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8825" windowHeight="6255" firstSheet="1" activeTab="6"/>
  </bookViews>
  <sheets>
    <sheet name="RES-EEI grants" sheetId="1" r:id="rId1"/>
    <sheet name="FS" sheetId="3" r:id="rId2"/>
    <sheet name="EA-REDA" sheetId="2" r:id="rId3"/>
    <sheet name="grants cost to government" sheetId="4" r:id="rId4"/>
    <sheet name="RES-EEI loan" sheetId="6" r:id="rId5"/>
    <sheet name="loan cost to government" sheetId="5" r:id="rId6"/>
    <sheet name="Totals for Public " sheetId="7" r:id="rId7"/>
    <sheet name="Sheet1" sheetId="8" r:id="rId8"/>
  </sheets>
  <definedNames>
    <definedName name="_xlnm.Print_Area" localSheetId="0">'RES-EEI grants'!$A$1:$J$99</definedName>
  </definedNames>
  <calcPr calcId="125725"/>
</workbook>
</file>

<file path=xl/calcChain.xml><?xml version="1.0" encoding="utf-8"?>
<calcChain xmlns="http://schemas.openxmlformats.org/spreadsheetml/2006/main">
  <c r="B11" i="7"/>
  <c r="G56" i="6"/>
  <c r="I56" s="1"/>
  <c r="K56" s="1"/>
  <c r="J23" i="2"/>
  <c r="H23"/>
  <c r="F23"/>
  <c r="J61" i="1"/>
  <c r="H61"/>
  <c r="F61"/>
  <c r="J28" i="3"/>
  <c r="H28"/>
  <c r="F28"/>
  <c r="J23"/>
  <c r="F23"/>
  <c r="H23" s="1"/>
  <c r="F29" i="2" l="1"/>
  <c r="H29"/>
  <c r="J29"/>
  <c r="D19" i="7"/>
  <c r="D16"/>
  <c r="D17"/>
  <c r="D18"/>
  <c r="D15"/>
  <c r="D37" i="1" l="1"/>
  <c r="F37" s="1"/>
  <c r="H37" s="1"/>
  <c r="J37" s="1"/>
  <c r="I6" i="4"/>
  <c r="I7"/>
  <c r="G76" i="6" l="1"/>
  <c r="I76" s="1"/>
  <c r="K76" s="1"/>
  <c r="F41" i="2"/>
  <c r="H41" s="1"/>
  <c r="J41" s="1"/>
  <c r="F49" i="3"/>
  <c r="H49" s="1"/>
  <c r="J49" s="1"/>
  <c r="F89" i="1"/>
  <c r="H89" s="1"/>
  <c r="J89" s="1"/>
  <c r="I10" i="4"/>
  <c r="I9"/>
  <c r="I8"/>
  <c r="I5"/>
  <c r="I4"/>
  <c r="G12" i="6"/>
  <c r="I12" s="1"/>
  <c r="K12" s="1"/>
  <c r="G11"/>
  <c r="I11" s="1"/>
  <c r="K11" s="1"/>
  <c r="G39"/>
  <c r="I39" s="1"/>
  <c r="K39" s="1"/>
  <c r="G10"/>
  <c r="I10" s="1"/>
  <c r="F13" i="2"/>
  <c r="H13" s="1"/>
  <c r="J13" s="1"/>
  <c r="F8"/>
  <c r="H8" s="1"/>
  <c r="J8" s="1"/>
  <c r="F17" i="3"/>
  <c r="H17" s="1"/>
  <c r="J17" s="1"/>
  <c r="F9"/>
  <c r="H9" s="1"/>
  <c r="J9" s="1"/>
  <c r="H8"/>
  <c r="J8" s="1"/>
  <c r="F74" i="1"/>
  <c r="F46"/>
  <c r="H46" s="1"/>
  <c r="J46" s="1"/>
  <c r="F8"/>
  <c r="H8" s="1"/>
  <c r="J8" s="1"/>
  <c r="K10" i="6" l="1"/>
  <c r="F26" i="3" l="1"/>
  <c r="H26" s="1"/>
  <c r="J26" s="1"/>
  <c r="P14" i="4"/>
  <c r="P13"/>
  <c r="P12"/>
  <c r="P11"/>
  <c r="P8"/>
  <c r="P3"/>
  <c r="P2"/>
  <c r="P16" l="1"/>
  <c r="G29" i="6"/>
  <c r="I29" s="1"/>
  <c r="K29" s="1"/>
  <c r="G25"/>
  <c r="I25" s="1"/>
  <c r="K25" s="1"/>
  <c r="G24"/>
  <c r="I24" s="1"/>
  <c r="K24" s="1"/>
  <c r="G20"/>
  <c r="I20" s="1"/>
  <c r="K20" s="1"/>
  <c r="D33" i="1"/>
  <c r="D71"/>
  <c r="D73" s="1"/>
  <c r="D64"/>
  <c r="D76" s="1"/>
  <c r="D60"/>
  <c r="D59"/>
  <c r="D56"/>
  <c r="D55"/>
  <c r="D54"/>
  <c r="D52"/>
  <c r="D53"/>
  <c r="D50"/>
  <c r="D48"/>
  <c r="D36"/>
  <c r="D35"/>
  <c r="D31"/>
  <c r="D30"/>
  <c r="D27"/>
  <c r="D26"/>
  <c r="D25"/>
  <c r="D24"/>
  <c r="D22"/>
  <c r="D20"/>
  <c r="D19"/>
  <c r="D18"/>
  <c r="D17"/>
  <c r="D16"/>
  <c r="D13"/>
  <c r="D12"/>
  <c r="D11"/>
  <c r="E75" i="6"/>
  <c r="G75" s="1"/>
  <c r="I75" s="1"/>
  <c r="K75" s="1"/>
  <c r="E74"/>
  <c r="G74" s="1"/>
  <c r="I74" s="1"/>
  <c r="K74" s="1"/>
  <c r="E73"/>
  <c r="G73" s="1"/>
  <c r="I73" s="1"/>
  <c r="K73" s="1"/>
  <c r="E72"/>
  <c r="G72" s="1"/>
  <c r="I72" s="1"/>
  <c r="K72" s="1"/>
  <c r="E71"/>
  <c r="G71" s="1"/>
  <c r="I71" s="1"/>
  <c r="K71" s="1"/>
  <c r="G70"/>
  <c r="I70" s="1"/>
  <c r="K70" s="1"/>
  <c r="E63"/>
  <c r="G63" s="1"/>
  <c r="I63" s="1"/>
  <c r="K63" s="1"/>
  <c r="E62"/>
  <c r="G62" s="1"/>
  <c r="I62" s="1"/>
  <c r="K62" s="1"/>
  <c r="E61"/>
  <c r="G61" s="1"/>
  <c r="I61" s="1"/>
  <c r="K61" s="1"/>
  <c r="E60"/>
  <c r="G60" s="1"/>
  <c r="I60" s="1"/>
  <c r="K60" s="1"/>
  <c r="G59"/>
  <c r="I59" s="1"/>
  <c r="K59" s="1"/>
  <c r="I58"/>
  <c r="K58" s="1"/>
  <c r="G58"/>
  <c r="G55"/>
  <c r="I55" s="1"/>
  <c r="K55" s="1"/>
  <c r="E55"/>
  <c r="G54"/>
  <c r="I54" s="1"/>
  <c r="K54" s="1"/>
  <c r="E54"/>
  <c r="G53"/>
  <c r="I53" s="1"/>
  <c r="K53" s="1"/>
  <c r="E53"/>
  <c r="G52"/>
  <c r="I52" s="1"/>
  <c r="K52" s="1"/>
  <c r="E52"/>
  <c r="G51"/>
  <c r="I51" s="1"/>
  <c r="K51" s="1"/>
  <c r="E51"/>
  <c r="G50"/>
  <c r="I50" s="1"/>
  <c r="K50" s="1"/>
  <c r="E50"/>
  <c r="G49"/>
  <c r="I49" s="1"/>
  <c r="K49" s="1"/>
  <c r="E49"/>
  <c r="G48"/>
  <c r="I48" s="1"/>
  <c r="K48" s="1"/>
  <c r="E48"/>
  <c r="G47"/>
  <c r="I47" s="1"/>
  <c r="K47" s="1"/>
  <c r="E45"/>
  <c r="G45" s="1"/>
  <c r="I45" s="1"/>
  <c r="K45" s="1"/>
  <c r="E44"/>
  <c r="G44" s="1"/>
  <c r="I44" s="1"/>
  <c r="K44" s="1"/>
  <c r="E43"/>
  <c r="G43" s="1"/>
  <c r="I43" s="1"/>
  <c r="K43" s="1"/>
  <c r="E42"/>
  <c r="G42" s="1"/>
  <c r="I42" s="1"/>
  <c r="K42" s="1"/>
  <c r="E41"/>
  <c r="G41" s="1"/>
  <c r="I41" s="1"/>
  <c r="K41" s="1"/>
  <c r="E40"/>
  <c r="G40" s="1"/>
  <c r="I40" s="1"/>
  <c r="K40" s="1"/>
  <c r="E38"/>
  <c r="G38" s="1"/>
  <c r="I38" s="1"/>
  <c r="K38" s="1"/>
  <c r="E37"/>
  <c r="G37" s="1"/>
  <c r="I37" s="1"/>
  <c r="K37" s="1"/>
  <c r="E36"/>
  <c r="G36" s="1"/>
  <c r="I36" s="1"/>
  <c r="K36" s="1"/>
  <c r="E34"/>
  <c r="G34" s="1"/>
  <c r="I34" s="1"/>
  <c r="K34" s="1"/>
  <c r="E33"/>
  <c r="G33" s="1"/>
  <c r="I33" s="1"/>
  <c r="K33" s="1"/>
  <c r="I32"/>
  <c r="K32" s="1"/>
  <c r="G32"/>
  <c r="G31"/>
  <c r="I31" s="1"/>
  <c r="K31" s="1"/>
  <c r="E31"/>
  <c r="G30"/>
  <c r="I30" s="1"/>
  <c r="K30" s="1"/>
  <c r="E30"/>
  <c r="G27"/>
  <c r="I27" s="1"/>
  <c r="K27" s="1"/>
  <c r="E27"/>
  <c r="G26"/>
  <c r="I26" s="1"/>
  <c r="K26" s="1"/>
  <c r="E23"/>
  <c r="G23" s="1"/>
  <c r="I23" s="1"/>
  <c r="K23" s="1"/>
  <c r="E22"/>
  <c r="E28" s="1"/>
  <c r="G28" s="1"/>
  <c r="I28" s="1"/>
  <c r="K28" s="1"/>
  <c r="G21"/>
  <c r="I21" s="1"/>
  <c r="K21" s="1"/>
  <c r="G18"/>
  <c r="I18" s="1"/>
  <c r="K18" s="1"/>
  <c r="E17"/>
  <c r="G17" s="1"/>
  <c r="I17" s="1"/>
  <c r="K17" s="1"/>
  <c r="E16"/>
  <c r="E19" s="1"/>
  <c r="G19" s="1"/>
  <c r="I19" s="1"/>
  <c r="K19" s="1"/>
  <c r="G15"/>
  <c r="I15" s="1"/>
  <c r="K15" s="1"/>
  <c r="G14"/>
  <c r="G13"/>
  <c r="I13" s="1"/>
  <c r="K13" s="1"/>
  <c r="E9"/>
  <c r="G9" s="1"/>
  <c r="I12" i="5"/>
  <c r="I11"/>
  <c r="I10"/>
  <c r="I9"/>
  <c r="I8"/>
  <c r="I7"/>
  <c r="I6"/>
  <c r="I5"/>
  <c r="I4"/>
  <c r="I3"/>
  <c r="I14" i="4"/>
  <c r="C15"/>
  <c r="I15" s="1"/>
  <c r="C12"/>
  <c r="I12" s="1"/>
  <c r="C11"/>
  <c r="I11" s="1"/>
  <c r="I3"/>
  <c r="I13"/>
  <c r="I14" i="6" l="1"/>
  <c r="K14" s="1"/>
  <c r="I13" i="5"/>
  <c r="D75" i="1"/>
  <c r="D72"/>
  <c r="E35" i="6"/>
  <c r="G35" s="1"/>
  <c r="I35" s="1"/>
  <c r="K35" s="1"/>
  <c r="E46"/>
  <c r="G46" s="1"/>
  <c r="I46" s="1"/>
  <c r="K46" s="1"/>
  <c r="I9"/>
  <c r="G16"/>
  <c r="I16" s="1"/>
  <c r="K16" s="1"/>
  <c r="G22"/>
  <c r="I22" s="1"/>
  <c r="K22" s="1"/>
  <c r="I16" i="4"/>
  <c r="K9" i="6" l="1"/>
  <c r="K65" s="1"/>
  <c r="F9" i="7" s="1"/>
  <c r="I65" i="6"/>
  <c r="G65"/>
  <c r="I66" l="1"/>
  <c r="D9" i="7"/>
  <c r="G66" i="6"/>
  <c r="C9" i="7"/>
  <c r="K66" i="6"/>
  <c r="G9" i="7" l="1"/>
  <c r="D19" i="2"/>
  <c r="D16"/>
  <c r="D7" i="1"/>
  <c r="D66"/>
  <c r="F15" i="3" l="1"/>
  <c r="H15" s="1"/>
  <c r="J15" s="1"/>
  <c r="F14"/>
  <c r="H14" s="1"/>
  <c r="J14" s="1"/>
  <c r="F13"/>
  <c r="H13" s="1"/>
  <c r="J13" s="1"/>
  <c r="F21"/>
  <c r="H21" s="1"/>
  <c r="J21" s="1"/>
  <c r="D18" i="2"/>
  <c r="F18" s="1"/>
  <c r="H18" s="1"/>
  <c r="J18" s="1"/>
  <c r="D17"/>
  <c r="D15"/>
  <c r="F52" i="1"/>
  <c r="H52" s="1"/>
  <c r="J52" s="1"/>
  <c r="F19" i="2"/>
  <c r="H19" s="1"/>
  <c r="J19" s="1"/>
  <c r="F42" i="3"/>
  <c r="H42" s="1"/>
  <c r="J42" s="1"/>
  <c r="F41"/>
  <c r="H41" s="1"/>
  <c r="J41" s="1"/>
  <c r="F40"/>
  <c r="H40" s="1"/>
  <c r="J40" s="1"/>
  <c r="F32"/>
  <c r="H32" s="1"/>
  <c r="J32" s="1"/>
  <c r="F48"/>
  <c r="H48" s="1"/>
  <c r="J48" s="1"/>
  <c r="F31"/>
  <c r="H31" s="1"/>
  <c r="J31" s="1"/>
  <c r="F33"/>
  <c r="H33" s="1"/>
  <c r="J33" s="1"/>
  <c r="F47"/>
  <c r="H47" s="1"/>
  <c r="J47" s="1"/>
  <c r="F46"/>
  <c r="H46" s="1"/>
  <c r="J46" s="1"/>
  <c r="F45"/>
  <c r="H45" s="1"/>
  <c r="J45" s="1"/>
  <c r="F44"/>
  <c r="H44" s="1"/>
  <c r="J44" s="1"/>
  <c r="F43"/>
  <c r="H43" s="1"/>
  <c r="J43" s="1"/>
  <c r="F39"/>
  <c r="H39" s="1"/>
  <c r="J39" s="1"/>
  <c r="F38"/>
  <c r="H38" s="1"/>
  <c r="J38" s="1"/>
  <c r="F37"/>
  <c r="H37" s="1"/>
  <c r="J37" s="1"/>
  <c r="F30"/>
  <c r="H30" s="1"/>
  <c r="J30" s="1"/>
  <c r="F27"/>
  <c r="H27" s="1"/>
  <c r="J27" s="1"/>
  <c r="F25"/>
  <c r="H25" s="1"/>
  <c r="J25" s="1"/>
  <c r="F24"/>
  <c r="H24" s="1"/>
  <c r="J24" s="1"/>
  <c r="F22"/>
  <c r="H22" s="1"/>
  <c r="J22" s="1"/>
  <c r="F20"/>
  <c r="H20" s="1"/>
  <c r="J20" s="1"/>
  <c r="F19"/>
  <c r="H19" s="1"/>
  <c r="J19" s="1"/>
  <c r="F18"/>
  <c r="H18" s="1"/>
  <c r="J18" s="1"/>
  <c r="F11"/>
  <c r="H11" s="1"/>
  <c r="J11" s="1"/>
  <c r="F12"/>
  <c r="H12" s="1"/>
  <c r="J12" s="1"/>
  <c r="F10"/>
  <c r="H10" s="1"/>
  <c r="J10" s="1"/>
  <c r="F7"/>
  <c r="F27" i="2"/>
  <c r="H27" s="1"/>
  <c r="J27" s="1"/>
  <c r="F40"/>
  <c r="H40" s="1"/>
  <c r="J40" s="1"/>
  <c r="F26"/>
  <c r="H26" s="1"/>
  <c r="J26" s="1"/>
  <c r="F28"/>
  <c r="H28" s="1"/>
  <c r="J28" s="1"/>
  <c r="F39"/>
  <c r="H39" s="1"/>
  <c r="J39" s="1"/>
  <c r="F38"/>
  <c r="H38" s="1"/>
  <c r="J38" s="1"/>
  <c r="F37"/>
  <c r="H37" s="1"/>
  <c r="J37" s="1"/>
  <c r="F36"/>
  <c r="H36" s="1"/>
  <c r="J36" s="1"/>
  <c r="F35"/>
  <c r="H35" s="1"/>
  <c r="J35" s="1"/>
  <c r="F34"/>
  <c r="H34" s="1"/>
  <c r="J34" s="1"/>
  <c r="F33"/>
  <c r="H33" s="1"/>
  <c r="J33" s="1"/>
  <c r="F32"/>
  <c r="H32" s="1"/>
  <c r="J32" s="1"/>
  <c r="F25"/>
  <c r="H25" s="1"/>
  <c r="J25" s="1"/>
  <c r="F22"/>
  <c r="H22" s="1"/>
  <c r="J22" s="1"/>
  <c r="F21"/>
  <c r="H21" s="1"/>
  <c r="J21" s="1"/>
  <c r="F20"/>
  <c r="H20" s="1"/>
  <c r="J20" s="1"/>
  <c r="F17"/>
  <c r="H17" s="1"/>
  <c r="J17" s="1"/>
  <c r="F16"/>
  <c r="H16" s="1"/>
  <c r="J16" s="1"/>
  <c r="F15"/>
  <c r="H15" s="1"/>
  <c r="J15" s="1"/>
  <c r="F14"/>
  <c r="H14" s="1"/>
  <c r="J14" s="1"/>
  <c r="F10"/>
  <c r="H10" s="1"/>
  <c r="J10" s="1"/>
  <c r="F9"/>
  <c r="H9" s="1"/>
  <c r="J9" s="1"/>
  <c r="F11"/>
  <c r="H11" s="1"/>
  <c r="J11" s="1"/>
  <c r="F7"/>
  <c r="H7" s="1"/>
  <c r="F55" i="1"/>
  <c r="H55" s="1"/>
  <c r="J55" s="1"/>
  <c r="F54"/>
  <c r="H54" s="1"/>
  <c r="J54" s="1"/>
  <c r="F53"/>
  <c r="H53" s="1"/>
  <c r="J53" s="1"/>
  <c r="F50"/>
  <c r="H50" s="1"/>
  <c r="J50" s="1"/>
  <c r="F49"/>
  <c r="H49" s="1"/>
  <c r="J49" s="1"/>
  <c r="F48"/>
  <c r="H48" s="1"/>
  <c r="J48" s="1"/>
  <c r="F47"/>
  <c r="H47" s="1"/>
  <c r="J47" s="1"/>
  <c r="F39"/>
  <c r="H39" s="1"/>
  <c r="J39" s="1"/>
  <c r="F38"/>
  <c r="H38" s="1"/>
  <c r="J38" s="1"/>
  <c r="F36"/>
  <c r="H36" s="1"/>
  <c r="J36" s="1"/>
  <c r="F35"/>
  <c r="H35" s="1"/>
  <c r="J35" s="1"/>
  <c r="F34"/>
  <c r="H34" s="1"/>
  <c r="J34" s="1"/>
  <c r="F33"/>
  <c r="H33" s="1"/>
  <c r="J33" s="1"/>
  <c r="F31"/>
  <c r="H31" s="1"/>
  <c r="J31" s="1"/>
  <c r="F30"/>
  <c r="H30" s="1"/>
  <c r="J30" s="1"/>
  <c r="F29"/>
  <c r="H29" s="1"/>
  <c r="J29" s="1"/>
  <c r="F28"/>
  <c r="H28" s="1"/>
  <c r="J28" s="1"/>
  <c r="F27"/>
  <c r="H27" s="1"/>
  <c r="J27" s="1"/>
  <c r="F26"/>
  <c r="H26" s="1"/>
  <c r="J26" s="1"/>
  <c r="F25"/>
  <c r="H25" s="1"/>
  <c r="J25" s="1"/>
  <c r="F24"/>
  <c r="H24" s="1"/>
  <c r="J24" s="1"/>
  <c r="F23"/>
  <c r="H23" s="1"/>
  <c r="J23" s="1"/>
  <c r="F22"/>
  <c r="H22" s="1"/>
  <c r="J22" s="1"/>
  <c r="F19"/>
  <c r="H19" s="1"/>
  <c r="J19" s="1"/>
  <c r="F18"/>
  <c r="H18" s="1"/>
  <c r="J18" s="1"/>
  <c r="F17"/>
  <c r="H17" s="1"/>
  <c r="J17" s="1"/>
  <c r="F16"/>
  <c r="H16" s="1"/>
  <c r="J16" s="1"/>
  <c r="F15"/>
  <c r="H15" s="1"/>
  <c r="J15" s="1"/>
  <c r="F14"/>
  <c r="H14" s="1"/>
  <c r="J14" s="1"/>
  <c r="F13"/>
  <c r="H13" s="1"/>
  <c r="J13" s="1"/>
  <c r="F12"/>
  <c r="H12" s="1"/>
  <c r="J12" s="1"/>
  <c r="F11"/>
  <c r="H11" s="1"/>
  <c r="J11" s="1"/>
  <c r="F10"/>
  <c r="H10" s="1"/>
  <c r="J10" s="1"/>
  <c r="F20"/>
  <c r="H20" s="1"/>
  <c r="J20" s="1"/>
  <c r="F34" i="3" l="1"/>
  <c r="H7"/>
  <c r="H34" s="1"/>
  <c r="J7" i="2"/>
  <c r="F95" i="1"/>
  <c r="H95" s="1"/>
  <c r="J95" s="1"/>
  <c r="F94"/>
  <c r="H94" s="1"/>
  <c r="J94" s="1"/>
  <c r="F93"/>
  <c r="H93" s="1"/>
  <c r="J93" s="1"/>
  <c r="F92"/>
  <c r="H92" s="1"/>
  <c r="J92" s="1"/>
  <c r="F76"/>
  <c r="H76" s="1"/>
  <c r="J76" s="1"/>
  <c r="F30" i="2" l="1"/>
  <c r="C6" i="7"/>
  <c r="F35" i="3"/>
  <c r="C7" i="7"/>
  <c r="H35" i="3"/>
  <c r="D7" i="7"/>
  <c r="G7" s="1"/>
  <c r="J30" i="2"/>
  <c r="F6" i="7"/>
  <c r="H30" i="2"/>
  <c r="D6" i="7"/>
  <c r="G6" s="1"/>
  <c r="J7" i="3"/>
  <c r="J34" s="1"/>
  <c r="J35" l="1"/>
  <c r="F7" i="7"/>
  <c r="F64" i="1"/>
  <c r="H64" s="1"/>
  <c r="J64" s="1"/>
  <c r="F87"/>
  <c r="H87" s="1"/>
  <c r="J87" s="1"/>
  <c r="F73" l="1"/>
  <c r="H73" s="1"/>
  <c r="J73" s="1"/>
  <c r="F72"/>
  <c r="H72" s="1"/>
  <c r="J72" s="1"/>
  <c r="F71"/>
  <c r="H71" s="1"/>
  <c r="J71" s="1"/>
  <c r="F51" l="1"/>
  <c r="H51" s="1"/>
  <c r="J51" s="1"/>
  <c r="F86"/>
  <c r="F67"/>
  <c r="F65"/>
  <c r="F66"/>
  <c r="F90"/>
  <c r="F91"/>
  <c r="H66" l="1"/>
  <c r="J66" s="1"/>
  <c r="F56"/>
  <c r="F58"/>
  <c r="H58" s="1"/>
  <c r="J58" s="1"/>
  <c r="F75"/>
  <c r="H75" s="1"/>
  <c r="J75" s="1"/>
  <c r="H67"/>
  <c r="J67" s="1"/>
  <c r="H74"/>
  <c r="J74" s="1"/>
  <c r="H65"/>
  <c r="J65" s="1"/>
  <c r="H90"/>
  <c r="J90" s="1"/>
  <c r="H91"/>
  <c r="J91" s="1"/>
  <c r="F7"/>
  <c r="H86"/>
  <c r="J86" s="1"/>
  <c r="H56" l="1"/>
  <c r="H7"/>
  <c r="F57"/>
  <c r="J7" l="1"/>
  <c r="J56"/>
  <c r="H57"/>
  <c r="J57" s="1"/>
  <c r="F60"/>
  <c r="H60" s="1"/>
  <c r="J60" s="1"/>
  <c r="F88"/>
  <c r="H88" s="1"/>
  <c r="J88" s="1"/>
  <c r="F59"/>
  <c r="F68" s="1"/>
  <c r="C8" i="7" l="1"/>
  <c r="C11" s="1"/>
  <c r="H68" i="1"/>
  <c r="H59"/>
  <c r="D8" i="7" l="1"/>
  <c r="D11" s="1"/>
  <c r="G11" s="1"/>
  <c r="G8"/>
  <c r="J59" i="1"/>
  <c r="J68" s="1"/>
  <c r="F69"/>
  <c r="H69"/>
  <c r="J69" l="1"/>
  <c r="F8" i="7"/>
  <c r="F11" s="1"/>
</calcChain>
</file>

<file path=xl/comments1.xml><?xml version="1.0" encoding="utf-8"?>
<comments xmlns="http://schemas.openxmlformats.org/spreadsheetml/2006/main">
  <authors>
    <author>amy.cavanaugh</author>
  </authors>
  <commentList>
    <comment ref="D2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D47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Average number of $200k or less and $80k or less RES construction projects
</t>
        </r>
      </text>
    </comment>
    <comment ref="D51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Average number of wind obligations
</t>
        </r>
      </text>
    </comment>
    <comment ref="D66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  <comment ref="D71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74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Average number of grant $100k or above
</t>
        </r>
      </text>
    </comment>
  </commentList>
</comments>
</file>

<file path=xl/comments2.xml><?xml version="1.0" encoding="utf-8"?>
<comments xmlns="http://schemas.openxmlformats.org/spreadsheetml/2006/main">
  <authors>
    <author>amy.cavanaugh</author>
    <author>ken.meardon</author>
  </authors>
  <commentList>
    <comment ref="E13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only count combos counted under grants
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request above $600k
average obligation plus on hand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only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5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Only for certified lenders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3 done as of 2011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above $600k
</t>
        </r>
      </text>
    </comment>
    <comment ref="E46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Number of transfer and assumptions plus liquidation plans
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above $600k
</t>
        </r>
      </text>
    </comment>
    <comment ref="E76" authorId="1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Represents 15 guaranteed loan applicants only.  The 805 combination applicants are accounted for under  RES/EEI grants.</t>
        </r>
      </text>
    </comment>
  </commentList>
</comments>
</file>

<file path=xl/comments3.xml><?xml version="1.0" encoding="utf-8"?>
<comments xmlns="http://schemas.openxmlformats.org/spreadsheetml/2006/main">
  <authors>
    <author>ken.meardon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805 of the 820 RES-EEI loan respondents are also grant respondents.  Those 805 are accounted for in the 3,619 RES-EEI grant respondents.  So, substracting 805 removes duplication.</t>
        </r>
      </text>
    </comment>
  </commentList>
</comments>
</file>

<file path=xl/sharedStrings.xml><?xml version="1.0" encoding="utf-8"?>
<sst xmlns="http://schemas.openxmlformats.org/spreadsheetml/2006/main" count="882" uniqueCount="380">
  <si>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</si>
  <si>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</si>
  <si>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</si>
  <si>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</si>
  <si>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</si>
  <si>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</si>
  <si>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</si>
  <si>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</si>
  <si>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</si>
  <si>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</si>
  <si>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</si>
  <si>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</si>
  <si>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</si>
  <si>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</si>
  <si>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</si>
  <si>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</si>
  <si>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</si>
  <si>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</si>
  <si>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</si>
  <si>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</si>
  <si>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</si>
  <si>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</si>
  <si>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</si>
  <si>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</si>
  <si>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</si>
  <si>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</si>
  <si>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</si>
  <si>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</si>
  <si>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</si>
  <si>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</si>
  <si>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</si>
  <si>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</si>
  <si>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 xml:space="preserve"> REPORTING REQUIREMENTS - NO FORMS </t>
  </si>
  <si>
    <t>Appeals</t>
  </si>
  <si>
    <t>written</t>
  </si>
  <si>
    <t xml:space="preserve">Application Narrative - EEI </t>
  </si>
  <si>
    <t>Association or Relationship with Rural Development Employees</t>
  </si>
  <si>
    <t>Environmental Analysis</t>
  </si>
  <si>
    <t>RD 1940-20</t>
  </si>
  <si>
    <t>RD 1924-6</t>
  </si>
  <si>
    <t>Final Project Performance Report - EEI</t>
  </si>
  <si>
    <t xml:space="preserve"> REPORTING REQUIREMENTS - FORMS APPROVED WITH THIS DOCKET</t>
  </si>
  <si>
    <t>REPORTING REQUIREMENTS - FORMS APPROVED UNDER OTHER OMB NUMBERS</t>
  </si>
  <si>
    <t>Application for Federal Assistance</t>
  </si>
  <si>
    <t>Budget Information - Construction Programs</t>
  </si>
  <si>
    <t>Assurances - Construction Programs</t>
  </si>
  <si>
    <t>Cert. Regarding Drug-Free Workplace Req. (Grants) Alt. I - For Grantees Other Than Individuals</t>
  </si>
  <si>
    <t>Disclosure of Lobbying Activities</t>
  </si>
  <si>
    <t>SF LLL (0348-0046)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</si>
  <si>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</si>
  <si>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</si>
  <si>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</si>
  <si>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</si>
  <si>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SF 271 (0348-0002)</t>
  </si>
  <si>
    <t>SF 424 (4040-0004)</t>
  </si>
  <si>
    <t>SF 424C (4040-0008)</t>
  </si>
  <si>
    <t>SF 424D (4040-0009)</t>
  </si>
  <si>
    <t xml:space="preserve">AD -1049 </t>
  </si>
  <si>
    <t>Outlay Report and Request for Reimbursement for Construction Programs</t>
  </si>
  <si>
    <t>4280.XXX</t>
  </si>
  <si>
    <t>Application Narrative - RES</t>
  </si>
  <si>
    <t>Power purchase agreement</t>
  </si>
  <si>
    <t>Letter of Intent</t>
  </si>
  <si>
    <t>RD 1942-46</t>
  </si>
  <si>
    <t>RD 4280-2</t>
  </si>
  <si>
    <t>Final Project Performance Report - RES</t>
  </si>
  <si>
    <t xml:space="preserve">Proposed Rule </t>
  </si>
  <si>
    <t>Proposed Rule</t>
  </si>
  <si>
    <t>Projects with TPC &gt;$200,000</t>
  </si>
  <si>
    <t>Certification for legal entity</t>
  </si>
  <si>
    <t>Certification for equipment purchase</t>
  </si>
  <si>
    <t>Certification for project construction</t>
  </si>
  <si>
    <t>117(a)(6)</t>
  </si>
  <si>
    <t>117(a)(7)</t>
  </si>
  <si>
    <t>117(a)(8)</t>
  </si>
  <si>
    <t>117(d)</t>
  </si>
  <si>
    <t>Appendix D</t>
  </si>
  <si>
    <t>Feasibility study - RES</t>
  </si>
  <si>
    <t>117 (b)(1), (b)(2), (b)(4) and 117 (c )</t>
  </si>
  <si>
    <t>Technical Reports - RES</t>
  </si>
  <si>
    <t>Technical Reports - EEI</t>
  </si>
  <si>
    <t>Appendix C</t>
  </si>
  <si>
    <t xml:space="preserve">Appendix A </t>
  </si>
  <si>
    <t>117(e)</t>
  </si>
  <si>
    <t xml:space="preserve">Self-scoring documentation </t>
  </si>
  <si>
    <t>Projects with TPC of $200,000 or less</t>
  </si>
  <si>
    <t>Financial information (past, present and future)</t>
  </si>
  <si>
    <t>117(b )(3)</t>
  </si>
  <si>
    <t>118(b)</t>
  </si>
  <si>
    <t>118(b)(1)</t>
  </si>
  <si>
    <t>Certification for meeting criteria for a project with a TPC of $200,000 or less</t>
  </si>
  <si>
    <t>118(b)(2)</t>
  </si>
  <si>
    <t>Appendix B</t>
  </si>
  <si>
    <t>118(b)(4)</t>
  </si>
  <si>
    <t xml:space="preserve">Certification from contractor of final completion </t>
  </si>
  <si>
    <t>Grantee statement for accepting contractor's work</t>
  </si>
  <si>
    <t>Projects with TPC of $80,000 or less</t>
  </si>
  <si>
    <t>Applicant certification</t>
  </si>
  <si>
    <t>119 (b)(1)(vi)</t>
  </si>
  <si>
    <t>119(b)(1)(vii)</t>
  </si>
  <si>
    <t>119(b)(1)(viii)</t>
  </si>
  <si>
    <t>119(b)(2) and 119(b)(4)</t>
  </si>
  <si>
    <t>119(b)(2) and 119(b)(3)</t>
  </si>
  <si>
    <t>119(b)</t>
  </si>
  <si>
    <t>Insurance requirements</t>
  </si>
  <si>
    <t>Evidence of matching funds</t>
  </si>
  <si>
    <t>Programmatic changes</t>
  </si>
  <si>
    <t>Transfer of obligation</t>
  </si>
  <si>
    <t xml:space="preserve">Transfer of ownership </t>
  </si>
  <si>
    <t>Certification Regarding Debarment, Suspension, Ineligibility, and Voluntary Exclusion - Lower Tier Covered Transactions</t>
  </si>
  <si>
    <t>Compliance Statement</t>
  </si>
  <si>
    <t>Certificate of Contractor's Release</t>
  </si>
  <si>
    <t>RD 1924-9</t>
  </si>
  <si>
    <t>Release by Claimants</t>
  </si>
  <si>
    <t>RD 1924-10</t>
  </si>
  <si>
    <t xml:space="preserve">Federal Financial Report </t>
  </si>
  <si>
    <t>SF 425 (0348-0061)</t>
  </si>
  <si>
    <t>Outcome Project Performance Reports - RES</t>
  </si>
  <si>
    <t>Outcome Project Performance Reports - EEI</t>
  </si>
  <si>
    <t xml:space="preserve">Disposition instructions for acquired property </t>
  </si>
  <si>
    <t>Rural Business Cooperative Service Grant Agreement</t>
  </si>
  <si>
    <t>RD-400-6</t>
  </si>
  <si>
    <t>RD 1940-1</t>
  </si>
  <si>
    <t xml:space="preserve">AD-1048 </t>
  </si>
  <si>
    <t xml:space="preserve">AD-1047 </t>
  </si>
  <si>
    <t>assignment</t>
  </si>
  <si>
    <t>123(h)(4)</t>
  </si>
  <si>
    <t>122(b)</t>
  </si>
  <si>
    <t>122(c)(2)</t>
  </si>
  <si>
    <t>122(c)(6)</t>
  </si>
  <si>
    <t>122(c)(7)</t>
  </si>
  <si>
    <t>118(c)(3)(ii), 119(c)(3)(ii) and 122(c)(8)</t>
  </si>
  <si>
    <t>122(c)(3)</t>
  </si>
  <si>
    <t>122(c)(4)</t>
  </si>
  <si>
    <t>122(c)(5)</t>
  </si>
  <si>
    <t>122(d)</t>
  </si>
  <si>
    <t>123(b)</t>
  </si>
  <si>
    <t>123(c)</t>
  </si>
  <si>
    <t>123(d)</t>
  </si>
  <si>
    <t>123(e)</t>
  </si>
  <si>
    <t>122(h)</t>
  </si>
  <si>
    <t>Previous grants and/or loans description</t>
  </si>
  <si>
    <t>123(j)(1)</t>
  </si>
  <si>
    <t>Semiannual Project Performance Report</t>
  </si>
  <si>
    <t>123(j)(3)(i)</t>
  </si>
  <si>
    <t>123(j)(3)(ii)</t>
  </si>
  <si>
    <t>123(j)(2)(ii)</t>
  </si>
  <si>
    <t>122(f)</t>
  </si>
  <si>
    <t>122(c)(1)</t>
  </si>
  <si>
    <t>117(a)(3), 118(b)(1) and 119(b)(3)</t>
  </si>
  <si>
    <t>117(a)(2), 118(b)(1) and 119(b)(ii)</t>
  </si>
  <si>
    <t>117(a)(1), 118(b)(1) and 119(b)(i)</t>
  </si>
  <si>
    <t xml:space="preserve">Grantee Award Requirements </t>
  </si>
  <si>
    <t>Contruction Contract</t>
  </si>
  <si>
    <t>124(b)</t>
  </si>
  <si>
    <t>123(j)(1)(i)</t>
  </si>
  <si>
    <t xml:space="preserve">RD 400-1 </t>
  </si>
  <si>
    <t xml:space="preserve">RD 400-4 </t>
  </si>
  <si>
    <t>118(d)(3), 119(d)(3) and 124 (b)</t>
  </si>
  <si>
    <t>118(c)(3)(i) and 119(c)(3)(i) and 124(b)</t>
  </si>
  <si>
    <t>Balance sheets and income statements</t>
  </si>
  <si>
    <t>118(d) and 119(d)</t>
  </si>
  <si>
    <t xml:space="preserve">Average Total </t>
  </si>
  <si>
    <t>3-year Average</t>
  </si>
  <si>
    <t xml:space="preserve">Scope of work </t>
  </si>
  <si>
    <t>190 (b)(1)</t>
  </si>
  <si>
    <t>190 (b)(2)</t>
  </si>
  <si>
    <t>Budget Information - Non-Construction Programs</t>
  </si>
  <si>
    <t>SF 424A (4040-0006)</t>
  </si>
  <si>
    <t>Assurances - Non-Construction Program</t>
  </si>
  <si>
    <t>SF 424B (4040-0007)</t>
  </si>
  <si>
    <t>190 (b)(3)</t>
  </si>
  <si>
    <t>122(c)(8)</t>
  </si>
  <si>
    <t>Request for Advance or Reimbursement</t>
  </si>
  <si>
    <t>SF-270 (0348-0004)</t>
  </si>
  <si>
    <t xml:space="preserve">Final Project Performance Report </t>
  </si>
  <si>
    <t xml:space="preserve">Outcome Project Performance Reports </t>
  </si>
  <si>
    <t>123(f)</t>
  </si>
  <si>
    <t>Audit requirements</t>
  </si>
  <si>
    <t>Insurance requirement</t>
  </si>
  <si>
    <t>176(a)</t>
  </si>
  <si>
    <t>176(b)</t>
  </si>
  <si>
    <t>176 (c )</t>
  </si>
  <si>
    <t>176(d)</t>
  </si>
  <si>
    <t>176(e)</t>
  </si>
  <si>
    <t>176(g)</t>
  </si>
  <si>
    <t>176(f)</t>
  </si>
  <si>
    <t>NAICS identification</t>
  </si>
  <si>
    <t>176(h)</t>
  </si>
  <si>
    <t>176(i)</t>
  </si>
  <si>
    <t>176(j)</t>
  </si>
  <si>
    <t>176(k)</t>
  </si>
  <si>
    <t>Rural small business certification</t>
  </si>
  <si>
    <t>176(l)</t>
  </si>
  <si>
    <t>Financial certification</t>
  </si>
  <si>
    <t>Previous Federal or State funding certification</t>
  </si>
  <si>
    <t>176(m)</t>
  </si>
  <si>
    <t>182(b)(1)</t>
  </si>
  <si>
    <t>Feasibility Study</t>
  </si>
  <si>
    <t>182 (c )</t>
  </si>
  <si>
    <t>195(a)</t>
  </si>
  <si>
    <t>196(b)</t>
  </si>
  <si>
    <t>196 ( c)</t>
  </si>
  <si>
    <t>196 (d)</t>
  </si>
  <si>
    <t>`</t>
  </si>
  <si>
    <t>Activity</t>
  </si>
  <si>
    <t>Number</t>
  </si>
  <si>
    <t># of Hours</t>
  </si>
  <si>
    <t>Rate</t>
  </si>
  <si>
    <t>TOTAL</t>
  </si>
  <si>
    <t>Review application and lender's analysis and complete negotiations, site visit and environmental review</t>
  </si>
  <si>
    <t>Approve loan and obligate funds</t>
  </si>
  <si>
    <t>Review documents and issue guarantee</t>
  </si>
  <si>
    <t>Replacement of documents</t>
  </si>
  <si>
    <t>Financial statement review</t>
  </si>
  <si>
    <t>Servicing actions</t>
  </si>
  <si>
    <t>Borrower/lender visits</t>
  </si>
  <si>
    <t xml:space="preserve">Outcome project performance 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</si>
  <si>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</si>
  <si>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</si>
  <si>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</si>
  <si>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</si>
  <si>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 xml:space="preserve">Application review </t>
  </si>
  <si>
    <t>Approve and obligate funds</t>
  </si>
  <si>
    <t>Technical merit review</t>
  </si>
  <si>
    <t xml:space="preserve">Reporting and Grant Disbursement </t>
  </si>
  <si>
    <t xml:space="preserve">Planning and Performance </t>
  </si>
  <si>
    <t>Servicing actions other than monitoring</t>
  </si>
  <si>
    <t>Review Technical Reports</t>
  </si>
  <si>
    <t>Reviewed with Amy 10/21</t>
  </si>
  <si>
    <t>Comments</t>
  </si>
  <si>
    <t>Reviews and appeals</t>
  </si>
  <si>
    <t>Personal credit reports</t>
  </si>
  <si>
    <t>4280.137(b)(2)(iv)</t>
  </si>
  <si>
    <t>Appraisals</t>
  </si>
  <si>
    <t>4280.137(b)(2)(v)</t>
  </si>
  <si>
    <t>Commercial credit reports</t>
  </si>
  <si>
    <t>4280.137(b)(2)(vi)</t>
  </si>
  <si>
    <t>Personal and corporate financial statements of guarantors</t>
  </si>
  <si>
    <t>4280.137(b)(2)(viii)</t>
  </si>
  <si>
    <t>Lender's analysis</t>
  </si>
  <si>
    <t>4280.137(b)(2)(ix)</t>
  </si>
  <si>
    <t>Lender's certification</t>
  </si>
  <si>
    <t>4280.137(b)(2)(x)</t>
  </si>
  <si>
    <t>Proposed or sample loan agreement</t>
  </si>
  <si>
    <t>4279.43(f)(1)</t>
  </si>
  <si>
    <t>Funds reservation</t>
  </si>
  <si>
    <t>Repurchase from holder</t>
  </si>
  <si>
    <t>Replacement of document</t>
  </si>
  <si>
    <t>4279.125(b)</t>
  </si>
  <si>
    <t>Interest rate change</t>
  </si>
  <si>
    <t>Planning and performing development for lender</t>
  </si>
  <si>
    <t>wriiten</t>
  </si>
  <si>
    <t>4279.174(a), (b)</t>
  </si>
  <si>
    <t>Transfer of lender</t>
  </si>
  <si>
    <t>Changes in borrowers</t>
  </si>
  <si>
    <t>Conditions precedent to issuance of guarantee</t>
  </si>
  <si>
    <t>Issuance of loan note guarantee</t>
  </si>
  <si>
    <t>Refusal to issue loan note guarantee</t>
  </si>
  <si>
    <t>4287.107(b)</t>
  </si>
  <si>
    <t>Loan classification</t>
  </si>
  <si>
    <t>4287.107(c)</t>
  </si>
  <si>
    <t>Agency and lender conference</t>
  </si>
  <si>
    <t>4287.107(d)</t>
  </si>
  <si>
    <t>Quarterly financial reports</t>
  </si>
  <si>
    <t>Annual financial reports</t>
  </si>
  <si>
    <t>Borrower visits</t>
  </si>
  <si>
    <t>Interest rate adjustments</t>
  </si>
  <si>
    <t>Release of collateral</t>
  </si>
  <si>
    <t>Subordination of lien position</t>
  </si>
  <si>
    <t>Alterations of loan instruments</t>
  </si>
  <si>
    <t>4287.134(a), (g) and 4280.152(d)</t>
  </si>
  <si>
    <t>Loan transfer and assumption</t>
  </si>
  <si>
    <t>4287.134(a)</t>
  </si>
  <si>
    <t>Credit reports</t>
  </si>
  <si>
    <t>4287.134(c)</t>
  </si>
  <si>
    <t>Appraisal reports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</si>
  <si>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</si>
  <si>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</si>
  <si>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</si>
  <si>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</si>
  <si>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</si>
  <si>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</si>
  <si>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4287.157(c)</t>
  </si>
  <si>
    <t>Liquidation plan</t>
  </si>
  <si>
    <t>4287.157(f)</t>
  </si>
  <si>
    <t>Acceleration</t>
  </si>
  <si>
    <t>4287.157(h)</t>
  </si>
  <si>
    <t>Accounting and reports</t>
  </si>
  <si>
    <t>Termination of guarantee</t>
  </si>
  <si>
    <t>REPORTING REQUIREMENT - FORMS APPROVED UNDER THIS DOCKET</t>
  </si>
  <si>
    <t>4280.128(b)(2)(i)</t>
  </si>
  <si>
    <t>Application for a loan guarantee (&gt;$600,000)</t>
  </si>
  <si>
    <t>RD 4279-1 (0570-0017)</t>
  </si>
  <si>
    <t>4280.137(c)(2)</t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</si>
  <si>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</si>
  <si>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4279-1A (0570-0017)</t>
  </si>
  <si>
    <t>Conditional Commitment</t>
  </si>
  <si>
    <t>RD 4279-3 (0570-0017)</t>
  </si>
  <si>
    <t>4279.186(a)</t>
  </si>
  <si>
    <t>Lender's Agreement</t>
  </si>
  <si>
    <t>RD 4279-4</t>
  </si>
  <si>
    <t>4279.75(a)</t>
  </si>
  <si>
    <t>RD 4279-6 (0570-0017)</t>
  </si>
  <si>
    <t>4279.149(a)</t>
  </si>
  <si>
    <t>Unconditional Guarantee</t>
  </si>
  <si>
    <t>RD 4279-14</t>
  </si>
  <si>
    <t>3-year Average Totals</t>
  </si>
  <si>
    <t>Totals for 3 years</t>
  </si>
  <si>
    <t>4280.137(b)(1)(ii)</t>
  </si>
  <si>
    <t>4279.186(a)(3)</t>
  </si>
  <si>
    <t>RD 1980-19 (0575-0137)</t>
  </si>
  <si>
    <t>4287.158(c)</t>
  </si>
  <si>
    <t>RD 449-30 (0575-0137)</t>
  </si>
  <si>
    <t>4287.107(a)</t>
  </si>
  <si>
    <t>Guaranteed Loan Status Report</t>
  </si>
  <si>
    <t>RD 1980-41 (0570-0016)</t>
  </si>
  <si>
    <t>4287.157(i)</t>
  </si>
  <si>
    <t>RD 1980-43 (0575-0137)</t>
  </si>
  <si>
    <t>RD 1980-44 (0570-0016)</t>
  </si>
  <si>
    <t xml:space="preserve">Program </t>
  </si>
  <si>
    <t>EA-REDA</t>
  </si>
  <si>
    <t>FS</t>
  </si>
  <si>
    <t>RES-EEI Grant</t>
  </si>
  <si>
    <t>RES-EEI Loan</t>
  </si>
  <si>
    <t xml:space="preserve">Total </t>
  </si>
  <si>
    <t>4280.137(b)(2)(vii)</t>
  </si>
  <si>
    <t>Assignment Guaranteed Agreement</t>
  </si>
  <si>
    <t>Guaranteed Loan Closing Report</t>
  </si>
  <si>
    <t>Loan Note Guarantee Report of Loss</t>
  </si>
  <si>
    <t>Lender's Guaranteed Loan Payment to the Agency</t>
  </si>
  <si>
    <t>Number of hours per response</t>
  </si>
  <si>
    <t>Cost to the Federal Government - Grants</t>
  </si>
  <si>
    <t>Cost to the Federal Government - Loans</t>
  </si>
  <si>
    <t>Applicants or Grantees</t>
  </si>
  <si>
    <t>Hours</t>
  </si>
  <si>
    <t xml:space="preserve">3- Year Average </t>
  </si>
  <si>
    <t>Administrative Costs</t>
  </si>
  <si>
    <t>Grants</t>
  </si>
  <si>
    <t>Number of respondents</t>
  </si>
  <si>
    <t>170(d)(2)</t>
  </si>
  <si>
    <t>112(e)(2)</t>
  </si>
  <si>
    <t>186(d)(2)</t>
  </si>
  <si>
    <t>4280.127 (e)(2)</t>
  </si>
  <si>
    <t>Average hour per response</t>
  </si>
  <si>
    <t>RES/EEI Application review - greater than 200,000</t>
  </si>
  <si>
    <t>RES/EEI Application review - 200,000 to greater than 80,000</t>
  </si>
  <si>
    <t>RES/EEI Application review - $80,000 and less</t>
  </si>
  <si>
    <t>RES/EEI Technical merit review - greater than 200,000</t>
  </si>
  <si>
    <t>RES/EEI Technical merit review - 200,000 to greater than 80,000</t>
  </si>
  <si>
    <t>RES/EEI Technical merit review - $80,000 and less</t>
  </si>
  <si>
    <t>RES FS Application review</t>
  </si>
  <si>
    <t>EA/REDA Application review</t>
  </si>
  <si>
    <t>Approve and obligate funds - RES/EEI, FS, EA/REDA</t>
  </si>
  <si>
    <t>Reporting and Grant Disbursement - RES/EEI, FS, EA/REDA</t>
  </si>
  <si>
    <t>Form to Assist in Assessment of USDA Compliance with Civil Rights Laws</t>
  </si>
  <si>
    <t>SAM reporting</t>
  </si>
  <si>
    <t>SAM reporitng</t>
  </si>
  <si>
    <t>117(a)(5), 118(b)(1) and 119(b)(v)</t>
  </si>
  <si>
    <t>4287.137(b)(2)(iii), (c)(2)</t>
  </si>
  <si>
    <t>4280.137(b)(2)(xi)</t>
  </si>
  <si>
    <t>176(n)</t>
  </si>
  <si>
    <t>190(b)(4)</t>
  </si>
  <si>
    <t>190 (b)(5)</t>
  </si>
  <si>
    <t>190 (b)(7)</t>
  </si>
  <si>
    <t>190(b)(6)</t>
  </si>
  <si>
    <t>117(a)(4), 118(b)(1), 119(b)(1)(iv)</t>
  </si>
  <si>
    <t>117(a)(9)</t>
  </si>
  <si>
    <t>119(b)(1)(ix)</t>
  </si>
  <si>
    <t>Percent Small Businesses</t>
  </si>
  <si>
    <t>Number of Small Businesses</t>
  </si>
  <si>
    <t>None</t>
  </si>
  <si>
    <t>Guaranteed Loan Borrower Deliquent Status</t>
  </si>
  <si>
    <t>112(e)(1), 112(e)(3)</t>
  </si>
  <si>
    <t>SAM number / DUNS number</t>
  </si>
  <si>
    <t>4280.127 (e)(1), (e)(3)</t>
  </si>
  <si>
    <t>170 (d)(1), (d)(3)</t>
  </si>
  <si>
    <t>186(d)(1), (d)(3)</t>
  </si>
  <si>
    <t>Recordingkeeping</t>
  </si>
  <si>
    <t>Recordkeeping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</si>
</sst>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"/>
    <numFmt numFmtId="168" formatCode="&quot;$&quot;#,##0.00"/>
  </numFmts>
  <fonts count="19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</cellStyleXfs>
  <cellXfs count="236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3" fontId="2" fillId="0" borderId="5" xfId="0" applyNumberFormat="1" applyFont="1" applyFill="1" applyBorder="1" applyAlignment="1"/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/>
    <xf numFmtId="0" fontId="2" fillId="0" borderId="8" xfId="0" applyFont="1" applyFill="1" applyBorder="1" applyAlignment="1">
      <alignment horizontal="center" wrapText="1"/>
    </xf>
    <xf numFmtId="3" fontId="2" fillId="0" borderId="8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left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0" fontId="0" fillId="0" borderId="14" xfId="0" applyBorder="1"/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5" fillId="0" borderId="0" xfId="0" applyFont="1"/>
    <xf numFmtId="0" fontId="3" fillId="0" borderId="8" xfId="0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top"/>
    </xf>
    <xf numFmtId="3" fontId="3" fillId="0" borderId="8" xfId="1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3" fontId="3" fillId="0" borderId="8" xfId="1" applyNumberFormat="1" applyFont="1" applyFill="1" applyBorder="1" applyAlignment="1">
      <alignment horizontal="center" vertical="top" wrapText="1"/>
    </xf>
    <xf numFmtId="0" fontId="2" fillId="0" borderId="16" xfId="0" quotePrefix="1" applyFont="1" applyFill="1" applyBorder="1" applyAlignment="1">
      <alignment horizontal="left" vertical="top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vertical="top"/>
    </xf>
    <xf numFmtId="164" fontId="3" fillId="0" borderId="8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vertical="top" wrapText="1"/>
    </xf>
    <xf numFmtId="0" fontId="3" fillId="0" borderId="18" xfId="0" applyFont="1" applyFill="1" applyBorder="1"/>
    <xf numFmtId="3" fontId="2" fillId="0" borderId="19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vertical="top" wrapText="1"/>
    </xf>
    <xf numFmtId="3" fontId="3" fillId="0" borderId="22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/>
    </xf>
    <xf numFmtId="3" fontId="3" fillId="0" borderId="23" xfId="0" applyNumberFormat="1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3" fontId="3" fillId="0" borderId="9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/>
    </xf>
    <xf numFmtId="3" fontId="3" fillId="0" borderId="25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top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1" fontId="5" fillId="0" borderId="0" xfId="0" applyNumberFormat="1" applyFont="1" applyAlignment="1">
      <alignment vertical="top"/>
    </xf>
    <xf numFmtId="164" fontId="3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10" fontId="1" fillId="0" borderId="0" xfId="2" applyNumberFormat="1"/>
    <xf numFmtId="164" fontId="0" fillId="0" borderId="0" xfId="0" applyNumberFormat="1"/>
    <xf numFmtId="3" fontId="0" fillId="0" borderId="0" xfId="0" applyNumberFormat="1" applyFont="1" applyFill="1"/>
    <xf numFmtId="10" fontId="1" fillId="0" borderId="0" xfId="2" applyNumberFormat="1" applyAlignment="1">
      <alignment vertical="top"/>
    </xf>
    <xf numFmtId="0" fontId="1" fillId="0" borderId="0" xfId="0" applyFont="1" applyFill="1" applyAlignment="1">
      <alignment vertical="top"/>
    </xf>
    <xf numFmtId="164" fontId="0" fillId="0" borderId="0" xfId="0" applyNumberFormat="1" applyAlignment="1">
      <alignment vertical="top"/>
    </xf>
    <xf numFmtId="3" fontId="0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3" fillId="2" borderId="8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1" fillId="0" borderId="0" xfId="0" applyFont="1"/>
    <xf numFmtId="0" fontId="2" fillId="0" borderId="8" xfId="0" applyFont="1" applyFill="1" applyBorder="1" applyAlignment="1">
      <alignment horizontal="center" vertical="top"/>
    </xf>
    <xf numFmtId="0" fontId="0" fillId="0" borderId="27" xfId="0" applyFill="1" applyBorder="1" applyAlignment="1">
      <alignment vertical="top"/>
    </xf>
    <xf numFmtId="0" fontId="1" fillId="0" borderId="27" xfId="0" applyFont="1" applyFill="1" applyBorder="1" applyAlignment="1">
      <alignment vertical="top"/>
    </xf>
    <xf numFmtId="3" fontId="0" fillId="0" borderId="27" xfId="0" applyNumberForma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3" fontId="2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center"/>
    </xf>
    <xf numFmtId="0" fontId="0" fillId="0" borderId="0" xfId="0" applyNumberFormat="1"/>
    <xf numFmtId="3" fontId="3" fillId="2" borderId="8" xfId="1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vertical="top"/>
    </xf>
    <xf numFmtId="3" fontId="3" fillId="2" borderId="8" xfId="0" applyNumberFormat="1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 wrapText="1"/>
    </xf>
    <xf numFmtId="165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34" xfId="0" applyFont="1" applyBorder="1" applyAlignment="1">
      <alignment horizontal="left" wrapText="1"/>
    </xf>
    <xf numFmtId="0" fontId="0" fillId="3" borderId="0" xfId="0" applyFill="1" applyBorder="1"/>
    <xf numFmtId="165" fontId="0" fillId="0" borderId="0" xfId="1" applyNumberFormat="1" applyFont="1" applyBorder="1"/>
    <xf numFmtId="165" fontId="0" fillId="3" borderId="0" xfId="1" applyNumberFormat="1" applyFont="1" applyFill="1" applyBorder="1"/>
    <xf numFmtId="166" fontId="0" fillId="0" borderId="0" xfId="3" applyNumberFormat="1" applyFont="1" applyBorder="1"/>
    <xf numFmtId="166" fontId="0" fillId="3" borderId="0" xfId="3" applyNumberFormat="1" applyFont="1" applyFill="1" applyBorder="1"/>
    <xf numFmtId="166" fontId="0" fillId="0" borderId="19" xfId="3" applyNumberFormat="1" applyFont="1" applyBorder="1"/>
    <xf numFmtId="0" fontId="1" fillId="0" borderId="34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3" borderId="32" xfId="0" applyFill="1" applyBorder="1"/>
    <xf numFmtId="166" fontId="0" fillId="3" borderId="32" xfId="3" applyNumberFormat="1" applyFont="1" applyFill="1" applyBorder="1"/>
    <xf numFmtId="166" fontId="1" fillId="0" borderId="33" xfId="3" applyNumberFormat="1" applyFont="1" applyBorder="1"/>
    <xf numFmtId="0" fontId="3" fillId="0" borderId="22" xfId="0" applyFont="1" applyFill="1" applyBorder="1"/>
    <xf numFmtId="0" fontId="3" fillId="0" borderId="2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/>
    <xf numFmtId="0" fontId="3" fillId="0" borderId="3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/>
    <xf numFmtId="0" fontId="1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3" fontId="2" fillId="0" borderId="8" xfId="1" applyNumberFormat="1" applyFont="1" applyFill="1" applyBorder="1" applyAlignment="1">
      <alignment horizontal="center" vertical="top"/>
    </xf>
    <xf numFmtId="0" fontId="2" fillId="0" borderId="8" xfId="0" quotePrefix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vertical="top" wrapText="1"/>
    </xf>
    <xf numFmtId="1" fontId="3" fillId="0" borderId="8" xfId="1" applyNumberFormat="1" applyFont="1" applyFill="1" applyBorder="1" applyAlignment="1">
      <alignment horizontal="center" vertical="top"/>
    </xf>
    <xf numFmtId="6" fontId="3" fillId="0" borderId="8" xfId="0" applyNumberFormat="1" applyFont="1" applyFill="1" applyBorder="1" applyAlignment="1">
      <alignment vertical="top"/>
    </xf>
    <xf numFmtId="0" fontId="3" fillId="2" borderId="2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1" fontId="3" fillId="2" borderId="8" xfId="1" applyNumberFormat="1" applyFont="1" applyFill="1" applyBorder="1" applyAlignment="1">
      <alignment horizontal="center" vertical="top"/>
    </xf>
    <xf numFmtId="0" fontId="3" fillId="2" borderId="0" xfId="0" applyFont="1" applyFill="1" applyBorder="1"/>
    <xf numFmtId="0" fontId="0" fillId="2" borderId="0" xfId="0" applyFill="1"/>
    <xf numFmtId="10" fontId="1" fillId="2" borderId="0" xfId="2" applyNumberFormat="1" applyFill="1"/>
    <xf numFmtId="0" fontId="1" fillId="2" borderId="0" xfId="0" applyFont="1" applyFill="1"/>
    <xf numFmtId="164" fontId="0" fillId="2" borderId="0" xfId="0" applyNumberFormat="1" applyFill="1"/>
    <xf numFmtId="3" fontId="0" fillId="2" borderId="0" xfId="0" applyNumberFormat="1" applyFont="1" applyFill="1"/>
    <xf numFmtId="167" fontId="3" fillId="2" borderId="8" xfId="0" applyNumberFormat="1" applyFont="1" applyFill="1" applyBorder="1" applyAlignment="1">
      <alignment horizontal="center" vertical="top" wrapText="1"/>
    </xf>
    <xf numFmtId="167" fontId="3" fillId="0" borderId="8" xfId="0" applyNumberFormat="1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/>
    </xf>
    <xf numFmtId="3" fontId="3" fillId="2" borderId="0" xfId="1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3" fillId="0" borderId="3" xfId="0" applyFont="1" applyFill="1" applyBorder="1"/>
    <xf numFmtId="166" fontId="0" fillId="0" borderId="0" xfId="3" applyNumberFormat="1" applyFont="1"/>
    <xf numFmtId="0" fontId="16" fillId="0" borderId="0" xfId="0" applyFont="1"/>
    <xf numFmtId="165" fontId="16" fillId="0" borderId="0" xfId="1" applyNumberFormat="1" applyFont="1"/>
    <xf numFmtId="164" fontId="16" fillId="0" borderId="0" xfId="3" applyNumberFormat="1" applyFont="1"/>
    <xf numFmtId="0" fontId="0" fillId="0" borderId="37" xfId="0" applyBorder="1"/>
    <xf numFmtId="165" fontId="0" fillId="0" borderId="37" xfId="1" applyNumberFormat="1" applyFont="1" applyBorder="1"/>
    <xf numFmtId="3" fontId="2" fillId="0" borderId="8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left"/>
    </xf>
    <xf numFmtId="3" fontId="2" fillId="0" borderId="26" xfId="0" applyNumberFormat="1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6" fontId="0" fillId="0" borderId="0" xfId="0" applyNumberFormat="1"/>
    <xf numFmtId="0" fontId="18" fillId="0" borderId="30" xfId="0" applyFont="1" applyBorder="1" applyAlignment="1">
      <alignment horizontal="center" wrapText="1"/>
    </xf>
    <xf numFmtId="0" fontId="18" fillId="0" borderId="30" xfId="0" applyFont="1" applyBorder="1" applyAlignment="1">
      <alignment horizontal="center"/>
    </xf>
    <xf numFmtId="0" fontId="17" fillId="0" borderId="33" xfId="0" applyFont="1" applyBorder="1" applyAlignment="1">
      <alignment horizontal="center" vertical="top"/>
    </xf>
    <xf numFmtId="6" fontId="17" fillId="0" borderId="33" xfId="0" applyNumberFormat="1" applyFont="1" applyBorder="1" applyAlignment="1">
      <alignment horizontal="right" vertical="top"/>
    </xf>
    <xf numFmtId="0" fontId="17" fillId="0" borderId="33" xfId="0" applyFont="1" applyBorder="1" applyAlignment="1">
      <alignment vertical="top"/>
    </xf>
    <xf numFmtId="166" fontId="0" fillId="0" borderId="1" xfId="3" applyNumberFormat="1" applyFont="1" applyBorder="1"/>
    <xf numFmtId="0" fontId="18" fillId="0" borderId="7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/>
    </xf>
    <xf numFmtId="2" fontId="1" fillId="0" borderId="0" xfId="0" applyNumberFormat="1" applyFont="1"/>
    <xf numFmtId="0" fontId="2" fillId="0" borderId="39" xfId="0" applyFont="1" applyFill="1" applyBorder="1" applyAlignment="1">
      <alignment horizontal="center"/>
    </xf>
    <xf numFmtId="2" fontId="16" fillId="0" borderId="0" xfId="0" applyNumberFormat="1" applyFont="1"/>
    <xf numFmtId="0" fontId="2" fillId="4" borderId="8" xfId="0" applyFont="1" applyFill="1" applyBorder="1" applyAlignment="1">
      <alignment vertical="top" wrapText="1"/>
    </xf>
    <xf numFmtId="8" fontId="3" fillId="0" borderId="8" xfId="0" applyNumberFormat="1" applyFont="1" applyFill="1" applyBorder="1" applyAlignment="1">
      <alignment vertical="top"/>
    </xf>
    <xf numFmtId="165" fontId="1" fillId="0" borderId="0" xfId="1" applyNumberFormat="1" applyFont="1" applyFill="1" applyBorder="1"/>
    <xf numFmtId="168" fontId="0" fillId="0" borderId="0" xfId="1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3" fontId="3" fillId="0" borderId="27" xfId="0" applyNumberFormat="1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3" fontId="3" fillId="0" borderId="27" xfId="1" applyNumberFormat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164" fontId="2" fillId="0" borderId="22" xfId="0" applyNumberFormat="1" applyFont="1" applyFill="1" applyBorder="1" applyAlignment="1">
      <alignment horizontal="right" vertical="top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16" xfId="0" quotePrefix="1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487"/>
  <sheetViews>
    <sheetView topLeftCell="C70" zoomScale="120" zoomScaleNormal="120" zoomScaleSheetLayoutView="110" workbookViewId="0">
      <selection activeCell="J68" sqref="J68"/>
    </sheetView>
  </sheetViews>
  <sheetFormatPr defaultRowHeight="12.75"/>
  <cols>
    <col min="1" max="1" width="26.5703125" bestFit="1" customWidth="1"/>
    <col min="2" max="2" width="37.42578125" customWidth="1"/>
    <col min="3" max="3" width="12.7109375" customWidth="1"/>
    <col min="4" max="4" width="15.7109375" customWidth="1"/>
    <col min="5" max="5" width="10.5703125" customWidth="1"/>
    <col min="6" max="6" width="15.28515625" customWidth="1"/>
    <col min="7" max="7" width="16.7109375" bestFit="1" customWidth="1"/>
    <col min="8" max="8" width="9.85546875" bestFit="1" customWidth="1"/>
    <col min="9" max="9" width="6.85546875" customWidth="1"/>
    <col min="10" max="10" width="14.85546875" style="46" customWidth="1"/>
    <col min="11" max="11" width="14.28515625" customWidth="1"/>
    <col min="12" max="12" width="9.140625" customWidth="1"/>
    <col min="13" max="13" width="11.7109375" customWidth="1"/>
    <col min="14" max="14" width="12.85546875" customWidth="1"/>
    <col min="15" max="15" width="12.42578125" customWidth="1"/>
    <col min="16" max="16" width="14.5703125" customWidth="1"/>
    <col min="17" max="17" width="9.140625" customWidth="1"/>
    <col min="18" max="18" width="11.85546875" customWidth="1"/>
    <col min="19" max="19" width="14.85546875" customWidth="1"/>
    <col min="20" max="20" width="13.5703125" customWidth="1"/>
    <col min="21" max="21" width="14.7109375" customWidth="1"/>
    <col min="23" max="23" width="13.28515625" customWidth="1"/>
    <col min="24" max="24" width="13.42578125" customWidth="1"/>
    <col min="25" max="25" width="13.5703125" customWidth="1"/>
    <col min="26" max="26" width="15.28515625" customWidth="1"/>
  </cols>
  <sheetData>
    <row r="1" spans="1:28">
      <c r="A1" s="47" t="s">
        <v>0</v>
      </c>
      <c r="B1" s="2"/>
      <c r="C1" s="3"/>
      <c r="D1" s="4"/>
      <c r="E1" s="5" t="s">
        <v>1</v>
      </c>
      <c r="F1" s="5" t="s">
        <v>2</v>
      </c>
      <c r="G1" s="6" t="s">
        <v>3</v>
      </c>
      <c r="H1" s="7" t="s">
        <v>4</v>
      </c>
      <c r="I1" s="5"/>
      <c r="J1" s="41" t="s">
        <v>5</v>
      </c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>
      <c r="A2" s="1" t="s">
        <v>67</v>
      </c>
      <c r="B2" s="8"/>
      <c r="C2" s="9" t="s">
        <v>6</v>
      </c>
      <c r="D2" s="10" t="s">
        <v>3</v>
      </c>
      <c r="E2" s="10" t="s">
        <v>7</v>
      </c>
      <c r="F2" s="10" t="s">
        <v>8</v>
      </c>
      <c r="G2" s="11" t="s">
        <v>9</v>
      </c>
      <c r="H2" s="12" t="s">
        <v>10</v>
      </c>
      <c r="I2" s="10" t="s">
        <v>11</v>
      </c>
      <c r="J2" s="42" t="s">
        <v>12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13.5" thickBot="1">
      <c r="A3" s="1" t="s">
        <v>59</v>
      </c>
      <c r="B3" s="13" t="s">
        <v>13</v>
      </c>
      <c r="C3" s="14" t="s">
        <v>14</v>
      </c>
      <c r="D3" s="15" t="s">
        <v>15</v>
      </c>
      <c r="E3" s="15" t="s">
        <v>16</v>
      </c>
      <c r="F3" s="15" t="s">
        <v>17</v>
      </c>
      <c r="G3" s="16" t="s">
        <v>18</v>
      </c>
      <c r="H3" s="17" t="s">
        <v>19</v>
      </c>
      <c r="I3" s="15" t="s">
        <v>20</v>
      </c>
      <c r="J3" s="43" t="s">
        <v>21</v>
      </c>
      <c r="K3" s="104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8" ht="13.5" thickBot="1">
      <c r="A4" s="48"/>
      <c r="B4" s="13"/>
      <c r="C4" s="14"/>
      <c r="D4" s="15"/>
      <c r="E4" s="15"/>
      <c r="F4" s="15"/>
      <c r="G4" s="16"/>
      <c r="H4" s="17"/>
      <c r="I4" s="15"/>
      <c r="J4" s="43"/>
      <c r="K4" s="97"/>
      <c r="M4" s="94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8" ht="13.5" thickBot="1">
      <c r="A5" s="18" t="s">
        <v>22</v>
      </c>
      <c r="B5" s="19" t="s">
        <v>23</v>
      </c>
      <c r="C5" s="20" t="s">
        <v>24</v>
      </c>
      <c r="D5" s="21" t="s">
        <v>25</v>
      </c>
      <c r="E5" s="21" t="s">
        <v>26</v>
      </c>
      <c r="F5" s="21" t="s">
        <v>27</v>
      </c>
      <c r="G5" s="21" t="s">
        <v>28</v>
      </c>
      <c r="H5" s="22" t="s">
        <v>29</v>
      </c>
      <c r="I5" s="21" t="s">
        <v>30</v>
      </c>
      <c r="J5" s="44" t="s">
        <v>31</v>
      </c>
      <c r="K5" s="97"/>
      <c r="M5" s="96"/>
      <c r="N5" s="96"/>
      <c r="O5" s="96"/>
      <c r="P5" s="96"/>
      <c r="Q5" s="95"/>
      <c r="R5" s="97"/>
      <c r="S5" s="97"/>
      <c r="T5" s="97"/>
      <c r="U5" s="97"/>
      <c r="V5" s="95"/>
      <c r="W5" s="98"/>
      <c r="X5" s="98"/>
      <c r="Y5" s="98"/>
      <c r="Z5" s="98"/>
      <c r="AA5" s="95"/>
    </row>
    <row r="6" spans="1:28">
      <c r="A6" s="26"/>
      <c r="B6" s="27" t="s">
        <v>32</v>
      </c>
      <c r="C6" s="28"/>
      <c r="D6" s="29"/>
      <c r="E6" s="30"/>
      <c r="F6" s="29"/>
      <c r="G6" s="30"/>
      <c r="H6" s="29"/>
      <c r="I6" s="26"/>
      <c r="J6" s="45"/>
      <c r="K6" s="97"/>
      <c r="M6" s="96"/>
      <c r="N6" s="96"/>
      <c r="O6" s="96"/>
      <c r="P6" s="96"/>
      <c r="Q6" s="95"/>
      <c r="R6" s="97"/>
      <c r="S6" s="97"/>
      <c r="T6" s="97"/>
      <c r="U6" s="97"/>
      <c r="V6" s="95"/>
      <c r="W6" s="98"/>
      <c r="X6" s="98"/>
      <c r="Y6" s="98"/>
      <c r="Z6" s="98"/>
      <c r="AA6" s="95"/>
    </row>
    <row r="7" spans="1:28">
      <c r="A7" s="50">
        <v>105</v>
      </c>
      <c r="B7" s="32" t="s">
        <v>231</v>
      </c>
      <c r="C7" s="53" t="s">
        <v>34</v>
      </c>
      <c r="D7" s="52">
        <f>1898*0.0025</f>
        <v>4.7450000000000001</v>
      </c>
      <c r="E7" s="50">
        <v>1</v>
      </c>
      <c r="F7" s="52">
        <f>(D7)*(E7)</f>
        <v>4.7450000000000001</v>
      </c>
      <c r="G7" s="122">
        <v>12</v>
      </c>
      <c r="H7" s="52">
        <f>(F7)*(G7)</f>
        <v>56.94</v>
      </c>
      <c r="I7" s="217">
        <v>35.72</v>
      </c>
      <c r="J7" s="59">
        <f>(H7)*(I7)</f>
        <v>2033.8967999999998</v>
      </c>
      <c r="K7" s="97"/>
      <c r="M7" s="99"/>
      <c r="N7" s="99"/>
      <c r="O7" s="99"/>
      <c r="P7" s="99"/>
      <c r="Q7" s="100"/>
      <c r="R7" s="101"/>
      <c r="S7" s="101"/>
      <c r="T7" s="101"/>
      <c r="U7" s="101"/>
      <c r="V7" s="100"/>
      <c r="W7" s="102"/>
      <c r="X7" s="102"/>
      <c r="Y7" s="102"/>
      <c r="Z7" s="102"/>
      <c r="AA7" s="95"/>
    </row>
    <row r="8" spans="1:28">
      <c r="A8" s="50" t="s">
        <v>373</v>
      </c>
      <c r="B8" s="32" t="s">
        <v>374</v>
      </c>
      <c r="C8" s="53" t="s">
        <v>34</v>
      </c>
      <c r="D8" s="52">
        <v>3619</v>
      </c>
      <c r="E8" s="50">
        <v>1</v>
      </c>
      <c r="F8" s="52">
        <f>(D8)*(E8)</f>
        <v>3619</v>
      </c>
      <c r="G8" s="122">
        <v>1.5</v>
      </c>
      <c r="H8" s="52">
        <f>(F8)*(G8)</f>
        <v>5428.5</v>
      </c>
      <c r="I8" s="217">
        <v>35.72</v>
      </c>
      <c r="J8" s="59">
        <f>(H8)*(I8)</f>
        <v>193906.02</v>
      </c>
      <c r="K8" s="97"/>
      <c r="M8" s="99"/>
      <c r="N8" s="99"/>
      <c r="O8" s="99"/>
      <c r="P8" s="99"/>
      <c r="Q8" s="100"/>
      <c r="R8" s="101"/>
      <c r="S8" s="101"/>
      <c r="T8" s="101"/>
      <c r="U8" s="101"/>
      <c r="V8" s="100"/>
      <c r="W8" s="102"/>
      <c r="X8" s="102"/>
      <c r="Y8" s="102"/>
      <c r="Z8" s="102"/>
      <c r="AA8" s="95"/>
    </row>
    <row r="9" spans="1:28">
      <c r="A9" s="50"/>
      <c r="B9" s="216" t="s">
        <v>68</v>
      </c>
      <c r="C9" s="53"/>
      <c r="D9" s="52"/>
      <c r="E9" s="50"/>
      <c r="F9" s="52"/>
      <c r="G9" s="50"/>
      <c r="H9" s="52"/>
      <c r="I9" s="31"/>
      <c r="J9" s="59"/>
      <c r="K9" s="97"/>
      <c r="M9" s="99"/>
      <c r="N9" s="99"/>
      <c r="O9" s="99"/>
      <c r="P9" s="99"/>
      <c r="Q9" s="100"/>
      <c r="R9" s="101"/>
      <c r="S9" s="101"/>
      <c r="T9" s="101"/>
      <c r="U9" s="101"/>
      <c r="V9" s="100"/>
      <c r="W9" s="102"/>
      <c r="X9" s="102"/>
      <c r="Y9" s="102"/>
      <c r="Z9" s="102"/>
      <c r="AA9" s="95"/>
    </row>
    <row r="10" spans="1:28" ht="25.5">
      <c r="A10" s="50" t="s">
        <v>72</v>
      </c>
      <c r="B10" s="32" t="s">
        <v>36</v>
      </c>
      <c r="C10" s="53" t="s">
        <v>34</v>
      </c>
      <c r="D10" s="127">
        <v>366</v>
      </c>
      <c r="E10" s="50">
        <v>1</v>
      </c>
      <c r="F10" s="52">
        <f>(D10)*(E10)</f>
        <v>366</v>
      </c>
      <c r="G10" s="50">
        <v>0.25</v>
      </c>
      <c r="H10" s="52">
        <f>(F10)*(G10)</f>
        <v>91.5</v>
      </c>
      <c r="I10" s="217">
        <v>35.72</v>
      </c>
      <c r="J10" s="59">
        <f>(H10)*(I10)</f>
        <v>3268.38</v>
      </c>
      <c r="K10" s="97"/>
      <c r="M10" s="99"/>
      <c r="N10" s="99"/>
      <c r="O10" s="99"/>
      <c r="P10" s="99"/>
      <c r="Q10" s="100"/>
      <c r="R10" s="101"/>
      <c r="S10" s="101"/>
      <c r="T10" s="101"/>
      <c r="U10" s="101"/>
      <c r="V10" s="100"/>
      <c r="W10" s="102"/>
      <c r="X10" s="102"/>
      <c r="Y10" s="102"/>
      <c r="Z10" s="102"/>
      <c r="AA10" s="95"/>
    </row>
    <row r="11" spans="1:28">
      <c r="A11" s="50" t="s">
        <v>73</v>
      </c>
      <c r="B11" s="32" t="s">
        <v>69</v>
      </c>
      <c r="C11" s="53" t="s">
        <v>34</v>
      </c>
      <c r="D11" s="127">
        <f>D10</f>
        <v>366</v>
      </c>
      <c r="E11" s="50">
        <v>1</v>
      </c>
      <c r="F11" s="52">
        <f t="shared" ref="F11:F31" si="0">(D11)*(E11)</f>
        <v>366</v>
      </c>
      <c r="G11" s="50">
        <v>8.3000000000000004E-2</v>
      </c>
      <c r="H11" s="52">
        <f t="shared" ref="H11:H20" si="1">(F11)*(G11)</f>
        <v>30.378</v>
      </c>
      <c r="I11" s="217">
        <v>35.72</v>
      </c>
      <c r="J11" s="59">
        <f t="shared" ref="J11:J20" si="2">(H11)*(I11)</f>
        <v>1085.1021599999999</v>
      </c>
      <c r="K11" s="126"/>
      <c r="M11" s="99"/>
      <c r="N11" s="99"/>
      <c r="O11" s="99"/>
      <c r="P11" s="99"/>
      <c r="Q11" s="100"/>
      <c r="R11" s="101"/>
      <c r="S11" s="101"/>
      <c r="T11" s="101"/>
      <c r="U11" s="101"/>
      <c r="V11" s="100"/>
      <c r="W11" s="102"/>
      <c r="X11" s="102"/>
      <c r="Y11" s="102"/>
      <c r="Z11" s="102"/>
      <c r="AA11" s="95"/>
    </row>
    <row r="12" spans="1:28">
      <c r="A12" s="50" t="s">
        <v>74</v>
      </c>
      <c r="B12" s="32" t="s">
        <v>70</v>
      </c>
      <c r="C12" s="53" t="s">
        <v>34</v>
      </c>
      <c r="D12" s="127">
        <f>D10</f>
        <v>366</v>
      </c>
      <c r="E12" s="50">
        <v>1</v>
      </c>
      <c r="F12" s="52">
        <f t="shared" si="0"/>
        <v>366</v>
      </c>
      <c r="G12" s="50">
        <v>8.3000000000000004E-2</v>
      </c>
      <c r="H12" s="52">
        <f t="shared" si="1"/>
        <v>30.378</v>
      </c>
      <c r="I12" s="217">
        <v>35.72</v>
      </c>
      <c r="J12" s="59">
        <f t="shared" si="2"/>
        <v>1085.1021599999999</v>
      </c>
      <c r="K12" s="97"/>
      <c r="M12" s="99"/>
      <c r="N12" s="99"/>
      <c r="O12" s="99"/>
      <c r="P12" s="99"/>
      <c r="Q12" s="100"/>
      <c r="R12" s="101"/>
      <c r="S12" s="101"/>
      <c r="T12" s="101"/>
      <c r="U12" s="101"/>
      <c r="V12" s="100"/>
      <c r="W12" s="102"/>
      <c r="X12" s="102"/>
      <c r="Y12" s="102"/>
      <c r="Z12" s="102"/>
      <c r="AA12" s="95"/>
    </row>
    <row r="13" spans="1:28">
      <c r="A13" s="50" t="s">
        <v>367</v>
      </c>
      <c r="B13" s="32" t="s">
        <v>71</v>
      </c>
      <c r="C13" s="53" t="s">
        <v>34</v>
      </c>
      <c r="D13" s="127">
        <f>D10</f>
        <v>366</v>
      </c>
      <c r="E13" s="50">
        <v>1</v>
      </c>
      <c r="F13" s="52">
        <f t="shared" si="0"/>
        <v>366</v>
      </c>
      <c r="G13" s="50">
        <v>8.3000000000000004E-2</v>
      </c>
      <c r="H13" s="52">
        <f t="shared" si="1"/>
        <v>30.378</v>
      </c>
      <c r="I13" s="217">
        <v>35.72</v>
      </c>
      <c r="J13" s="59">
        <f t="shared" si="2"/>
        <v>1085.1021599999999</v>
      </c>
      <c r="K13" s="97"/>
      <c r="M13" s="99"/>
      <c r="N13" s="99"/>
      <c r="O13" s="99"/>
      <c r="P13" s="99"/>
      <c r="Q13" s="100"/>
      <c r="R13" s="101"/>
      <c r="S13" s="101"/>
      <c r="T13" s="101"/>
      <c r="U13" s="101"/>
      <c r="V13" s="100"/>
      <c r="W13" s="102"/>
      <c r="X13" s="102"/>
      <c r="Y13" s="102"/>
      <c r="Z13" s="102"/>
      <c r="AA13" s="95"/>
    </row>
    <row r="14" spans="1:28">
      <c r="A14" s="50" t="s">
        <v>78</v>
      </c>
      <c r="B14" s="32" t="s">
        <v>60</v>
      </c>
      <c r="C14" s="53" t="s">
        <v>34</v>
      </c>
      <c r="D14" s="127">
        <v>285</v>
      </c>
      <c r="E14" s="50">
        <v>1</v>
      </c>
      <c r="F14" s="52">
        <f t="shared" si="0"/>
        <v>285</v>
      </c>
      <c r="G14" s="50">
        <v>40</v>
      </c>
      <c r="H14" s="52">
        <f t="shared" si="1"/>
        <v>11400</v>
      </c>
      <c r="I14" s="217">
        <v>35.72</v>
      </c>
      <c r="J14" s="59">
        <f t="shared" si="2"/>
        <v>407208</v>
      </c>
      <c r="K14" s="97"/>
      <c r="M14" s="99"/>
      <c r="N14" s="99"/>
      <c r="O14" s="99"/>
      <c r="P14" s="99"/>
      <c r="Q14" s="100"/>
      <c r="R14" s="101"/>
      <c r="S14" s="101"/>
      <c r="T14" s="101"/>
      <c r="U14" s="101"/>
      <c r="V14" s="100"/>
      <c r="W14" s="102"/>
      <c r="X14" s="102"/>
      <c r="Y14" s="102"/>
      <c r="Z14" s="102"/>
      <c r="AA14" s="95"/>
    </row>
    <row r="15" spans="1:28">
      <c r="A15" s="50" t="s">
        <v>78</v>
      </c>
      <c r="B15" s="32" t="s">
        <v>35</v>
      </c>
      <c r="C15" s="53" t="s">
        <v>34</v>
      </c>
      <c r="D15" s="127">
        <v>81</v>
      </c>
      <c r="E15" s="50">
        <v>1</v>
      </c>
      <c r="F15" s="52">
        <f t="shared" si="0"/>
        <v>81</v>
      </c>
      <c r="G15" s="50">
        <v>40</v>
      </c>
      <c r="H15" s="52">
        <f t="shared" si="1"/>
        <v>3240</v>
      </c>
      <c r="I15" s="217">
        <v>35.72</v>
      </c>
      <c r="J15" s="59">
        <f t="shared" si="2"/>
        <v>115732.8</v>
      </c>
      <c r="K15" s="97"/>
      <c r="M15" s="99"/>
      <c r="N15" s="99"/>
      <c r="O15" s="99"/>
      <c r="P15" s="99"/>
      <c r="Q15" s="100"/>
      <c r="R15" s="101"/>
      <c r="S15" s="101"/>
      <c r="T15" s="101"/>
      <c r="U15" s="101"/>
      <c r="V15" s="100"/>
      <c r="W15" s="102"/>
      <c r="X15" s="102"/>
      <c r="Y15" s="102"/>
      <c r="Z15" s="102"/>
      <c r="AA15" s="95"/>
    </row>
    <row r="16" spans="1:28" ht="38.25">
      <c r="A16" s="50" t="s">
        <v>87</v>
      </c>
      <c r="B16" s="32" t="s">
        <v>86</v>
      </c>
      <c r="C16" s="53" t="s">
        <v>160</v>
      </c>
      <c r="D16" s="127">
        <f>D10</f>
        <v>366</v>
      </c>
      <c r="E16" s="50">
        <v>1</v>
      </c>
      <c r="F16" s="52">
        <f t="shared" si="0"/>
        <v>366</v>
      </c>
      <c r="G16" s="50">
        <v>20</v>
      </c>
      <c r="H16" s="52">
        <f t="shared" si="1"/>
        <v>7320</v>
      </c>
      <c r="I16" s="217">
        <v>35.72</v>
      </c>
      <c r="J16" s="59">
        <f t="shared" si="2"/>
        <v>261470.4</v>
      </c>
      <c r="K16" s="97"/>
      <c r="M16" s="99"/>
      <c r="N16" s="99"/>
      <c r="O16" s="99"/>
      <c r="P16" s="99"/>
      <c r="Q16" s="100"/>
      <c r="R16" s="101"/>
      <c r="S16" s="101"/>
      <c r="T16" s="101"/>
      <c r="U16" s="101"/>
      <c r="V16" s="100"/>
      <c r="W16" s="102"/>
      <c r="X16" s="102"/>
      <c r="Y16" s="102"/>
      <c r="Z16" s="102"/>
      <c r="AA16" s="95"/>
    </row>
    <row r="17" spans="1:27">
      <c r="A17" s="50" t="s">
        <v>75</v>
      </c>
      <c r="B17" s="32" t="s">
        <v>77</v>
      </c>
      <c r="C17" s="53" t="s">
        <v>76</v>
      </c>
      <c r="D17" s="127">
        <f>D14</f>
        <v>285</v>
      </c>
      <c r="E17" s="50">
        <v>1</v>
      </c>
      <c r="F17" s="52">
        <f t="shared" si="0"/>
        <v>285</v>
      </c>
      <c r="G17" s="50">
        <v>40</v>
      </c>
      <c r="H17" s="52">
        <f t="shared" si="1"/>
        <v>11400</v>
      </c>
      <c r="I17" s="217">
        <v>35.72</v>
      </c>
      <c r="J17" s="59">
        <f t="shared" si="2"/>
        <v>407208</v>
      </c>
      <c r="K17" s="97"/>
      <c r="M17" s="99"/>
      <c r="N17" s="99"/>
      <c r="O17" s="99"/>
      <c r="P17" s="99"/>
      <c r="Q17" s="100"/>
      <c r="R17" s="101"/>
      <c r="S17" s="101"/>
      <c r="T17" s="101"/>
      <c r="U17" s="101"/>
      <c r="V17" s="100"/>
      <c r="W17" s="102"/>
      <c r="X17" s="102"/>
      <c r="Y17" s="102"/>
      <c r="Z17" s="102"/>
      <c r="AA17" s="95"/>
    </row>
    <row r="18" spans="1:27">
      <c r="A18" s="50" t="s">
        <v>83</v>
      </c>
      <c r="B18" s="32" t="s">
        <v>79</v>
      </c>
      <c r="C18" s="53" t="s">
        <v>81</v>
      </c>
      <c r="D18" s="127">
        <f>D14</f>
        <v>285</v>
      </c>
      <c r="E18" s="50">
        <v>1</v>
      </c>
      <c r="F18" s="52">
        <f t="shared" si="0"/>
        <v>285</v>
      </c>
      <c r="G18" s="50">
        <v>25</v>
      </c>
      <c r="H18" s="52">
        <f t="shared" si="1"/>
        <v>7125</v>
      </c>
      <c r="I18" s="217">
        <v>35.72</v>
      </c>
      <c r="J18" s="59">
        <f t="shared" si="2"/>
        <v>254505</v>
      </c>
      <c r="K18" s="97"/>
      <c r="M18" s="99"/>
      <c r="N18" s="99"/>
      <c r="O18" s="99"/>
      <c r="P18" s="99"/>
      <c r="Q18" s="100"/>
      <c r="R18" s="101"/>
      <c r="S18" s="101"/>
      <c r="T18" s="101"/>
      <c r="U18" s="101"/>
      <c r="V18" s="100"/>
      <c r="W18" s="102"/>
      <c r="X18" s="102"/>
      <c r="Y18" s="102"/>
      <c r="Z18" s="102"/>
      <c r="AA18" s="95"/>
    </row>
    <row r="19" spans="1:27">
      <c r="A19" s="50" t="s">
        <v>83</v>
      </c>
      <c r="B19" s="32" t="s">
        <v>80</v>
      </c>
      <c r="C19" s="53" t="s">
        <v>82</v>
      </c>
      <c r="D19" s="127">
        <f>D15</f>
        <v>81</v>
      </c>
      <c r="E19" s="50">
        <v>1</v>
      </c>
      <c r="F19" s="52">
        <f t="shared" si="0"/>
        <v>81</v>
      </c>
      <c r="G19" s="50">
        <v>20</v>
      </c>
      <c r="H19" s="52">
        <f t="shared" si="1"/>
        <v>1620</v>
      </c>
      <c r="I19" s="217">
        <v>35.72</v>
      </c>
      <c r="J19" s="59">
        <f t="shared" si="2"/>
        <v>57866.400000000001</v>
      </c>
      <c r="K19" s="97"/>
      <c r="M19" s="99"/>
      <c r="N19" s="99"/>
      <c r="O19" s="99"/>
      <c r="P19" s="99"/>
      <c r="Q19" s="100"/>
      <c r="R19" s="101"/>
      <c r="S19" s="101"/>
      <c r="T19" s="101"/>
      <c r="U19" s="101"/>
      <c r="V19" s="100"/>
      <c r="W19" s="102"/>
      <c r="X19" s="102"/>
      <c r="Y19" s="102"/>
      <c r="Z19" s="102"/>
      <c r="AA19" s="95"/>
    </row>
    <row r="20" spans="1:27">
      <c r="A20" s="50">
        <v>117</v>
      </c>
      <c r="B20" s="32" t="s">
        <v>84</v>
      </c>
      <c r="C20" s="53" t="s">
        <v>34</v>
      </c>
      <c r="D20" s="127">
        <f>D10/2</f>
        <v>183</v>
      </c>
      <c r="E20" s="50">
        <v>1</v>
      </c>
      <c r="F20" s="52">
        <f t="shared" si="0"/>
        <v>183</v>
      </c>
      <c r="G20" s="50">
        <v>1.5</v>
      </c>
      <c r="H20" s="52">
        <f t="shared" si="1"/>
        <v>274.5</v>
      </c>
      <c r="I20" s="217">
        <v>35.72</v>
      </c>
      <c r="J20" s="59">
        <f t="shared" si="2"/>
        <v>9805.14</v>
      </c>
      <c r="K20" s="97"/>
      <c r="M20" s="99"/>
      <c r="N20" s="99"/>
      <c r="O20" s="99"/>
      <c r="P20" s="99"/>
      <c r="Q20" s="100"/>
      <c r="R20" s="101"/>
      <c r="S20" s="101"/>
      <c r="T20" s="101"/>
      <c r="U20" s="101"/>
      <c r="V20" s="100"/>
      <c r="W20" s="102"/>
      <c r="X20" s="102"/>
      <c r="Y20" s="102"/>
      <c r="Z20" s="102"/>
      <c r="AA20" s="95"/>
    </row>
    <row r="21" spans="1:27">
      <c r="A21" s="50"/>
      <c r="B21" s="216" t="s">
        <v>85</v>
      </c>
      <c r="C21" s="53"/>
      <c r="D21" s="127"/>
      <c r="E21" s="50"/>
      <c r="F21" s="52"/>
      <c r="G21" s="50"/>
      <c r="H21" s="52"/>
      <c r="I21" s="31"/>
      <c r="J21" s="59"/>
      <c r="K21" s="97"/>
      <c r="M21" s="99"/>
      <c r="N21" s="99"/>
      <c r="O21" s="99"/>
      <c r="P21" s="99"/>
      <c r="Q21" s="100"/>
      <c r="R21" s="101"/>
      <c r="S21" s="101"/>
      <c r="T21" s="101"/>
      <c r="U21" s="101"/>
      <c r="V21" s="100"/>
      <c r="W21" s="102"/>
      <c r="X21" s="102"/>
      <c r="Y21" s="102"/>
      <c r="Z21" s="102"/>
      <c r="AA21" s="95"/>
    </row>
    <row r="22" spans="1:27">
      <c r="A22" s="50" t="s">
        <v>88</v>
      </c>
      <c r="B22" s="111" t="s">
        <v>84</v>
      </c>
      <c r="C22" s="53" t="s">
        <v>34</v>
      </c>
      <c r="D22" s="127">
        <f>D23/2</f>
        <v>687.5</v>
      </c>
      <c r="E22" s="50">
        <v>1</v>
      </c>
      <c r="F22" s="52">
        <f t="shared" si="0"/>
        <v>687.5</v>
      </c>
      <c r="G22" s="50">
        <v>1.5</v>
      </c>
      <c r="H22" s="52">
        <f t="shared" ref="H22:H31" si="3">(F22)*(G22)</f>
        <v>1031.25</v>
      </c>
      <c r="I22" s="217">
        <v>35.72</v>
      </c>
      <c r="J22" s="59">
        <f t="shared" ref="J22:J31" si="4">(H22)*(I22)</f>
        <v>36836.25</v>
      </c>
      <c r="K22" s="97"/>
      <c r="M22" s="99"/>
      <c r="N22" s="99"/>
      <c r="O22" s="99"/>
      <c r="P22" s="99"/>
      <c r="Q22" s="100"/>
      <c r="R22" s="101"/>
      <c r="S22" s="101"/>
      <c r="T22" s="101"/>
      <c r="U22" s="101"/>
      <c r="V22" s="100"/>
      <c r="W22" s="102"/>
      <c r="X22" s="102"/>
      <c r="Y22" s="102"/>
      <c r="Z22" s="102"/>
      <c r="AA22" s="95"/>
    </row>
    <row r="23" spans="1:27" ht="25.5">
      <c r="A23" s="50" t="s">
        <v>89</v>
      </c>
      <c r="B23" s="32" t="s">
        <v>36</v>
      </c>
      <c r="C23" s="53" t="s">
        <v>34</v>
      </c>
      <c r="D23" s="127">
        <v>1375</v>
      </c>
      <c r="E23" s="50">
        <v>1</v>
      </c>
      <c r="F23" s="52">
        <f t="shared" si="0"/>
        <v>1375</v>
      </c>
      <c r="G23" s="50">
        <v>0.25</v>
      </c>
      <c r="H23" s="52">
        <f t="shared" si="3"/>
        <v>343.75</v>
      </c>
      <c r="I23" s="217">
        <v>35.72</v>
      </c>
      <c r="J23" s="59">
        <f t="shared" si="4"/>
        <v>12278.75</v>
      </c>
      <c r="K23" s="97"/>
      <c r="M23" s="99"/>
      <c r="N23" s="99"/>
      <c r="O23" s="99"/>
      <c r="P23" s="99"/>
      <c r="Q23" s="100"/>
      <c r="R23" s="101"/>
      <c r="S23" s="101"/>
      <c r="T23" s="101"/>
      <c r="U23" s="101"/>
      <c r="V23" s="100"/>
      <c r="W23" s="102"/>
      <c r="X23" s="102"/>
      <c r="Y23" s="102"/>
      <c r="Z23" s="102"/>
      <c r="AA23" s="95"/>
    </row>
    <row r="24" spans="1:27">
      <c r="A24" s="50" t="s">
        <v>89</v>
      </c>
      <c r="B24" s="32" t="s">
        <v>69</v>
      </c>
      <c r="C24" s="53" t="s">
        <v>34</v>
      </c>
      <c r="D24" s="127">
        <f>D23</f>
        <v>1375</v>
      </c>
      <c r="E24" s="50">
        <v>1</v>
      </c>
      <c r="F24" s="52">
        <f t="shared" si="0"/>
        <v>1375</v>
      </c>
      <c r="G24" s="50">
        <v>8.3000000000000004E-2</v>
      </c>
      <c r="H24" s="52">
        <f t="shared" si="3"/>
        <v>114.125</v>
      </c>
      <c r="I24" s="217">
        <v>35.72</v>
      </c>
      <c r="J24" s="59">
        <f t="shared" si="4"/>
        <v>4076.5450000000001</v>
      </c>
      <c r="K24" s="126"/>
      <c r="M24" s="99"/>
      <c r="N24" s="99"/>
      <c r="O24" s="99"/>
      <c r="P24" s="99"/>
      <c r="Q24" s="100"/>
      <c r="R24" s="101"/>
      <c r="S24" s="101"/>
      <c r="T24" s="101"/>
      <c r="U24" s="101"/>
      <c r="V24" s="100"/>
      <c r="W24" s="102"/>
      <c r="X24" s="102"/>
      <c r="Y24" s="102"/>
      <c r="Z24" s="102"/>
      <c r="AA24" s="95"/>
    </row>
    <row r="25" spans="1:27">
      <c r="A25" s="50" t="s">
        <v>89</v>
      </c>
      <c r="B25" s="32" t="s">
        <v>70</v>
      </c>
      <c r="C25" s="53" t="s">
        <v>34</v>
      </c>
      <c r="D25" s="127">
        <f>D23</f>
        <v>1375</v>
      </c>
      <c r="E25" s="50">
        <v>1</v>
      </c>
      <c r="F25" s="52">
        <f t="shared" si="0"/>
        <v>1375</v>
      </c>
      <c r="G25" s="50">
        <v>8.3000000000000004E-2</v>
      </c>
      <c r="H25" s="52">
        <f t="shared" si="3"/>
        <v>114.125</v>
      </c>
      <c r="I25" s="217">
        <v>35.72</v>
      </c>
      <c r="J25" s="59">
        <f t="shared" si="4"/>
        <v>4076.5450000000001</v>
      </c>
      <c r="K25" s="97"/>
      <c r="M25" s="99"/>
      <c r="N25" s="99"/>
      <c r="O25" s="99"/>
      <c r="P25" s="99"/>
      <c r="Q25" s="100"/>
      <c r="R25" s="101"/>
      <c r="S25" s="101"/>
      <c r="T25" s="101"/>
      <c r="U25" s="101"/>
      <c r="V25" s="100"/>
      <c r="W25" s="102"/>
      <c r="X25" s="102"/>
      <c r="Y25" s="102"/>
      <c r="Z25" s="102"/>
      <c r="AA25" s="95"/>
    </row>
    <row r="26" spans="1:27">
      <c r="A26" s="50" t="s">
        <v>89</v>
      </c>
      <c r="B26" s="32" t="s">
        <v>71</v>
      </c>
      <c r="C26" s="53" t="s">
        <v>34</v>
      </c>
      <c r="D26" s="127">
        <f>D23</f>
        <v>1375</v>
      </c>
      <c r="E26" s="50">
        <v>1</v>
      </c>
      <c r="F26" s="52">
        <f t="shared" si="0"/>
        <v>1375</v>
      </c>
      <c r="G26" s="50">
        <v>8.3000000000000004E-2</v>
      </c>
      <c r="H26" s="52">
        <f t="shared" si="3"/>
        <v>114.125</v>
      </c>
      <c r="I26" s="217">
        <v>35.72</v>
      </c>
      <c r="J26" s="59">
        <f t="shared" si="4"/>
        <v>4076.5450000000001</v>
      </c>
      <c r="K26" s="97"/>
      <c r="M26" s="99"/>
      <c r="N26" s="99"/>
      <c r="O26" s="99"/>
      <c r="P26" s="99"/>
      <c r="Q26" s="100"/>
      <c r="R26" s="101"/>
      <c r="S26" s="101"/>
      <c r="T26" s="101"/>
      <c r="U26" s="101"/>
      <c r="V26" s="100"/>
      <c r="W26" s="102"/>
      <c r="X26" s="102"/>
      <c r="Y26" s="102"/>
      <c r="Z26" s="102"/>
      <c r="AA26" s="95"/>
    </row>
    <row r="27" spans="1:27" ht="25.5">
      <c r="A27" s="50" t="s">
        <v>89</v>
      </c>
      <c r="B27" s="32" t="s">
        <v>90</v>
      </c>
      <c r="C27" s="53" t="s">
        <v>34</v>
      </c>
      <c r="D27" s="127">
        <f>D23</f>
        <v>1375</v>
      </c>
      <c r="E27" s="50">
        <v>1</v>
      </c>
      <c r="F27" s="52">
        <f t="shared" si="0"/>
        <v>1375</v>
      </c>
      <c r="G27" s="50">
        <v>8.3000000000000004E-2</v>
      </c>
      <c r="H27" s="52">
        <f t="shared" si="3"/>
        <v>114.125</v>
      </c>
      <c r="I27" s="217">
        <v>35.72</v>
      </c>
      <c r="J27" s="59">
        <f t="shared" si="4"/>
        <v>4076.5450000000001</v>
      </c>
      <c r="K27" s="97"/>
      <c r="M27" s="99"/>
      <c r="N27" s="99"/>
      <c r="O27" s="99"/>
      <c r="P27" s="99"/>
      <c r="Q27" s="100"/>
      <c r="R27" s="101"/>
      <c r="S27" s="101"/>
      <c r="T27" s="101"/>
      <c r="U27" s="101"/>
      <c r="V27" s="100"/>
      <c r="W27" s="102"/>
      <c r="X27" s="102"/>
      <c r="Y27" s="102"/>
      <c r="Z27" s="102"/>
      <c r="AA27" s="95"/>
    </row>
    <row r="28" spans="1:27">
      <c r="A28" s="50" t="s">
        <v>91</v>
      </c>
      <c r="B28" s="32" t="s">
        <v>60</v>
      </c>
      <c r="C28" s="53" t="s">
        <v>34</v>
      </c>
      <c r="D28" s="127">
        <v>601</v>
      </c>
      <c r="E28" s="50">
        <v>1</v>
      </c>
      <c r="F28" s="52">
        <f t="shared" si="0"/>
        <v>601</v>
      </c>
      <c r="G28" s="50">
        <v>40</v>
      </c>
      <c r="H28" s="52">
        <f t="shared" si="3"/>
        <v>24040</v>
      </c>
      <c r="I28" s="217">
        <v>35.72</v>
      </c>
      <c r="J28" s="59">
        <f t="shared" si="4"/>
        <v>858708.79999999993</v>
      </c>
      <c r="K28" s="97"/>
      <c r="M28" s="99"/>
      <c r="N28" s="99"/>
      <c r="O28" s="99"/>
      <c r="P28" s="99"/>
      <c r="Q28" s="100"/>
      <c r="R28" s="101"/>
      <c r="S28" s="101"/>
      <c r="T28" s="101"/>
      <c r="U28" s="101"/>
      <c r="V28" s="100"/>
      <c r="W28" s="102"/>
      <c r="X28" s="102"/>
      <c r="Y28" s="102"/>
      <c r="Z28" s="102"/>
      <c r="AA28" s="95"/>
    </row>
    <row r="29" spans="1:27">
      <c r="A29" s="50" t="s">
        <v>91</v>
      </c>
      <c r="B29" s="32" t="s">
        <v>35</v>
      </c>
      <c r="C29" s="53" t="s">
        <v>34</v>
      </c>
      <c r="D29" s="127">
        <v>774</v>
      </c>
      <c r="E29" s="50">
        <v>1</v>
      </c>
      <c r="F29" s="52">
        <f t="shared" si="0"/>
        <v>774</v>
      </c>
      <c r="G29" s="50">
        <v>40</v>
      </c>
      <c r="H29" s="52">
        <f t="shared" si="3"/>
        <v>30960</v>
      </c>
      <c r="I29" s="217">
        <v>35.72</v>
      </c>
      <c r="J29" s="59">
        <f t="shared" si="4"/>
        <v>1105891.2</v>
      </c>
      <c r="K29" s="97"/>
      <c r="M29" s="99"/>
      <c r="N29" s="99"/>
      <c r="O29" s="99"/>
      <c r="P29" s="99"/>
      <c r="Q29" s="100"/>
      <c r="R29" s="101"/>
      <c r="S29" s="101"/>
      <c r="T29" s="101"/>
      <c r="U29" s="101"/>
      <c r="V29" s="100"/>
      <c r="W29" s="102"/>
      <c r="X29" s="102"/>
      <c r="Y29" s="102"/>
      <c r="Z29" s="102"/>
      <c r="AA29" s="95"/>
    </row>
    <row r="30" spans="1:27">
      <c r="A30" s="50" t="s">
        <v>93</v>
      </c>
      <c r="B30" s="32" t="s">
        <v>79</v>
      </c>
      <c r="C30" s="53" t="s">
        <v>92</v>
      </c>
      <c r="D30" s="127">
        <f>D28</f>
        <v>601</v>
      </c>
      <c r="E30" s="50">
        <v>1</v>
      </c>
      <c r="F30" s="52">
        <f t="shared" si="0"/>
        <v>601</v>
      </c>
      <c r="G30" s="50">
        <v>20</v>
      </c>
      <c r="H30" s="52">
        <f t="shared" si="3"/>
        <v>12020</v>
      </c>
      <c r="I30" s="217">
        <v>35.72</v>
      </c>
      <c r="J30" s="59">
        <f t="shared" si="4"/>
        <v>429354.39999999997</v>
      </c>
      <c r="K30" s="97"/>
      <c r="M30" s="99"/>
      <c r="N30" s="99"/>
      <c r="O30" s="99"/>
      <c r="P30" s="99"/>
      <c r="Q30" s="100"/>
      <c r="R30" s="101"/>
      <c r="S30" s="101"/>
      <c r="T30" s="101"/>
      <c r="U30" s="101"/>
      <c r="V30" s="100"/>
      <c r="W30" s="102"/>
      <c r="X30" s="102"/>
      <c r="Y30" s="102"/>
      <c r="Z30" s="102"/>
      <c r="AA30" s="95"/>
    </row>
    <row r="31" spans="1:27">
      <c r="A31" s="50" t="s">
        <v>93</v>
      </c>
      <c r="B31" s="32" t="s">
        <v>80</v>
      </c>
      <c r="C31" s="53" t="s">
        <v>82</v>
      </c>
      <c r="D31" s="127">
        <f>D29</f>
        <v>774</v>
      </c>
      <c r="E31" s="50">
        <v>1</v>
      </c>
      <c r="F31" s="52">
        <f t="shared" si="0"/>
        <v>774</v>
      </c>
      <c r="G31" s="50">
        <v>20</v>
      </c>
      <c r="H31" s="52">
        <f t="shared" si="3"/>
        <v>15480</v>
      </c>
      <c r="I31" s="217">
        <v>35.72</v>
      </c>
      <c r="J31" s="59">
        <f t="shared" si="4"/>
        <v>552945.6</v>
      </c>
      <c r="K31" s="97"/>
      <c r="M31" s="99"/>
      <c r="N31" s="99"/>
      <c r="O31" s="99"/>
      <c r="P31" s="99"/>
      <c r="Q31" s="100"/>
      <c r="R31" s="101"/>
      <c r="S31" s="101"/>
      <c r="T31" s="101"/>
      <c r="U31" s="101"/>
      <c r="V31" s="100"/>
      <c r="W31" s="102"/>
      <c r="X31" s="102"/>
      <c r="Y31" s="102"/>
      <c r="Z31" s="102"/>
      <c r="AA31" s="95"/>
    </row>
    <row r="32" spans="1:27">
      <c r="A32" s="50"/>
      <c r="B32" s="216" t="s">
        <v>96</v>
      </c>
      <c r="C32" s="53"/>
      <c r="D32" s="127"/>
      <c r="E32" s="50"/>
      <c r="F32" s="52"/>
      <c r="G32" s="50"/>
      <c r="H32" s="52"/>
      <c r="I32" s="31"/>
      <c r="J32" s="59"/>
      <c r="K32" s="97"/>
      <c r="M32" s="99"/>
      <c r="N32" s="99"/>
      <c r="O32" s="99"/>
      <c r="P32" s="99"/>
      <c r="Q32" s="100"/>
      <c r="R32" s="101"/>
      <c r="S32" s="101"/>
      <c r="T32" s="101"/>
      <c r="U32" s="101"/>
      <c r="V32" s="100"/>
      <c r="W32" s="102"/>
      <c r="X32" s="102"/>
      <c r="Y32" s="102"/>
      <c r="Z32" s="102"/>
      <c r="AA32" s="95"/>
    </row>
    <row r="33" spans="1:27">
      <c r="A33" s="50" t="s">
        <v>103</v>
      </c>
      <c r="B33" s="111" t="s">
        <v>84</v>
      </c>
      <c r="C33" s="53" t="s">
        <v>34</v>
      </c>
      <c r="D33" s="127">
        <f>D34/2</f>
        <v>939</v>
      </c>
      <c r="E33" s="50">
        <v>1</v>
      </c>
      <c r="F33" s="52">
        <f t="shared" ref="F33:F39" si="5">(D33)*(E33)</f>
        <v>939</v>
      </c>
      <c r="G33" s="50">
        <v>1.5</v>
      </c>
      <c r="H33" s="52">
        <f t="shared" ref="H33:H39" si="6">(F33)*(G33)</f>
        <v>1408.5</v>
      </c>
      <c r="I33" s="217">
        <v>35.72</v>
      </c>
      <c r="J33" s="59">
        <f t="shared" ref="J33:J39" si="7">(H33)*(I33)</f>
        <v>50311.619999999995</v>
      </c>
      <c r="K33" s="97"/>
      <c r="M33" s="99"/>
      <c r="N33" s="99"/>
      <c r="O33" s="99"/>
      <c r="P33" s="99"/>
      <c r="Q33" s="100"/>
      <c r="R33" s="101"/>
      <c r="S33" s="101"/>
      <c r="T33" s="101"/>
      <c r="U33" s="101"/>
      <c r="V33" s="100"/>
      <c r="W33" s="102"/>
      <c r="X33" s="102"/>
      <c r="Y33" s="102"/>
      <c r="Z33" s="102"/>
      <c r="AA33" s="95"/>
    </row>
    <row r="34" spans="1:27">
      <c r="A34" s="50" t="s">
        <v>98</v>
      </c>
      <c r="B34" s="111" t="s">
        <v>97</v>
      </c>
      <c r="C34" s="53" t="s">
        <v>34</v>
      </c>
      <c r="D34" s="127">
        <v>1878</v>
      </c>
      <c r="E34" s="50">
        <v>1</v>
      </c>
      <c r="F34" s="52">
        <f t="shared" si="5"/>
        <v>1878</v>
      </c>
      <c r="G34" s="50">
        <v>0.5</v>
      </c>
      <c r="H34" s="52">
        <f t="shared" si="6"/>
        <v>939</v>
      </c>
      <c r="I34" s="217">
        <v>35.72</v>
      </c>
      <c r="J34" s="59">
        <f t="shared" si="7"/>
        <v>33541.08</v>
      </c>
      <c r="K34" s="97"/>
      <c r="M34" s="99"/>
      <c r="N34" s="99"/>
      <c r="O34" s="99"/>
      <c r="P34" s="99"/>
      <c r="Q34" s="100"/>
      <c r="R34" s="101"/>
      <c r="S34" s="101"/>
      <c r="T34" s="101"/>
      <c r="U34" s="101"/>
      <c r="V34" s="100"/>
      <c r="W34" s="102"/>
      <c r="X34" s="102"/>
      <c r="Y34" s="102"/>
      <c r="Z34" s="102"/>
      <c r="AA34" s="95"/>
    </row>
    <row r="35" spans="1:27">
      <c r="A35" s="50" t="s">
        <v>99</v>
      </c>
      <c r="B35" s="111" t="s">
        <v>141</v>
      </c>
      <c r="C35" s="53" t="s">
        <v>34</v>
      </c>
      <c r="D35" s="127">
        <f>D34</f>
        <v>1878</v>
      </c>
      <c r="E35" s="50">
        <v>1</v>
      </c>
      <c r="F35" s="52">
        <f t="shared" si="5"/>
        <v>1878</v>
      </c>
      <c r="G35" s="50">
        <v>0.25</v>
      </c>
      <c r="H35" s="52">
        <f t="shared" si="6"/>
        <v>469.5</v>
      </c>
      <c r="I35" s="217">
        <v>35.72</v>
      </c>
      <c r="J35" s="59">
        <f t="shared" si="7"/>
        <v>16770.54</v>
      </c>
      <c r="K35" s="97"/>
      <c r="M35" s="99"/>
      <c r="N35" s="99"/>
      <c r="O35" s="99"/>
      <c r="P35" s="99"/>
      <c r="Q35" s="100"/>
      <c r="R35" s="101"/>
      <c r="S35" s="101"/>
      <c r="T35" s="101"/>
      <c r="U35" s="101"/>
      <c r="V35" s="100"/>
      <c r="W35" s="102"/>
      <c r="X35" s="102"/>
      <c r="Y35" s="102"/>
      <c r="Z35" s="102"/>
      <c r="AA35" s="95"/>
    </row>
    <row r="36" spans="1:27" ht="25.5">
      <c r="A36" s="50" t="s">
        <v>100</v>
      </c>
      <c r="B36" s="32" t="s">
        <v>36</v>
      </c>
      <c r="C36" s="53" t="s">
        <v>34</v>
      </c>
      <c r="D36" s="127">
        <f>D34</f>
        <v>1878</v>
      </c>
      <c r="E36" s="50">
        <v>1</v>
      </c>
      <c r="F36" s="52">
        <f t="shared" si="5"/>
        <v>1878</v>
      </c>
      <c r="G36" s="50">
        <v>0.25</v>
      </c>
      <c r="H36" s="52">
        <f t="shared" si="6"/>
        <v>469.5</v>
      </c>
      <c r="I36" s="217">
        <v>35.72</v>
      </c>
      <c r="J36" s="59">
        <f t="shared" si="7"/>
        <v>16770.54</v>
      </c>
      <c r="K36" s="97"/>
      <c r="M36" s="99"/>
      <c r="N36" s="99"/>
      <c r="O36" s="99"/>
      <c r="P36" s="99"/>
      <c r="Q36" s="100"/>
      <c r="R36" s="101"/>
      <c r="S36" s="101"/>
      <c r="T36" s="101"/>
      <c r="U36" s="101"/>
      <c r="V36" s="100"/>
      <c r="W36" s="102"/>
      <c r="X36" s="102"/>
      <c r="Y36" s="102"/>
      <c r="Z36" s="102"/>
      <c r="AA36" s="95"/>
    </row>
    <row r="37" spans="1:27">
      <c r="A37" s="50" t="s">
        <v>368</v>
      </c>
      <c r="B37" s="32" t="s">
        <v>69</v>
      </c>
      <c r="C37" s="53" t="s">
        <v>34</v>
      </c>
      <c r="D37" s="127">
        <f>D34</f>
        <v>1878</v>
      </c>
      <c r="E37" s="50">
        <v>1</v>
      </c>
      <c r="F37" s="52">
        <f t="shared" si="5"/>
        <v>1878</v>
      </c>
      <c r="G37" s="50">
        <v>8.3000000000000004E-2</v>
      </c>
      <c r="H37" s="52">
        <f t="shared" si="6"/>
        <v>155.874</v>
      </c>
      <c r="I37" s="217">
        <v>35.72</v>
      </c>
      <c r="J37" s="59">
        <f t="shared" si="7"/>
        <v>5567.8192799999997</v>
      </c>
      <c r="K37" s="97"/>
      <c r="M37" s="99"/>
      <c r="N37" s="99"/>
      <c r="O37" s="99"/>
      <c r="P37" s="99"/>
      <c r="Q37" s="100"/>
      <c r="R37" s="101"/>
      <c r="S37" s="101"/>
      <c r="T37" s="101"/>
      <c r="U37" s="101"/>
      <c r="V37" s="100"/>
      <c r="W37" s="102"/>
      <c r="X37" s="102"/>
      <c r="Y37" s="102"/>
      <c r="Z37" s="102"/>
      <c r="AA37" s="95"/>
    </row>
    <row r="38" spans="1:27">
      <c r="A38" s="50" t="s">
        <v>101</v>
      </c>
      <c r="B38" s="32" t="s">
        <v>60</v>
      </c>
      <c r="C38" s="53" t="s">
        <v>34</v>
      </c>
      <c r="D38" s="127">
        <v>696</v>
      </c>
      <c r="E38" s="50">
        <v>1</v>
      </c>
      <c r="F38" s="52">
        <f t="shared" si="5"/>
        <v>696</v>
      </c>
      <c r="G38" s="50">
        <v>20</v>
      </c>
      <c r="H38" s="52">
        <f t="shared" si="6"/>
        <v>13920</v>
      </c>
      <c r="I38" s="217">
        <v>35.72</v>
      </c>
      <c r="J38" s="59">
        <f t="shared" si="7"/>
        <v>497222.39999999997</v>
      </c>
      <c r="K38" s="97"/>
      <c r="M38" s="99"/>
      <c r="N38" s="99"/>
      <c r="O38" s="99"/>
      <c r="P38" s="99"/>
      <c r="Q38" s="100"/>
      <c r="R38" s="101"/>
      <c r="S38" s="101"/>
      <c r="T38" s="101"/>
      <c r="U38" s="101"/>
      <c r="V38" s="100"/>
      <c r="W38" s="102"/>
      <c r="X38" s="102"/>
      <c r="Y38" s="102"/>
      <c r="Z38" s="102"/>
      <c r="AA38" s="95"/>
    </row>
    <row r="39" spans="1:27">
      <c r="A39" s="50" t="s">
        <v>102</v>
      </c>
      <c r="B39" s="32" t="s">
        <v>35</v>
      </c>
      <c r="C39" s="53" t="s">
        <v>34</v>
      </c>
      <c r="D39" s="127">
        <v>1182</v>
      </c>
      <c r="E39" s="50">
        <v>1</v>
      </c>
      <c r="F39" s="52">
        <f t="shared" si="5"/>
        <v>1182</v>
      </c>
      <c r="G39" s="50">
        <v>20</v>
      </c>
      <c r="H39" s="52">
        <f t="shared" si="6"/>
        <v>23640</v>
      </c>
      <c r="I39" s="217">
        <v>35.72</v>
      </c>
      <c r="J39" s="59">
        <f t="shared" si="7"/>
        <v>844420.79999999993</v>
      </c>
      <c r="K39" s="97"/>
      <c r="M39" s="99"/>
      <c r="N39" s="99"/>
      <c r="O39" s="99"/>
      <c r="P39" s="99"/>
      <c r="Q39" s="100"/>
      <c r="R39" s="101"/>
      <c r="S39" s="101"/>
      <c r="T39" s="101"/>
      <c r="U39" s="101"/>
      <c r="V39" s="100"/>
      <c r="W39" s="102"/>
      <c r="X39" s="102"/>
      <c r="Y39" s="102"/>
      <c r="Z39" s="102"/>
      <c r="AA39" s="95"/>
    </row>
    <row r="40" spans="1:27" ht="12.75" customHeight="1">
      <c r="A40" s="47" t="s">
        <v>0</v>
      </c>
      <c r="B40" s="2"/>
      <c r="C40" s="3"/>
      <c r="D40" s="4"/>
      <c r="E40" s="5" t="s">
        <v>1</v>
      </c>
      <c r="F40" s="56" t="s">
        <v>2</v>
      </c>
      <c r="G40" s="6" t="s">
        <v>3</v>
      </c>
      <c r="H40" s="7" t="s">
        <v>4</v>
      </c>
      <c r="I40" s="5"/>
      <c r="J40" s="41" t="s">
        <v>5</v>
      </c>
      <c r="K40" s="106"/>
      <c r="M40" s="99"/>
      <c r="N40" s="99"/>
      <c r="O40" s="99"/>
      <c r="P40" s="99"/>
      <c r="Q40" s="100"/>
      <c r="R40" s="110"/>
      <c r="S40" s="110"/>
      <c r="T40" s="101"/>
      <c r="U40" s="101"/>
      <c r="V40" s="100"/>
      <c r="W40" s="102"/>
      <c r="X40" s="102"/>
      <c r="Y40" s="102"/>
      <c r="Z40" s="102"/>
      <c r="AA40" s="95"/>
    </row>
    <row r="41" spans="1:27" ht="12.75" customHeight="1">
      <c r="A41" s="1" t="s">
        <v>66</v>
      </c>
      <c r="B41" s="8"/>
      <c r="C41" s="9" t="s">
        <v>6</v>
      </c>
      <c r="D41" s="10" t="s">
        <v>3</v>
      </c>
      <c r="E41" s="10" t="s">
        <v>7</v>
      </c>
      <c r="F41" s="57" t="s">
        <v>8</v>
      </c>
      <c r="G41" s="11" t="s">
        <v>9</v>
      </c>
      <c r="H41" s="12" t="s">
        <v>10</v>
      </c>
      <c r="I41" s="10" t="s">
        <v>11</v>
      </c>
      <c r="J41" s="42" t="s">
        <v>12</v>
      </c>
      <c r="K41" s="106"/>
      <c r="M41" s="99"/>
      <c r="N41" s="99"/>
      <c r="O41" s="99"/>
      <c r="P41" s="99"/>
      <c r="Q41" s="100"/>
      <c r="R41" s="110"/>
      <c r="S41" s="110"/>
      <c r="T41" s="101"/>
      <c r="U41" s="101"/>
      <c r="V41" s="100"/>
      <c r="W41" s="102"/>
      <c r="X41" s="102"/>
      <c r="Y41" s="102"/>
      <c r="Z41" s="102"/>
      <c r="AA41" s="95"/>
    </row>
    <row r="42" spans="1:27" ht="12.75" customHeight="1" thickBot="1">
      <c r="A42" s="1" t="s">
        <v>59</v>
      </c>
      <c r="B42" s="13" t="s">
        <v>13</v>
      </c>
      <c r="C42" s="14" t="s">
        <v>14</v>
      </c>
      <c r="D42" s="15" t="s">
        <v>15</v>
      </c>
      <c r="E42" s="15" t="s">
        <v>16</v>
      </c>
      <c r="F42" s="58" t="s">
        <v>17</v>
      </c>
      <c r="G42" s="16" t="s">
        <v>18</v>
      </c>
      <c r="H42" s="17" t="s">
        <v>19</v>
      </c>
      <c r="I42" s="15" t="s">
        <v>20</v>
      </c>
      <c r="J42" s="43" t="s">
        <v>21</v>
      </c>
      <c r="K42" s="106"/>
      <c r="M42" s="99"/>
      <c r="N42" s="99"/>
      <c r="O42" s="99"/>
      <c r="P42" s="99"/>
      <c r="Q42" s="100"/>
      <c r="R42" s="110"/>
      <c r="S42" s="110"/>
      <c r="T42" s="101"/>
      <c r="U42" s="101"/>
      <c r="V42" s="100"/>
      <c r="W42" s="102"/>
      <c r="X42" s="102"/>
      <c r="Y42" s="102"/>
      <c r="Z42" s="102"/>
      <c r="AA42" s="95"/>
    </row>
    <row r="43" spans="1:27" ht="13.5" thickBot="1">
      <c r="A43" s="48"/>
      <c r="B43" s="13"/>
      <c r="C43" s="14"/>
      <c r="D43" s="15"/>
      <c r="E43" s="15"/>
      <c r="F43" s="15"/>
      <c r="G43" s="16"/>
      <c r="H43" s="17"/>
      <c r="I43" s="15"/>
      <c r="J43" s="43"/>
      <c r="K43" s="97"/>
      <c r="M43" s="94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</row>
    <row r="44" spans="1:27" ht="12.75" customHeight="1" thickBot="1">
      <c r="A44" s="18" t="s">
        <v>22</v>
      </c>
      <c r="B44" s="19" t="s">
        <v>23</v>
      </c>
      <c r="C44" s="20" t="s">
        <v>24</v>
      </c>
      <c r="D44" s="21" t="s">
        <v>25</v>
      </c>
      <c r="E44" s="21" t="s">
        <v>26</v>
      </c>
      <c r="F44" s="22" t="s">
        <v>27</v>
      </c>
      <c r="G44" s="21" t="s">
        <v>28</v>
      </c>
      <c r="H44" s="22" t="s">
        <v>29</v>
      </c>
      <c r="I44" s="21" t="s">
        <v>30</v>
      </c>
      <c r="J44" s="44" t="s">
        <v>31</v>
      </c>
      <c r="K44" s="106"/>
      <c r="M44" s="99"/>
      <c r="N44" s="99"/>
      <c r="O44" s="99"/>
      <c r="P44" s="99"/>
      <c r="Q44" s="100"/>
      <c r="R44" s="110"/>
      <c r="S44" s="110"/>
      <c r="T44" s="101"/>
      <c r="U44" s="101"/>
      <c r="V44" s="100"/>
      <c r="W44" s="102"/>
      <c r="X44" s="102"/>
      <c r="Y44" s="102"/>
      <c r="Z44" s="102"/>
      <c r="AA44" s="95"/>
    </row>
    <row r="45" spans="1:27">
      <c r="A45" s="50"/>
      <c r="B45" s="33" t="s">
        <v>152</v>
      </c>
      <c r="C45" s="53"/>
      <c r="D45" s="50"/>
      <c r="E45" s="50"/>
      <c r="F45" s="51"/>
      <c r="G45" s="50"/>
      <c r="H45" s="51"/>
      <c r="I45" s="31"/>
      <c r="J45" s="60"/>
      <c r="K45" s="97"/>
      <c r="M45" s="99"/>
      <c r="N45" s="99"/>
      <c r="O45" s="99"/>
      <c r="P45" s="99"/>
      <c r="Q45" s="100"/>
      <c r="R45" s="101"/>
      <c r="S45" s="101"/>
      <c r="T45" s="101"/>
      <c r="U45" s="101"/>
      <c r="V45" s="100"/>
      <c r="W45" s="102"/>
      <c r="X45" s="102"/>
      <c r="Y45" s="102"/>
      <c r="Z45" s="102"/>
      <c r="AA45" s="95"/>
    </row>
    <row r="46" spans="1:27">
      <c r="A46" s="50" t="s">
        <v>341</v>
      </c>
      <c r="B46" s="32" t="s">
        <v>356</v>
      </c>
      <c r="C46" s="53" t="s">
        <v>34</v>
      </c>
      <c r="D46" s="51">
        <v>1898</v>
      </c>
      <c r="E46" s="50">
        <v>1</v>
      </c>
      <c r="F46" s="52">
        <f t="shared" ref="F46" si="8">(D46)*(E46)</f>
        <v>1898</v>
      </c>
      <c r="G46" s="50">
        <v>1</v>
      </c>
      <c r="H46" s="52">
        <f t="shared" ref="H46" si="9">(F46)*(G46)</f>
        <v>1898</v>
      </c>
      <c r="I46" s="217">
        <v>35.72</v>
      </c>
      <c r="J46" s="59">
        <f t="shared" ref="J46" si="10">(H46)*(I46)</f>
        <v>67796.56</v>
      </c>
      <c r="K46" s="97"/>
      <c r="M46" s="99"/>
      <c r="N46" s="99"/>
      <c r="O46" s="99"/>
      <c r="P46" s="99"/>
      <c r="Q46" s="100"/>
      <c r="R46" s="101"/>
      <c r="S46" s="101"/>
      <c r="T46" s="101"/>
      <c r="U46" s="101"/>
      <c r="V46" s="100"/>
      <c r="W46" s="102"/>
      <c r="X46" s="102"/>
      <c r="Y46" s="102"/>
      <c r="Z46" s="102"/>
      <c r="AA46" s="95"/>
    </row>
    <row r="47" spans="1:27">
      <c r="A47" s="50" t="s">
        <v>161</v>
      </c>
      <c r="B47" s="111" t="s">
        <v>94</v>
      </c>
      <c r="C47" s="53" t="s">
        <v>34</v>
      </c>
      <c r="D47" s="50">
        <v>385</v>
      </c>
      <c r="E47" s="50">
        <v>1</v>
      </c>
      <c r="F47" s="52">
        <f t="shared" ref="F47:F50" si="11">(D47)*(E47)</f>
        <v>385</v>
      </c>
      <c r="G47" s="50">
        <v>0.25</v>
      </c>
      <c r="H47" s="52">
        <f t="shared" ref="H47:H50" si="12">(F47)*(G47)</f>
        <v>96.25</v>
      </c>
      <c r="I47" s="217">
        <v>35.72</v>
      </c>
      <c r="J47" s="59">
        <f t="shared" ref="J47:J50" si="13">(H47)*(I47)</f>
        <v>3438.0499999999997</v>
      </c>
      <c r="K47" s="97"/>
      <c r="M47" s="99"/>
      <c r="N47" s="99"/>
      <c r="O47" s="99"/>
      <c r="P47" s="99"/>
      <c r="Q47" s="100"/>
      <c r="R47" s="101"/>
      <c r="S47" s="101"/>
      <c r="T47" s="101"/>
      <c r="U47" s="101"/>
      <c r="V47" s="100"/>
      <c r="W47" s="102"/>
      <c r="X47" s="102"/>
      <c r="Y47" s="102"/>
      <c r="Z47" s="102"/>
      <c r="AA47" s="95"/>
    </row>
    <row r="48" spans="1:27">
      <c r="A48" s="50" t="s">
        <v>161</v>
      </c>
      <c r="B48" s="111" t="s">
        <v>95</v>
      </c>
      <c r="C48" s="53" t="s">
        <v>34</v>
      </c>
      <c r="D48" s="50">
        <f>D47</f>
        <v>385</v>
      </c>
      <c r="E48" s="50">
        <v>1</v>
      </c>
      <c r="F48" s="52">
        <f t="shared" si="11"/>
        <v>385</v>
      </c>
      <c r="G48" s="50">
        <v>0.25</v>
      </c>
      <c r="H48" s="52">
        <f t="shared" si="12"/>
        <v>96.25</v>
      </c>
      <c r="I48" s="217">
        <v>35.72</v>
      </c>
      <c r="J48" s="59">
        <f t="shared" si="13"/>
        <v>3438.0499999999997</v>
      </c>
      <c r="K48" s="97"/>
      <c r="M48" s="99"/>
      <c r="N48" s="99"/>
      <c r="O48" s="99"/>
      <c r="P48" s="99"/>
      <c r="Q48" s="100"/>
      <c r="R48" s="101"/>
      <c r="S48" s="101"/>
      <c r="T48" s="101"/>
      <c r="U48" s="101"/>
      <c r="V48" s="100"/>
      <c r="W48" s="102"/>
      <c r="X48" s="102"/>
      <c r="Y48" s="102"/>
      <c r="Z48" s="102"/>
      <c r="AA48" s="95"/>
    </row>
    <row r="49" spans="1:27" ht="13.5" customHeight="1">
      <c r="A49" s="50" t="s">
        <v>127</v>
      </c>
      <c r="B49" s="112" t="s">
        <v>104</v>
      </c>
      <c r="C49" s="53" t="s">
        <v>125</v>
      </c>
      <c r="D49" s="51">
        <v>1898</v>
      </c>
      <c r="E49" s="50">
        <v>1</v>
      </c>
      <c r="F49" s="52">
        <f t="shared" si="11"/>
        <v>1898</v>
      </c>
      <c r="G49" s="50">
        <v>1</v>
      </c>
      <c r="H49" s="52">
        <f t="shared" si="12"/>
        <v>1898</v>
      </c>
      <c r="I49" s="217">
        <v>35.72</v>
      </c>
      <c r="J49" s="59">
        <f t="shared" si="13"/>
        <v>67796.56</v>
      </c>
      <c r="K49" s="105"/>
      <c r="M49" s="99"/>
      <c r="N49" s="99"/>
      <c r="O49" s="99"/>
      <c r="P49" s="99"/>
      <c r="Q49" s="100"/>
      <c r="R49" s="109"/>
      <c r="S49" s="109"/>
      <c r="T49" s="101"/>
      <c r="U49" s="101"/>
      <c r="V49" s="100"/>
      <c r="W49" s="102"/>
      <c r="X49" s="102"/>
      <c r="Y49" s="102"/>
      <c r="Z49" s="102"/>
      <c r="AA49" s="95"/>
    </row>
    <row r="50" spans="1:27" ht="13.5" customHeight="1">
      <c r="A50" s="50" t="s">
        <v>135</v>
      </c>
      <c r="B50" s="112" t="s">
        <v>105</v>
      </c>
      <c r="C50" s="53" t="s">
        <v>34</v>
      </c>
      <c r="D50" s="51">
        <f>D49</f>
        <v>1898</v>
      </c>
      <c r="E50" s="50">
        <v>1</v>
      </c>
      <c r="F50" s="52">
        <f t="shared" si="11"/>
        <v>1898</v>
      </c>
      <c r="G50" s="50">
        <v>1</v>
      </c>
      <c r="H50" s="52">
        <f t="shared" si="12"/>
        <v>1898</v>
      </c>
      <c r="I50" s="217">
        <v>35.72</v>
      </c>
      <c r="J50" s="59">
        <f t="shared" si="13"/>
        <v>67796.56</v>
      </c>
      <c r="K50" s="105"/>
      <c r="M50" s="99"/>
      <c r="N50" s="99"/>
      <c r="O50" s="99"/>
      <c r="P50" s="99"/>
      <c r="Q50" s="100"/>
      <c r="R50" s="109"/>
      <c r="S50" s="109"/>
      <c r="T50" s="101"/>
      <c r="U50" s="101"/>
      <c r="V50" s="100"/>
      <c r="W50" s="102"/>
      <c r="X50" s="102"/>
      <c r="Y50" s="102"/>
      <c r="Z50" s="102"/>
      <c r="AA50" s="95"/>
    </row>
    <row r="51" spans="1:27" ht="13.5" customHeight="1">
      <c r="A51" s="50" t="s">
        <v>140</v>
      </c>
      <c r="B51" s="32" t="s">
        <v>61</v>
      </c>
      <c r="C51" s="53" t="s">
        <v>34</v>
      </c>
      <c r="D51" s="51">
        <v>95</v>
      </c>
      <c r="E51" s="50">
        <v>1</v>
      </c>
      <c r="F51" s="52">
        <f>(D51)*(E51)</f>
        <v>95</v>
      </c>
      <c r="G51" s="122">
        <v>1.5</v>
      </c>
      <c r="H51" s="52">
        <f>(F51)*(G51)</f>
        <v>142.5</v>
      </c>
      <c r="I51" s="217">
        <v>35.72</v>
      </c>
      <c r="J51" s="59">
        <f t="shared" ref="J51" si="14">(H51)*(I51)</f>
        <v>5090.0999999999995</v>
      </c>
      <c r="K51" s="105"/>
      <c r="M51" s="99"/>
      <c r="N51" s="99"/>
      <c r="O51" s="99"/>
      <c r="P51" s="99"/>
      <c r="Q51" s="89"/>
      <c r="R51" s="109"/>
      <c r="S51" s="109"/>
      <c r="T51" s="101"/>
      <c r="U51" s="101"/>
      <c r="V51" s="89"/>
      <c r="W51" s="102"/>
      <c r="X51" s="102"/>
      <c r="Y51" s="102"/>
      <c r="Z51" s="102"/>
    </row>
    <row r="52" spans="1:27" ht="13.5" customHeight="1">
      <c r="A52" s="50" t="s">
        <v>136</v>
      </c>
      <c r="B52" s="32" t="s">
        <v>106</v>
      </c>
      <c r="C52" s="53" t="s">
        <v>34</v>
      </c>
      <c r="D52" s="129">
        <f>D49*0.01</f>
        <v>18.98</v>
      </c>
      <c r="E52" s="50">
        <v>1</v>
      </c>
      <c r="F52" s="52">
        <f t="shared" ref="F52:F55" si="15">(D52)*(E52)</f>
        <v>18.98</v>
      </c>
      <c r="G52" s="122">
        <v>0.5</v>
      </c>
      <c r="H52" s="52">
        <f t="shared" ref="H52:H55" si="16">(F52)*(G52)</f>
        <v>9.49</v>
      </c>
      <c r="I52" s="217">
        <v>35.72</v>
      </c>
      <c r="J52" s="59">
        <f t="shared" ref="J52:J55" si="17">(H52)*(I52)</f>
        <v>338.9828</v>
      </c>
      <c r="K52" s="105"/>
      <c r="M52" s="99"/>
      <c r="N52" s="99"/>
      <c r="O52" s="99"/>
      <c r="P52" s="99"/>
      <c r="Q52" s="89"/>
      <c r="R52" s="109"/>
      <c r="S52" s="109"/>
      <c r="T52" s="101"/>
      <c r="U52" s="101"/>
      <c r="V52" s="89"/>
      <c r="W52" s="102"/>
      <c r="X52" s="102"/>
      <c r="Y52" s="102"/>
      <c r="Z52" s="102"/>
    </row>
    <row r="53" spans="1:27" ht="13.5" customHeight="1">
      <c r="A53" s="50" t="s">
        <v>137</v>
      </c>
      <c r="B53" s="32" t="s">
        <v>107</v>
      </c>
      <c r="C53" s="53" t="s">
        <v>34</v>
      </c>
      <c r="D53" s="129">
        <f>D49*0.01</f>
        <v>18.98</v>
      </c>
      <c r="E53" s="50">
        <v>1</v>
      </c>
      <c r="F53" s="52">
        <f t="shared" si="15"/>
        <v>18.98</v>
      </c>
      <c r="G53" s="122">
        <v>0.5</v>
      </c>
      <c r="H53" s="52">
        <f t="shared" si="16"/>
        <v>9.49</v>
      </c>
      <c r="I53" s="217">
        <v>35.72</v>
      </c>
      <c r="J53" s="59">
        <f t="shared" si="17"/>
        <v>338.9828</v>
      </c>
      <c r="K53" s="105"/>
      <c r="M53" s="99"/>
      <c r="N53" s="99"/>
      <c r="O53" s="99"/>
      <c r="P53" s="99"/>
      <c r="Q53" s="89"/>
      <c r="R53" s="109"/>
      <c r="S53" s="109"/>
      <c r="T53" s="101"/>
      <c r="U53" s="101"/>
      <c r="V53" s="89"/>
      <c r="W53" s="102"/>
      <c r="X53" s="102"/>
      <c r="Y53" s="102"/>
      <c r="Z53" s="102"/>
    </row>
    <row r="54" spans="1:27" ht="13.5" customHeight="1">
      <c r="A54" s="50" t="s">
        <v>138</v>
      </c>
      <c r="B54" s="32" t="s">
        <v>108</v>
      </c>
      <c r="C54" s="53" t="s">
        <v>34</v>
      </c>
      <c r="D54" s="129">
        <f>D49*0.01</f>
        <v>18.98</v>
      </c>
      <c r="E54" s="50">
        <v>1</v>
      </c>
      <c r="F54" s="52">
        <f t="shared" si="15"/>
        <v>18.98</v>
      </c>
      <c r="G54" s="122">
        <v>0.5</v>
      </c>
      <c r="H54" s="52">
        <f t="shared" si="16"/>
        <v>9.49</v>
      </c>
      <c r="I54" s="217">
        <v>35.72</v>
      </c>
      <c r="J54" s="59">
        <f t="shared" si="17"/>
        <v>338.9828</v>
      </c>
      <c r="K54" s="105"/>
      <c r="M54" s="99"/>
      <c r="N54" s="99"/>
      <c r="O54" s="99"/>
      <c r="P54" s="99"/>
      <c r="Q54" s="89"/>
      <c r="R54" s="109"/>
      <c r="S54" s="109"/>
      <c r="T54" s="101"/>
      <c r="U54" s="101"/>
      <c r="V54" s="89"/>
      <c r="W54" s="102"/>
      <c r="X54" s="102"/>
      <c r="Y54" s="102"/>
      <c r="Z54" s="102"/>
    </row>
    <row r="55" spans="1:27" ht="13.5" customHeight="1">
      <c r="A55" s="50" t="s">
        <v>139</v>
      </c>
      <c r="B55" s="32" t="s">
        <v>119</v>
      </c>
      <c r="C55" s="53" t="s">
        <v>34</v>
      </c>
      <c r="D55" s="129">
        <f>D49*0.01</f>
        <v>18.98</v>
      </c>
      <c r="E55" s="50">
        <v>1</v>
      </c>
      <c r="F55" s="52">
        <f t="shared" si="15"/>
        <v>18.98</v>
      </c>
      <c r="G55" s="122">
        <v>0.5</v>
      </c>
      <c r="H55" s="52">
        <f t="shared" si="16"/>
        <v>9.49</v>
      </c>
      <c r="I55" s="217">
        <v>35.72</v>
      </c>
      <c r="J55" s="59">
        <f t="shared" si="17"/>
        <v>338.9828</v>
      </c>
      <c r="K55" s="105"/>
      <c r="M55" s="99"/>
      <c r="N55" s="99"/>
      <c r="O55" s="99"/>
      <c r="P55" s="99"/>
      <c r="Q55" s="89"/>
      <c r="R55" s="109"/>
      <c r="S55" s="109"/>
      <c r="T55" s="101"/>
      <c r="U55" s="101"/>
      <c r="V55" s="89"/>
      <c r="W55" s="102"/>
      <c r="X55" s="102"/>
      <c r="Y55" s="102"/>
      <c r="Z55" s="102"/>
    </row>
    <row r="56" spans="1:27" ht="15" customHeight="1">
      <c r="A56" s="50" t="s">
        <v>142</v>
      </c>
      <c r="B56" s="32" t="s">
        <v>143</v>
      </c>
      <c r="C56" s="53" t="s">
        <v>34</v>
      </c>
      <c r="D56" s="52">
        <f>D49</f>
        <v>1898</v>
      </c>
      <c r="E56" s="50">
        <v>2</v>
      </c>
      <c r="F56" s="52">
        <f t="shared" ref="F56:F59" si="18">(D56)*(E56)</f>
        <v>3796</v>
      </c>
      <c r="G56" s="50">
        <v>1</v>
      </c>
      <c r="H56" s="52">
        <f t="shared" ref="H56:H61" si="19">(F56)*(G56)</f>
        <v>3796</v>
      </c>
      <c r="I56" s="217">
        <v>35.72</v>
      </c>
      <c r="J56" s="59">
        <f t="shared" ref="J56:J61" si="20">(H56)*(I56)</f>
        <v>135593.12</v>
      </c>
      <c r="K56" s="105"/>
      <c r="M56" s="99"/>
      <c r="N56" s="99"/>
      <c r="O56" s="99"/>
      <c r="P56" s="99"/>
      <c r="Q56" s="100"/>
      <c r="R56" s="109"/>
      <c r="S56" s="109"/>
      <c r="T56" s="101"/>
      <c r="U56" s="101"/>
      <c r="V56" s="100"/>
      <c r="W56" s="102"/>
      <c r="X56" s="102"/>
      <c r="Y56" s="102"/>
      <c r="Z56" s="102"/>
      <c r="AA56" s="95"/>
    </row>
    <row r="57" spans="1:27" ht="16.5" customHeight="1">
      <c r="A57" s="53" t="s">
        <v>146</v>
      </c>
      <c r="B57" s="32" t="s">
        <v>65</v>
      </c>
      <c r="C57" s="53" t="s">
        <v>34</v>
      </c>
      <c r="D57" s="51">
        <v>533</v>
      </c>
      <c r="E57" s="53">
        <v>1</v>
      </c>
      <c r="F57" s="54">
        <f t="shared" si="18"/>
        <v>533</v>
      </c>
      <c r="G57" s="53">
        <v>2</v>
      </c>
      <c r="H57" s="54">
        <f t="shared" si="19"/>
        <v>1066</v>
      </c>
      <c r="I57" s="217">
        <v>35.72</v>
      </c>
      <c r="J57" s="61">
        <f t="shared" si="20"/>
        <v>38077.519999999997</v>
      </c>
      <c r="K57" s="105"/>
      <c r="M57" s="99"/>
      <c r="N57" s="99"/>
      <c r="O57" s="99"/>
      <c r="P57" s="99"/>
      <c r="Q57" s="100"/>
      <c r="R57" s="109"/>
      <c r="S57" s="109"/>
      <c r="T57" s="101"/>
      <c r="U57" s="101"/>
      <c r="V57" s="100"/>
      <c r="W57" s="102"/>
      <c r="X57" s="102"/>
      <c r="Y57" s="102"/>
      <c r="Z57" s="102"/>
    </row>
    <row r="58" spans="1:27" ht="13.5" customHeight="1">
      <c r="A58" s="122" t="s">
        <v>146</v>
      </c>
      <c r="B58" s="32" t="s">
        <v>40</v>
      </c>
      <c r="C58" s="53" t="s">
        <v>34</v>
      </c>
      <c r="D58" s="51">
        <v>1365</v>
      </c>
      <c r="E58" s="50">
        <v>1</v>
      </c>
      <c r="F58" s="52">
        <f>(D58)*(E58)</f>
        <v>1365</v>
      </c>
      <c r="G58" s="50">
        <v>1</v>
      </c>
      <c r="H58" s="52">
        <f t="shared" si="19"/>
        <v>1365</v>
      </c>
      <c r="I58" s="217">
        <v>35.72</v>
      </c>
      <c r="J58" s="59">
        <f t="shared" si="20"/>
        <v>48757.799999999996</v>
      </c>
      <c r="K58" s="105"/>
      <c r="M58" s="99"/>
      <c r="N58" s="99"/>
      <c r="O58" s="99"/>
      <c r="P58" s="99"/>
      <c r="Q58" s="100"/>
      <c r="R58" s="109"/>
      <c r="S58" s="109"/>
      <c r="T58" s="101"/>
      <c r="U58" s="101"/>
      <c r="V58" s="100"/>
      <c r="W58" s="102"/>
      <c r="X58" s="102"/>
      <c r="Y58" s="102"/>
      <c r="Z58" s="102"/>
    </row>
    <row r="59" spans="1:27" ht="14.25" customHeight="1">
      <c r="A59" s="50" t="s">
        <v>144</v>
      </c>
      <c r="B59" s="32" t="s">
        <v>117</v>
      </c>
      <c r="C59" s="53" t="s">
        <v>34</v>
      </c>
      <c r="D59" s="51">
        <f>D57</f>
        <v>533</v>
      </c>
      <c r="E59" s="50">
        <v>1</v>
      </c>
      <c r="F59" s="52">
        <f t="shared" si="18"/>
        <v>533</v>
      </c>
      <c r="G59" s="50">
        <v>2</v>
      </c>
      <c r="H59" s="52">
        <f t="shared" si="19"/>
        <v>1066</v>
      </c>
      <c r="I59" s="217">
        <v>35.72</v>
      </c>
      <c r="J59" s="59">
        <f t="shared" si="20"/>
        <v>38077.519999999997</v>
      </c>
      <c r="K59" s="105"/>
      <c r="M59" s="99"/>
      <c r="N59" s="99"/>
      <c r="O59" s="99"/>
      <c r="P59" s="99"/>
      <c r="Q59" s="100"/>
      <c r="R59" s="109"/>
      <c r="S59" s="109"/>
      <c r="T59" s="101"/>
      <c r="U59" s="101"/>
      <c r="V59" s="100"/>
      <c r="W59" s="102"/>
      <c r="X59" s="102"/>
      <c r="Y59" s="102"/>
      <c r="Z59" s="102"/>
      <c r="AA59" s="95"/>
    </row>
    <row r="60" spans="1:27" ht="13.5" customHeight="1">
      <c r="A60" s="50" t="s">
        <v>145</v>
      </c>
      <c r="B60" s="32" t="s">
        <v>118</v>
      </c>
      <c r="C60" s="53" t="s">
        <v>34</v>
      </c>
      <c r="D60" s="51">
        <f>D58</f>
        <v>1365</v>
      </c>
      <c r="E60" s="50">
        <v>1</v>
      </c>
      <c r="F60" s="52">
        <f>(D60)*(E60)</f>
        <v>1365</v>
      </c>
      <c r="G60" s="50">
        <v>1</v>
      </c>
      <c r="H60" s="52">
        <f t="shared" si="19"/>
        <v>1365</v>
      </c>
      <c r="I60" s="217">
        <v>35.72</v>
      </c>
      <c r="J60" s="59">
        <f t="shared" si="20"/>
        <v>48757.799999999996</v>
      </c>
      <c r="K60" s="105"/>
      <c r="M60" s="99"/>
      <c r="N60" s="99"/>
      <c r="O60" s="99"/>
      <c r="P60" s="99"/>
      <c r="Q60" s="100"/>
      <c r="R60" s="109"/>
      <c r="S60" s="109"/>
      <c r="T60" s="101"/>
      <c r="U60" s="101"/>
      <c r="V60" s="100"/>
      <c r="W60" s="102"/>
      <c r="X60" s="102"/>
      <c r="Y60" s="102"/>
      <c r="Z60" s="102"/>
      <c r="AA60" s="95"/>
    </row>
    <row r="61" spans="1:27" ht="13.5" customHeight="1">
      <c r="A61" s="50"/>
      <c r="B61" s="112" t="s">
        <v>379</v>
      </c>
      <c r="C61" s="130" t="s">
        <v>34</v>
      </c>
      <c r="D61" s="222">
        <v>1898</v>
      </c>
      <c r="E61" s="223">
        <v>1</v>
      </c>
      <c r="F61" s="52">
        <f>(D61)*(E61)</f>
        <v>1898</v>
      </c>
      <c r="G61" s="225">
        <v>1</v>
      </c>
      <c r="H61" s="52">
        <f t="shared" si="19"/>
        <v>1898</v>
      </c>
      <c r="I61" s="217">
        <v>35.72</v>
      </c>
      <c r="J61" s="59">
        <f t="shared" si="20"/>
        <v>67796.56</v>
      </c>
      <c r="K61" s="105"/>
      <c r="M61" s="99"/>
      <c r="N61" s="99"/>
      <c r="O61" s="99"/>
      <c r="P61" s="99"/>
      <c r="Q61" s="100"/>
      <c r="R61" s="109"/>
      <c r="S61" s="109"/>
      <c r="T61" s="101"/>
      <c r="U61" s="101"/>
      <c r="V61" s="100"/>
      <c r="W61" s="102"/>
      <c r="X61" s="102"/>
      <c r="Y61" s="102"/>
      <c r="Z61" s="102"/>
      <c r="AA61" s="95"/>
    </row>
    <row r="62" spans="1:27">
      <c r="A62" s="114"/>
      <c r="B62" s="55" t="s">
        <v>41</v>
      </c>
      <c r="C62" s="115"/>
      <c r="D62" s="116"/>
      <c r="E62" s="115"/>
      <c r="F62" s="117"/>
      <c r="G62" s="118"/>
      <c r="H62" s="119"/>
      <c r="I62" s="120"/>
      <c r="J62" s="121"/>
      <c r="K62" s="97"/>
      <c r="M62" s="99"/>
      <c r="N62" s="99"/>
      <c r="O62" s="99"/>
      <c r="P62" s="99"/>
      <c r="Q62" s="89"/>
      <c r="R62" s="101"/>
      <c r="S62" s="101"/>
      <c r="T62" s="101"/>
      <c r="U62" s="101"/>
      <c r="V62" s="100"/>
      <c r="W62" s="102"/>
      <c r="X62" s="102"/>
      <c r="Y62" s="102"/>
      <c r="Z62" s="102"/>
      <c r="AA62" s="95"/>
    </row>
    <row r="63" spans="1:27">
      <c r="A63" s="114"/>
      <c r="B63" s="55"/>
      <c r="C63" s="115"/>
      <c r="D63" s="116"/>
      <c r="E63" s="115"/>
      <c r="F63" s="117"/>
      <c r="G63" s="118"/>
      <c r="H63" s="119"/>
      <c r="I63" s="120"/>
      <c r="J63" s="121"/>
      <c r="K63" s="97"/>
      <c r="M63" s="99"/>
      <c r="N63" s="99"/>
      <c r="O63" s="99"/>
      <c r="P63" s="99"/>
      <c r="Q63" s="89"/>
      <c r="R63" s="101"/>
      <c r="S63" s="101"/>
      <c r="T63" s="101"/>
      <c r="U63" s="101"/>
      <c r="V63" s="100"/>
      <c r="W63" s="102"/>
      <c r="X63" s="102"/>
      <c r="Y63" s="102"/>
      <c r="Z63" s="102"/>
      <c r="AA63" s="95"/>
    </row>
    <row r="64" spans="1:27" ht="28.5" customHeight="1">
      <c r="A64" s="50" t="s">
        <v>147</v>
      </c>
      <c r="B64" s="32" t="s">
        <v>120</v>
      </c>
      <c r="C64" s="32" t="s">
        <v>64</v>
      </c>
      <c r="D64" s="52">
        <f>D49</f>
        <v>1898</v>
      </c>
      <c r="E64" s="50">
        <v>1</v>
      </c>
      <c r="F64" s="52">
        <f>(D64)*(E64)</f>
        <v>1898</v>
      </c>
      <c r="G64" s="50">
        <v>1</v>
      </c>
      <c r="H64" s="52">
        <f>(F64)*(G64)</f>
        <v>1898</v>
      </c>
      <c r="I64" s="217">
        <v>35.72</v>
      </c>
      <c r="J64" s="59">
        <f>(H64)*(I64)</f>
        <v>67796.56</v>
      </c>
      <c r="K64" s="107"/>
      <c r="M64" s="99"/>
      <c r="N64" s="99"/>
      <c r="O64" s="99"/>
      <c r="P64" s="99"/>
      <c r="Q64" s="89"/>
      <c r="R64" s="108"/>
      <c r="S64" s="108"/>
      <c r="T64" s="101"/>
      <c r="U64" s="101"/>
      <c r="V64" s="89"/>
      <c r="W64" s="102"/>
      <c r="X64" s="102"/>
      <c r="Y64" s="102"/>
      <c r="Z64" s="102"/>
    </row>
    <row r="65" spans="1:27" ht="28.5" customHeight="1">
      <c r="A65" s="50" t="s">
        <v>134</v>
      </c>
      <c r="B65" s="32" t="s">
        <v>49</v>
      </c>
      <c r="C65" s="32" t="s">
        <v>124</v>
      </c>
      <c r="D65" s="51">
        <v>1898</v>
      </c>
      <c r="E65" s="50">
        <v>1</v>
      </c>
      <c r="F65" s="51">
        <f>(D65)*(E65)</f>
        <v>1898</v>
      </c>
      <c r="G65" s="50">
        <v>0.25</v>
      </c>
      <c r="H65" s="51">
        <f>(F65)*(G65)</f>
        <v>474.5</v>
      </c>
      <c r="I65" s="217">
        <v>35.72</v>
      </c>
      <c r="J65" s="59">
        <f>(H65)*(I65)</f>
        <v>16949.14</v>
      </c>
      <c r="K65" s="107"/>
      <c r="M65" s="99"/>
      <c r="N65" s="99"/>
      <c r="O65" s="99"/>
      <c r="P65" s="99"/>
      <c r="Q65" s="89"/>
      <c r="R65" s="108"/>
      <c r="S65" s="108"/>
      <c r="T65" s="101"/>
      <c r="U65" s="101"/>
      <c r="V65" s="89"/>
      <c r="W65" s="102"/>
      <c r="X65" s="102"/>
      <c r="Y65" s="102"/>
      <c r="Z65" s="102"/>
    </row>
    <row r="66" spans="1:27" ht="28.5" customHeight="1">
      <c r="A66" s="53" t="s">
        <v>131</v>
      </c>
      <c r="B66" s="32" t="s">
        <v>109</v>
      </c>
      <c r="C66" s="32" t="s">
        <v>123</v>
      </c>
      <c r="D66" s="51">
        <f>1898+533</f>
        <v>2431</v>
      </c>
      <c r="E66" s="50">
        <v>1</v>
      </c>
      <c r="F66" s="51">
        <f>(D66)*(E66)</f>
        <v>2431</v>
      </c>
      <c r="G66" s="50">
        <v>0.25</v>
      </c>
      <c r="H66" s="51">
        <f>(F66)*(G66)</f>
        <v>607.75</v>
      </c>
      <c r="I66" s="217">
        <v>35.72</v>
      </c>
      <c r="J66" s="59">
        <f>(H66)*(I66)</f>
        <v>21708.829999999998</v>
      </c>
      <c r="K66" s="107"/>
      <c r="M66" s="99"/>
      <c r="N66" s="99"/>
      <c r="O66" s="99"/>
      <c r="P66" s="99"/>
      <c r="Q66" s="89"/>
      <c r="R66" s="108"/>
      <c r="S66" s="108"/>
      <c r="T66" s="101"/>
      <c r="U66" s="101"/>
      <c r="V66" s="89"/>
      <c r="W66" s="102"/>
      <c r="X66" s="102"/>
      <c r="Y66" s="102"/>
      <c r="Z66" s="102"/>
    </row>
    <row r="67" spans="1:27" ht="28.5" customHeight="1">
      <c r="A67" s="50" t="s">
        <v>132</v>
      </c>
      <c r="B67" s="32" t="s">
        <v>46</v>
      </c>
      <c r="C67" s="32" t="s">
        <v>57</v>
      </c>
      <c r="D67" s="51">
        <v>1898</v>
      </c>
      <c r="E67" s="50">
        <v>1</v>
      </c>
      <c r="F67" s="51">
        <f>(D67)*(E67)</f>
        <v>1898</v>
      </c>
      <c r="G67" s="50">
        <v>0.25</v>
      </c>
      <c r="H67" s="51">
        <f>(F67)*(G67)</f>
        <v>474.5</v>
      </c>
      <c r="I67" s="217">
        <v>35.72</v>
      </c>
      <c r="J67" s="59">
        <f>(H67)*(I67)</f>
        <v>16949.14</v>
      </c>
      <c r="K67" s="107"/>
      <c r="M67" s="99"/>
      <c r="N67" s="99"/>
      <c r="O67" s="99"/>
      <c r="P67" s="99"/>
      <c r="Q67" s="89"/>
      <c r="R67" s="108"/>
      <c r="S67" s="108"/>
      <c r="T67" s="101"/>
      <c r="U67" s="101"/>
      <c r="V67" s="89"/>
      <c r="W67" s="102"/>
      <c r="X67" s="102"/>
      <c r="Y67" s="102"/>
      <c r="Z67" s="102"/>
    </row>
    <row r="68" spans="1:27">
      <c r="A68" s="81"/>
      <c r="B68" s="35" t="s">
        <v>162</v>
      </c>
      <c r="C68" s="35"/>
      <c r="D68" s="36"/>
      <c r="E68" s="37"/>
      <c r="F68" s="38">
        <f>SUM(F6:F67)</f>
        <v>51545.165000000008</v>
      </c>
      <c r="G68" s="37"/>
      <c r="H68" s="38">
        <f>SUM(H6:H67)</f>
        <v>193459.15799999997</v>
      </c>
      <c r="I68" s="34"/>
      <c r="J68" s="38">
        <f>SUM(J6:J67)</f>
        <v>6910361.1237599971</v>
      </c>
      <c r="K68" s="97"/>
      <c r="M68" s="99"/>
      <c r="N68" s="99"/>
      <c r="O68" s="99"/>
      <c r="P68" s="99"/>
      <c r="Q68" s="89"/>
      <c r="R68" s="101"/>
      <c r="S68" s="101"/>
      <c r="T68" s="101"/>
      <c r="U68" s="101"/>
      <c r="V68" s="89"/>
      <c r="W68" s="102"/>
      <c r="X68" s="102"/>
      <c r="Y68" s="102"/>
      <c r="Z68" s="102"/>
    </row>
    <row r="69" spans="1:27">
      <c r="A69" s="82"/>
      <c r="B69" s="35" t="s">
        <v>163</v>
      </c>
      <c r="C69" s="23"/>
      <c r="D69" s="39"/>
      <c r="E69" s="24"/>
      <c r="F69" s="39">
        <f>+F68*3</f>
        <v>154635.49500000002</v>
      </c>
      <c r="G69" s="24"/>
      <c r="H69" s="39">
        <f>+H68*3</f>
        <v>580377.47399999993</v>
      </c>
      <c r="I69" s="25"/>
      <c r="J69" s="93">
        <f>+J68*3</f>
        <v>20731083.371279992</v>
      </c>
      <c r="M69" s="99"/>
      <c r="N69" s="99"/>
      <c r="O69" s="99"/>
      <c r="P69" s="99"/>
      <c r="Q69" s="89"/>
      <c r="R69" s="101"/>
      <c r="S69" s="101"/>
      <c r="T69" s="101"/>
      <c r="U69" s="101"/>
      <c r="V69" s="89"/>
      <c r="W69" s="102"/>
      <c r="X69" s="102"/>
      <c r="Y69" s="102"/>
      <c r="Z69" s="102"/>
    </row>
    <row r="70" spans="1:27">
      <c r="A70" s="30"/>
      <c r="B70" s="40" t="s">
        <v>42</v>
      </c>
      <c r="C70" s="28"/>
      <c r="D70" s="29"/>
      <c r="E70" s="30"/>
      <c r="F70" s="29"/>
      <c r="G70" s="30"/>
      <c r="H70" s="29"/>
      <c r="I70" s="26"/>
      <c r="J70" s="121"/>
      <c r="M70" s="99"/>
      <c r="N70" s="99"/>
      <c r="O70" s="99"/>
      <c r="P70" s="99"/>
      <c r="Q70" s="89"/>
      <c r="R70" s="101"/>
      <c r="S70" s="101"/>
      <c r="T70" s="101"/>
      <c r="U70" s="101"/>
      <c r="V70" s="89"/>
      <c r="W70" s="102"/>
      <c r="X70" s="102"/>
      <c r="Y70" s="102"/>
      <c r="Z70" s="102"/>
    </row>
    <row r="71" spans="1:27" ht="24.75" customHeight="1">
      <c r="A71" s="50" t="s">
        <v>151</v>
      </c>
      <c r="B71" s="32" t="s">
        <v>43</v>
      </c>
      <c r="C71" s="32" t="s">
        <v>54</v>
      </c>
      <c r="D71" s="129">
        <f>D10+D23+D34</f>
        <v>3619</v>
      </c>
      <c r="E71" s="50">
        <v>1</v>
      </c>
      <c r="F71" s="51">
        <f t="shared" ref="F71:F72" si="21">(D71)*(E71)</f>
        <v>3619</v>
      </c>
      <c r="G71" s="50">
        <v>1</v>
      </c>
      <c r="H71" s="51">
        <f t="shared" ref="H71:H72" si="22">(F71)*(G71)</f>
        <v>3619</v>
      </c>
      <c r="I71" s="31">
        <v>0</v>
      </c>
      <c r="J71" s="59">
        <f t="shared" ref="J71:J72" si="23">(H71)*(I71)</f>
        <v>0</v>
      </c>
      <c r="K71" s="113"/>
      <c r="M71" s="99"/>
      <c r="N71" s="99"/>
      <c r="O71" s="99"/>
      <c r="P71" s="99"/>
      <c r="Q71" s="89"/>
      <c r="R71" s="101"/>
      <c r="S71" s="101"/>
      <c r="T71" s="101"/>
      <c r="U71" s="101"/>
      <c r="V71" s="89"/>
      <c r="W71" s="102"/>
      <c r="X71" s="102"/>
      <c r="Y71" s="102"/>
      <c r="Z71" s="102"/>
    </row>
    <row r="72" spans="1:27" ht="28.5" customHeight="1">
      <c r="A72" s="50" t="s">
        <v>150</v>
      </c>
      <c r="B72" s="32" t="s">
        <v>44</v>
      </c>
      <c r="C72" s="32" t="s">
        <v>55</v>
      </c>
      <c r="D72" s="129">
        <f>D71</f>
        <v>3619</v>
      </c>
      <c r="E72" s="50">
        <v>1</v>
      </c>
      <c r="F72" s="51">
        <f t="shared" si="21"/>
        <v>3619</v>
      </c>
      <c r="G72" s="50">
        <v>3</v>
      </c>
      <c r="H72" s="51">
        <f t="shared" si="22"/>
        <v>10857</v>
      </c>
      <c r="I72" s="31">
        <v>0</v>
      </c>
      <c r="J72" s="59">
        <f t="shared" si="23"/>
        <v>0</v>
      </c>
      <c r="K72" s="113"/>
      <c r="M72" s="99"/>
      <c r="N72" s="99"/>
      <c r="O72" s="99"/>
      <c r="P72" s="99"/>
      <c r="Q72" s="89"/>
      <c r="R72" s="101"/>
      <c r="S72" s="101"/>
      <c r="T72" s="101"/>
      <c r="U72" s="101"/>
      <c r="V72" s="89"/>
      <c r="W72" s="102"/>
      <c r="X72" s="102"/>
      <c r="Y72" s="102"/>
      <c r="Z72" s="102"/>
    </row>
    <row r="73" spans="1:27" ht="27" customHeight="1">
      <c r="A73" s="50" t="s">
        <v>149</v>
      </c>
      <c r="B73" s="32" t="s">
        <v>45</v>
      </c>
      <c r="C73" s="32" t="s">
        <v>56</v>
      </c>
      <c r="D73" s="129">
        <f>D71</f>
        <v>3619</v>
      </c>
      <c r="E73" s="50">
        <v>1</v>
      </c>
      <c r="F73" s="51">
        <f>(D73)*(E73)</f>
        <v>3619</v>
      </c>
      <c r="G73" s="50">
        <v>0.25</v>
      </c>
      <c r="H73" s="51">
        <f>(F73)*(G73)</f>
        <v>904.75</v>
      </c>
      <c r="I73" s="31">
        <v>0</v>
      </c>
      <c r="J73" s="59">
        <f>(H73)*(I73)</f>
        <v>0</v>
      </c>
      <c r="K73" s="113"/>
      <c r="M73" s="99"/>
      <c r="N73" s="99"/>
      <c r="O73" s="99"/>
      <c r="P73" s="99"/>
      <c r="Q73" s="89"/>
      <c r="R73" s="101"/>
      <c r="S73" s="101"/>
      <c r="T73" s="101"/>
      <c r="U73" s="101"/>
      <c r="V73" s="89"/>
      <c r="W73" s="102"/>
      <c r="X73" s="102"/>
      <c r="Y73" s="102"/>
      <c r="Z73" s="102"/>
    </row>
    <row r="74" spans="1:27" ht="24.75" customHeight="1">
      <c r="A74" s="50" t="s">
        <v>133</v>
      </c>
      <c r="B74" s="32" t="s">
        <v>47</v>
      </c>
      <c r="C74" s="32" t="s">
        <v>48</v>
      </c>
      <c r="D74" s="51">
        <v>74</v>
      </c>
      <c r="E74" s="50">
        <v>1</v>
      </c>
      <c r="F74" s="52">
        <f t="shared" ref="F74" si="24">(D74)*(E74)</f>
        <v>74</v>
      </c>
      <c r="G74" s="50">
        <v>0.16</v>
      </c>
      <c r="H74" s="51">
        <f>(F74)*(G74)</f>
        <v>11.84</v>
      </c>
      <c r="I74" s="31">
        <v>0</v>
      </c>
      <c r="J74" s="59">
        <f>(H74)*(I74)</f>
        <v>0</v>
      </c>
      <c r="K74" s="113"/>
      <c r="M74" s="99"/>
      <c r="N74" s="99"/>
      <c r="O74" s="99"/>
      <c r="P74" s="99"/>
      <c r="Q74" s="89"/>
      <c r="R74" s="101"/>
      <c r="S74" s="101"/>
      <c r="T74" s="101"/>
      <c r="U74" s="101"/>
      <c r="V74" s="89"/>
      <c r="W74" s="102"/>
      <c r="X74" s="102"/>
      <c r="Y74" s="102"/>
      <c r="Z74" s="102"/>
    </row>
    <row r="75" spans="1:27" ht="24.75" customHeight="1">
      <c r="A75" s="50" t="s">
        <v>126</v>
      </c>
      <c r="B75" s="32" t="s">
        <v>58</v>
      </c>
      <c r="C75" s="32" t="s">
        <v>53</v>
      </c>
      <c r="D75" s="51">
        <f>+D64</f>
        <v>1898</v>
      </c>
      <c r="E75" s="50">
        <v>2</v>
      </c>
      <c r="F75" s="51">
        <f>(D75)*(E75)</f>
        <v>3796</v>
      </c>
      <c r="G75" s="50">
        <v>1</v>
      </c>
      <c r="H75" s="51">
        <f>(F75)*(G75)</f>
        <v>3796</v>
      </c>
      <c r="I75" s="31">
        <v>0</v>
      </c>
      <c r="J75" s="59">
        <f>(H75)*(I75)</f>
        <v>0</v>
      </c>
      <c r="K75" s="113"/>
      <c r="M75" s="99"/>
      <c r="N75" s="99"/>
      <c r="O75" s="99"/>
      <c r="P75" s="99"/>
      <c r="Q75" s="89"/>
      <c r="R75" s="101"/>
      <c r="S75" s="101"/>
      <c r="T75" s="101"/>
      <c r="U75" s="101"/>
      <c r="V75" s="89"/>
      <c r="W75" s="102"/>
      <c r="X75" s="102"/>
      <c r="Y75" s="102"/>
      <c r="Z75" s="102"/>
    </row>
    <row r="76" spans="1:27" ht="27" customHeight="1">
      <c r="A76" s="50" t="s">
        <v>155</v>
      </c>
      <c r="B76" s="32" t="s">
        <v>115</v>
      </c>
      <c r="C76" s="32" t="s">
        <v>116</v>
      </c>
      <c r="D76" s="51">
        <f>D64</f>
        <v>1898</v>
      </c>
      <c r="E76" s="50">
        <v>2</v>
      </c>
      <c r="F76" s="51">
        <f>(D76)*(E76)</f>
        <v>3796</v>
      </c>
      <c r="G76" s="50">
        <v>1.5</v>
      </c>
      <c r="H76" s="51">
        <f t="shared" ref="H76" si="25">(F76)*(G76)</f>
        <v>5694</v>
      </c>
      <c r="I76" s="31">
        <v>0</v>
      </c>
      <c r="J76" s="59">
        <f t="shared" ref="J76" si="26">(H76)*(I76)</f>
        <v>0</v>
      </c>
      <c r="K76" s="113"/>
      <c r="M76" s="99"/>
      <c r="N76" s="99"/>
      <c r="O76" s="99"/>
      <c r="P76" s="99"/>
      <c r="Q76" s="89"/>
      <c r="R76" s="101"/>
      <c r="S76" s="101"/>
      <c r="T76" s="101"/>
      <c r="U76" s="101"/>
      <c r="V76" s="89"/>
      <c r="W76" s="102"/>
      <c r="X76" s="102"/>
      <c r="Y76" s="102"/>
      <c r="Z76" s="102"/>
    </row>
    <row r="77" spans="1:27" ht="13.5" customHeight="1">
      <c r="A77" s="83"/>
      <c r="B77" s="76"/>
      <c r="C77" s="65"/>
      <c r="D77" s="66"/>
      <c r="E77" s="67"/>
      <c r="F77" s="66"/>
      <c r="G77" s="67"/>
      <c r="H77" s="66"/>
      <c r="I77" s="68"/>
      <c r="J77" s="69"/>
      <c r="K77" s="49"/>
      <c r="M77" s="100"/>
      <c r="N77" s="101"/>
      <c r="O77" s="101"/>
      <c r="P77" s="101"/>
      <c r="Q77" s="101"/>
      <c r="R77" s="100"/>
      <c r="S77" s="102"/>
      <c r="T77" s="102"/>
      <c r="U77" s="102"/>
      <c r="V77" s="102"/>
      <c r="W77" s="100"/>
      <c r="X77" s="100"/>
      <c r="Y77" s="100"/>
      <c r="Z77" s="100"/>
      <c r="AA77" s="95"/>
    </row>
    <row r="78" spans="1:27" ht="13.5" customHeight="1">
      <c r="A78" s="78"/>
      <c r="B78" s="76" t="s">
        <v>204</v>
      </c>
      <c r="C78" s="76"/>
      <c r="D78" s="77"/>
      <c r="E78" s="78"/>
      <c r="F78" s="77"/>
      <c r="G78" s="78"/>
      <c r="H78" s="77"/>
      <c r="I78" s="75"/>
      <c r="J78" s="79"/>
      <c r="K78" s="49"/>
      <c r="M78" s="89"/>
      <c r="N78" s="89"/>
      <c r="O78" s="89"/>
      <c r="P78" s="89"/>
      <c r="Q78" s="89"/>
      <c r="R78" s="103"/>
      <c r="S78" s="103"/>
      <c r="T78" s="103"/>
      <c r="U78" s="103"/>
      <c r="V78" s="89"/>
      <c r="W78" s="89"/>
      <c r="X78" s="89"/>
      <c r="Y78" s="89"/>
      <c r="Z78" s="89"/>
    </row>
    <row r="79" spans="1:27" ht="14.25" customHeight="1" thickBot="1">
      <c r="A79" s="84"/>
      <c r="B79" s="76"/>
      <c r="C79" s="70"/>
      <c r="D79" s="71"/>
      <c r="E79" s="72"/>
      <c r="F79" s="71"/>
      <c r="G79" s="72"/>
      <c r="H79" s="71"/>
      <c r="I79" s="73"/>
      <c r="J79" s="74"/>
      <c r="K79" s="49"/>
    </row>
    <row r="80" spans="1:27" ht="17.25" customHeight="1">
      <c r="A80" s="47" t="s">
        <v>0</v>
      </c>
      <c r="B80" s="2"/>
      <c r="C80" s="8"/>
      <c r="D80" s="62"/>
      <c r="E80" s="64" t="s">
        <v>1</v>
      </c>
      <c r="F80" s="63" t="s">
        <v>2</v>
      </c>
      <c r="G80" s="11" t="s">
        <v>3</v>
      </c>
      <c r="H80" s="12" t="s">
        <v>4</v>
      </c>
      <c r="I80" s="10"/>
      <c r="J80" s="42" t="s">
        <v>5</v>
      </c>
    </row>
    <row r="81" spans="1:26" ht="14.25" customHeight="1">
      <c r="A81" s="1" t="s">
        <v>67</v>
      </c>
      <c r="B81" s="8"/>
      <c r="C81" s="9" t="s">
        <v>6</v>
      </c>
      <c r="D81" s="10" t="s">
        <v>3</v>
      </c>
      <c r="E81" s="10" t="s">
        <v>7</v>
      </c>
      <c r="F81" s="57" t="s">
        <v>8</v>
      </c>
      <c r="G81" s="11" t="s">
        <v>9</v>
      </c>
      <c r="H81" s="12" t="s">
        <v>10</v>
      </c>
      <c r="I81" s="10" t="s">
        <v>11</v>
      </c>
      <c r="J81" s="42" t="s">
        <v>12</v>
      </c>
    </row>
    <row r="82" spans="1:26" ht="16.5" customHeight="1" thickBot="1">
      <c r="A82" s="1" t="s">
        <v>59</v>
      </c>
      <c r="B82" s="9" t="s">
        <v>13</v>
      </c>
      <c r="C82" s="14" t="s">
        <v>14</v>
      </c>
      <c r="D82" s="15" t="s">
        <v>15</v>
      </c>
      <c r="E82" s="15" t="s">
        <v>16</v>
      </c>
      <c r="F82" s="58" t="s">
        <v>17</v>
      </c>
      <c r="G82" s="16" t="s">
        <v>18</v>
      </c>
      <c r="H82" s="17" t="s">
        <v>19</v>
      </c>
      <c r="I82" s="15" t="s">
        <v>20</v>
      </c>
      <c r="J82" s="43" t="s">
        <v>21</v>
      </c>
    </row>
    <row r="83" spans="1:26" ht="11.25" customHeight="1" thickBot="1">
      <c r="A83" s="14"/>
      <c r="B83" s="14"/>
      <c r="C83" s="14"/>
      <c r="D83" s="15"/>
      <c r="E83" s="15"/>
      <c r="F83" s="58"/>
      <c r="G83" s="16"/>
      <c r="H83" s="17"/>
      <c r="I83" s="15"/>
      <c r="J83" s="43"/>
    </row>
    <row r="84" spans="1:26" ht="15.75" customHeight="1" thickBot="1">
      <c r="A84" s="18" t="s">
        <v>22</v>
      </c>
      <c r="B84" s="20" t="s">
        <v>23</v>
      </c>
      <c r="C84" s="20" t="s">
        <v>24</v>
      </c>
      <c r="D84" s="21" t="s">
        <v>25</v>
      </c>
      <c r="E84" s="21" t="s">
        <v>26</v>
      </c>
      <c r="F84" s="22" t="s">
        <v>27</v>
      </c>
      <c r="G84" s="21" t="s">
        <v>28</v>
      </c>
      <c r="H84" s="22" t="s">
        <v>29</v>
      </c>
      <c r="I84" s="21" t="s">
        <v>30</v>
      </c>
      <c r="J84" s="44" t="s">
        <v>31</v>
      </c>
    </row>
    <row r="85" spans="1:26" ht="15.75" customHeight="1">
      <c r="A85" s="123"/>
      <c r="B85" s="124"/>
      <c r="C85" s="124"/>
      <c r="D85" s="81"/>
      <c r="E85" s="81"/>
      <c r="F85" s="38"/>
      <c r="G85" s="81"/>
      <c r="H85" s="38"/>
      <c r="I85" s="81"/>
      <c r="J85" s="125"/>
    </row>
    <row r="86" spans="1:26" ht="24.75" customHeight="1">
      <c r="A86" s="50" t="s">
        <v>358</v>
      </c>
      <c r="B86" s="32" t="s">
        <v>37</v>
      </c>
      <c r="C86" s="32" t="s">
        <v>38</v>
      </c>
      <c r="D86" s="129">
        <v>3619</v>
      </c>
      <c r="E86" s="50">
        <v>1</v>
      </c>
      <c r="F86" s="51">
        <f>(D86)*(E86)</f>
        <v>3619</v>
      </c>
      <c r="G86" s="50">
        <v>6</v>
      </c>
      <c r="H86" s="51">
        <f>(F86)*(G86)</f>
        <v>21714</v>
      </c>
      <c r="I86" s="128">
        <v>0</v>
      </c>
      <c r="J86" s="59">
        <f>(H86)*(I86)</f>
        <v>0</v>
      </c>
      <c r="K86" s="113"/>
      <c r="M86" s="99"/>
      <c r="N86" s="99"/>
      <c r="O86" s="99"/>
      <c r="P86" s="99"/>
      <c r="Q86" s="89"/>
      <c r="R86" s="101"/>
      <c r="S86" s="101"/>
      <c r="T86" s="101"/>
      <c r="U86" s="101"/>
      <c r="V86" s="89"/>
      <c r="W86" s="102"/>
      <c r="X86" s="102"/>
      <c r="Y86" s="102"/>
      <c r="Z86" s="102"/>
    </row>
    <row r="87" spans="1:26" ht="14.25" customHeight="1">
      <c r="A87" s="85" t="s">
        <v>148</v>
      </c>
      <c r="B87" s="32" t="s">
        <v>62</v>
      </c>
      <c r="C87" s="32" t="s">
        <v>63</v>
      </c>
      <c r="D87" s="52">
        <v>1898</v>
      </c>
      <c r="E87" s="50">
        <v>1</v>
      </c>
      <c r="F87" s="52">
        <f>(D87)*(E87)</f>
        <v>1898</v>
      </c>
      <c r="G87" s="50">
        <v>1</v>
      </c>
      <c r="H87" s="52">
        <f>(F87)*(G87)</f>
        <v>1898</v>
      </c>
      <c r="I87" s="128">
        <v>0</v>
      </c>
      <c r="J87" s="59">
        <f>(H87)*(I87)</f>
        <v>0</v>
      </c>
      <c r="K87" s="107"/>
      <c r="M87" s="99"/>
      <c r="N87" s="99"/>
      <c r="O87" s="99"/>
      <c r="P87" s="99"/>
      <c r="Q87" s="89"/>
      <c r="R87" s="108"/>
      <c r="S87" s="108"/>
      <c r="T87" s="101"/>
      <c r="U87" s="101"/>
      <c r="V87" s="89"/>
      <c r="W87" s="102"/>
      <c r="X87" s="102"/>
      <c r="Y87" s="102"/>
      <c r="Z87" s="102"/>
    </row>
    <row r="88" spans="1:26" ht="24.75" customHeight="1">
      <c r="A88" s="50" t="s">
        <v>128</v>
      </c>
      <c r="B88" s="32" t="s">
        <v>52</v>
      </c>
      <c r="C88" s="32" t="s">
        <v>122</v>
      </c>
      <c r="D88" s="51">
        <v>1898</v>
      </c>
      <c r="E88" s="50">
        <v>1</v>
      </c>
      <c r="F88" s="51">
        <f>(D88)*(E88)</f>
        <v>1898</v>
      </c>
      <c r="G88" s="50">
        <v>0.25</v>
      </c>
      <c r="H88" s="51">
        <f>(F88)*(G88)</f>
        <v>474.5</v>
      </c>
      <c r="I88" s="31">
        <v>0</v>
      </c>
      <c r="J88" s="59">
        <f>(H88)*(I88)</f>
        <v>0</v>
      </c>
      <c r="K88" s="113"/>
      <c r="M88" s="99"/>
      <c r="N88" s="99"/>
      <c r="O88" s="99"/>
      <c r="P88" s="99"/>
      <c r="Q88" s="89"/>
      <c r="R88" s="101"/>
      <c r="S88" s="101"/>
      <c r="T88" s="101"/>
      <c r="U88" s="101"/>
      <c r="V88" s="89"/>
      <c r="W88" s="102"/>
      <c r="X88" s="102"/>
      <c r="Y88" s="102"/>
      <c r="Z88" s="102"/>
    </row>
    <row r="89" spans="1:26" ht="24.75" customHeight="1">
      <c r="A89" s="50" t="s">
        <v>366</v>
      </c>
      <c r="B89" s="32" t="s">
        <v>355</v>
      </c>
      <c r="C89" s="32" t="s">
        <v>371</v>
      </c>
      <c r="D89" s="51">
        <v>3619</v>
      </c>
      <c r="E89" s="50">
        <v>1</v>
      </c>
      <c r="F89" s="51">
        <f t="shared" ref="F89:F91" si="27">(D89)*(E89)</f>
        <v>3619</v>
      </c>
      <c r="G89" s="50">
        <v>3.3000000000000002E-2</v>
      </c>
      <c r="H89" s="51">
        <f t="shared" ref="H89:H91" si="28">(F89)*(G89)</f>
        <v>119.42700000000001</v>
      </c>
      <c r="I89" s="31">
        <v>0</v>
      </c>
      <c r="J89" s="59">
        <f t="shared" ref="J89:J91" si="29">(H89)*(I89)</f>
        <v>0</v>
      </c>
      <c r="K89" s="113"/>
      <c r="M89" s="99"/>
      <c r="N89" s="99"/>
      <c r="O89" s="99"/>
      <c r="P89" s="99"/>
      <c r="Q89" s="89"/>
      <c r="R89" s="101"/>
      <c r="S89" s="101"/>
      <c r="T89" s="101"/>
      <c r="U89" s="101"/>
      <c r="V89" s="89"/>
      <c r="W89" s="102"/>
      <c r="X89" s="102"/>
      <c r="Y89" s="102"/>
      <c r="Z89" s="102"/>
    </row>
    <row r="90" spans="1:26" ht="24.75" customHeight="1">
      <c r="A90" s="50" t="s">
        <v>129</v>
      </c>
      <c r="B90" s="32" t="s">
        <v>50</v>
      </c>
      <c r="C90" s="32" t="s">
        <v>156</v>
      </c>
      <c r="D90" s="51">
        <v>1898</v>
      </c>
      <c r="E90" s="50">
        <v>1</v>
      </c>
      <c r="F90" s="51">
        <f t="shared" si="27"/>
        <v>1898</v>
      </c>
      <c r="G90" s="50">
        <v>0.16</v>
      </c>
      <c r="H90" s="51">
        <f t="shared" si="28"/>
        <v>303.68</v>
      </c>
      <c r="I90" s="31">
        <v>0</v>
      </c>
      <c r="J90" s="59">
        <f t="shared" si="29"/>
        <v>0</v>
      </c>
      <c r="K90" s="113"/>
      <c r="M90" s="99"/>
      <c r="N90" s="99"/>
      <c r="O90" s="99"/>
      <c r="P90" s="99"/>
      <c r="Q90" s="89"/>
      <c r="R90" s="101"/>
      <c r="S90" s="101"/>
      <c r="T90" s="101"/>
      <c r="U90" s="101"/>
      <c r="V90" s="89"/>
      <c r="W90" s="102"/>
      <c r="X90" s="102"/>
      <c r="Y90" s="102"/>
      <c r="Z90" s="102"/>
    </row>
    <row r="91" spans="1:26" ht="24.75" customHeight="1">
      <c r="A91" s="50" t="s">
        <v>130</v>
      </c>
      <c r="B91" s="32" t="s">
        <v>51</v>
      </c>
      <c r="C91" s="32" t="s">
        <v>157</v>
      </c>
      <c r="D91" s="51">
        <v>1898</v>
      </c>
      <c r="E91" s="50">
        <v>1</v>
      </c>
      <c r="F91" s="51">
        <f t="shared" si="27"/>
        <v>1898</v>
      </c>
      <c r="G91" s="50">
        <v>0.25</v>
      </c>
      <c r="H91" s="51">
        <f t="shared" si="28"/>
        <v>474.5</v>
      </c>
      <c r="I91" s="31">
        <v>0</v>
      </c>
      <c r="J91" s="59">
        <f t="shared" si="29"/>
        <v>0</v>
      </c>
      <c r="K91" s="113"/>
      <c r="M91" s="99"/>
      <c r="N91" s="99"/>
      <c r="O91" s="99"/>
      <c r="P91" s="99"/>
      <c r="Q91" s="89"/>
      <c r="R91" s="101"/>
      <c r="S91" s="101"/>
      <c r="T91" s="101"/>
      <c r="U91" s="101"/>
      <c r="V91" s="89"/>
      <c r="W91" s="102"/>
      <c r="X91" s="102"/>
      <c r="Y91" s="102"/>
      <c r="Z91" s="102"/>
    </row>
    <row r="92" spans="1:26" ht="24.75" customHeight="1">
      <c r="A92" s="53" t="s">
        <v>159</v>
      </c>
      <c r="B92" s="32" t="s">
        <v>110</v>
      </c>
      <c r="C92" s="32" t="s">
        <v>121</v>
      </c>
      <c r="D92" s="51">
        <v>533</v>
      </c>
      <c r="E92" s="50">
        <v>1</v>
      </c>
      <c r="F92" s="51">
        <f>(D92)*(E92)</f>
        <v>533</v>
      </c>
      <c r="G92" s="50">
        <v>0.16</v>
      </c>
      <c r="H92" s="51">
        <f>(F92)*(G92)</f>
        <v>85.28</v>
      </c>
      <c r="I92" s="31">
        <v>0</v>
      </c>
      <c r="J92" s="59">
        <f>(H92)*(I92)</f>
        <v>0</v>
      </c>
      <c r="K92" s="113"/>
      <c r="M92" s="99"/>
      <c r="N92" s="99"/>
      <c r="O92" s="99"/>
      <c r="P92" s="99"/>
      <c r="Q92" s="89"/>
      <c r="R92" s="101"/>
      <c r="S92" s="101"/>
      <c r="T92" s="101"/>
      <c r="U92" s="101"/>
      <c r="V92" s="89"/>
      <c r="W92" s="102"/>
      <c r="X92" s="102"/>
      <c r="Y92" s="102"/>
      <c r="Z92" s="102"/>
    </row>
    <row r="93" spans="1:26" ht="24.75" customHeight="1">
      <c r="A93" s="53" t="s">
        <v>158</v>
      </c>
      <c r="B93" s="32" t="s">
        <v>111</v>
      </c>
      <c r="C93" s="32" t="s">
        <v>112</v>
      </c>
      <c r="D93" s="51">
        <v>1898</v>
      </c>
      <c r="E93" s="50">
        <v>1</v>
      </c>
      <c r="F93" s="51">
        <f>(D93)*(E93)</f>
        <v>1898</v>
      </c>
      <c r="G93" s="50">
        <v>0.25</v>
      </c>
      <c r="H93" s="51">
        <f>(F93)*(G93)</f>
        <v>474.5</v>
      </c>
      <c r="I93" s="31">
        <v>0</v>
      </c>
      <c r="J93" s="59">
        <f t="shared" ref="J93:J95" si="30">(H93)*(I93)</f>
        <v>0</v>
      </c>
      <c r="K93" s="113"/>
      <c r="M93" s="99"/>
      <c r="N93" s="99"/>
      <c r="O93" s="99"/>
      <c r="P93" s="99"/>
      <c r="Q93" s="89"/>
      <c r="R93" s="101"/>
      <c r="S93" s="101"/>
      <c r="T93" s="101"/>
      <c r="U93" s="101"/>
      <c r="V93" s="89"/>
      <c r="W93" s="102"/>
      <c r="X93" s="102"/>
      <c r="Y93" s="102"/>
      <c r="Z93" s="102"/>
    </row>
    <row r="94" spans="1:26" ht="24.75" customHeight="1">
      <c r="A94" s="53" t="s">
        <v>158</v>
      </c>
      <c r="B94" s="32" t="s">
        <v>113</v>
      </c>
      <c r="C94" s="32" t="s">
        <v>114</v>
      </c>
      <c r="D94" s="51">
        <v>1898</v>
      </c>
      <c r="E94" s="50">
        <v>1</v>
      </c>
      <c r="F94" s="51">
        <f>(D94)*(E94)</f>
        <v>1898</v>
      </c>
      <c r="G94" s="50">
        <v>0.5</v>
      </c>
      <c r="H94" s="51">
        <f>(F94)*(G94)</f>
        <v>949</v>
      </c>
      <c r="I94" s="31">
        <v>0</v>
      </c>
      <c r="J94" s="59">
        <f t="shared" si="30"/>
        <v>0</v>
      </c>
      <c r="K94" s="113"/>
      <c r="M94" s="99"/>
      <c r="N94" s="99"/>
      <c r="O94" s="99"/>
      <c r="P94" s="99"/>
      <c r="Q94" s="89"/>
      <c r="R94" s="101"/>
      <c r="S94" s="101"/>
      <c r="T94" s="101"/>
      <c r="U94" s="101"/>
      <c r="V94" s="89"/>
      <c r="W94" s="102"/>
      <c r="X94" s="102"/>
      <c r="Y94" s="102"/>
      <c r="Z94" s="102"/>
    </row>
    <row r="95" spans="1:26" ht="24.75" customHeight="1">
      <c r="A95" s="53" t="s">
        <v>154</v>
      </c>
      <c r="B95" s="32" t="s">
        <v>153</v>
      </c>
      <c r="C95" s="32" t="s">
        <v>39</v>
      </c>
      <c r="D95" s="51">
        <v>533</v>
      </c>
      <c r="E95" s="50">
        <v>1</v>
      </c>
      <c r="F95" s="51">
        <f>(D95)*(E95)</f>
        <v>533</v>
      </c>
      <c r="G95" s="50">
        <v>0.25</v>
      </c>
      <c r="H95" s="51">
        <f>(F95)*(G95)</f>
        <v>133.25</v>
      </c>
      <c r="I95" s="31">
        <v>0</v>
      </c>
      <c r="J95" s="59">
        <f t="shared" si="30"/>
        <v>0</v>
      </c>
      <c r="K95" s="113"/>
      <c r="M95" s="99"/>
      <c r="N95" s="99"/>
      <c r="O95" s="99"/>
      <c r="P95" s="99"/>
      <c r="Q95" s="89"/>
      <c r="R95" s="101"/>
      <c r="S95" s="101"/>
      <c r="T95" s="101"/>
      <c r="U95" s="101"/>
      <c r="V95" s="89"/>
      <c r="W95" s="102"/>
      <c r="X95" s="102"/>
      <c r="Y95" s="102"/>
      <c r="Z95" s="102"/>
    </row>
    <row r="96" spans="1:26">
      <c r="J96"/>
    </row>
    <row r="97" spans="1:12">
      <c r="J97"/>
    </row>
    <row r="98" spans="1:12">
      <c r="J98"/>
    </row>
    <row r="99" spans="1:12">
      <c r="B99" s="35"/>
      <c r="J99" s="87"/>
    </row>
    <row r="100" spans="1:12">
      <c r="J100" s="87"/>
    </row>
    <row r="101" spans="1:12">
      <c r="C101" s="86"/>
      <c r="D101" s="86"/>
      <c r="E101" s="86"/>
      <c r="F101" s="86"/>
      <c r="J101" s="87"/>
    </row>
    <row r="102" spans="1:12">
      <c r="C102" s="86"/>
      <c r="D102" s="86"/>
      <c r="E102" s="86"/>
      <c r="F102" s="86"/>
      <c r="J102" s="87"/>
    </row>
    <row r="103" spans="1:12">
      <c r="A103" s="80"/>
      <c r="B103" s="91"/>
      <c r="C103" s="86"/>
      <c r="D103" s="86"/>
      <c r="E103" s="86"/>
      <c r="F103" s="86"/>
      <c r="G103" s="87"/>
      <c r="H103" s="87"/>
      <c r="I103" s="87"/>
      <c r="J103" s="87"/>
      <c r="K103" s="88"/>
      <c r="L103" s="88"/>
    </row>
    <row r="104" spans="1:12">
      <c r="A104" s="80"/>
      <c r="B104" s="80"/>
      <c r="C104" s="86"/>
      <c r="D104" s="86"/>
      <c r="E104" s="86"/>
      <c r="F104" s="92"/>
      <c r="G104" s="87"/>
      <c r="H104" s="87"/>
      <c r="I104" s="87"/>
      <c r="J104" s="87"/>
      <c r="K104" s="88"/>
      <c r="L104" s="88"/>
    </row>
    <row r="105" spans="1:12">
      <c r="A105" s="80"/>
      <c r="B105" s="80"/>
      <c r="C105" s="87"/>
      <c r="D105" s="87"/>
      <c r="E105" s="87"/>
      <c r="F105" s="87"/>
      <c r="G105" s="87"/>
      <c r="H105" s="87"/>
      <c r="I105" s="87"/>
      <c r="J105" s="87"/>
      <c r="K105" s="88"/>
      <c r="L105" s="88"/>
    </row>
    <row r="106" spans="1:12">
      <c r="A106" s="80"/>
      <c r="B106" s="90"/>
      <c r="C106" s="87"/>
      <c r="D106" s="87"/>
      <c r="E106" s="87"/>
      <c r="F106" s="87"/>
      <c r="G106" s="87"/>
      <c r="H106" s="87"/>
      <c r="I106" s="87"/>
      <c r="J106" s="87"/>
      <c r="K106" s="88"/>
      <c r="L106" s="88"/>
    </row>
    <row r="107" spans="1:12">
      <c r="A107" s="80"/>
      <c r="B107" s="90"/>
      <c r="C107" s="87"/>
      <c r="D107" s="87"/>
      <c r="E107" s="87"/>
      <c r="F107" s="87"/>
      <c r="G107" s="87"/>
      <c r="H107" s="87"/>
      <c r="I107" s="87"/>
      <c r="J107" s="87"/>
      <c r="K107" s="88"/>
      <c r="L107" s="88"/>
    </row>
    <row r="108" spans="1:12">
      <c r="A108" s="80"/>
      <c r="B108" s="90"/>
      <c r="C108" s="87"/>
      <c r="D108" s="87"/>
      <c r="E108" s="87"/>
      <c r="F108" s="87"/>
      <c r="G108" s="87"/>
      <c r="H108" s="87"/>
      <c r="I108" s="87"/>
      <c r="J108" s="87"/>
      <c r="K108" s="88"/>
      <c r="L108" s="88"/>
    </row>
    <row r="109" spans="1:12">
      <c r="A109" s="80"/>
      <c r="B109" s="87"/>
      <c r="C109" s="87"/>
      <c r="D109" s="87"/>
      <c r="E109" s="87"/>
      <c r="F109" s="87"/>
      <c r="G109" s="87"/>
      <c r="H109" s="87"/>
      <c r="I109" s="87"/>
      <c r="J109" s="87"/>
      <c r="K109" s="88"/>
      <c r="L109" s="88"/>
    </row>
    <row r="110" spans="1:12">
      <c r="A110" s="80"/>
      <c r="B110" s="87"/>
      <c r="C110" s="87"/>
      <c r="D110" s="87"/>
      <c r="E110" s="87"/>
      <c r="F110" s="87"/>
      <c r="G110" s="87"/>
      <c r="H110" s="87"/>
      <c r="I110" s="87"/>
      <c r="J110" s="87"/>
      <c r="K110" s="88"/>
      <c r="L110" s="88"/>
    </row>
    <row r="111" spans="1:12">
      <c r="A111" s="80"/>
      <c r="B111" s="87"/>
      <c r="C111" s="87"/>
      <c r="D111" s="87"/>
      <c r="E111" s="87"/>
      <c r="F111" s="87"/>
      <c r="G111" s="87"/>
      <c r="H111" s="87"/>
      <c r="I111" s="87"/>
      <c r="J111" s="87"/>
      <c r="K111" s="88"/>
      <c r="L111" s="88"/>
    </row>
    <row r="112" spans="1:12">
      <c r="A112" s="80"/>
      <c r="B112" s="90"/>
      <c r="C112" s="87"/>
      <c r="D112" s="87"/>
      <c r="E112" s="87"/>
      <c r="F112" s="87"/>
      <c r="G112" s="87"/>
      <c r="H112" s="88"/>
      <c r="I112" s="88"/>
      <c r="J112" s="88"/>
      <c r="K112" s="88"/>
      <c r="L112" s="88"/>
    </row>
    <row r="113" spans="1:12">
      <c r="A113" s="80"/>
      <c r="B113" s="90"/>
      <c r="C113" s="87"/>
      <c r="D113" s="87"/>
      <c r="E113" s="87"/>
      <c r="F113" s="87"/>
      <c r="G113" s="87"/>
      <c r="H113" s="88"/>
      <c r="I113" s="88"/>
      <c r="J113" s="88"/>
      <c r="K113" s="88"/>
      <c r="L113" s="88"/>
    </row>
    <row r="114" spans="1:12">
      <c r="A114" s="80"/>
      <c r="B114" s="90"/>
      <c r="C114" s="87"/>
      <c r="D114" s="87"/>
      <c r="E114" s="87"/>
      <c r="F114" s="87"/>
      <c r="G114" s="88"/>
      <c r="H114" s="88"/>
      <c r="I114" s="88"/>
      <c r="J114" s="88"/>
      <c r="K114" s="88"/>
      <c r="L114" s="88"/>
    </row>
    <row r="115" spans="1:12">
      <c r="A115" s="80"/>
      <c r="B115" s="87"/>
      <c r="C115" s="87"/>
      <c r="D115" s="87"/>
      <c r="E115" s="87"/>
      <c r="F115" s="87"/>
      <c r="G115" s="88"/>
      <c r="H115" s="88"/>
      <c r="I115" s="88"/>
      <c r="J115" s="88"/>
      <c r="K115" s="88"/>
      <c r="L115" s="88"/>
    </row>
    <row r="116" spans="1:12">
      <c r="A116" s="80"/>
      <c r="B116" s="87"/>
      <c r="C116" s="87"/>
      <c r="D116" s="87"/>
      <c r="E116" s="87"/>
      <c r="F116" s="87"/>
      <c r="G116" s="88"/>
      <c r="H116" s="88"/>
      <c r="I116" s="88"/>
      <c r="J116" s="88"/>
      <c r="K116" s="88"/>
      <c r="L116" s="88"/>
    </row>
    <row r="117" spans="1:12">
      <c r="A117" s="80"/>
      <c r="B117" s="87"/>
      <c r="C117" s="87"/>
      <c r="D117" s="87"/>
      <c r="E117" s="87"/>
      <c r="F117" s="87"/>
      <c r="G117" s="87"/>
      <c r="H117" s="88"/>
      <c r="I117" s="88"/>
      <c r="J117" s="88"/>
      <c r="K117" s="88"/>
      <c r="L117" s="88"/>
    </row>
    <row r="118" spans="1:12">
      <c r="A118" s="80"/>
      <c r="B118" s="90"/>
      <c r="C118" s="87"/>
      <c r="D118" s="87"/>
      <c r="E118" s="87"/>
      <c r="F118" s="87"/>
      <c r="G118" s="87"/>
      <c r="H118" s="88"/>
      <c r="I118" s="88"/>
      <c r="J118" s="88"/>
      <c r="K118" s="88"/>
      <c r="L118" s="88"/>
    </row>
    <row r="119" spans="1:12">
      <c r="A119" s="80"/>
      <c r="B119" s="90"/>
      <c r="C119" s="87"/>
      <c r="D119" s="87"/>
      <c r="E119" s="87"/>
      <c r="F119" s="87"/>
      <c r="G119" s="87"/>
      <c r="H119" s="88"/>
      <c r="I119" s="88"/>
      <c r="J119" s="88"/>
      <c r="K119" s="88"/>
      <c r="L119" s="88"/>
    </row>
    <row r="120" spans="1:12">
      <c r="A120" s="80"/>
      <c r="B120" s="90"/>
      <c r="C120" s="87"/>
      <c r="D120" s="87"/>
      <c r="E120" s="87"/>
      <c r="F120" s="87"/>
      <c r="G120" s="88"/>
      <c r="H120" s="88"/>
      <c r="I120" s="88"/>
      <c r="J120" s="88"/>
      <c r="K120" s="88"/>
      <c r="L120" s="88"/>
    </row>
    <row r="121" spans="1:12">
      <c r="A121" s="80"/>
      <c r="B121" s="87"/>
      <c r="C121" s="87"/>
      <c r="D121" s="87"/>
      <c r="E121" s="87"/>
      <c r="F121" s="87"/>
      <c r="G121" s="88"/>
      <c r="H121" s="88"/>
      <c r="I121" s="88"/>
      <c r="J121" s="88"/>
      <c r="K121" s="88"/>
      <c r="L121" s="88"/>
    </row>
    <row r="122" spans="1:12">
      <c r="A122" s="80"/>
      <c r="B122" s="87"/>
      <c r="C122" s="87"/>
      <c r="D122" s="87"/>
      <c r="E122" s="87"/>
      <c r="F122" s="87"/>
      <c r="G122" s="88"/>
      <c r="H122" s="88"/>
      <c r="I122" s="88"/>
      <c r="J122" s="88"/>
      <c r="K122" s="88"/>
      <c r="L122" s="88"/>
    </row>
    <row r="123" spans="1:12">
      <c r="A123" s="80"/>
      <c r="B123" s="87"/>
      <c r="C123" s="80"/>
      <c r="D123" s="80"/>
      <c r="E123" s="80"/>
      <c r="F123" s="80"/>
      <c r="G123" s="88"/>
      <c r="H123" s="88"/>
      <c r="I123" s="88"/>
      <c r="J123" s="88"/>
      <c r="K123" s="88"/>
      <c r="L123" s="88"/>
    </row>
    <row r="124" spans="1:12">
      <c r="B124" s="80"/>
      <c r="G124" s="89"/>
      <c r="H124" s="89"/>
      <c r="I124" s="89"/>
      <c r="J124" s="88"/>
      <c r="K124" s="88"/>
      <c r="L124" s="88"/>
    </row>
    <row r="125" spans="1:12">
      <c r="G125" s="89"/>
      <c r="H125" s="89"/>
      <c r="I125" s="89"/>
      <c r="J125" s="88"/>
      <c r="K125" s="88"/>
      <c r="L125" s="88"/>
    </row>
    <row r="126" spans="1:12">
      <c r="G126" s="89"/>
      <c r="H126" s="89"/>
      <c r="I126" s="89"/>
      <c r="J126" s="88"/>
      <c r="K126" s="88"/>
      <c r="L126" s="88"/>
    </row>
    <row r="127" spans="1:12">
      <c r="G127" s="89"/>
      <c r="H127" s="89"/>
      <c r="I127" s="89"/>
      <c r="J127" s="88"/>
      <c r="K127" s="88"/>
      <c r="L127" s="88"/>
    </row>
    <row r="128" spans="1:12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  <row r="2993" spans="10:10">
      <c r="J2993"/>
    </row>
    <row r="2994" spans="10:10">
      <c r="J2994"/>
    </row>
    <row r="2995" spans="10:10">
      <c r="J2995"/>
    </row>
    <row r="2996" spans="10:10">
      <c r="J2996"/>
    </row>
    <row r="2997" spans="10:10">
      <c r="J2997"/>
    </row>
    <row r="2998" spans="10:10">
      <c r="J2998"/>
    </row>
    <row r="2999" spans="10:10">
      <c r="J2999"/>
    </row>
    <row r="3000" spans="10:10">
      <c r="J3000"/>
    </row>
    <row r="3001" spans="10:10">
      <c r="J3001"/>
    </row>
    <row r="3002" spans="10:10">
      <c r="J3002"/>
    </row>
    <row r="3003" spans="10:10">
      <c r="J3003"/>
    </row>
    <row r="3004" spans="10:10">
      <c r="J3004"/>
    </row>
    <row r="3005" spans="10:10">
      <c r="J3005"/>
    </row>
    <row r="3006" spans="10:10">
      <c r="J3006"/>
    </row>
    <row r="3007" spans="10:10">
      <c r="J3007"/>
    </row>
    <row r="3008" spans="10:10">
      <c r="J3008"/>
    </row>
    <row r="3009" spans="10:10">
      <c r="J3009"/>
    </row>
    <row r="3010" spans="10:10">
      <c r="J3010"/>
    </row>
    <row r="3011" spans="10:10">
      <c r="J3011"/>
    </row>
    <row r="3012" spans="10:10">
      <c r="J3012"/>
    </row>
    <row r="3013" spans="10:10">
      <c r="J3013"/>
    </row>
    <row r="3014" spans="10:10">
      <c r="J3014"/>
    </row>
    <row r="3015" spans="10:10">
      <c r="J3015"/>
    </row>
    <row r="3016" spans="10:10">
      <c r="J3016"/>
    </row>
    <row r="3017" spans="10:10">
      <c r="J3017"/>
    </row>
    <row r="3018" spans="10:10">
      <c r="J3018"/>
    </row>
    <row r="3019" spans="10:10">
      <c r="J3019"/>
    </row>
    <row r="3020" spans="10:10">
      <c r="J3020"/>
    </row>
    <row r="3021" spans="10:10">
      <c r="J3021"/>
    </row>
    <row r="3022" spans="10:10">
      <c r="J3022"/>
    </row>
    <row r="3023" spans="10:10">
      <c r="J3023"/>
    </row>
    <row r="3024" spans="10:10">
      <c r="J3024"/>
    </row>
    <row r="3025" spans="10:10">
      <c r="J3025"/>
    </row>
    <row r="3026" spans="10:10">
      <c r="J3026"/>
    </row>
    <row r="3027" spans="10:10">
      <c r="J3027"/>
    </row>
    <row r="3028" spans="10:10">
      <c r="J3028"/>
    </row>
    <row r="3029" spans="10:10">
      <c r="J3029"/>
    </row>
    <row r="3030" spans="10:10">
      <c r="J3030"/>
    </row>
    <row r="3031" spans="10:10">
      <c r="J3031"/>
    </row>
    <row r="3032" spans="10:10">
      <c r="J3032"/>
    </row>
    <row r="3033" spans="10:10">
      <c r="J3033"/>
    </row>
    <row r="3034" spans="10:10">
      <c r="J3034"/>
    </row>
    <row r="3035" spans="10:10">
      <c r="J3035"/>
    </row>
    <row r="3036" spans="10:10">
      <c r="J3036"/>
    </row>
    <row r="3037" spans="10:10">
      <c r="J3037"/>
    </row>
    <row r="3038" spans="10:10">
      <c r="J3038"/>
    </row>
    <row r="3039" spans="10:10">
      <c r="J3039"/>
    </row>
    <row r="3040" spans="10:10">
      <c r="J3040"/>
    </row>
    <row r="3041" spans="10:10">
      <c r="J3041"/>
    </row>
    <row r="3042" spans="10:10">
      <c r="J3042"/>
    </row>
    <row r="3043" spans="10:10">
      <c r="J3043"/>
    </row>
    <row r="3044" spans="10:10">
      <c r="J3044"/>
    </row>
    <row r="3045" spans="10:10">
      <c r="J3045"/>
    </row>
    <row r="3046" spans="10:10">
      <c r="J3046"/>
    </row>
    <row r="3047" spans="10:10">
      <c r="J3047"/>
    </row>
    <row r="3048" spans="10:10">
      <c r="J3048"/>
    </row>
    <row r="3049" spans="10:10">
      <c r="J3049"/>
    </row>
    <row r="3050" spans="10:10">
      <c r="J3050"/>
    </row>
    <row r="3051" spans="10:10">
      <c r="J3051"/>
    </row>
    <row r="3052" spans="10:10">
      <c r="J3052"/>
    </row>
    <row r="3053" spans="10:10">
      <c r="J3053"/>
    </row>
    <row r="3054" spans="10:10">
      <c r="J3054"/>
    </row>
    <row r="3055" spans="10:10">
      <c r="J3055"/>
    </row>
    <row r="3056" spans="10:10">
      <c r="J3056"/>
    </row>
    <row r="3057" spans="10:10">
      <c r="J3057"/>
    </row>
    <row r="3058" spans="10:10">
      <c r="J3058"/>
    </row>
    <row r="3059" spans="10:10">
      <c r="J3059"/>
    </row>
    <row r="3060" spans="10:10">
      <c r="J3060"/>
    </row>
    <row r="3061" spans="10:10">
      <c r="J3061"/>
    </row>
    <row r="3062" spans="10:10">
      <c r="J3062"/>
    </row>
    <row r="3063" spans="10:10">
      <c r="J3063"/>
    </row>
    <row r="3064" spans="10:10">
      <c r="J3064"/>
    </row>
    <row r="3065" spans="10:10">
      <c r="J3065"/>
    </row>
    <row r="3066" spans="10:10">
      <c r="J3066"/>
    </row>
    <row r="3067" spans="10:10">
      <c r="J3067"/>
    </row>
    <row r="3068" spans="10:10">
      <c r="J3068"/>
    </row>
    <row r="3069" spans="10:10">
      <c r="J3069"/>
    </row>
    <row r="3070" spans="10:10">
      <c r="J3070"/>
    </row>
    <row r="3071" spans="10:10">
      <c r="J3071"/>
    </row>
    <row r="3072" spans="10:10">
      <c r="J3072"/>
    </row>
    <row r="3073" spans="10:10">
      <c r="J3073"/>
    </row>
    <row r="3074" spans="10:10">
      <c r="J3074"/>
    </row>
    <row r="3075" spans="10:10">
      <c r="J3075"/>
    </row>
    <row r="3076" spans="10:10">
      <c r="J3076"/>
    </row>
    <row r="3077" spans="10:10">
      <c r="J3077"/>
    </row>
    <row r="3078" spans="10:10">
      <c r="J3078"/>
    </row>
    <row r="3079" spans="10:10">
      <c r="J3079"/>
    </row>
    <row r="3080" spans="10:10">
      <c r="J3080"/>
    </row>
    <row r="3081" spans="10:10">
      <c r="J3081"/>
    </row>
    <row r="3082" spans="10:10">
      <c r="J3082"/>
    </row>
    <row r="3083" spans="10:10">
      <c r="J3083"/>
    </row>
    <row r="3084" spans="10:10">
      <c r="J3084"/>
    </row>
    <row r="3085" spans="10:10">
      <c r="J3085"/>
    </row>
    <row r="3086" spans="10:10">
      <c r="J3086"/>
    </row>
    <row r="3087" spans="10:10">
      <c r="J3087"/>
    </row>
    <row r="3088" spans="10:10">
      <c r="J3088"/>
    </row>
    <row r="3089" spans="10:10">
      <c r="J3089"/>
    </row>
    <row r="3090" spans="10:10">
      <c r="J3090"/>
    </row>
    <row r="3091" spans="10:10">
      <c r="J3091"/>
    </row>
    <row r="3092" spans="10:10">
      <c r="J3092"/>
    </row>
    <row r="3093" spans="10:10">
      <c r="J3093"/>
    </row>
    <row r="3094" spans="10:10">
      <c r="J3094"/>
    </row>
    <row r="3095" spans="10:10">
      <c r="J3095"/>
    </row>
    <row r="3096" spans="10:10">
      <c r="J3096"/>
    </row>
    <row r="3097" spans="10:10">
      <c r="J3097"/>
    </row>
    <row r="3098" spans="10:10">
      <c r="J3098"/>
    </row>
    <row r="3099" spans="10:10">
      <c r="J3099"/>
    </row>
    <row r="3100" spans="10:10">
      <c r="J3100"/>
    </row>
    <row r="3101" spans="10:10">
      <c r="J3101"/>
    </row>
    <row r="3102" spans="10:10">
      <c r="J3102"/>
    </row>
    <row r="3103" spans="10:10">
      <c r="J3103"/>
    </row>
    <row r="3104" spans="10:10">
      <c r="J3104"/>
    </row>
    <row r="3105" spans="10:10">
      <c r="J3105"/>
    </row>
    <row r="3106" spans="10:10">
      <c r="J3106"/>
    </row>
    <row r="3107" spans="10:10">
      <c r="J3107"/>
    </row>
    <row r="3108" spans="10:10">
      <c r="J3108"/>
    </row>
    <row r="3109" spans="10:10">
      <c r="J3109"/>
    </row>
    <row r="3110" spans="10:10">
      <c r="J3110"/>
    </row>
    <row r="3111" spans="10:10">
      <c r="J3111"/>
    </row>
    <row r="3112" spans="10:10">
      <c r="J3112"/>
    </row>
    <row r="3113" spans="10:10">
      <c r="J3113"/>
    </row>
    <row r="3114" spans="10:10">
      <c r="J3114"/>
    </row>
    <row r="3115" spans="10:10">
      <c r="J3115"/>
    </row>
    <row r="3116" spans="10:10">
      <c r="J3116"/>
    </row>
    <row r="3117" spans="10:10">
      <c r="J3117"/>
    </row>
    <row r="3118" spans="10:10">
      <c r="J3118"/>
    </row>
    <row r="3119" spans="10:10">
      <c r="J3119"/>
    </row>
    <row r="3120" spans="10:10">
      <c r="J3120"/>
    </row>
    <row r="3121" spans="10:10">
      <c r="J3121"/>
    </row>
    <row r="3122" spans="10:10">
      <c r="J3122"/>
    </row>
    <row r="3123" spans="10:10">
      <c r="J3123"/>
    </row>
    <row r="3124" spans="10:10">
      <c r="J3124"/>
    </row>
    <row r="3125" spans="10:10">
      <c r="J3125"/>
    </row>
    <row r="3126" spans="10:10">
      <c r="J3126"/>
    </row>
    <row r="3127" spans="10:10">
      <c r="J3127"/>
    </row>
    <row r="3128" spans="10:10">
      <c r="J3128"/>
    </row>
    <row r="3129" spans="10:10">
      <c r="J3129"/>
    </row>
    <row r="3130" spans="10:10">
      <c r="J3130"/>
    </row>
    <row r="3131" spans="10:10">
      <c r="J3131"/>
    </row>
    <row r="3132" spans="10:10">
      <c r="J3132"/>
    </row>
    <row r="3133" spans="10:10">
      <c r="J3133"/>
    </row>
    <row r="3134" spans="10:10">
      <c r="J3134"/>
    </row>
    <row r="3135" spans="10:10">
      <c r="J3135"/>
    </row>
    <row r="3136" spans="10:10">
      <c r="J3136"/>
    </row>
    <row r="3137" spans="10:10">
      <c r="J3137"/>
    </row>
    <row r="3138" spans="10:10">
      <c r="J3138"/>
    </row>
    <row r="3139" spans="10:10">
      <c r="J3139"/>
    </row>
    <row r="3140" spans="10:10">
      <c r="J3140"/>
    </row>
    <row r="3141" spans="10:10">
      <c r="J3141"/>
    </row>
    <row r="3142" spans="10:10">
      <c r="J3142"/>
    </row>
    <row r="3143" spans="10:10">
      <c r="J3143"/>
    </row>
    <row r="3144" spans="10:10">
      <c r="J3144"/>
    </row>
    <row r="3145" spans="10:10">
      <c r="J3145"/>
    </row>
    <row r="3146" spans="10:10">
      <c r="J3146"/>
    </row>
    <row r="3147" spans="10:10">
      <c r="J3147"/>
    </row>
    <row r="3148" spans="10:10">
      <c r="J3148"/>
    </row>
    <row r="3149" spans="10:10">
      <c r="J3149"/>
    </row>
    <row r="3150" spans="10:10">
      <c r="J3150"/>
    </row>
    <row r="3151" spans="10:10">
      <c r="J3151"/>
    </row>
    <row r="3152" spans="10:10">
      <c r="J3152"/>
    </row>
    <row r="3153" spans="10:10">
      <c r="J3153"/>
    </row>
    <row r="3154" spans="10:10">
      <c r="J3154"/>
    </row>
    <row r="3155" spans="10:10">
      <c r="J3155"/>
    </row>
    <row r="3156" spans="10:10">
      <c r="J3156"/>
    </row>
    <row r="3157" spans="10:10">
      <c r="J3157"/>
    </row>
    <row r="3158" spans="10:10">
      <c r="J3158"/>
    </row>
    <row r="3159" spans="10:10">
      <c r="J3159"/>
    </row>
    <row r="3160" spans="10:10">
      <c r="J3160"/>
    </row>
    <row r="3161" spans="10:10">
      <c r="J3161"/>
    </row>
    <row r="3162" spans="10:10">
      <c r="J3162"/>
    </row>
    <row r="3163" spans="10:10">
      <c r="J3163"/>
    </row>
    <row r="3164" spans="10:10">
      <c r="J3164"/>
    </row>
    <row r="3165" spans="10:10">
      <c r="J3165"/>
    </row>
    <row r="3166" spans="10:10">
      <c r="J3166"/>
    </row>
    <row r="3167" spans="10:10">
      <c r="J3167"/>
    </row>
    <row r="3168" spans="10:10">
      <c r="J3168"/>
    </row>
    <row r="3169" spans="10:10">
      <c r="J3169"/>
    </row>
    <row r="3170" spans="10:10">
      <c r="J3170"/>
    </row>
    <row r="3171" spans="10:10">
      <c r="J3171"/>
    </row>
    <row r="3172" spans="10:10">
      <c r="J3172"/>
    </row>
    <row r="3173" spans="10:10">
      <c r="J3173"/>
    </row>
    <row r="3174" spans="10:10">
      <c r="J3174"/>
    </row>
    <row r="3175" spans="10:10">
      <c r="J3175"/>
    </row>
    <row r="3176" spans="10:10">
      <c r="J3176"/>
    </row>
    <row r="3177" spans="10:10">
      <c r="J3177"/>
    </row>
    <row r="3178" spans="10:10">
      <c r="J3178"/>
    </row>
    <row r="3179" spans="10:10">
      <c r="J3179"/>
    </row>
    <row r="3180" spans="10:10">
      <c r="J3180"/>
    </row>
    <row r="3181" spans="10:10">
      <c r="J3181"/>
    </row>
    <row r="3182" spans="10:10">
      <c r="J3182"/>
    </row>
    <row r="3183" spans="10:10">
      <c r="J3183"/>
    </row>
    <row r="3184" spans="10:10">
      <c r="J3184"/>
    </row>
    <row r="3185" spans="10:10">
      <c r="J3185"/>
    </row>
    <row r="3186" spans="10:10">
      <c r="J3186"/>
    </row>
    <row r="3187" spans="10:10">
      <c r="J3187"/>
    </row>
    <row r="3188" spans="10:10">
      <c r="J3188"/>
    </row>
    <row r="3189" spans="10:10">
      <c r="J3189"/>
    </row>
    <row r="3190" spans="10:10">
      <c r="J3190"/>
    </row>
    <row r="3191" spans="10:10">
      <c r="J3191"/>
    </row>
    <row r="3192" spans="10:10">
      <c r="J3192"/>
    </row>
    <row r="3193" spans="10:10">
      <c r="J3193"/>
    </row>
    <row r="3194" spans="10:10">
      <c r="J3194"/>
    </row>
    <row r="3195" spans="10:10">
      <c r="J3195"/>
    </row>
    <row r="3196" spans="10:10">
      <c r="J3196"/>
    </row>
    <row r="3197" spans="10:10">
      <c r="J3197"/>
    </row>
    <row r="3198" spans="10:10">
      <c r="J3198"/>
    </row>
    <row r="3199" spans="10:10">
      <c r="J3199"/>
    </row>
    <row r="3200" spans="10:10">
      <c r="J3200"/>
    </row>
    <row r="3201" spans="10:10">
      <c r="J3201"/>
    </row>
    <row r="3202" spans="10:10">
      <c r="J3202"/>
    </row>
    <row r="3203" spans="10:10">
      <c r="J3203"/>
    </row>
    <row r="3204" spans="10:10">
      <c r="J3204"/>
    </row>
    <row r="3205" spans="10:10">
      <c r="J3205"/>
    </row>
    <row r="3206" spans="10:10">
      <c r="J3206"/>
    </row>
    <row r="3207" spans="10:10">
      <c r="J3207"/>
    </row>
    <row r="3208" spans="10:10">
      <c r="J3208"/>
    </row>
    <row r="3209" spans="10:10">
      <c r="J3209"/>
    </row>
    <row r="3210" spans="10:10">
      <c r="J3210"/>
    </row>
    <row r="3211" spans="10:10">
      <c r="J3211"/>
    </row>
    <row r="3212" spans="10:10">
      <c r="J3212"/>
    </row>
    <row r="3213" spans="10:10">
      <c r="J3213"/>
    </row>
    <row r="3214" spans="10:10">
      <c r="J3214"/>
    </row>
    <row r="3215" spans="10:10">
      <c r="J3215"/>
    </row>
    <row r="3216" spans="10:10">
      <c r="J3216"/>
    </row>
    <row r="3217" spans="10:10">
      <c r="J3217"/>
    </row>
    <row r="3218" spans="10:10">
      <c r="J3218"/>
    </row>
    <row r="3219" spans="10:10">
      <c r="J3219"/>
    </row>
    <row r="3220" spans="10:10">
      <c r="J3220"/>
    </row>
    <row r="3221" spans="10:10">
      <c r="J3221"/>
    </row>
    <row r="3222" spans="10:10">
      <c r="J3222"/>
    </row>
    <row r="3223" spans="10:10">
      <c r="J3223"/>
    </row>
    <row r="3224" spans="10:10">
      <c r="J3224"/>
    </row>
    <row r="3225" spans="10:10">
      <c r="J3225"/>
    </row>
    <row r="3226" spans="10:10">
      <c r="J3226"/>
    </row>
    <row r="3227" spans="10:10">
      <c r="J3227"/>
    </row>
    <row r="3228" spans="10:10">
      <c r="J3228"/>
    </row>
    <row r="3229" spans="10:10">
      <c r="J3229"/>
    </row>
    <row r="3230" spans="10:10">
      <c r="J3230"/>
    </row>
    <row r="3231" spans="10:10">
      <c r="J3231"/>
    </row>
    <row r="3232" spans="10:10">
      <c r="J3232"/>
    </row>
    <row r="3233" spans="10:10">
      <c r="J3233"/>
    </row>
    <row r="3234" spans="10:10">
      <c r="J3234"/>
    </row>
    <row r="3235" spans="10:10">
      <c r="J3235"/>
    </row>
    <row r="3236" spans="10:10">
      <c r="J3236"/>
    </row>
    <row r="3237" spans="10:10">
      <c r="J3237"/>
    </row>
    <row r="3238" spans="10:10">
      <c r="J3238"/>
    </row>
    <row r="3239" spans="10:10">
      <c r="J3239"/>
    </row>
    <row r="3240" spans="10:10">
      <c r="J3240"/>
    </row>
    <row r="3241" spans="10:10">
      <c r="J3241"/>
    </row>
    <row r="3242" spans="10:10">
      <c r="J3242"/>
    </row>
    <row r="3243" spans="10:10">
      <c r="J3243"/>
    </row>
    <row r="3244" spans="10:10">
      <c r="J3244"/>
    </row>
    <row r="3245" spans="10:10">
      <c r="J3245"/>
    </row>
    <row r="3246" spans="10:10">
      <c r="J3246"/>
    </row>
    <row r="3247" spans="10:10">
      <c r="J3247"/>
    </row>
    <row r="3248" spans="10:10">
      <c r="J3248"/>
    </row>
    <row r="3249" spans="10:10">
      <c r="J3249"/>
    </row>
    <row r="3250" spans="10:10">
      <c r="J3250"/>
    </row>
    <row r="3251" spans="10:10">
      <c r="J3251"/>
    </row>
    <row r="3252" spans="10:10">
      <c r="J3252"/>
    </row>
    <row r="3253" spans="10:10">
      <c r="J3253"/>
    </row>
    <row r="3254" spans="10:10">
      <c r="J3254"/>
    </row>
    <row r="3255" spans="10:10">
      <c r="J3255"/>
    </row>
    <row r="3256" spans="10:10">
      <c r="J3256"/>
    </row>
    <row r="3257" spans="10:10">
      <c r="J3257"/>
    </row>
    <row r="3258" spans="10:10">
      <c r="J3258"/>
    </row>
    <row r="3259" spans="10:10">
      <c r="J3259"/>
    </row>
    <row r="3260" spans="10:10">
      <c r="J3260"/>
    </row>
    <row r="3261" spans="10:10">
      <c r="J3261"/>
    </row>
    <row r="3262" spans="10:10">
      <c r="J3262"/>
    </row>
    <row r="3263" spans="10:10">
      <c r="J3263"/>
    </row>
    <row r="3264" spans="10:10">
      <c r="J3264"/>
    </row>
    <row r="3265" spans="10:10">
      <c r="J3265"/>
    </row>
    <row r="3266" spans="10:10">
      <c r="J3266"/>
    </row>
    <row r="3267" spans="10:10">
      <c r="J3267"/>
    </row>
    <row r="3268" spans="10:10">
      <c r="J3268"/>
    </row>
    <row r="3269" spans="10:10">
      <c r="J3269"/>
    </row>
    <row r="3270" spans="10:10">
      <c r="J3270"/>
    </row>
    <row r="3271" spans="10:10">
      <c r="J3271"/>
    </row>
    <row r="3272" spans="10:10">
      <c r="J3272"/>
    </row>
    <row r="3273" spans="10:10">
      <c r="J3273"/>
    </row>
    <row r="3274" spans="10:10">
      <c r="J3274"/>
    </row>
    <row r="3275" spans="10:10">
      <c r="J3275"/>
    </row>
    <row r="3276" spans="10:10">
      <c r="J3276"/>
    </row>
    <row r="3277" spans="10:10">
      <c r="J3277"/>
    </row>
    <row r="3278" spans="10:10">
      <c r="J3278"/>
    </row>
    <row r="3279" spans="10:10">
      <c r="J3279"/>
    </row>
    <row r="3280" spans="10:10">
      <c r="J3280"/>
    </row>
    <row r="3281" spans="10:10">
      <c r="J3281"/>
    </row>
    <row r="3282" spans="10:10">
      <c r="J3282"/>
    </row>
    <row r="3283" spans="10:10">
      <c r="J3283"/>
    </row>
    <row r="3284" spans="10:10">
      <c r="J3284"/>
    </row>
    <row r="3285" spans="10:10">
      <c r="J3285"/>
    </row>
    <row r="3286" spans="10:10">
      <c r="J3286"/>
    </row>
    <row r="3287" spans="10:10">
      <c r="J3287"/>
    </row>
    <row r="3288" spans="10:10">
      <c r="J3288"/>
    </row>
    <row r="3289" spans="10:10">
      <c r="J3289"/>
    </row>
    <row r="3290" spans="10:10">
      <c r="J3290"/>
    </row>
    <row r="3291" spans="10:10">
      <c r="J3291"/>
    </row>
    <row r="3292" spans="10:10">
      <c r="J3292"/>
    </row>
    <row r="3293" spans="10:10">
      <c r="J3293"/>
    </row>
    <row r="3294" spans="10:10">
      <c r="J3294"/>
    </row>
    <row r="3295" spans="10:10">
      <c r="J3295"/>
    </row>
    <row r="3296" spans="10:10">
      <c r="J3296"/>
    </row>
    <row r="3297" spans="10:10">
      <c r="J3297"/>
    </row>
    <row r="3298" spans="10:10">
      <c r="J3298"/>
    </row>
    <row r="3299" spans="10:10">
      <c r="J3299"/>
    </row>
    <row r="3300" spans="10:10">
      <c r="J3300"/>
    </row>
    <row r="3301" spans="10:10">
      <c r="J3301"/>
    </row>
    <row r="3302" spans="10:10">
      <c r="J3302"/>
    </row>
    <row r="3303" spans="10:10">
      <c r="J3303"/>
    </row>
    <row r="3304" spans="10:10">
      <c r="J3304"/>
    </row>
    <row r="3305" spans="10:10">
      <c r="J3305"/>
    </row>
    <row r="3306" spans="10:10">
      <c r="J3306"/>
    </row>
    <row r="3307" spans="10:10">
      <c r="J3307"/>
    </row>
    <row r="3308" spans="10:10">
      <c r="J3308"/>
    </row>
    <row r="3309" spans="10:10">
      <c r="J3309"/>
    </row>
    <row r="3310" spans="10:10">
      <c r="J3310"/>
    </row>
    <row r="3311" spans="10:10">
      <c r="J3311"/>
    </row>
    <row r="3312" spans="10:10">
      <c r="J3312"/>
    </row>
    <row r="3313" spans="10:10">
      <c r="J3313"/>
    </row>
    <row r="3314" spans="10:10">
      <c r="J3314"/>
    </row>
    <row r="3315" spans="10:10">
      <c r="J3315"/>
    </row>
    <row r="3316" spans="10:10">
      <c r="J3316"/>
    </row>
    <row r="3317" spans="10:10">
      <c r="J3317"/>
    </row>
    <row r="3318" spans="10:10">
      <c r="J3318"/>
    </row>
    <row r="3319" spans="10:10">
      <c r="J3319"/>
    </row>
    <row r="3320" spans="10:10">
      <c r="J3320"/>
    </row>
    <row r="3321" spans="10:10">
      <c r="J3321"/>
    </row>
    <row r="3322" spans="10:10">
      <c r="J3322"/>
    </row>
    <row r="3323" spans="10:10">
      <c r="J3323"/>
    </row>
    <row r="3324" spans="10:10">
      <c r="J3324"/>
    </row>
    <row r="3325" spans="10:10">
      <c r="J3325"/>
    </row>
    <row r="3326" spans="10:10">
      <c r="J3326"/>
    </row>
    <row r="3327" spans="10:10">
      <c r="J3327"/>
    </row>
    <row r="3328" spans="10:10">
      <c r="J3328"/>
    </row>
    <row r="3329" spans="10:10">
      <c r="J3329"/>
    </row>
    <row r="3330" spans="10:10">
      <c r="J3330"/>
    </row>
    <row r="3331" spans="10:10">
      <c r="J3331"/>
    </row>
    <row r="3332" spans="10:10">
      <c r="J3332"/>
    </row>
    <row r="3333" spans="10:10">
      <c r="J3333"/>
    </row>
    <row r="3334" spans="10:10">
      <c r="J3334"/>
    </row>
    <row r="3335" spans="10:10">
      <c r="J3335"/>
    </row>
    <row r="3336" spans="10:10">
      <c r="J3336"/>
    </row>
    <row r="3337" spans="10:10">
      <c r="J3337"/>
    </row>
    <row r="3338" spans="10:10">
      <c r="J3338"/>
    </row>
    <row r="3339" spans="10:10">
      <c r="J3339"/>
    </row>
    <row r="3340" spans="10:10">
      <c r="J3340"/>
    </row>
    <row r="3341" spans="10:10">
      <c r="J3341"/>
    </row>
    <row r="3342" spans="10:10">
      <c r="J3342"/>
    </row>
    <row r="3343" spans="10:10">
      <c r="J3343"/>
    </row>
    <row r="3344" spans="10:10">
      <c r="J3344"/>
    </row>
    <row r="3345" spans="10:10">
      <c r="J3345"/>
    </row>
    <row r="3346" spans="10:10">
      <c r="J3346"/>
    </row>
    <row r="3347" spans="10:10">
      <c r="J3347"/>
    </row>
    <row r="3348" spans="10:10">
      <c r="J3348"/>
    </row>
    <row r="3349" spans="10:10">
      <c r="J3349"/>
    </row>
    <row r="3350" spans="10:10">
      <c r="J3350"/>
    </row>
    <row r="3351" spans="10:10">
      <c r="J3351"/>
    </row>
    <row r="3352" spans="10:10">
      <c r="J3352"/>
    </row>
    <row r="3353" spans="10:10">
      <c r="J3353"/>
    </row>
    <row r="3354" spans="10:10">
      <c r="J3354"/>
    </row>
    <row r="3355" spans="10:10">
      <c r="J3355"/>
    </row>
    <row r="3356" spans="10:10">
      <c r="J3356"/>
    </row>
    <row r="3357" spans="10:10">
      <c r="J3357"/>
    </row>
    <row r="3358" spans="10:10">
      <c r="J3358"/>
    </row>
    <row r="3359" spans="10:10">
      <c r="J3359"/>
    </row>
    <row r="3360" spans="10:10">
      <c r="J3360"/>
    </row>
    <row r="3361" spans="10:10">
      <c r="J3361"/>
    </row>
    <row r="3362" spans="10:10">
      <c r="J3362"/>
    </row>
    <row r="3363" spans="10:10">
      <c r="J3363"/>
    </row>
    <row r="3364" spans="10:10">
      <c r="J3364"/>
    </row>
    <row r="3365" spans="10:10">
      <c r="J3365"/>
    </row>
    <row r="3366" spans="10:10">
      <c r="J3366"/>
    </row>
    <row r="3367" spans="10:10">
      <c r="J3367"/>
    </row>
    <row r="3368" spans="10:10">
      <c r="J3368"/>
    </row>
    <row r="3369" spans="10:10">
      <c r="J3369"/>
    </row>
    <row r="3370" spans="10:10">
      <c r="J3370"/>
    </row>
    <row r="3371" spans="10:10">
      <c r="J3371"/>
    </row>
    <row r="3372" spans="10:10">
      <c r="J3372"/>
    </row>
    <row r="3373" spans="10:10">
      <c r="J3373"/>
    </row>
    <row r="3374" spans="10:10">
      <c r="J3374"/>
    </row>
    <row r="3375" spans="10:10">
      <c r="J3375"/>
    </row>
    <row r="3376" spans="10:10">
      <c r="J3376"/>
    </row>
    <row r="3377" spans="10:10">
      <c r="J3377"/>
    </row>
    <row r="3378" spans="10:10">
      <c r="J3378"/>
    </row>
    <row r="3379" spans="10:10">
      <c r="J3379"/>
    </row>
    <row r="3380" spans="10:10">
      <c r="J3380"/>
    </row>
    <row r="3381" spans="10:10">
      <c r="J3381"/>
    </row>
    <row r="3382" spans="10:10">
      <c r="J3382"/>
    </row>
    <row r="3383" spans="10:10">
      <c r="J3383"/>
    </row>
    <row r="3384" spans="10:10">
      <c r="J3384"/>
    </row>
    <row r="3385" spans="10:10">
      <c r="J3385"/>
    </row>
    <row r="3386" spans="10:10">
      <c r="J3386"/>
    </row>
    <row r="3387" spans="10:10">
      <c r="J3387"/>
    </row>
    <row r="3388" spans="10:10">
      <c r="J3388"/>
    </row>
    <row r="3389" spans="10:10">
      <c r="J3389"/>
    </row>
    <row r="3390" spans="10:10">
      <c r="J3390"/>
    </row>
    <row r="3391" spans="10:10">
      <c r="J3391"/>
    </row>
    <row r="3392" spans="10:10">
      <c r="J3392"/>
    </row>
    <row r="3393" spans="10:10">
      <c r="J3393"/>
    </row>
    <row r="3394" spans="10:10">
      <c r="J3394"/>
    </row>
    <row r="3395" spans="10:10">
      <c r="J3395"/>
    </row>
    <row r="3396" spans="10:10">
      <c r="J3396"/>
    </row>
    <row r="3397" spans="10:10">
      <c r="J3397"/>
    </row>
    <row r="3398" spans="10:10">
      <c r="J3398"/>
    </row>
    <row r="3399" spans="10:10">
      <c r="J3399"/>
    </row>
    <row r="3400" spans="10:10">
      <c r="J3400"/>
    </row>
    <row r="3401" spans="10:10">
      <c r="J3401"/>
    </row>
    <row r="3402" spans="10:10">
      <c r="J3402"/>
    </row>
    <row r="3403" spans="10:10">
      <c r="J3403"/>
    </row>
    <row r="3404" spans="10:10">
      <c r="J3404"/>
    </row>
    <row r="3405" spans="10:10">
      <c r="J3405"/>
    </row>
    <row r="3406" spans="10:10">
      <c r="J3406"/>
    </row>
    <row r="3407" spans="10:10">
      <c r="J3407"/>
    </row>
    <row r="3408" spans="10:10">
      <c r="J3408"/>
    </row>
    <row r="3409" spans="10:10">
      <c r="J3409"/>
    </row>
    <row r="3410" spans="10:10">
      <c r="J3410"/>
    </row>
    <row r="3411" spans="10:10">
      <c r="J3411"/>
    </row>
    <row r="3412" spans="10:10">
      <c r="J3412"/>
    </row>
    <row r="3413" spans="10:10">
      <c r="J3413"/>
    </row>
    <row r="3414" spans="10:10">
      <c r="J3414"/>
    </row>
    <row r="3415" spans="10:10">
      <c r="J3415"/>
    </row>
    <row r="3416" spans="10:10">
      <c r="J3416"/>
    </row>
    <row r="3417" spans="10:10">
      <c r="J3417"/>
    </row>
    <row r="3418" spans="10:10">
      <c r="J3418"/>
    </row>
    <row r="3419" spans="10:10">
      <c r="J3419"/>
    </row>
    <row r="3420" spans="10:10">
      <c r="J3420"/>
    </row>
    <row r="3421" spans="10:10">
      <c r="J3421"/>
    </row>
    <row r="3422" spans="10:10">
      <c r="J3422"/>
    </row>
    <row r="3423" spans="10:10">
      <c r="J3423"/>
    </row>
    <row r="3424" spans="10:10">
      <c r="J3424"/>
    </row>
    <row r="3425" spans="10:10">
      <c r="J3425"/>
    </row>
    <row r="3426" spans="10:10">
      <c r="J3426"/>
    </row>
    <row r="3427" spans="10:10">
      <c r="J3427"/>
    </row>
    <row r="3428" spans="10:10">
      <c r="J3428"/>
    </row>
    <row r="3429" spans="10:10">
      <c r="J3429"/>
    </row>
    <row r="3430" spans="10:10">
      <c r="J3430"/>
    </row>
    <row r="3431" spans="10:10">
      <c r="J3431"/>
    </row>
    <row r="3432" spans="10:10">
      <c r="J3432"/>
    </row>
    <row r="3433" spans="10:10">
      <c r="J3433"/>
    </row>
    <row r="3434" spans="10:10">
      <c r="J3434"/>
    </row>
    <row r="3435" spans="10:10">
      <c r="J3435"/>
    </row>
    <row r="3436" spans="10:10">
      <c r="J3436"/>
    </row>
    <row r="3437" spans="10:10">
      <c r="J3437"/>
    </row>
    <row r="3438" spans="10:10">
      <c r="J3438"/>
    </row>
    <row r="3439" spans="10:10">
      <c r="J3439"/>
    </row>
    <row r="3440" spans="10:10">
      <c r="J3440"/>
    </row>
    <row r="3441" spans="10:10">
      <c r="J3441"/>
    </row>
    <row r="3442" spans="10:10">
      <c r="J3442"/>
    </row>
    <row r="3443" spans="10:10">
      <c r="J3443"/>
    </row>
    <row r="3444" spans="10:10">
      <c r="J3444"/>
    </row>
    <row r="3445" spans="10:10">
      <c r="J3445"/>
    </row>
    <row r="3446" spans="10:10">
      <c r="J3446"/>
    </row>
    <row r="3447" spans="10:10">
      <c r="J3447"/>
    </row>
    <row r="3448" spans="10:10">
      <c r="J3448"/>
    </row>
    <row r="3449" spans="10:10">
      <c r="J3449"/>
    </row>
    <row r="3450" spans="10:10">
      <c r="J3450"/>
    </row>
    <row r="3451" spans="10:10">
      <c r="J3451"/>
    </row>
    <row r="3452" spans="10:10">
      <c r="J3452"/>
    </row>
    <row r="3453" spans="10:10">
      <c r="J3453"/>
    </row>
    <row r="3454" spans="10:10">
      <c r="J3454"/>
    </row>
    <row r="3455" spans="10:10">
      <c r="J3455"/>
    </row>
    <row r="3456" spans="10:10">
      <c r="J3456"/>
    </row>
    <row r="3457" spans="10:10">
      <c r="J3457"/>
    </row>
    <row r="3458" spans="10:10">
      <c r="J3458"/>
    </row>
    <row r="3459" spans="10:10">
      <c r="J3459"/>
    </row>
    <row r="3460" spans="10:10">
      <c r="J3460"/>
    </row>
    <row r="3461" spans="10:10">
      <c r="J3461"/>
    </row>
    <row r="3462" spans="10:10">
      <c r="J3462"/>
    </row>
    <row r="3463" spans="10:10">
      <c r="J3463"/>
    </row>
    <row r="3464" spans="10:10">
      <c r="J3464"/>
    </row>
    <row r="3465" spans="10:10">
      <c r="J3465"/>
    </row>
    <row r="3466" spans="10:10">
      <c r="J3466"/>
    </row>
    <row r="3467" spans="10:10">
      <c r="J3467"/>
    </row>
    <row r="3468" spans="10:10">
      <c r="J3468"/>
    </row>
    <row r="3469" spans="10:10">
      <c r="J3469"/>
    </row>
    <row r="3470" spans="10:10">
      <c r="J3470"/>
    </row>
    <row r="3471" spans="10:10">
      <c r="J3471"/>
    </row>
    <row r="3472" spans="10:10">
      <c r="J3472"/>
    </row>
    <row r="3473" spans="10:10">
      <c r="J3473"/>
    </row>
    <row r="3474" spans="10:10">
      <c r="J3474"/>
    </row>
    <row r="3475" spans="10:10">
      <c r="J3475"/>
    </row>
    <row r="3476" spans="10:10">
      <c r="J3476"/>
    </row>
    <row r="3477" spans="10:10">
      <c r="J3477"/>
    </row>
    <row r="3478" spans="10:10">
      <c r="J3478"/>
    </row>
    <row r="3479" spans="10:10">
      <c r="J3479"/>
    </row>
    <row r="3480" spans="10:10">
      <c r="J3480"/>
    </row>
    <row r="3481" spans="10:10">
      <c r="J3481"/>
    </row>
    <row r="3482" spans="10:10">
      <c r="J3482"/>
    </row>
    <row r="3483" spans="10:10">
      <c r="J3483"/>
    </row>
    <row r="3484" spans="10:10">
      <c r="J3484"/>
    </row>
    <row r="3485" spans="10:10">
      <c r="J3485"/>
    </row>
    <row r="3486" spans="10:10">
      <c r="J3486"/>
    </row>
    <row r="3487" spans="10:10">
      <c r="J3487"/>
    </row>
  </sheetData>
  <phoneticPr fontId="4" type="noConversion"/>
  <pageMargins left="0.75" right="0.75" top="1" bottom="1" header="0.5" footer="0.5"/>
  <pageSetup scale="74" fitToHeight="3" orientation="landscape" r:id="rId1"/>
  <headerFooter alignWithMargins="0">
    <oddHeader>&amp;CGrants - Section 9006 Program
7 CFR Part 4280-B</oddHeader>
    <oddFooter>Page &amp;P of &amp;N</oddFooter>
  </headerFooter>
  <rowBreaks count="2" manualBreakCount="2">
    <brk id="39" max="16383" man="1"/>
    <brk id="77" max="16383" man="1"/>
  </rowBreaks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440"/>
  <sheetViews>
    <sheetView topLeftCell="D32" zoomScale="110" zoomScaleNormal="110" workbookViewId="0">
      <selection activeCell="A34" sqref="A34"/>
    </sheetView>
  </sheetViews>
  <sheetFormatPr defaultRowHeight="12.75"/>
  <cols>
    <col min="1" max="1" width="26.5703125" bestFit="1" customWidth="1"/>
    <col min="2" max="2" width="37.42578125" customWidth="1"/>
    <col min="3" max="3" width="12.7109375" customWidth="1"/>
    <col min="4" max="4" width="15.7109375" bestFit="1" customWidth="1"/>
    <col min="5" max="5" width="10.5703125" bestFit="1" customWidth="1"/>
    <col min="6" max="6" width="15.28515625" bestFit="1" customWidth="1"/>
    <col min="7" max="7" width="16.7109375" bestFit="1" customWidth="1"/>
    <col min="8" max="8" width="9.85546875" bestFit="1" customWidth="1"/>
    <col min="9" max="9" width="6.85546875" customWidth="1"/>
    <col min="10" max="10" width="14.85546875" style="46" customWidth="1"/>
    <col min="11" max="11" width="14.28515625" customWidth="1"/>
    <col min="12" max="12" width="9.140625" customWidth="1"/>
    <col min="13" max="13" width="11.7109375" customWidth="1"/>
    <col min="14" max="14" width="12.85546875" customWidth="1"/>
    <col min="15" max="15" width="12.42578125" customWidth="1"/>
    <col min="16" max="16" width="14.5703125" customWidth="1"/>
    <col min="17" max="17" width="9.140625" customWidth="1"/>
    <col min="18" max="18" width="11.85546875" customWidth="1"/>
    <col min="19" max="19" width="14.85546875" customWidth="1"/>
    <col min="20" max="20" width="13.5703125" customWidth="1"/>
    <col min="21" max="21" width="14.7109375" customWidth="1"/>
    <col min="23" max="23" width="13.28515625" customWidth="1"/>
    <col min="24" max="24" width="13.42578125" customWidth="1"/>
    <col min="25" max="25" width="13.5703125" customWidth="1"/>
    <col min="26" max="26" width="15.28515625" customWidth="1"/>
  </cols>
  <sheetData>
    <row r="1" spans="1:28">
      <c r="A1" s="47" t="s">
        <v>0</v>
      </c>
      <c r="B1" s="2"/>
      <c r="C1" s="3"/>
      <c r="D1" s="4"/>
      <c r="E1" s="5" t="s">
        <v>1</v>
      </c>
      <c r="F1" s="5" t="s">
        <v>2</v>
      </c>
      <c r="G1" s="6" t="s">
        <v>3</v>
      </c>
      <c r="H1" s="7" t="s">
        <v>4</v>
      </c>
      <c r="I1" s="5"/>
      <c r="J1" s="41" t="s">
        <v>5</v>
      </c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>
      <c r="A2" s="1" t="s">
        <v>67</v>
      </c>
      <c r="B2" s="8"/>
      <c r="C2" s="9" t="s">
        <v>6</v>
      </c>
      <c r="D2" s="10" t="s">
        <v>3</v>
      </c>
      <c r="E2" s="10" t="s">
        <v>7</v>
      </c>
      <c r="F2" s="10" t="s">
        <v>8</v>
      </c>
      <c r="G2" s="11" t="s">
        <v>9</v>
      </c>
      <c r="H2" s="12" t="s">
        <v>10</v>
      </c>
      <c r="I2" s="10" t="s">
        <v>11</v>
      </c>
      <c r="J2" s="42" t="s">
        <v>12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13.5" thickBot="1">
      <c r="A3" s="1" t="s">
        <v>59</v>
      </c>
      <c r="B3" s="13" t="s">
        <v>13</v>
      </c>
      <c r="C3" s="14" t="s">
        <v>14</v>
      </c>
      <c r="D3" s="15" t="s">
        <v>15</v>
      </c>
      <c r="E3" s="15" t="s">
        <v>16</v>
      </c>
      <c r="F3" s="15" t="s">
        <v>17</v>
      </c>
      <c r="G3" s="16" t="s">
        <v>18</v>
      </c>
      <c r="H3" s="17" t="s">
        <v>19</v>
      </c>
      <c r="I3" s="15" t="s">
        <v>20</v>
      </c>
      <c r="J3" s="43" t="s">
        <v>21</v>
      </c>
      <c r="K3" s="104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8" ht="13.5" thickBot="1">
      <c r="A4" s="48"/>
      <c r="B4" s="13"/>
      <c r="C4" s="14"/>
      <c r="D4" s="15"/>
      <c r="E4" s="15"/>
      <c r="F4" s="15"/>
      <c r="G4" s="16"/>
      <c r="H4" s="17"/>
      <c r="I4" s="15"/>
      <c r="J4" s="43"/>
      <c r="K4" s="97"/>
      <c r="M4" s="94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8" ht="13.5" thickBot="1">
      <c r="A5" s="18" t="s">
        <v>22</v>
      </c>
      <c r="B5" s="19" t="s">
        <v>23</v>
      </c>
      <c r="C5" s="20" t="s">
        <v>24</v>
      </c>
      <c r="D5" s="21" t="s">
        <v>25</v>
      </c>
      <c r="E5" s="21" t="s">
        <v>26</v>
      </c>
      <c r="F5" s="21" t="s">
        <v>27</v>
      </c>
      <c r="G5" s="21" t="s">
        <v>28</v>
      </c>
      <c r="H5" s="22" t="s">
        <v>29</v>
      </c>
      <c r="I5" s="21" t="s">
        <v>30</v>
      </c>
      <c r="J5" s="44" t="s">
        <v>31</v>
      </c>
      <c r="K5" s="97"/>
      <c r="M5" s="96"/>
      <c r="N5" s="96"/>
      <c r="O5" s="96"/>
      <c r="P5" s="96"/>
      <c r="Q5" s="95"/>
      <c r="R5" s="97"/>
      <c r="S5" s="97"/>
      <c r="T5" s="97"/>
      <c r="U5" s="97"/>
      <c r="V5" s="95"/>
      <c r="W5" s="98"/>
      <c r="X5" s="98"/>
      <c r="Y5" s="98"/>
      <c r="Z5" s="98"/>
      <c r="AA5" s="95"/>
    </row>
    <row r="6" spans="1:28">
      <c r="A6" s="26"/>
      <c r="B6" s="27" t="s">
        <v>32</v>
      </c>
      <c r="C6" s="28"/>
      <c r="D6" s="29"/>
      <c r="E6" s="30"/>
      <c r="F6" s="29"/>
      <c r="G6" s="30"/>
      <c r="H6" s="29"/>
      <c r="I6" s="26"/>
      <c r="J6" s="45"/>
      <c r="K6" s="97"/>
      <c r="M6" s="96"/>
      <c r="N6" s="96"/>
      <c r="O6" s="96"/>
      <c r="P6" s="96"/>
      <c r="Q6" s="95"/>
      <c r="R6" s="97"/>
      <c r="S6" s="97"/>
      <c r="T6" s="97"/>
      <c r="U6" s="97"/>
      <c r="V6" s="95"/>
      <c r="W6" s="98"/>
      <c r="X6" s="98"/>
      <c r="Y6" s="98"/>
      <c r="Z6" s="98"/>
      <c r="AA6" s="95"/>
    </row>
    <row r="7" spans="1:28">
      <c r="A7" s="50">
        <v>105</v>
      </c>
      <c r="B7" s="32" t="s">
        <v>231</v>
      </c>
      <c r="C7" s="53" t="s">
        <v>34</v>
      </c>
      <c r="D7" s="52">
        <v>1</v>
      </c>
      <c r="E7" s="50">
        <v>1</v>
      </c>
      <c r="F7" s="52">
        <f>(D7)*(E7)</f>
        <v>1</v>
      </c>
      <c r="G7" s="122">
        <v>12</v>
      </c>
      <c r="H7" s="52">
        <f>(F7)*(G7)</f>
        <v>12</v>
      </c>
      <c r="I7" s="31">
        <v>35.72</v>
      </c>
      <c r="J7" s="59">
        <f>(H7)*(I7)</f>
        <v>428.64</v>
      </c>
      <c r="K7" s="97"/>
      <c r="M7" s="99"/>
      <c r="N7" s="99"/>
      <c r="O7" s="99"/>
      <c r="P7" s="99"/>
      <c r="Q7" s="100"/>
      <c r="R7" s="101"/>
      <c r="S7" s="101"/>
      <c r="T7" s="101"/>
      <c r="U7" s="101"/>
      <c r="V7" s="100"/>
      <c r="W7" s="102"/>
      <c r="X7" s="102"/>
      <c r="Y7" s="102"/>
      <c r="Z7" s="102"/>
      <c r="AA7" s="95"/>
    </row>
    <row r="8" spans="1:28">
      <c r="A8" s="50" t="s">
        <v>376</v>
      </c>
      <c r="B8" s="32" t="s">
        <v>374</v>
      </c>
      <c r="C8" s="53" t="s">
        <v>34</v>
      </c>
      <c r="D8" s="52">
        <v>185</v>
      </c>
      <c r="E8" s="50">
        <v>1</v>
      </c>
      <c r="F8" s="52">
        <v>185</v>
      </c>
      <c r="G8" s="122">
        <v>1.5</v>
      </c>
      <c r="H8" s="52">
        <f>(F8)*(G8)</f>
        <v>277.5</v>
      </c>
      <c r="I8" s="31">
        <v>35.72</v>
      </c>
      <c r="J8" s="59">
        <f>(H8)*(I8)</f>
        <v>9912.2999999999993</v>
      </c>
      <c r="K8" s="97"/>
      <c r="M8" s="99"/>
      <c r="N8" s="99"/>
      <c r="O8" s="99"/>
      <c r="P8" s="99"/>
      <c r="Q8" s="100"/>
      <c r="R8" s="101"/>
      <c r="S8" s="101"/>
      <c r="T8" s="101"/>
      <c r="U8" s="101"/>
      <c r="V8" s="100"/>
      <c r="W8" s="102"/>
      <c r="X8" s="102"/>
      <c r="Y8" s="102"/>
      <c r="Z8" s="102"/>
      <c r="AA8" s="95"/>
    </row>
    <row r="9" spans="1:28">
      <c r="A9" s="50" t="s">
        <v>188</v>
      </c>
      <c r="B9" s="32" t="s">
        <v>187</v>
      </c>
      <c r="C9" s="53" t="s">
        <v>34</v>
      </c>
      <c r="D9" s="52">
        <v>185</v>
      </c>
      <c r="E9" s="50">
        <v>1</v>
      </c>
      <c r="F9" s="52">
        <f>(D9)*(E9)</f>
        <v>185</v>
      </c>
      <c r="G9" s="50">
        <v>0.25</v>
      </c>
      <c r="H9" s="52">
        <f>(F9)*(G9)</f>
        <v>46.25</v>
      </c>
      <c r="I9" s="31">
        <v>35.72</v>
      </c>
      <c r="J9" s="59">
        <f>(H9)*(I9)</f>
        <v>1652.05</v>
      </c>
      <c r="K9" s="97"/>
      <c r="M9" s="99"/>
      <c r="N9" s="99"/>
      <c r="O9" s="99"/>
      <c r="P9" s="99"/>
      <c r="Q9" s="100"/>
      <c r="R9" s="101"/>
      <c r="S9" s="101"/>
      <c r="T9" s="101"/>
      <c r="U9" s="101"/>
      <c r="V9" s="100"/>
      <c r="W9" s="102"/>
      <c r="X9" s="102"/>
      <c r="Y9" s="102"/>
      <c r="Z9" s="102"/>
      <c r="AA9" s="95"/>
    </row>
    <row r="10" spans="1:28">
      <c r="A10" s="50" t="s">
        <v>189</v>
      </c>
      <c r="B10" s="32" t="s">
        <v>69</v>
      </c>
      <c r="C10" s="53" t="s">
        <v>34</v>
      </c>
      <c r="D10" s="52">
        <v>185</v>
      </c>
      <c r="E10" s="50">
        <v>1</v>
      </c>
      <c r="F10" s="52">
        <f t="shared" ref="F10" si="0">(D10)*(E10)</f>
        <v>185</v>
      </c>
      <c r="G10" s="50">
        <v>8.3000000000000004E-2</v>
      </c>
      <c r="H10" s="52">
        <f t="shared" ref="H10" si="1">(F10)*(G10)</f>
        <v>15.355</v>
      </c>
      <c r="I10" s="31">
        <v>35.72</v>
      </c>
      <c r="J10" s="59">
        <f t="shared" ref="J10" si="2">(H10)*(I10)</f>
        <v>548.48059999999998</v>
      </c>
      <c r="K10" s="126"/>
      <c r="M10" s="99"/>
      <c r="N10" s="99"/>
      <c r="O10" s="99"/>
      <c r="P10" s="99"/>
      <c r="Q10" s="100"/>
      <c r="R10" s="101"/>
      <c r="S10" s="101"/>
      <c r="T10" s="101"/>
      <c r="U10" s="101"/>
      <c r="V10" s="100"/>
      <c r="W10" s="102"/>
      <c r="X10" s="102"/>
      <c r="Y10" s="102"/>
      <c r="Z10" s="102"/>
      <c r="AA10" s="95"/>
    </row>
    <row r="11" spans="1:28" ht="25.5">
      <c r="A11" s="50" t="s">
        <v>190</v>
      </c>
      <c r="B11" s="32" t="s">
        <v>36</v>
      </c>
      <c r="C11" s="53" t="s">
        <v>34</v>
      </c>
      <c r="D11" s="52">
        <v>185</v>
      </c>
      <c r="E11" s="50">
        <v>1</v>
      </c>
      <c r="F11" s="52">
        <f>(D11)*(E11)</f>
        <v>185</v>
      </c>
      <c r="G11" s="50">
        <v>0.25</v>
      </c>
      <c r="H11" s="52">
        <f>(F11)*(G11)</f>
        <v>46.25</v>
      </c>
      <c r="I11" s="31">
        <v>35.72</v>
      </c>
      <c r="J11" s="59">
        <f>(H11)*(I11)</f>
        <v>1652.05</v>
      </c>
      <c r="K11" s="97"/>
      <c r="M11" s="99"/>
      <c r="N11" s="99"/>
      <c r="O11" s="99"/>
      <c r="P11" s="99"/>
      <c r="Q11" s="100"/>
      <c r="R11" s="101"/>
      <c r="S11" s="101"/>
      <c r="T11" s="101"/>
      <c r="U11" s="101"/>
      <c r="V11" s="100"/>
      <c r="W11" s="102"/>
      <c r="X11" s="102"/>
      <c r="Y11" s="102"/>
      <c r="Z11" s="102"/>
      <c r="AA11" s="95"/>
    </row>
    <row r="12" spans="1:28">
      <c r="A12" s="50" t="s">
        <v>191</v>
      </c>
      <c r="B12" s="32" t="s">
        <v>164</v>
      </c>
      <c r="C12" s="53" t="s">
        <v>34</v>
      </c>
      <c r="D12" s="52">
        <v>185</v>
      </c>
      <c r="E12" s="50">
        <v>1</v>
      </c>
      <c r="F12" s="52">
        <f>(D12)*(E12)</f>
        <v>185</v>
      </c>
      <c r="G12" s="50">
        <v>20</v>
      </c>
      <c r="H12" s="52">
        <f>(F12)*(G12)</f>
        <v>3700</v>
      </c>
      <c r="I12" s="31">
        <v>35.72</v>
      </c>
      <c r="J12" s="59">
        <f>(H12)*(I12)</f>
        <v>132164</v>
      </c>
      <c r="K12" s="97"/>
      <c r="M12" s="99"/>
      <c r="N12" s="99"/>
      <c r="O12" s="99"/>
      <c r="P12" s="99"/>
      <c r="Q12" s="100"/>
      <c r="R12" s="101"/>
      <c r="S12" s="101"/>
      <c r="T12" s="101"/>
      <c r="U12" s="101"/>
      <c r="V12" s="100"/>
      <c r="W12" s="102"/>
      <c r="X12" s="102"/>
      <c r="Y12" s="102"/>
      <c r="Z12" s="102"/>
      <c r="AA12" s="95"/>
    </row>
    <row r="13" spans="1:28">
      <c r="A13" s="50" t="s">
        <v>193</v>
      </c>
      <c r="B13" s="32" t="s">
        <v>195</v>
      </c>
      <c r="C13" s="53" t="s">
        <v>34</v>
      </c>
      <c r="D13" s="52">
        <v>185</v>
      </c>
      <c r="E13" s="50">
        <v>1</v>
      </c>
      <c r="F13" s="52">
        <f t="shared" ref="F13:F15" si="3">(D13)*(E13)</f>
        <v>185</v>
      </c>
      <c r="G13" s="50">
        <v>8.3000000000000004E-2</v>
      </c>
      <c r="H13" s="52">
        <f t="shared" ref="H13:H15" si="4">(F13)*(G13)</f>
        <v>15.355</v>
      </c>
      <c r="I13" s="31">
        <v>35.72</v>
      </c>
      <c r="J13" s="59">
        <f t="shared" ref="J13:J15" si="5">(H13)*(I13)</f>
        <v>548.48059999999998</v>
      </c>
      <c r="K13" s="97"/>
      <c r="M13" s="99"/>
      <c r="N13" s="99"/>
      <c r="O13" s="99"/>
      <c r="P13" s="99"/>
      <c r="Q13" s="100"/>
      <c r="R13" s="101"/>
      <c r="S13" s="101"/>
      <c r="T13" s="101"/>
      <c r="U13" s="101"/>
      <c r="V13" s="100"/>
      <c r="W13" s="102"/>
      <c r="X13" s="102"/>
      <c r="Y13" s="102"/>
      <c r="Z13" s="102"/>
      <c r="AA13" s="95"/>
    </row>
    <row r="14" spans="1:28">
      <c r="A14" s="50" t="s">
        <v>196</v>
      </c>
      <c r="B14" s="32" t="s">
        <v>192</v>
      </c>
      <c r="C14" s="53" t="s">
        <v>34</v>
      </c>
      <c r="D14" s="52">
        <v>185</v>
      </c>
      <c r="E14" s="50">
        <v>1</v>
      </c>
      <c r="F14" s="52">
        <f t="shared" si="3"/>
        <v>185</v>
      </c>
      <c r="G14" s="50">
        <v>8.3000000000000004E-2</v>
      </c>
      <c r="H14" s="52">
        <f t="shared" si="4"/>
        <v>15.355</v>
      </c>
      <c r="I14" s="31">
        <v>35.72</v>
      </c>
      <c r="J14" s="59">
        <f t="shared" si="5"/>
        <v>548.48059999999998</v>
      </c>
      <c r="K14" s="97"/>
      <c r="M14" s="99"/>
      <c r="N14" s="99"/>
      <c r="O14" s="99"/>
      <c r="P14" s="99"/>
      <c r="Q14" s="100"/>
      <c r="R14" s="101"/>
      <c r="S14" s="101"/>
      <c r="T14" s="101"/>
      <c r="U14" s="101"/>
      <c r="V14" s="100"/>
      <c r="W14" s="102"/>
      <c r="X14" s="102"/>
      <c r="Y14" s="102"/>
      <c r="Z14" s="102"/>
      <c r="AA14" s="95"/>
    </row>
    <row r="15" spans="1:28">
      <c r="A15" s="50" t="s">
        <v>361</v>
      </c>
      <c r="B15" s="32" t="s">
        <v>194</v>
      </c>
      <c r="C15" s="53" t="s">
        <v>34</v>
      </c>
      <c r="D15" s="52">
        <v>185</v>
      </c>
      <c r="E15" s="50">
        <v>1</v>
      </c>
      <c r="F15" s="52">
        <f t="shared" si="3"/>
        <v>185</v>
      </c>
      <c r="G15" s="50">
        <v>8.3000000000000004E-2</v>
      </c>
      <c r="H15" s="52">
        <f t="shared" si="4"/>
        <v>15.355</v>
      </c>
      <c r="I15" s="31">
        <v>35.72</v>
      </c>
      <c r="J15" s="59">
        <f t="shared" si="5"/>
        <v>548.48059999999998</v>
      </c>
      <c r="K15" s="97"/>
      <c r="M15" s="99"/>
      <c r="N15" s="99"/>
      <c r="O15" s="99"/>
      <c r="P15" s="99"/>
      <c r="Q15" s="100"/>
      <c r="R15" s="101"/>
      <c r="S15" s="101"/>
      <c r="T15" s="101"/>
      <c r="U15" s="101"/>
      <c r="V15" s="100"/>
      <c r="W15" s="102"/>
      <c r="X15" s="102"/>
      <c r="Y15" s="102"/>
      <c r="Z15" s="102"/>
      <c r="AA15" s="95"/>
    </row>
    <row r="16" spans="1:28">
      <c r="A16" s="50"/>
      <c r="B16" s="33" t="s">
        <v>152</v>
      </c>
      <c r="C16" s="53"/>
      <c r="D16" s="50"/>
      <c r="E16" s="50"/>
      <c r="F16" s="51"/>
      <c r="G16" s="50"/>
      <c r="H16" s="51"/>
      <c r="I16" s="31"/>
      <c r="J16" s="60"/>
      <c r="K16" s="97"/>
      <c r="M16" s="99"/>
      <c r="N16" s="99"/>
      <c r="O16" s="99"/>
      <c r="P16" s="99"/>
      <c r="Q16" s="100"/>
      <c r="R16" s="101"/>
      <c r="S16" s="101"/>
      <c r="T16" s="101"/>
      <c r="U16" s="101"/>
      <c r="V16" s="100"/>
      <c r="W16" s="102"/>
      <c r="X16" s="102"/>
      <c r="Y16" s="102"/>
      <c r="Z16" s="102"/>
      <c r="AA16" s="95"/>
    </row>
    <row r="17" spans="1:27">
      <c r="A17" s="50" t="s">
        <v>340</v>
      </c>
      <c r="B17" s="112" t="s">
        <v>357</v>
      </c>
      <c r="C17" s="53" t="s">
        <v>34</v>
      </c>
      <c r="D17" s="50">
        <v>72</v>
      </c>
      <c r="E17" s="50">
        <v>1</v>
      </c>
      <c r="F17" s="52">
        <f t="shared" ref="F17" si="6">(D17)*(E17)</f>
        <v>72</v>
      </c>
      <c r="G17" s="50">
        <v>1</v>
      </c>
      <c r="H17" s="52">
        <f t="shared" ref="H17" si="7">(F17)*(G17)</f>
        <v>72</v>
      </c>
      <c r="I17" s="31">
        <v>35.72</v>
      </c>
      <c r="J17" s="59">
        <f t="shared" ref="J17" si="8">(H17)*(I17)</f>
        <v>2571.84</v>
      </c>
      <c r="K17" s="97"/>
      <c r="M17" s="99"/>
      <c r="N17" s="99"/>
      <c r="O17" s="99"/>
      <c r="P17" s="99"/>
      <c r="Q17" s="100"/>
      <c r="R17" s="101"/>
      <c r="S17" s="101"/>
      <c r="T17" s="101"/>
      <c r="U17" s="101"/>
      <c r="V17" s="100"/>
      <c r="W17" s="102"/>
      <c r="X17" s="102"/>
      <c r="Y17" s="102"/>
      <c r="Z17" s="102"/>
      <c r="AA17" s="95"/>
    </row>
    <row r="18" spans="1:27">
      <c r="A18" s="50" t="s">
        <v>127</v>
      </c>
      <c r="B18" s="112" t="s">
        <v>179</v>
      </c>
      <c r="C18" s="53" t="s">
        <v>125</v>
      </c>
      <c r="D18" s="51">
        <v>72</v>
      </c>
      <c r="E18" s="50">
        <v>1</v>
      </c>
      <c r="F18" s="52">
        <f t="shared" ref="F18:F25" si="9">(D18)*(E18)</f>
        <v>72</v>
      </c>
      <c r="G18" s="50">
        <v>0.5</v>
      </c>
      <c r="H18" s="52">
        <f t="shared" ref="H18:H23" si="10">(F18)*(G18)</f>
        <v>36</v>
      </c>
      <c r="I18" s="31">
        <v>35.72</v>
      </c>
      <c r="J18" s="59">
        <f t="shared" ref="J18:J23" si="11">(H18)*(I18)</f>
        <v>1285.92</v>
      </c>
      <c r="K18" s="105"/>
      <c r="M18" s="99"/>
      <c r="N18" s="99"/>
      <c r="O18" s="99"/>
      <c r="P18" s="99"/>
      <c r="Q18" s="100"/>
      <c r="R18" s="109"/>
      <c r="S18" s="109"/>
      <c r="T18" s="101"/>
      <c r="U18" s="101"/>
      <c r="V18" s="100"/>
      <c r="W18" s="102"/>
      <c r="X18" s="102"/>
      <c r="Y18" s="102"/>
      <c r="Z18" s="102"/>
      <c r="AA18" s="95"/>
    </row>
    <row r="19" spans="1:27">
      <c r="A19" s="50" t="s">
        <v>135</v>
      </c>
      <c r="B19" s="112" t="s">
        <v>105</v>
      </c>
      <c r="C19" s="53" t="s">
        <v>34</v>
      </c>
      <c r="D19" s="51">
        <v>72</v>
      </c>
      <c r="E19" s="50">
        <v>1</v>
      </c>
      <c r="F19" s="52">
        <f t="shared" si="9"/>
        <v>72</v>
      </c>
      <c r="G19" s="50">
        <v>1</v>
      </c>
      <c r="H19" s="52">
        <f t="shared" si="10"/>
        <v>72</v>
      </c>
      <c r="I19" s="31">
        <v>35.72</v>
      </c>
      <c r="J19" s="59">
        <f t="shared" si="11"/>
        <v>2571.84</v>
      </c>
      <c r="K19" s="105"/>
      <c r="M19" s="99"/>
      <c r="N19" s="99"/>
      <c r="O19" s="99"/>
      <c r="P19" s="99"/>
      <c r="Q19" s="100"/>
      <c r="R19" s="109"/>
      <c r="S19" s="109"/>
      <c r="T19" s="101"/>
      <c r="U19" s="101"/>
      <c r="V19" s="100"/>
      <c r="W19" s="102"/>
      <c r="X19" s="102"/>
      <c r="Y19" s="102"/>
      <c r="Z19" s="102"/>
      <c r="AA19" s="95"/>
    </row>
    <row r="20" spans="1:27">
      <c r="A20" s="50" t="s">
        <v>136</v>
      </c>
      <c r="B20" s="32" t="s">
        <v>106</v>
      </c>
      <c r="C20" s="53" t="s">
        <v>34</v>
      </c>
      <c r="D20" s="129">
        <v>4</v>
      </c>
      <c r="E20" s="50">
        <v>1</v>
      </c>
      <c r="F20" s="52">
        <f t="shared" si="9"/>
        <v>4</v>
      </c>
      <c r="G20" s="122">
        <v>0.5</v>
      </c>
      <c r="H20" s="52">
        <f t="shared" si="10"/>
        <v>2</v>
      </c>
      <c r="I20" s="31">
        <v>35.72</v>
      </c>
      <c r="J20" s="59">
        <f t="shared" si="11"/>
        <v>71.44</v>
      </c>
      <c r="K20" s="105"/>
      <c r="M20" s="99"/>
      <c r="N20" s="99"/>
      <c r="O20" s="99"/>
      <c r="P20" s="99"/>
      <c r="Q20" s="89"/>
      <c r="R20" s="109"/>
      <c r="S20" s="109"/>
      <c r="T20" s="101"/>
      <c r="U20" s="101"/>
      <c r="V20" s="89"/>
      <c r="W20" s="102"/>
      <c r="X20" s="102"/>
      <c r="Y20" s="102"/>
      <c r="Z20" s="102"/>
    </row>
    <row r="21" spans="1:27">
      <c r="A21" s="50" t="s">
        <v>137</v>
      </c>
      <c r="B21" s="32" t="s">
        <v>107</v>
      </c>
      <c r="C21" s="53" t="s">
        <v>34</v>
      </c>
      <c r="D21" s="129">
        <v>4</v>
      </c>
      <c r="E21" s="50">
        <v>1</v>
      </c>
      <c r="F21" s="52">
        <f t="shared" si="9"/>
        <v>4</v>
      </c>
      <c r="G21" s="122">
        <v>0.5</v>
      </c>
      <c r="H21" s="52">
        <f t="shared" si="10"/>
        <v>2</v>
      </c>
      <c r="I21" s="31">
        <v>35.72</v>
      </c>
      <c r="J21" s="59">
        <f t="shared" si="11"/>
        <v>71.44</v>
      </c>
      <c r="K21" s="105"/>
      <c r="M21" s="99"/>
      <c r="N21" s="99"/>
      <c r="O21" s="99"/>
      <c r="P21" s="99"/>
      <c r="Q21" s="89"/>
      <c r="R21" s="109"/>
      <c r="S21" s="109"/>
      <c r="T21" s="101"/>
      <c r="U21" s="101"/>
      <c r="V21" s="89"/>
      <c r="W21" s="102"/>
      <c r="X21" s="102"/>
      <c r="Y21" s="102"/>
      <c r="Z21" s="102"/>
    </row>
    <row r="22" spans="1:27">
      <c r="A22" s="50" t="s">
        <v>138</v>
      </c>
      <c r="B22" s="32" t="s">
        <v>108</v>
      </c>
      <c r="C22" s="53" t="s">
        <v>34</v>
      </c>
      <c r="D22" s="129">
        <v>4</v>
      </c>
      <c r="E22" s="50">
        <v>1</v>
      </c>
      <c r="F22" s="52">
        <f t="shared" si="9"/>
        <v>4</v>
      </c>
      <c r="G22" s="122">
        <v>0.5</v>
      </c>
      <c r="H22" s="52">
        <f t="shared" si="10"/>
        <v>2</v>
      </c>
      <c r="I22" s="31">
        <v>35.72</v>
      </c>
      <c r="J22" s="59">
        <f t="shared" si="11"/>
        <v>71.44</v>
      </c>
      <c r="K22" s="105"/>
      <c r="M22" s="99"/>
      <c r="N22" s="99"/>
      <c r="O22" s="99"/>
      <c r="P22" s="99"/>
      <c r="Q22" s="89"/>
      <c r="R22" s="109"/>
      <c r="S22" s="109"/>
      <c r="T22" s="101"/>
      <c r="U22" s="101"/>
      <c r="V22" s="89"/>
      <c r="W22" s="102"/>
      <c r="X22" s="102"/>
      <c r="Y22" s="102"/>
      <c r="Z22" s="102"/>
    </row>
    <row r="23" spans="1:27">
      <c r="A23" s="50" t="s">
        <v>139</v>
      </c>
      <c r="B23" s="32" t="s">
        <v>119</v>
      </c>
      <c r="C23" s="53" t="s">
        <v>34</v>
      </c>
      <c r="D23" s="129">
        <v>4</v>
      </c>
      <c r="E23" s="50">
        <v>1</v>
      </c>
      <c r="F23" s="52">
        <f t="shared" si="9"/>
        <v>4</v>
      </c>
      <c r="G23" s="122">
        <v>0.5</v>
      </c>
      <c r="H23" s="52">
        <f t="shared" si="10"/>
        <v>2</v>
      </c>
      <c r="I23" s="31">
        <v>35.72</v>
      </c>
      <c r="J23" s="59">
        <f t="shared" si="11"/>
        <v>71.44</v>
      </c>
      <c r="K23" s="105"/>
      <c r="M23" s="99"/>
      <c r="N23" s="99"/>
      <c r="O23" s="99"/>
      <c r="P23" s="99"/>
      <c r="Q23" s="100"/>
      <c r="R23" s="109"/>
      <c r="S23" s="109"/>
      <c r="T23" s="101"/>
      <c r="U23" s="101"/>
      <c r="V23" s="100"/>
      <c r="W23" s="102"/>
      <c r="X23" s="102"/>
      <c r="Y23" s="102"/>
      <c r="Z23" s="102"/>
      <c r="AA23" s="95"/>
    </row>
    <row r="24" spans="1:27">
      <c r="A24" s="50" t="s">
        <v>142</v>
      </c>
      <c r="B24" s="32" t="s">
        <v>143</v>
      </c>
      <c r="C24" s="53" t="s">
        <v>34</v>
      </c>
      <c r="D24" s="51">
        <v>72</v>
      </c>
      <c r="E24" s="50">
        <v>2</v>
      </c>
      <c r="F24" s="52">
        <f t="shared" si="9"/>
        <v>144</v>
      </c>
      <c r="G24" s="50">
        <v>1</v>
      </c>
      <c r="H24" s="52">
        <f>(F24)*(G24)</f>
        <v>144</v>
      </c>
      <c r="I24" s="31">
        <v>35.72</v>
      </c>
      <c r="J24" s="59">
        <f>(H24)*(I24)</f>
        <v>5143.68</v>
      </c>
      <c r="K24" s="105"/>
      <c r="M24" s="99"/>
      <c r="N24" s="99"/>
      <c r="O24" s="99"/>
      <c r="P24" s="99"/>
      <c r="Q24" s="100"/>
      <c r="R24" s="109"/>
      <c r="S24" s="109"/>
      <c r="T24" s="101"/>
      <c r="U24" s="101"/>
      <c r="V24" s="100"/>
      <c r="W24" s="102"/>
      <c r="X24" s="102"/>
      <c r="Y24" s="102"/>
      <c r="Z24" s="102"/>
    </row>
    <row r="25" spans="1:27">
      <c r="A25" s="53" t="s">
        <v>146</v>
      </c>
      <c r="B25" s="32" t="s">
        <v>175</v>
      </c>
      <c r="C25" s="53" t="s">
        <v>34</v>
      </c>
      <c r="D25" s="51">
        <v>72</v>
      </c>
      <c r="E25" s="53">
        <v>1</v>
      </c>
      <c r="F25" s="54">
        <f t="shared" si="9"/>
        <v>72</v>
      </c>
      <c r="G25" s="53">
        <v>1</v>
      </c>
      <c r="H25" s="54">
        <f>(F25)*(G25)</f>
        <v>72</v>
      </c>
      <c r="I25" s="31">
        <v>35.72</v>
      </c>
      <c r="J25" s="61">
        <f>(H25)*(I25)</f>
        <v>2571.84</v>
      </c>
      <c r="K25" s="105"/>
      <c r="M25" s="99"/>
      <c r="N25" s="99"/>
      <c r="O25" s="99"/>
      <c r="P25" s="99"/>
      <c r="Q25" s="100"/>
      <c r="R25" s="109"/>
      <c r="S25" s="109"/>
      <c r="T25" s="101"/>
      <c r="U25" s="101"/>
      <c r="V25" s="100"/>
      <c r="W25" s="102"/>
      <c r="X25" s="102"/>
      <c r="Y25" s="102"/>
      <c r="Z25" s="102"/>
      <c r="AA25" s="95"/>
    </row>
    <row r="26" spans="1:27">
      <c r="A26" s="50" t="s">
        <v>197</v>
      </c>
      <c r="B26" s="112" t="s">
        <v>198</v>
      </c>
      <c r="C26" s="130" t="s">
        <v>34</v>
      </c>
      <c r="D26" s="51">
        <v>72</v>
      </c>
      <c r="E26" s="53">
        <v>1</v>
      </c>
      <c r="F26" s="54">
        <f t="shared" ref="F26" si="12">(D26)*(E26)</f>
        <v>72</v>
      </c>
      <c r="G26" s="53">
        <v>40</v>
      </c>
      <c r="H26" s="54">
        <f>(F26)*(G26)</f>
        <v>2880</v>
      </c>
      <c r="I26" s="31">
        <v>35.72</v>
      </c>
      <c r="J26" s="61">
        <f>(H26)*(I26)</f>
        <v>102873.59999999999</v>
      </c>
      <c r="K26" s="105"/>
      <c r="M26" s="99"/>
      <c r="N26" s="99"/>
      <c r="O26" s="99"/>
      <c r="P26" s="99"/>
      <c r="Q26" s="100"/>
      <c r="R26" s="109"/>
      <c r="S26" s="109"/>
      <c r="T26" s="101"/>
      <c r="U26" s="101"/>
      <c r="V26" s="100"/>
      <c r="W26" s="102"/>
      <c r="X26" s="102"/>
      <c r="Y26" s="102"/>
      <c r="Z26" s="102"/>
      <c r="AA26" s="95"/>
    </row>
    <row r="27" spans="1:27">
      <c r="A27" s="50" t="s">
        <v>199</v>
      </c>
      <c r="B27" s="32" t="s">
        <v>176</v>
      </c>
      <c r="C27" s="53" t="s">
        <v>34</v>
      </c>
      <c r="D27" s="51">
        <v>72</v>
      </c>
      <c r="E27" s="50">
        <v>1</v>
      </c>
      <c r="F27" s="52">
        <f>(D27)*(E27)</f>
        <v>72</v>
      </c>
      <c r="G27" s="50">
        <v>1</v>
      </c>
      <c r="H27" s="52">
        <f>(F27)*(G27)</f>
        <v>72</v>
      </c>
      <c r="I27" s="31">
        <v>35.72</v>
      </c>
      <c r="J27" s="59">
        <f>(H27)*(I27)</f>
        <v>2571.84</v>
      </c>
      <c r="K27" s="97"/>
      <c r="M27" s="99"/>
      <c r="N27" s="99"/>
      <c r="O27" s="99"/>
      <c r="P27" s="99"/>
      <c r="Q27" s="89"/>
      <c r="R27" s="101"/>
      <c r="S27" s="101"/>
      <c r="T27" s="101"/>
      <c r="U27" s="101"/>
      <c r="V27" s="100"/>
      <c r="W27" s="102"/>
      <c r="X27" s="102"/>
      <c r="Y27" s="102"/>
      <c r="Z27" s="102"/>
      <c r="AA27" s="95"/>
    </row>
    <row r="28" spans="1:27">
      <c r="A28" s="50"/>
      <c r="B28" s="112" t="s">
        <v>378</v>
      </c>
      <c r="C28" s="130" t="s">
        <v>34</v>
      </c>
      <c r="D28" s="222">
        <v>72</v>
      </c>
      <c r="E28" s="223">
        <v>1</v>
      </c>
      <c r="F28" s="224">
        <f>(D28)*(E28)</f>
        <v>72</v>
      </c>
      <c r="G28" s="225">
        <v>1</v>
      </c>
      <c r="H28" s="52">
        <f>(F28)*(G28)</f>
        <v>72</v>
      </c>
      <c r="I28" s="31">
        <v>35.72</v>
      </c>
      <c r="J28" s="59">
        <f>(H28)*(I28)</f>
        <v>2571.84</v>
      </c>
      <c r="K28" s="97"/>
      <c r="M28" s="99"/>
      <c r="N28" s="99"/>
      <c r="O28" s="99"/>
      <c r="P28" s="99"/>
      <c r="Q28" s="89"/>
      <c r="R28" s="101"/>
      <c r="S28" s="101"/>
      <c r="T28" s="101"/>
      <c r="U28" s="101"/>
      <c r="V28" s="100"/>
      <c r="W28" s="102"/>
      <c r="X28" s="102"/>
      <c r="Y28" s="102"/>
      <c r="Z28" s="102"/>
      <c r="AA28" s="95"/>
    </row>
    <row r="29" spans="1:27">
      <c r="A29" s="114"/>
      <c r="B29" s="55" t="s">
        <v>41</v>
      </c>
      <c r="C29" s="115"/>
      <c r="D29" s="116"/>
      <c r="E29" s="115"/>
      <c r="F29" s="117"/>
      <c r="G29" s="118"/>
      <c r="H29" s="119"/>
      <c r="I29" s="120"/>
      <c r="J29" s="121"/>
      <c r="K29" s="107"/>
      <c r="M29" s="99"/>
      <c r="N29" s="99"/>
      <c r="O29" s="99"/>
      <c r="P29" s="99"/>
      <c r="Q29" s="89"/>
      <c r="R29" s="108"/>
      <c r="S29" s="108"/>
      <c r="T29" s="101"/>
      <c r="U29" s="101"/>
      <c r="V29" s="89"/>
      <c r="W29" s="102"/>
      <c r="X29" s="102"/>
      <c r="Y29" s="102"/>
      <c r="Z29" s="102"/>
    </row>
    <row r="30" spans="1:27" ht="25.5">
      <c r="A30" s="50" t="s">
        <v>147</v>
      </c>
      <c r="B30" s="32" t="s">
        <v>120</v>
      </c>
      <c r="C30" s="32" t="s">
        <v>64</v>
      </c>
      <c r="D30" s="52">
        <v>72</v>
      </c>
      <c r="E30" s="50">
        <v>1</v>
      </c>
      <c r="F30" s="52">
        <f>(D30)*(E30)</f>
        <v>72</v>
      </c>
      <c r="G30" s="50">
        <v>1</v>
      </c>
      <c r="H30" s="52">
        <f>(F30)*(G30)</f>
        <v>72</v>
      </c>
      <c r="I30" s="31">
        <v>35.72</v>
      </c>
      <c r="J30" s="59">
        <f>(H30)*(I30)</f>
        <v>2571.84</v>
      </c>
      <c r="K30" s="107"/>
      <c r="M30" s="99"/>
      <c r="N30" s="99"/>
      <c r="O30" s="99"/>
      <c r="P30" s="99"/>
      <c r="Q30" s="89"/>
      <c r="R30" s="108"/>
      <c r="S30" s="108"/>
      <c r="T30" s="101"/>
      <c r="U30" s="101"/>
      <c r="V30" s="89"/>
      <c r="W30" s="102"/>
      <c r="X30" s="102"/>
      <c r="Y30" s="102"/>
      <c r="Z30" s="102"/>
    </row>
    <row r="31" spans="1:27" ht="25.5">
      <c r="A31" s="50" t="s">
        <v>134</v>
      </c>
      <c r="B31" s="32" t="s">
        <v>49</v>
      </c>
      <c r="C31" s="32" t="s">
        <v>124</v>
      </c>
      <c r="D31" s="51">
        <v>72</v>
      </c>
      <c r="E31" s="50">
        <v>1</v>
      </c>
      <c r="F31" s="51">
        <f>(D31)*(E31)</f>
        <v>72</v>
      </c>
      <c r="G31" s="50">
        <v>0.25</v>
      </c>
      <c r="H31" s="51">
        <f>(F31)*(G31)</f>
        <v>18</v>
      </c>
      <c r="I31" s="31">
        <v>35.72</v>
      </c>
      <c r="J31" s="59">
        <f>(H31)*(I31)</f>
        <v>642.96</v>
      </c>
      <c r="K31" s="107"/>
      <c r="M31" s="99"/>
      <c r="N31" s="99"/>
      <c r="O31" s="99"/>
      <c r="P31" s="99"/>
      <c r="Q31" s="89"/>
      <c r="R31" s="108"/>
      <c r="S31" s="108"/>
      <c r="T31" s="101"/>
      <c r="U31" s="101"/>
      <c r="V31" s="89"/>
      <c r="W31" s="102"/>
      <c r="X31" s="102"/>
      <c r="Y31" s="102"/>
      <c r="Z31" s="102"/>
    </row>
    <row r="32" spans="1:27" ht="38.25">
      <c r="A32" s="50" t="s">
        <v>172</v>
      </c>
      <c r="B32" s="32" t="s">
        <v>109</v>
      </c>
      <c r="C32" s="32" t="s">
        <v>123</v>
      </c>
      <c r="D32" s="51">
        <v>72</v>
      </c>
      <c r="E32" s="50">
        <v>1</v>
      </c>
      <c r="F32" s="51">
        <f>(D32)*(E32)</f>
        <v>72</v>
      </c>
      <c r="G32" s="50">
        <v>0.25</v>
      </c>
      <c r="H32" s="51">
        <f>(F32)*(G32)</f>
        <v>18</v>
      </c>
      <c r="I32" s="31">
        <v>35.72</v>
      </c>
      <c r="J32" s="59">
        <f>(H32)*(I32)</f>
        <v>642.96</v>
      </c>
      <c r="K32" s="107"/>
      <c r="M32" s="99"/>
      <c r="N32" s="99"/>
      <c r="O32" s="99"/>
      <c r="P32" s="99"/>
      <c r="Q32" s="89"/>
      <c r="R32" s="108"/>
      <c r="S32" s="108"/>
      <c r="T32" s="101"/>
      <c r="U32" s="101"/>
      <c r="V32" s="89"/>
      <c r="W32" s="102"/>
      <c r="X32" s="102"/>
      <c r="Y32" s="102"/>
      <c r="Z32" s="102"/>
    </row>
    <row r="33" spans="1:26" ht="25.5">
      <c r="A33" s="50" t="s">
        <v>132</v>
      </c>
      <c r="B33" s="32" t="s">
        <v>46</v>
      </c>
      <c r="C33" s="32" t="s">
        <v>57</v>
      </c>
      <c r="D33" s="51">
        <v>72</v>
      </c>
      <c r="E33" s="50">
        <v>1</v>
      </c>
      <c r="F33" s="51">
        <f>(D33)*(E33)</f>
        <v>72</v>
      </c>
      <c r="G33" s="50">
        <v>0.25</v>
      </c>
      <c r="H33" s="51">
        <f>(F33)*(G33)</f>
        <v>18</v>
      </c>
      <c r="I33" s="31">
        <v>35.72</v>
      </c>
      <c r="J33" s="59">
        <f>(H33)*(I33)</f>
        <v>642.96</v>
      </c>
      <c r="K33" s="97"/>
      <c r="M33" s="99"/>
      <c r="N33" s="99"/>
      <c r="O33" s="99"/>
      <c r="P33" s="99"/>
      <c r="Q33" s="89"/>
      <c r="R33" s="101"/>
      <c r="S33" s="101"/>
      <c r="T33" s="101"/>
      <c r="U33" s="101"/>
      <c r="V33" s="89"/>
      <c r="W33" s="102"/>
      <c r="X33" s="102"/>
      <c r="Y33" s="102"/>
      <c r="Z33" s="102"/>
    </row>
    <row r="34" spans="1:26">
      <c r="A34" s="81"/>
      <c r="B34" s="35" t="s">
        <v>162</v>
      </c>
      <c r="C34" s="35"/>
      <c r="D34" s="36"/>
      <c r="E34" s="37"/>
      <c r="F34" s="38">
        <f>SUM(F6:F33)</f>
        <v>2433</v>
      </c>
      <c r="G34" s="37"/>
      <c r="H34" s="38">
        <f>SUM(H6:H33)</f>
        <v>7697.4199999999983</v>
      </c>
      <c r="I34" s="34"/>
      <c r="J34" s="38">
        <f>SUM(J6:J33)</f>
        <v>274951.84240000014</v>
      </c>
      <c r="M34" s="99"/>
      <c r="N34" s="99"/>
      <c r="O34" s="99"/>
      <c r="P34" s="99"/>
      <c r="Q34" s="89"/>
      <c r="R34" s="101"/>
      <c r="S34" s="101"/>
      <c r="T34" s="101"/>
      <c r="U34" s="101"/>
      <c r="V34" s="89"/>
      <c r="W34" s="102"/>
      <c r="X34" s="102"/>
      <c r="Y34" s="102"/>
      <c r="Z34" s="102"/>
    </row>
    <row r="35" spans="1:26">
      <c r="A35" s="82"/>
      <c r="B35" s="35" t="s">
        <v>163</v>
      </c>
      <c r="C35" s="23"/>
      <c r="D35" s="39"/>
      <c r="E35" s="24"/>
      <c r="F35" s="39">
        <f>+F34*3</f>
        <v>7299</v>
      </c>
      <c r="G35" s="24"/>
      <c r="H35" s="39">
        <f>+H34*3</f>
        <v>23092.259999999995</v>
      </c>
      <c r="I35" s="25"/>
      <c r="J35" s="93">
        <f>+J34*3</f>
        <v>824855.52720000036</v>
      </c>
      <c r="M35" s="99"/>
      <c r="N35" s="99"/>
      <c r="O35" s="99"/>
      <c r="P35" s="99"/>
      <c r="Q35" s="89"/>
      <c r="R35" s="101"/>
      <c r="S35" s="101"/>
      <c r="T35" s="101"/>
      <c r="U35" s="101"/>
      <c r="V35" s="89"/>
      <c r="W35" s="102"/>
      <c r="X35" s="102"/>
      <c r="Y35" s="102"/>
      <c r="Z35" s="102"/>
    </row>
    <row r="36" spans="1:26">
      <c r="A36" s="30"/>
      <c r="B36" s="40" t="s">
        <v>42</v>
      </c>
      <c r="C36" s="28"/>
      <c r="D36" s="29"/>
      <c r="E36" s="30"/>
      <c r="F36" s="29"/>
      <c r="G36" s="30"/>
      <c r="H36" s="29"/>
      <c r="I36" s="26"/>
      <c r="J36" s="121"/>
      <c r="K36" s="113"/>
      <c r="M36" s="99"/>
      <c r="N36" s="99"/>
      <c r="O36" s="99"/>
      <c r="P36" s="99"/>
      <c r="Q36" s="89"/>
      <c r="R36" s="101"/>
      <c r="S36" s="101"/>
      <c r="T36" s="101"/>
      <c r="U36" s="101"/>
      <c r="V36" s="89"/>
      <c r="W36" s="102"/>
      <c r="X36" s="102"/>
      <c r="Y36" s="102"/>
      <c r="Z36" s="102"/>
    </row>
    <row r="37" spans="1:26" ht="25.5">
      <c r="A37" s="50" t="s">
        <v>180</v>
      </c>
      <c r="B37" s="32" t="s">
        <v>43</v>
      </c>
      <c r="C37" s="32" t="s">
        <v>54</v>
      </c>
      <c r="D37" s="129">
        <v>185</v>
      </c>
      <c r="E37" s="50">
        <v>1</v>
      </c>
      <c r="F37" s="51">
        <f t="shared" ref="F37:F48" si="13">(D37)*(E37)</f>
        <v>185</v>
      </c>
      <c r="G37" s="50">
        <v>1</v>
      </c>
      <c r="H37" s="51">
        <f t="shared" ref="H37:H38" si="14">(F37)*(G37)</f>
        <v>185</v>
      </c>
      <c r="I37" s="31">
        <v>0</v>
      </c>
      <c r="J37" s="59">
        <f t="shared" ref="J37:J38" si="15">(H37)*(I37)</f>
        <v>0</v>
      </c>
      <c r="K37" s="113"/>
      <c r="M37" s="99"/>
      <c r="N37" s="99"/>
      <c r="O37" s="99"/>
      <c r="P37" s="99"/>
      <c r="Q37" s="89"/>
      <c r="R37" s="101"/>
      <c r="S37" s="101"/>
      <c r="T37" s="101"/>
      <c r="U37" s="101"/>
      <c r="V37" s="89"/>
      <c r="W37" s="102"/>
      <c r="X37" s="102"/>
      <c r="Y37" s="102"/>
      <c r="Z37" s="102"/>
    </row>
    <row r="38" spans="1:26" ht="25.5">
      <c r="A38" s="50" t="s">
        <v>181</v>
      </c>
      <c r="B38" s="32" t="s">
        <v>167</v>
      </c>
      <c r="C38" s="32" t="s">
        <v>168</v>
      </c>
      <c r="D38" s="129">
        <v>180</v>
      </c>
      <c r="E38" s="50">
        <v>1</v>
      </c>
      <c r="F38" s="51">
        <f t="shared" si="13"/>
        <v>180</v>
      </c>
      <c r="G38" s="50">
        <v>3</v>
      </c>
      <c r="H38" s="51">
        <f t="shared" si="14"/>
        <v>540</v>
      </c>
      <c r="I38" s="31">
        <v>0</v>
      </c>
      <c r="J38" s="59">
        <f t="shared" si="15"/>
        <v>0</v>
      </c>
      <c r="K38" s="113"/>
      <c r="M38" s="99"/>
      <c r="N38" s="99"/>
      <c r="O38" s="99"/>
      <c r="P38" s="99"/>
      <c r="Q38" s="89"/>
      <c r="R38" s="101"/>
      <c r="S38" s="101"/>
      <c r="T38" s="101"/>
      <c r="U38" s="101"/>
      <c r="V38" s="89"/>
      <c r="W38" s="102"/>
      <c r="X38" s="102"/>
      <c r="Y38" s="102"/>
      <c r="Z38" s="102"/>
    </row>
    <row r="39" spans="1:26" ht="25.5">
      <c r="A39" s="50" t="s">
        <v>182</v>
      </c>
      <c r="B39" s="32" t="s">
        <v>169</v>
      </c>
      <c r="C39" s="32" t="s">
        <v>170</v>
      </c>
      <c r="D39" s="129">
        <v>180</v>
      </c>
      <c r="E39" s="50">
        <v>1</v>
      </c>
      <c r="F39" s="51">
        <f t="shared" si="13"/>
        <v>180</v>
      </c>
      <c r="G39" s="50">
        <v>0.25</v>
      </c>
      <c r="H39" s="51">
        <f>(F39)*(G39)</f>
        <v>45</v>
      </c>
      <c r="I39" s="31">
        <v>0</v>
      </c>
      <c r="J39" s="59">
        <f>(H39)*(I39)</f>
        <v>0</v>
      </c>
      <c r="K39" s="113"/>
      <c r="M39" s="99"/>
      <c r="N39" s="99"/>
      <c r="O39" s="99"/>
      <c r="P39" s="99"/>
      <c r="Q39" s="89"/>
      <c r="R39" s="101"/>
      <c r="S39" s="101"/>
      <c r="T39" s="101"/>
      <c r="U39" s="101"/>
      <c r="V39" s="89"/>
      <c r="W39" s="102"/>
      <c r="X39" s="102"/>
      <c r="Y39" s="102"/>
      <c r="Z39" s="102"/>
    </row>
    <row r="40" spans="1:26" ht="25.5">
      <c r="A40" s="50" t="s">
        <v>183</v>
      </c>
      <c r="B40" s="32" t="s">
        <v>44</v>
      </c>
      <c r="C40" s="32" t="s">
        <v>55</v>
      </c>
      <c r="D40" s="129">
        <v>5</v>
      </c>
      <c r="E40" s="50">
        <v>1</v>
      </c>
      <c r="F40" s="51">
        <f t="shared" si="13"/>
        <v>5</v>
      </c>
      <c r="G40" s="50">
        <v>3</v>
      </c>
      <c r="H40" s="51">
        <f t="shared" ref="H40" si="16">(F40)*(G40)</f>
        <v>15</v>
      </c>
      <c r="I40" s="31">
        <v>0</v>
      </c>
      <c r="J40" s="59">
        <f t="shared" ref="J40" si="17">(H40)*(I40)</f>
        <v>0</v>
      </c>
      <c r="K40" s="113"/>
      <c r="M40" s="99"/>
      <c r="N40" s="99"/>
      <c r="O40" s="99"/>
      <c r="P40" s="99"/>
      <c r="Q40" s="89"/>
      <c r="R40" s="101"/>
      <c r="S40" s="101"/>
      <c r="T40" s="101"/>
      <c r="U40" s="101"/>
      <c r="V40" s="89"/>
      <c r="W40" s="102"/>
      <c r="X40" s="102"/>
      <c r="Y40" s="102"/>
      <c r="Z40" s="102"/>
    </row>
    <row r="41" spans="1:26" ht="25.5">
      <c r="A41" s="50" t="s">
        <v>184</v>
      </c>
      <c r="B41" s="32" t="s">
        <v>45</v>
      </c>
      <c r="C41" s="32" t="s">
        <v>56</v>
      </c>
      <c r="D41" s="129">
        <v>5</v>
      </c>
      <c r="E41" s="50">
        <v>1</v>
      </c>
      <c r="F41" s="51">
        <f t="shared" si="13"/>
        <v>5</v>
      </c>
      <c r="G41" s="50">
        <v>0.25</v>
      </c>
      <c r="H41" s="51">
        <f>(F41)*(G41)</f>
        <v>1.25</v>
      </c>
      <c r="I41" s="31">
        <v>0</v>
      </c>
      <c r="J41" s="59">
        <f>(H41)*(I41)</f>
        <v>0</v>
      </c>
      <c r="K41" s="113"/>
      <c r="M41" s="99"/>
      <c r="N41" s="99"/>
      <c r="O41" s="99"/>
      <c r="P41" s="99"/>
      <c r="Q41" s="89"/>
      <c r="R41" s="101"/>
      <c r="S41" s="101"/>
      <c r="T41" s="101"/>
      <c r="U41" s="101"/>
      <c r="V41" s="89"/>
      <c r="W41" s="102"/>
      <c r="X41" s="102"/>
      <c r="Y41" s="102"/>
      <c r="Z41" s="102"/>
    </row>
    <row r="42" spans="1:26">
      <c r="A42" s="85" t="s">
        <v>185</v>
      </c>
      <c r="B42" s="32" t="s">
        <v>37</v>
      </c>
      <c r="C42" s="32" t="s">
        <v>38</v>
      </c>
      <c r="D42" s="51">
        <v>185</v>
      </c>
      <c r="E42" s="50">
        <v>1</v>
      </c>
      <c r="F42" s="51">
        <f t="shared" si="13"/>
        <v>185</v>
      </c>
      <c r="G42" s="50">
        <v>6</v>
      </c>
      <c r="H42" s="51">
        <f>(F42)*(G42)</f>
        <v>1110</v>
      </c>
      <c r="I42" s="128">
        <v>0</v>
      </c>
      <c r="J42" s="59">
        <f>(H42)*(I42)</f>
        <v>0</v>
      </c>
      <c r="K42" s="113"/>
      <c r="M42" s="99"/>
      <c r="N42" s="99"/>
      <c r="O42" s="99"/>
      <c r="P42" s="99"/>
      <c r="Q42" s="89"/>
      <c r="R42" s="101"/>
      <c r="S42" s="101"/>
      <c r="T42" s="101"/>
      <c r="U42" s="101"/>
      <c r="V42" s="89"/>
      <c r="W42" s="102"/>
      <c r="X42" s="102"/>
      <c r="Y42" s="102"/>
      <c r="Z42" s="102"/>
    </row>
    <row r="43" spans="1:26" ht="25.5">
      <c r="A43" s="50" t="s">
        <v>133</v>
      </c>
      <c r="B43" s="32" t="s">
        <v>47</v>
      </c>
      <c r="C43" s="32" t="s">
        <v>48</v>
      </c>
      <c r="D43" s="51">
        <v>72</v>
      </c>
      <c r="E43" s="50">
        <v>1</v>
      </c>
      <c r="F43" s="51">
        <f t="shared" si="13"/>
        <v>72</v>
      </c>
      <c r="G43" s="50">
        <v>0.16</v>
      </c>
      <c r="H43" s="51">
        <f>(F43)*(G43)</f>
        <v>11.52</v>
      </c>
      <c r="I43" s="31">
        <v>0</v>
      </c>
      <c r="J43" s="59">
        <f>(H43)*(I43)</f>
        <v>0</v>
      </c>
      <c r="K43" s="113"/>
      <c r="M43" s="99"/>
      <c r="N43" s="99"/>
      <c r="O43" s="99"/>
      <c r="P43" s="99"/>
      <c r="Q43" s="89"/>
      <c r="R43" s="101"/>
      <c r="S43" s="101"/>
      <c r="T43" s="101"/>
      <c r="U43" s="101"/>
      <c r="V43" s="89"/>
      <c r="W43" s="102"/>
      <c r="X43" s="102"/>
      <c r="Y43" s="102"/>
      <c r="Z43" s="102"/>
    </row>
    <row r="44" spans="1:26" ht="25.5">
      <c r="A44" s="50" t="s">
        <v>126</v>
      </c>
      <c r="B44" s="32" t="s">
        <v>173</v>
      </c>
      <c r="C44" s="32" t="s">
        <v>174</v>
      </c>
      <c r="D44" s="51">
        <v>72</v>
      </c>
      <c r="E44" s="50">
        <v>5</v>
      </c>
      <c r="F44" s="51">
        <f t="shared" si="13"/>
        <v>360</v>
      </c>
      <c r="G44" s="50">
        <v>1</v>
      </c>
      <c r="H44" s="51">
        <f>(F44)*(G44)</f>
        <v>360</v>
      </c>
      <c r="I44" s="31">
        <v>0</v>
      </c>
      <c r="J44" s="59">
        <f>(H44)*(I44)</f>
        <v>0</v>
      </c>
      <c r="K44" s="113"/>
      <c r="M44" s="99"/>
      <c r="N44" s="99"/>
      <c r="O44" s="99"/>
      <c r="P44" s="99"/>
      <c r="Q44" s="89"/>
      <c r="R44" s="101"/>
      <c r="S44" s="101"/>
      <c r="T44" s="101"/>
      <c r="U44" s="101"/>
      <c r="V44" s="89"/>
      <c r="W44" s="102"/>
      <c r="X44" s="102"/>
      <c r="Y44" s="102"/>
      <c r="Z44" s="102"/>
    </row>
    <row r="45" spans="1:26" ht="25.5">
      <c r="A45" s="50" t="s">
        <v>155</v>
      </c>
      <c r="B45" s="32" t="s">
        <v>115</v>
      </c>
      <c r="C45" s="32" t="s">
        <v>116</v>
      </c>
      <c r="D45" s="51">
        <v>72</v>
      </c>
      <c r="E45" s="50">
        <v>2</v>
      </c>
      <c r="F45" s="51">
        <f t="shared" si="13"/>
        <v>144</v>
      </c>
      <c r="G45" s="50">
        <v>1.5</v>
      </c>
      <c r="H45" s="51">
        <f t="shared" ref="H45" si="18">(F45)*(G45)</f>
        <v>216</v>
      </c>
      <c r="I45" s="31">
        <v>0</v>
      </c>
      <c r="J45" s="59">
        <f t="shared" ref="J45" si="19">(H45)*(I45)</f>
        <v>0</v>
      </c>
      <c r="K45" s="107"/>
      <c r="M45" s="99"/>
      <c r="N45" s="99"/>
      <c r="O45" s="99"/>
      <c r="P45" s="99"/>
      <c r="Q45" s="89"/>
      <c r="R45" s="108"/>
      <c r="S45" s="108"/>
      <c r="T45" s="101"/>
      <c r="U45" s="101"/>
      <c r="V45" s="89"/>
      <c r="W45" s="102"/>
      <c r="X45" s="102"/>
      <c r="Y45" s="102"/>
      <c r="Z45" s="102"/>
    </row>
    <row r="46" spans="1:26">
      <c r="A46" s="85" t="s">
        <v>148</v>
      </c>
      <c r="B46" s="32" t="s">
        <v>62</v>
      </c>
      <c r="C46" s="32" t="s">
        <v>63</v>
      </c>
      <c r="D46" s="51">
        <v>72</v>
      </c>
      <c r="E46" s="50">
        <v>1</v>
      </c>
      <c r="F46" s="52">
        <f t="shared" si="13"/>
        <v>72</v>
      </c>
      <c r="G46" s="50">
        <v>1</v>
      </c>
      <c r="H46" s="52">
        <f>(F46)*(G46)</f>
        <v>72</v>
      </c>
      <c r="I46" s="128">
        <v>0</v>
      </c>
      <c r="J46" s="59">
        <f>(H46)*(I46)</f>
        <v>0</v>
      </c>
      <c r="K46" s="113"/>
      <c r="M46" s="99"/>
      <c r="N46" s="99"/>
      <c r="O46" s="99"/>
      <c r="P46" s="99"/>
      <c r="Q46" s="89"/>
      <c r="R46" s="101"/>
      <c r="S46" s="101"/>
      <c r="T46" s="101"/>
      <c r="U46" s="101"/>
      <c r="V46" s="89"/>
      <c r="W46" s="102"/>
      <c r="X46" s="102"/>
      <c r="Y46" s="102"/>
      <c r="Z46" s="102"/>
    </row>
    <row r="47" spans="1:26">
      <c r="A47" s="50" t="s">
        <v>128</v>
      </c>
      <c r="B47" s="32" t="s">
        <v>52</v>
      </c>
      <c r="C47" s="32" t="s">
        <v>122</v>
      </c>
      <c r="D47" s="51">
        <v>72</v>
      </c>
      <c r="E47" s="50">
        <v>1</v>
      </c>
      <c r="F47" s="51">
        <f t="shared" si="13"/>
        <v>72</v>
      </c>
      <c r="G47" s="50">
        <v>0.25</v>
      </c>
      <c r="H47" s="51">
        <f>(F47)*(G47)</f>
        <v>18</v>
      </c>
      <c r="I47" s="31">
        <v>0</v>
      </c>
      <c r="J47" s="59">
        <f>(H47)*(I47)</f>
        <v>0</v>
      </c>
      <c r="K47" s="113"/>
      <c r="M47" s="99"/>
      <c r="N47" s="99"/>
      <c r="O47" s="99"/>
      <c r="P47" s="99"/>
      <c r="Q47" s="89"/>
      <c r="R47" s="101"/>
      <c r="S47" s="101"/>
      <c r="T47" s="101"/>
      <c r="U47" s="101"/>
      <c r="V47" s="89"/>
      <c r="W47" s="102"/>
      <c r="X47" s="102"/>
      <c r="Y47" s="102"/>
      <c r="Z47" s="102"/>
    </row>
    <row r="48" spans="1:26">
      <c r="A48" s="50" t="s">
        <v>130</v>
      </c>
      <c r="B48" s="32" t="s">
        <v>51</v>
      </c>
      <c r="C48" s="32" t="s">
        <v>157</v>
      </c>
      <c r="D48" s="51">
        <v>72</v>
      </c>
      <c r="E48" s="50">
        <v>1</v>
      </c>
      <c r="F48" s="51">
        <f t="shared" si="13"/>
        <v>72</v>
      </c>
      <c r="G48" s="50">
        <v>0.25</v>
      </c>
      <c r="H48" s="51">
        <f t="shared" ref="H48" si="20">(F48)*(G48)</f>
        <v>18</v>
      </c>
      <c r="I48" s="31">
        <v>0</v>
      </c>
      <c r="J48" s="59">
        <f t="shared" ref="J48" si="21">(H48)*(I48)</f>
        <v>0</v>
      </c>
    </row>
    <row r="49" spans="1:12" ht="25.5">
      <c r="A49" s="50" t="s">
        <v>186</v>
      </c>
      <c r="B49" s="32" t="s">
        <v>355</v>
      </c>
      <c r="C49" s="32" t="s">
        <v>371</v>
      </c>
      <c r="D49" s="51">
        <v>185</v>
      </c>
      <c r="E49" s="50">
        <v>1</v>
      </c>
      <c r="F49" s="51">
        <f t="shared" ref="F49" si="22">(D49)*(E49)</f>
        <v>185</v>
      </c>
      <c r="G49" s="50">
        <v>3.3000000000000002E-2</v>
      </c>
      <c r="H49" s="51">
        <f t="shared" ref="H49" si="23">(F49)*(G49)</f>
        <v>6.1050000000000004</v>
      </c>
      <c r="I49" s="31">
        <v>0</v>
      </c>
      <c r="J49" s="59">
        <f t="shared" ref="J49" si="24">(H49)*(I49)</f>
        <v>0</v>
      </c>
    </row>
    <row r="50" spans="1:12">
      <c r="J50"/>
    </row>
    <row r="51" spans="1:12">
      <c r="J51"/>
    </row>
    <row r="52" spans="1:12">
      <c r="B52" s="35"/>
      <c r="J52" s="87"/>
    </row>
    <row r="53" spans="1:12">
      <c r="J53" s="87"/>
    </row>
    <row r="54" spans="1:12">
      <c r="C54" s="86"/>
      <c r="D54" s="86"/>
      <c r="E54" s="86"/>
      <c r="F54" s="86"/>
      <c r="J54" s="87"/>
    </row>
    <row r="55" spans="1:12">
      <c r="C55" s="86"/>
      <c r="D55" s="86"/>
      <c r="E55" s="86"/>
      <c r="F55" s="86"/>
      <c r="J55" s="87"/>
      <c r="K55" s="88"/>
      <c r="L55" s="88"/>
    </row>
    <row r="56" spans="1:12">
      <c r="A56" s="80"/>
      <c r="B56" s="91"/>
      <c r="C56" s="86"/>
      <c r="D56" s="86"/>
      <c r="E56" s="86"/>
      <c r="F56" s="86"/>
      <c r="G56" s="87"/>
      <c r="H56" s="87"/>
      <c r="I56" s="87"/>
      <c r="J56" s="87"/>
      <c r="K56" s="88"/>
      <c r="L56" s="88"/>
    </row>
    <row r="57" spans="1:12">
      <c r="A57" s="80"/>
      <c r="B57" s="80"/>
      <c r="C57" s="86"/>
      <c r="D57" s="86"/>
      <c r="E57" s="86"/>
      <c r="F57" s="92"/>
      <c r="G57" s="87"/>
      <c r="H57" s="87"/>
      <c r="I57" s="87"/>
      <c r="J57" s="87"/>
      <c r="K57" s="88"/>
      <c r="L57" s="88"/>
    </row>
    <row r="58" spans="1:12">
      <c r="A58" s="80"/>
      <c r="B58" s="80"/>
      <c r="C58" s="87"/>
      <c r="D58" s="87"/>
      <c r="E58" s="87"/>
      <c r="F58" s="87"/>
      <c r="G58" s="87"/>
      <c r="H58" s="87"/>
      <c r="I58" s="87"/>
      <c r="J58" s="87"/>
      <c r="K58" s="88"/>
      <c r="L58" s="88"/>
    </row>
    <row r="59" spans="1:12">
      <c r="A59" s="80"/>
      <c r="B59" s="90"/>
      <c r="C59" s="87"/>
      <c r="D59" s="87"/>
      <c r="E59" s="87"/>
      <c r="F59" s="87"/>
      <c r="G59" s="87"/>
      <c r="H59" s="87"/>
      <c r="I59" s="87"/>
      <c r="J59" s="87"/>
      <c r="K59" s="88"/>
      <c r="L59" s="88"/>
    </row>
    <row r="60" spans="1:12">
      <c r="A60" s="80"/>
      <c r="B60" s="90"/>
      <c r="C60" s="87"/>
      <c r="D60" s="87"/>
      <c r="E60" s="87"/>
      <c r="F60" s="87"/>
      <c r="G60" s="87"/>
      <c r="H60" s="87"/>
      <c r="I60" s="87"/>
      <c r="J60" s="87"/>
      <c r="K60" s="88"/>
      <c r="L60" s="88"/>
    </row>
    <row r="61" spans="1:12">
      <c r="A61" s="80"/>
      <c r="B61" s="90"/>
      <c r="C61" s="87"/>
      <c r="D61" s="87"/>
      <c r="E61" s="87"/>
      <c r="F61" s="87"/>
      <c r="G61" s="87"/>
      <c r="H61" s="87"/>
      <c r="I61" s="87"/>
      <c r="J61" s="87"/>
      <c r="K61" s="88"/>
      <c r="L61" s="88"/>
    </row>
    <row r="62" spans="1:12">
      <c r="A62" s="80"/>
      <c r="B62" s="87"/>
      <c r="C62" s="87"/>
      <c r="D62" s="87"/>
      <c r="E62" s="87"/>
      <c r="F62" s="87"/>
      <c r="G62" s="87"/>
      <c r="H62" s="87"/>
      <c r="I62" s="87"/>
      <c r="J62" s="87"/>
      <c r="K62" s="88"/>
      <c r="L62" s="88"/>
    </row>
    <row r="63" spans="1:12">
      <c r="A63" s="80"/>
      <c r="B63" s="87"/>
      <c r="C63" s="87"/>
      <c r="D63" s="87"/>
      <c r="E63" s="87"/>
      <c r="F63" s="87"/>
      <c r="G63" s="87"/>
      <c r="H63" s="87"/>
      <c r="I63" s="87"/>
      <c r="J63" s="87"/>
      <c r="K63" s="88"/>
      <c r="L63" s="88"/>
    </row>
    <row r="64" spans="1:12">
      <c r="A64" s="80"/>
      <c r="B64" s="87"/>
      <c r="C64" s="87"/>
      <c r="D64" s="87"/>
      <c r="E64" s="87"/>
      <c r="F64" s="87"/>
      <c r="G64" s="87"/>
      <c r="H64" s="87"/>
      <c r="I64" s="87"/>
      <c r="J64" s="87"/>
      <c r="K64" s="88"/>
      <c r="L64" s="88"/>
    </row>
    <row r="65" spans="1:12">
      <c r="A65" s="80"/>
      <c r="B65" s="90"/>
      <c r="C65" s="87"/>
      <c r="D65" s="87"/>
      <c r="E65" s="87"/>
      <c r="F65" s="87"/>
      <c r="G65" s="87"/>
      <c r="H65" s="88"/>
      <c r="I65" s="88"/>
      <c r="J65" s="88"/>
      <c r="K65" s="88"/>
      <c r="L65" s="88"/>
    </row>
    <row r="66" spans="1:12">
      <c r="A66" s="80"/>
      <c r="B66" s="90"/>
      <c r="C66" s="87"/>
      <c r="D66" s="87"/>
      <c r="E66" s="87"/>
      <c r="F66" s="87"/>
      <c r="G66" s="87"/>
      <c r="H66" s="88"/>
      <c r="I66" s="88"/>
      <c r="J66" s="88"/>
      <c r="K66" s="88"/>
      <c r="L66" s="88"/>
    </row>
    <row r="67" spans="1:12">
      <c r="A67" s="80"/>
      <c r="B67" s="90"/>
      <c r="C67" s="87"/>
      <c r="D67" s="87"/>
      <c r="E67" s="87"/>
      <c r="F67" s="87"/>
      <c r="G67" s="88"/>
      <c r="H67" s="88"/>
      <c r="I67" s="88"/>
      <c r="J67" s="88"/>
      <c r="K67" s="88"/>
      <c r="L67" s="88"/>
    </row>
    <row r="68" spans="1:12">
      <c r="A68" s="80"/>
      <c r="B68" s="87"/>
      <c r="C68" s="87"/>
      <c r="D68" s="87"/>
      <c r="E68" s="87"/>
      <c r="F68" s="87"/>
      <c r="G68" s="88"/>
      <c r="H68" s="88"/>
      <c r="I68" s="88"/>
      <c r="J68" s="88"/>
      <c r="K68" s="88"/>
      <c r="L68" s="88"/>
    </row>
    <row r="69" spans="1:12">
      <c r="A69" s="80"/>
      <c r="B69" s="87"/>
      <c r="C69" s="87"/>
      <c r="D69" s="87"/>
      <c r="E69" s="87"/>
      <c r="F69" s="87"/>
      <c r="G69" s="88"/>
      <c r="H69" s="88"/>
      <c r="I69" s="88"/>
      <c r="J69" s="88"/>
      <c r="K69" s="88"/>
      <c r="L69" s="88"/>
    </row>
    <row r="70" spans="1:12">
      <c r="A70" s="80"/>
      <c r="B70" s="87"/>
      <c r="C70" s="87"/>
      <c r="D70" s="87"/>
      <c r="E70" s="87"/>
      <c r="F70" s="87"/>
      <c r="G70" s="87"/>
      <c r="H70" s="88"/>
      <c r="I70" s="88"/>
      <c r="J70" s="88"/>
      <c r="K70" s="88"/>
      <c r="L70" s="88"/>
    </row>
    <row r="71" spans="1:12">
      <c r="A71" s="80"/>
      <c r="B71" s="90"/>
      <c r="C71" s="87"/>
      <c r="D71" s="87"/>
      <c r="E71" s="87"/>
      <c r="F71" s="87"/>
      <c r="G71" s="87"/>
      <c r="H71" s="88"/>
      <c r="I71" s="88"/>
      <c r="J71" s="88"/>
      <c r="K71" s="88"/>
      <c r="L71" s="88"/>
    </row>
    <row r="72" spans="1:12">
      <c r="A72" s="80"/>
      <c r="B72" s="90"/>
      <c r="C72" s="87"/>
      <c r="D72" s="87"/>
      <c r="E72" s="87"/>
      <c r="F72" s="87"/>
      <c r="G72" s="87"/>
      <c r="H72" s="88"/>
      <c r="I72" s="88"/>
      <c r="J72" s="88"/>
      <c r="K72" s="88"/>
      <c r="L72" s="88"/>
    </row>
    <row r="73" spans="1:12">
      <c r="A73" s="80"/>
      <c r="B73" s="90"/>
      <c r="C73" s="87"/>
      <c r="D73" s="87"/>
      <c r="E73" s="87"/>
      <c r="F73" s="87"/>
      <c r="G73" s="88"/>
      <c r="H73" s="88"/>
      <c r="I73" s="88"/>
      <c r="J73" s="88"/>
      <c r="K73" s="88"/>
      <c r="L73" s="88"/>
    </row>
    <row r="74" spans="1:12">
      <c r="A74" s="80"/>
      <c r="B74" s="87"/>
      <c r="C74" s="87"/>
      <c r="D74" s="87"/>
      <c r="E74" s="87"/>
      <c r="F74" s="87"/>
      <c r="G74" s="88"/>
      <c r="H74" s="88"/>
      <c r="I74" s="88"/>
      <c r="J74" s="88"/>
      <c r="K74" s="88"/>
      <c r="L74" s="88"/>
    </row>
    <row r="75" spans="1:12">
      <c r="A75" s="80"/>
      <c r="B75" s="87"/>
      <c r="C75" s="87"/>
      <c r="D75" s="87"/>
      <c r="E75" s="87"/>
      <c r="F75" s="87"/>
      <c r="G75" s="88"/>
      <c r="H75" s="88"/>
      <c r="I75" s="88"/>
      <c r="J75" s="88"/>
      <c r="K75" s="88"/>
      <c r="L75" s="88"/>
    </row>
    <row r="76" spans="1:12">
      <c r="A76" s="80"/>
      <c r="B76" s="87"/>
      <c r="C76" s="80"/>
      <c r="D76" s="80"/>
      <c r="E76" s="80"/>
      <c r="F76" s="80"/>
      <c r="G76" s="88"/>
      <c r="H76" s="88"/>
      <c r="I76" s="88"/>
      <c r="J76" s="88"/>
      <c r="K76" s="88"/>
      <c r="L76" s="88"/>
    </row>
    <row r="77" spans="1:12">
      <c r="B77" s="80"/>
      <c r="G77" s="89"/>
      <c r="H77" s="89"/>
      <c r="I77" s="89"/>
      <c r="J77" s="88"/>
      <c r="K77" s="88"/>
      <c r="L77" s="88"/>
    </row>
    <row r="78" spans="1:12">
      <c r="G78" s="89"/>
      <c r="H78" s="89"/>
      <c r="I78" s="89"/>
      <c r="J78" s="88"/>
      <c r="K78" s="88"/>
      <c r="L78" s="88"/>
    </row>
    <row r="79" spans="1:12">
      <c r="G79" s="89"/>
      <c r="H79" s="89"/>
      <c r="I79" s="89"/>
      <c r="J79" s="88"/>
      <c r="K79" s="88"/>
      <c r="L79" s="88"/>
    </row>
    <row r="80" spans="1:12">
      <c r="G80" s="89"/>
      <c r="H80" s="89"/>
      <c r="I80" s="89"/>
      <c r="J80" s="88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  <row r="2993" spans="10:10">
      <c r="J2993"/>
    </row>
    <row r="2994" spans="10:10">
      <c r="J2994"/>
    </row>
    <row r="2995" spans="10:10">
      <c r="J2995"/>
    </row>
    <row r="2996" spans="10:10">
      <c r="J2996"/>
    </row>
    <row r="2997" spans="10:10">
      <c r="J2997"/>
    </row>
    <row r="2998" spans="10:10">
      <c r="J2998"/>
    </row>
    <row r="2999" spans="10:10">
      <c r="J2999"/>
    </row>
    <row r="3000" spans="10:10">
      <c r="J3000"/>
    </row>
    <row r="3001" spans="10:10">
      <c r="J3001"/>
    </row>
    <row r="3002" spans="10:10">
      <c r="J3002"/>
    </row>
    <row r="3003" spans="10:10">
      <c r="J3003"/>
    </row>
    <row r="3004" spans="10:10">
      <c r="J3004"/>
    </row>
    <row r="3005" spans="10:10">
      <c r="J3005"/>
    </row>
    <row r="3006" spans="10:10">
      <c r="J3006"/>
    </row>
    <row r="3007" spans="10:10">
      <c r="J3007"/>
    </row>
    <row r="3008" spans="10:10">
      <c r="J3008"/>
    </row>
    <row r="3009" spans="10:10">
      <c r="J3009"/>
    </row>
    <row r="3010" spans="10:10">
      <c r="J3010"/>
    </row>
    <row r="3011" spans="10:10">
      <c r="J3011"/>
    </row>
    <row r="3012" spans="10:10">
      <c r="J3012"/>
    </row>
    <row r="3013" spans="10:10">
      <c r="J3013"/>
    </row>
    <row r="3014" spans="10:10">
      <c r="J3014"/>
    </row>
    <row r="3015" spans="10:10">
      <c r="J3015"/>
    </row>
    <row r="3016" spans="10:10">
      <c r="J3016"/>
    </row>
    <row r="3017" spans="10:10">
      <c r="J3017"/>
    </row>
    <row r="3018" spans="10:10">
      <c r="J3018"/>
    </row>
    <row r="3019" spans="10:10">
      <c r="J3019"/>
    </row>
    <row r="3020" spans="10:10">
      <c r="J3020"/>
    </row>
    <row r="3021" spans="10:10">
      <c r="J3021"/>
    </row>
    <row r="3022" spans="10:10">
      <c r="J3022"/>
    </row>
    <row r="3023" spans="10:10">
      <c r="J3023"/>
    </row>
    <row r="3024" spans="10:10">
      <c r="J3024"/>
    </row>
    <row r="3025" spans="10:10">
      <c r="J3025"/>
    </row>
    <row r="3026" spans="10:10">
      <c r="J3026"/>
    </row>
    <row r="3027" spans="10:10">
      <c r="J3027"/>
    </row>
    <row r="3028" spans="10:10">
      <c r="J3028"/>
    </row>
    <row r="3029" spans="10:10">
      <c r="J3029"/>
    </row>
    <row r="3030" spans="10:10">
      <c r="J3030"/>
    </row>
    <row r="3031" spans="10:10">
      <c r="J3031"/>
    </row>
    <row r="3032" spans="10:10">
      <c r="J3032"/>
    </row>
    <row r="3033" spans="10:10">
      <c r="J3033"/>
    </row>
    <row r="3034" spans="10:10">
      <c r="J3034"/>
    </row>
    <row r="3035" spans="10:10">
      <c r="J3035"/>
    </row>
    <row r="3036" spans="10:10">
      <c r="J3036"/>
    </row>
    <row r="3037" spans="10:10">
      <c r="J3037"/>
    </row>
    <row r="3038" spans="10:10">
      <c r="J3038"/>
    </row>
    <row r="3039" spans="10:10">
      <c r="J3039"/>
    </row>
    <row r="3040" spans="10:10">
      <c r="J3040"/>
    </row>
    <row r="3041" spans="10:10">
      <c r="J3041"/>
    </row>
    <row r="3042" spans="10:10">
      <c r="J3042"/>
    </row>
    <row r="3043" spans="10:10">
      <c r="J3043"/>
    </row>
    <row r="3044" spans="10:10">
      <c r="J3044"/>
    </row>
    <row r="3045" spans="10:10">
      <c r="J3045"/>
    </row>
    <row r="3046" spans="10:10">
      <c r="J3046"/>
    </row>
    <row r="3047" spans="10:10">
      <c r="J3047"/>
    </row>
    <row r="3048" spans="10:10">
      <c r="J3048"/>
    </row>
    <row r="3049" spans="10:10">
      <c r="J3049"/>
    </row>
    <row r="3050" spans="10:10">
      <c r="J3050"/>
    </row>
    <row r="3051" spans="10:10">
      <c r="J3051"/>
    </row>
    <row r="3052" spans="10:10">
      <c r="J3052"/>
    </row>
    <row r="3053" spans="10:10">
      <c r="J3053"/>
    </row>
    <row r="3054" spans="10:10">
      <c r="J3054"/>
    </row>
    <row r="3055" spans="10:10">
      <c r="J3055"/>
    </row>
    <row r="3056" spans="10:10">
      <c r="J3056"/>
    </row>
    <row r="3057" spans="10:10">
      <c r="J3057"/>
    </row>
    <row r="3058" spans="10:10">
      <c r="J3058"/>
    </row>
    <row r="3059" spans="10:10">
      <c r="J3059"/>
    </row>
    <row r="3060" spans="10:10">
      <c r="J3060"/>
    </row>
    <row r="3061" spans="10:10">
      <c r="J3061"/>
    </row>
    <row r="3062" spans="10:10">
      <c r="J3062"/>
    </row>
    <row r="3063" spans="10:10">
      <c r="J3063"/>
    </row>
    <row r="3064" spans="10:10">
      <c r="J3064"/>
    </row>
    <row r="3065" spans="10:10">
      <c r="J3065"/>
    </row>
    <row r="3066" spans="10:10">
      <c r="J3066"/>
    </row>
    <row r="3067" spans="10:10">
      <c r="J3067"/>
    </row>
    <row r="3068" spans="10:10">
      <c r="J3068"/>
    </row>
    <row r="3069" spans="10:10">
      <c r="J3069"/>
    </row>
    <row r="3070" spans="10:10">
      <c r="J3070"/>
    </row>
    <row r="3071" spans="10:10">
      <c r="J3071"/>
    </row>
    <row r="3072" spans="10:10">
      <c r="J3072"/>
    </row>
    <row r="3073" spans="10:10">
      <c r="J3073"/>
    </row>
    <row r="3074" spans="10:10">
      <c r="J3074"/>
    </row>
    <row r="3075" spans="10:10">
      <c r="J3075"/>
    </row>
    <row r="3076" spans="10:10">
      <c r="J3076"/>
    </row>
    <row r="3077" spans="10:10">
      <c r="J3077"/>
    </row>
    <row r="3078" spans="10:10">
      <c r="J3078"/>
    </row>
    <row r="3079" spans="10:10">
      <c r="J3079"/>
    </row>
    <row r="3080" spans="10:10">
      <c r="J3080"/>
    </row>
    <row r="3081" spans="10:10">
      <c r="J3081"/>
    </row>
    <row r="3082" spans="10:10">
      <c r="J3082"/>
    </row>
    <row r="3083" spans="10:10">
      <c r="J3083"/>
    </row>
    <row r="3084" spans="10:10">
      <c r="J3084"/>
    </row>
    <row r="3085" spans="10:10">
      <c r="J3085"/>
    </row>
    <row r="3086" spans="10:10">
      <c r="J3086"/>
    </row>
    <row r="3087" spans="10:10">
      <c r="J3087"/>
    </row>
    <row r="3088" spans="10:10">
      <c r="J3088"/>
    </row>
    <row r="3089" spans="10:10">
      <c r="J3089"/>
    </row>
    <row r="3090" spans="10:10">
      <c r="J3090"/>
    </row>
    <row r="3091" spans="10:10">
      <c r="J3091"/>
    </row>
    <row r="3092" spans="10:10">
      <c r="J3092"/>
    </row>
    <row r="3093" spans="10:10">
      <c r="J3093"/>
    </row>
    <row r="3094" spans="10:10">
      <c r="J3094"/>
    </row>
    <row r="3095" spans="10:10">
      <c r="J3095"/>
    </row>
    <row r="3096" spans="10:10">
      <c r="J3096"/>
    </row>
    <row r="3097" spans="10:10">
      <c r="J3097"/>
    </row>
    <row r="3098" spans="10:10">
      <c r="J3098"/>
    </row>
    <row r="3099" spans="10:10">
      <c r="J3099"/>
    </row>
    <row r="3100" spans="10:10">
      <c r="J3100"/>
    </row>
    <row r="3101" spans="10:10">
      <c r="J3101"/>
    </row>
    <row r="3102" spans="10:10">
      <c r="J3102"/>
    </row>
    <row r="3103" spans="10:10">
      <c r="J3103"/>
    </row>
    <row r="3104" spans="10:10">
      <c r="J3104"/>
    </row>
    <row r="3105" spans="10:10">
      <c r="J3105"/>
    </row>
    <row r="3106" spans="10:10">
      <c r="J3106"/>
    </row>
    <row r="3107" spans="10:10">
      <c r="J3107"/>
    </row>
    <row r="3108" spans="10:10">
      <c r="J3108"/>
    </row>
    <row r="3109" spans="10:10">
      <c r="J3109"/>
    </row>
    <row r="3110" spans="10:10">
      <c r="J3110"/>
    </row>
    <row r="3111" spans="10:10">
      <c r="J3111"/>
    </row>
    <row r="3112" spans="10:10">
      <c r="J3112"/>
    </row>
    <row r="3113" spans="10:10">
      <c r="J3113"/>
    </row>
    <row r="3114" spans="10:10">
      <c r="J3114"/>
    </row>
    <row r="3115" spans="10:10">
      <c r="J3115"/>
    </row>
    <row r="3116" spans="10:10">
      <c r="J3116"/>
    </row>
    <row r="3117" spans="10:10">
      <c r="J3117"/>
    </row>
    <row r="3118" spans="10:10">
      <c r="J3118"/>
    </row>
    <row r="3119" spans="10:10">
      <c r="J3119"/>
    </row>
    <row r="3120" spans="10:10">
      <c r="J3120"/>
    </row>
    <row r="3121" spans="10:10">
      <c r="J3121"/>
    </row>
    <row r="3122" spans="10:10">
      <c r="J3122"/>
    </row>
    <row r="3123" spans="10:10">
      <c r="J3123"/>
    </row>
    <row r="3124" spans="10:10">
      <c r="J3124"/>
    </row>
    <row r="3125" spans="10:10">
      <c r="J3125"/>
    </row>
    <row r="3126" spans="10:10">
      <c r="J3126"/>
    </row>
    <row r="3127" spans="10:10">
      <c r="J3127"/>
    </row>
    <row r="3128" spans="10:10">
      <c r="J3128"/>
    </row>
    <row r="3129" spans="10:10">
      <c r="J3129"/>
    </row>
    <row r="3130" spans="10:10">
      <c r="J3130"/>
    </row>
    <row r="3131" spans="10:10">
      <c r="J3131"/>
    </row>
    <row r="3132" spans="10:10">
      <c r="J3132"/>
    </row>
    <row r="3133" spans="10:10">
      <c r="J3133"/>
    </row>
    <row r="3134" spans="10:10">
      <c r="J3134"/>
    </row>
    <row r="3135" spans="10:10">
      <c r="J3135"/>
    </row>
    <row r="3136" spans="10:10">
      <c r="J3136"/>
    </row>
    <row r="3137" spans="10:10">
      <c r="J3137"/>
    </row>
    <row r="3138" spans="10:10">
      <c r="J3138"/>
    </row>
    <row r="3139" spans="10:10">
      <c r="J3139"/>
    </row>
    <row r="3140" spans="10:10">
      <c r="J3140"/>
    </row>
    <row r="3141" spans="10:10">
      <c r="J3141"/>
    </row>
    <row r="3142" spans="10:10">
      <c r="J3142"/>
    </row>
    <row r="3143" spans="10:10">
      <c r="J3143"/>
    </row>
    <row r="3144" spans="10:10">
      <c r="J3144"/>
    </row>
    <row r="3145" spans="10:10">
      <c r="J3145"/>
    </row>
    <row r="3146" spans="10:10">
      <c r="J3146"/>
    </row>
    <row r="3147" spans="10:10">
      <c r="J3147"/>
    </row>
    <row r="3148" spans="10:10">
      <c r="J3148"/>
    </row>
    <row r="3149" spans="10:10">
      <c r="J3149"/>
    </row>
    <row r="3150" spans="10:10">
      <c r="J3150"/>
    </row>
    <row r="3151" spans="10:10">
      <c r="J3151"/>
    </row>
    <row r="3152" spans="10:10">
      <c r="J3152"/>
    </row>
    <row r="3153" spans="10:10">
      <c r="J3153"/>
    </row>
    <row r="3154" spans="10:10">
      <c r="J3154"/>
    </row>
    <row r="3155" spans="10:10">
      <c r="J3155"/>
    </row>
    <row r="3156" spans="10:10">
      <c r="J3156"/>
    </row>
    <row r="3157" spans="10:10">
      <c r="J3157"/>
    </row>
    <row r="3158" spans="10:10">
      <c r="J3158"/>
    </row>
    <row r="3159" spans="10:10">
      <c r="J3159"/>
    </row>
    <row r="3160" spans="10:10">
      <c r="J3160"/>
    </row>
    <row r="3161" spans="10:10">
      <c r="J3161"/>
    </row>
    <row r="3162" spans="10:10">
      <c r="J3162"/>
    </row>
    <row r="3163" spans="10:10">
      <c r="J3163"/>
    </row>
    <row r="3164" spans="10:10">
      <c r="J3164"/>
    </row>
    <row r="3165" spans="10:10">
      <c r="J3165"/>
    </row>
    <row r="3166" spans="10:10">
      <c r="J3166"/>
    </row>
    <row r="3167" spans="10:10">
      <c r="J3167"/>
    </row>
    <row r="3168" spans="10:10">
      <c r="J3168"/>
    </row>
    <row r="3169" spans="10:10">
      <c r="J3169"/>
    </row>
    <row r="3170" spans="10:10">
      <c r="J3170"/>
    </row>
    <row r="3171" spans="10:10">
      <c r="J3171"/>
    </row>
    <row r="3172" spans="10:10">
      <c r="J3172"/>
    </row>
    <row r="3173" spans="10:10">
      <c r="J3173"/>
    </row>
    <row r="3174" spans="10:10">
      <c r="J3174"/>
    </row>
    <row r="3175" spans="10:10">
      <c r="J3175"/>
    </row>
    <row r="3176" spans="10:10">
      <c r="J3176"/>
    </row>
    <row r="3177" spans="10:10">
      <c r="J3177"/>
    </row>
    <row r="3178" spans="10:10">
      <c r="J3178"/>
    </row>
    <row r="3179" spans="10:10">
      <c r="J3179"/>
    </row>
    <row r="3180" spans="10:10">
      <c r="J3180"/>
    </row>
    <row r="3181" spans="10:10">
      <c r="J3181"/>
    </row>
    <row r="3182" spans="10:10">
      <c r="J3182"/>
    </row>
    <row r="3183" spans="10:10">
      <c r="J3183"/>
    </row>
    <row r="3184" spans="10:10">
      <c r="J3184"/>
    </row>
    <row r="3185" spans="10:10">
      <c r="J3185"/>
    </row>
    <row r="3186" spans="10:10">
      <c r="J3186"/>
    </row>
    <row r="3187" spans="10:10">
      <c r="J3187"/>
    </row>
    <row r="3188" spans="10:10">
      <c r="J3188"/>
    </row>
    <row r="3189" spans="10:10">
      <c r="J3189"/>
    </row>
    <row r="3190" spans="10:10">
      <c r="J3190"/>
    </row>
    <row r="3191" spans="10:10">
      <c r="J3191"/>
    </row>
    <row r="3192" spans="10:10">
      <c r="J3192"/>
    </row>
    <row r="3193" spans="10:10">
      <c r="J3193"/>
    </row>
    <row r="3194" spans="10:10">
      <c r="J3194"/>
    </row>
    <row r="3195" spans="10:10">
      <c r="J3195"/>
    </row>
    <row r="3196" spans="10:10">
      <c r="J3196"/>
    </row>
    <row r="3197" spans="10:10">
      <c r="J3197"/>
    </row>
    <row r="3198" spans="10:10">
      <c r="J3198"/>
    </row>
    <row r="3199" spans="10:10">
      <c r="J3199"/>
    </row>
    <row r="3200" spans="10:10">
      <c r="J3200"/>
    </row>
    <row r="3201" spans="10:10">
      <c r="J3201"/>
    </row>
    <row r="3202" spans="10:10">
      <c r="J3202"/>
    </row>
    <row r="3203" spans="10:10">
      <c r="J3203"/>
    </row>
    <row r="3204" spans="10:10">
      <c r="J3204"/>
    </row>
    <row r="3205" spans="10:10">
      <c r="J3205"/>
    </row>
    <row r="3206" spans="10:10">
      <c r="J3206"/>
    </row>
    <row r="3207" spans="10:10">
      <c r="J3207"/>
    </row>
    <row r="3208" spans="10:10">
      <c r="J3208"/>
    </row>
    <row r="3209" spans="10:10">
      <c r="J3209"/>
    </row>
    <row r="3210" spans="10:10">
      <c r="J3210"/>
    </row>
    <row r="3211" spans="10:10">
      <c r="J3211"/>
    </row>
    <row r="3212" spans="10:10">
      <c r="J3212"/>
    </row>
    <row r="3213" spans="10:10">
      <c r="J3213"/>
    </row>
    <row r="3214" spans="10:10">
      <c r="J3214"/>
    </row>
    <row r="3215" spans="10:10">
      <c r="J3215"/>
    </row>
    <row r="3216" spans="10:10">
      <c r="J3216"/>
    </row>
    <row r="3217" spans="10:10">
      <c r="J3217"/>
    </row>
    <row r="3218" spans="10:10">
      <c r="J3218"/>
    </row>
    <row r="3219" spans="10:10">
      <c r="J3219"/>
    </row>
    <row r="3220" spans="10:10">
      <c r="J3220"/>
    </row>
    <row r="3221" spans="10:10">
      <c r="J3221"/>
    </row>
    <row r="3222" spans="10:10">
      <c r="J3222"/>
    </row>
    <row r="3223" spans="10:10">
      <c r="J3223"/>
    </row>
    <row r="3224" spans="10:10">
      <c r="J3224"/>
    </row>
    <row r="3225" spans="10:10">
      <c r="J3225"/>
    </row>
    <row r="3226" spans="10:10">
      <c r="J3226"/>
    </row>
    <row r="3227" spans="10:10">
      <c r="J3227"/>
    </row>
    <row r="3228" spans="10:10">
      <c r="J3228"/>
    </row>
    <row r="3229" spans="10:10">
      <c r="J3229"/>
    </row>
    <row r="3230" spans="10:10">
      <c r="J3230"/>
    </row>
    <row r="3231" spans="10:10">
      <c r="J3231"/>
    </row>
    <row r="3232" spans="10:10">
      <c r="J3232"/>
    </row>
    <row r="3233" spans="10:10">
      <c r="J3233"/>
    </row>
    <row r="3234" spans="10:10">
      <c r="J3234"/>
    </row>
    <row r="3235" spans="10:10">
      <c r="J3235"/>
    </row>
    <row r="3236" spans="10:10">
      <c r="J3236"/>
    </row>
    <row r="3237" spans="10:10">
      <c r="J3237"/>
    </row>
    <row r="3238" spans="10:10">
      <c r="J3238"/>
    </row>
    <row r="3239" spans="10:10">
      <c r="J3239"/>
    </row>
    <row r="3240" spans="10:10">
      <c r="J3240"/>
    </row>
    <row r="3241" spans="10:10">
      <c r="J3241"/>
    </row>
    <row r="3242" spans="10:10">
      <c r="J3242"/>
    </row>
    <row r="3243" spans="10:10">
      <c r="J3243"/>
    </row>
    <row r="3244" spans="10:10">
      <c r="J3244"/>
    </row>
    <row r="3245" spans="10:10">
      <c r="J3245"/>
    </row>
    <row r="3246" spans="10:10">
      <c r="J3246"/>
    </row>
    <row r="3247" spans="10:10">
      <c r="J3247"/>
    </row>
    <row r="3248" spans="10:10">
      <c r="J3248"/>
    </row>
    <row r="3249" spans="10:10">
      <c r="J3249"/>
    </row>
    <row r="3250" spans="10:10">
      <c r="J3250"/>
    </row>
    <row r="3251" spans="10:10">
      <c r="J3251"/>
    </row>
    <row r="3252" spans="10:10">
      <c r="J3252"/>
    </row>
    <row r="3253" spans="10:10">
      <c r="J3253"/>
    </row>
    <row r="3254" spans="10:10">
      <c r="J3254"/>
    </row>
    <row r="3255" spans="10:10">
      <c r="J3255"/>
    </row>
    <row r="3256" spans="10:10">
      <c r="J3256"/>
    </row>
    <row r="3257" spans="10:10">
      <c r="J3257"/>
    </row>
    <row r="3258" spans="10:10">
      <c r="J3258"/>
    </row>
    <row r="3259" spans="10:10">
      <c r="J3259"/>
    </row>
    <row r="3260" spans="10:10">
      <c r="J3260"/>
    </row>
    <row r="3261" spans="10:10">
      <c r="J3261"/>
    </row>
    <row r="3262" spans="10:10">
      <c r="J3262"/>
    </row>
    <row r="3263" spans="10:10">
      <c r="J3263"/>
    </row>
    <row r="3264" spans="10:10">
      <c r="J3264"/>
    </row>
    <row r="3265" spans="10:10">
      <c r="J3265"/>
    </row>
    <row r="3266" spans="10:10">
      <c r="J3266"/>
    </row>
    <row r="3267" spans="10:10">
      <c r="J3267"/>
    </row>
    <row r="3268" spans="10:10">
      <c r="J3268"/>
    </row>
    <row r="3269" spans="10:10">
      <c r="J3269"/>
    </row>
    <row r="3270" spans="10:10">
      <c r="J3270"/>
    </row>
    <row r="3271" spans="10:10">
      <c r="J3271"/>
    </row>
    <row r="3272" spans="10:10">
      <c r="J3272"/>
    </row>
    <row r="3273" spans="10:10">
      <c r="J3273"/>
    </row>
    <row r="3274" spans="10:10">
      <c r="J3274"/>
    </row>
    <row r="3275" spans="10:10">
      <c r="J3275"/>
    </row>
    <row r="3276" spans="10:10">
      <c r="J3276"/>
    </row>
    <row r="3277" spans="10:10">
      <c r="J3277"/>
    </row>
    <row r="3278" spans="10:10">
      <c r="J3278"/>
    </row>
    <row r="3279" spans="10:10">
      <c r="J3279"/>
    </row>
    <row r="3280" spans="10:10">
      <c r="J3280"/>
    </row>
    <row r="3281" spans="10:10">
      <c r="J3281"/>
    </row>
    <row r="3282" spans="10:10">
      <c r="J3282"/>
    </row>
    <row r="3283" spans="10:10">
      <c r="J3283"/>
    </row>
    <row r="3284" spans="10:10">
      <c r="J3284"/>
    </row>
    <row r="3285" spans="10:10">
      <c r="J3285"/>
    </row>
    <row r="3286" spans="10:10">
      <c r="J3286"/>
    </row>
    <row r="3287" spans="10:10">
      <c r="J3287"/>
    </row>
    <row r="3288" spans="10:10">
      <c r="J3288"/>
    </row>
    <row r="3289" spans="10:10">
      <c r="J3289"/>
    </row>
    <row r="3290" spans="10:10">
      <c r="J3290"/>
    </row>
    <row r="3291" spans="10:10">
      <c r="J3291"/>
    </row>
    <row r="3292" spans="10:10">
      <c r="J3292"/>
    </row>
    <row r="3293" spans="10:10">
      <c r="J3293"/>
    </row>
    <row r="3294" spans="10:10">
      <c r="J3294"/>
    </row>
    <row r="3295" spans="10:10">
      <c r="J3295"/>
    </row>
    <row r="3296" spans="10:10">
      <c r="J3296"/>
    </row>
    <row r="3297" spans="10:10">
      <c r="J3297"/>
    </row>
    <row r="3298" spans="10:10">
      <c r="J3298"/>
    </row>
    <row r="3299" spans="10:10">
      <c r="J3299"/>
    </row>
    <row r="3300" spans="10:10">
      <c r="J3300"/>
    </row>
    <row r="3301" spans="10:10">
      <c r="J3301"/>
    </row>
    <row r="3302" spans="10:10">
      <c r="J3302"/>
    </row>
    <row r="3303" spans="10:10">
      <c r="J3303"/>
    </row>
    <row r="3304" spans="10:10">
      <c r="J3304"/>
    </row>
    <row r="3305" spans="10:10">
      <c r="J3305"/>
    </row>
    <row r="3306" spans="10:10">
      <c r="J3306"/>
    </row>
    <row r="3307" spans="10:10">
      <c r="J3307"/>
    </row>
    <row r="3308" spans="10:10">
      <c r="J3308"/>
    </row>
    <row r="3309" spans="10:10">
      <c r="J3309"/>
    </row>
    <row r="3310" spans="10:10">
      <c r="J3310"/>
    </row>
    <row r="3311" spans="10:10">
      <c r="J3311"/>
    </row>
    <row r="3312" spans="10:10">
      <c r="J3312"/>
    </row>
    <row r="3313" spans="10:10">
      <c r="J3313"/>
    </row>
    <row r="3314" spans="10:10">
      <c r="J3314"/>
    </row>
    <row r="3315" spans="10:10">
      <c r="J3315"/>
    </row>
    <row r="3316" spans="10:10">
      <c r="J3316"/>
    </row>
    <row r="3317" spans="10:10">
      <c r="J3317"/>
    </row>
    <row r="3318" spans="10:10">
      <c r="J3318"/>
    </row>
    <row r="3319" spans="10:10">
      <c r="J3319"/>
    </row>
    <row r="3320" spans="10:10">
      <c r="J3320"/>
    </row>
    <row r="3321" spans="10:10">
      <c r="J3321"/>
    </row>
    <row r="3322" spans="10:10">
      <c r="J3322"/>
    </row>
    <row r="3323" spans="10:10">
      <c r="J3323"/>
    </row>
    <row r="3324" spans="10:10">
      <c r="J3324"/>
    </row>
    <row r="3325" spans="10:10">
      <c r="J3325"/>
    </row>
    <row r="3326" spans="10:10">
      <c r="J3326"/>
    </row>
    <row r="3327" spans="10:10">
      <c r="J3327"/>
    </row>
    <row r="3328" spans="10:10">
      <c r="J3328"/>
    </row>
    <row r="3329" spans="10:10">
      <c r="J3329"/>
    </row>
    <row r="3330" spans="10:10">
      <c r="J3330"/>
    </row>
    <row r="3331" spans="10:10">
      <c r="J3331"/>
    </row>
    <row r="3332" spans="10:10">
      <c r="J3332"/>
    </row>
    <row r="3333" spans="10:10">
      <c r="J3333"/>
    </row>
    <row r="3334" spans="10:10">
      <c r="J3334"/>
    </row>
    <row r="3335" spans="10:10">
      <c r="J3335"/>
    </row>
    <row r="3336" spans="10:10">
      <c r="J3336"/>
    </row>
    <row r="3337" spans="10:10">
      <c r="J3337"/>
    </row>
    <row r="3338" spans="10:10">
      <c r="J3338"/>
    </row>
    <row r="3339" spans="10:10">
      <c r="J3339"/>
    </row>
    <row r="3340" spans="10:10">
      <c r="J3340"/>
    </row>
    <row r="3341" spans="10:10">
      <c r="J3341"/>
    </row>
    <row r="3342" spans="10:10">
      <c r="J3342"/>
    </row>
    <row r="3343" spans="10:10">
      <c r="J3343"/>
    </row>
    <row r="3344" spans="10:10">
      <c r="J3344"/>
    </row>
    <row r="3345" spans="10:10">
      <c r="J3345"/>
    </row>
    <row r="3346" spans="10:10">
      <c r="J3346"/>
    </row>
    <row r="3347" spans="10:10">
      <c r="J3347"/>
    </row>
    <row r="3348" spans="10:10">
      <c r="J3348"/>
    </row>
    <row r="3349" spans="10:10">
      <c r="J3349"/>
    </row>
    <row r="3350" spans="10:10">
      <c r="J3350"/>
    </row>
    <row r="3351" spans="10:10">
      <c r="J3351"/>
    </row>
    <row r="3352" spans="10:10">
      <c r="J3352"/>
    </row>
    <row r="3353" spans="10:10">
      <c r="J3353"/>
    </row>
    <row r="3354" spans="10:10">
      <c r="J3354"/>
    </row>
    <row r="3355" spans="10:10">
      <c r="J3355"/>
    </row>
    <row r="3356" spans="10:10">
      <c r="J3356"/>
    </row>
    <row r="3357" spans="10:10">
      <c r="J3357"/>
    </row>
    <row r="3358" spans="10:10">
      <c r="J3358"/>
    </row>
    <row r="3359" spans="10:10">
      <c r="J3359"/>
    </row>
    <row r="3360" spans="10:10">
      <c r="J3360"/>
    </row>
    <row r="3361" spans="10:10">
      <c r="J3361"/>
    </row>
    <row r="3362" spans="10:10">
      <c r="J3362"/>
    </row>
    <row r="3363" spans="10:10">
      <c r="J3363"/>
    </row>
    <row r="3364" spans="10:10">
      <c r="J3364"/>
    </row>
    <row r="3365" spans="10:10">
      <c r="J3365"/>
    </row>
    <row r="3366" spans="10:10">
      <c r="J3366"/>
    </row>
    <row r="3367" spans="10:10">
      <c r="J3367"/>
    </row>
    <row r="3368" spans="10:10">
      <c r="J3368"/>
    </row>
    <row r="3369" spans="10:10">
      <c r="J3369"/>
    </row>
    <row r="3370" spans="10:10">
      <c r="J3370"/>
    </row>
    <row r="3371" spans="10:10">
      <c r="J3371"/>
    </row>
    <row r="3372" spans="10:10">
      <c r="J3372"/>
    </row>
    <row r="3373" spans="10:10">
      <c r="J3373"/>
    </row>
    <row r="3374" spans="10:10">
      <c r="J3374"/>
    </row>
    <row r="3375" spans="10:10">
      <c r="J3375"/>
    </row>
    <row r="3376" spans="10:10">
      <c r="J3376"/>
    </row>
    <row r="3377" spans="10:10">
      <c r="J3377"/>
    </row>
    <row r="3378" spans="10:10">
      <c r="J3378"/>
    </row>
    <row r="3379" spans="10:10">
      <c r="J3379"/>
    </row>
    <row r="3380" spans="10:10">
      <c r="J3380"/>
    </row>
    <row r="3381" spans="10:10">
      <c r="J3381"/>
    </row>
    <row r="3382" spans="10:10">
      <c r="J3382"/>
    </row>
    <row r="3383" spans="10:10">
      <c r="J3383"/>
    </row>
    <row r="3384" spans="10:10">
      <c r="J3384"/>
    </row>
    <row r="3385" spans="10:10">
      <c r="J3385"/>
    </row>
    <row r="3386" spans="10:10">
      <c r="J3386"/>
    </row>
    <row r="3387" spans="10:10">
      <c r="J3387"/>
    </row>
    <row r="3388" spans="10:10">
      <c r="J3388"/>
    </row>
    <row r="3389" spans="10:10">
      <c r="J3389"/>
    </row>
    <row r="3390" spans="10:10">
      <c r="J3390"/>
    </row>
    <row r="3391" spans="10:10">
      <c r="J3391"/>
    </row>
    <row r="3392" spans="10:10">
      <c r="J3392"/>
    </row>
    <row r="3393" spans="10:10">
      <c r="J3393"/>
    </row>
    <row r="3394" spans="10:10">
      <c r="J3394"/>
    </row>
    <row r="3395" spans="10:10">
      <c r="J3395"/>
    </row>
    <row r="3396" spans="10:10">
      <c r="J3396"/>
    </row>
    <row r="3397" spans="10:10">
      <c r="J3397"/>
    </row>
    <row r="3398" spans="10:10">
      <c r="J3398"/>
    </row>
    <row r="3399" spans="10:10">
      <c r="J3399"/>
    </row>
    <row r="3400" spans="10:10">
      <c r="J3400"/>
    </row>
    <row r="3401" spans="10:10">
      <c r="J3401"/>
    </row>
    <row r="3402" spans="10:10">
      <c r="J3402"/>
    </row>
    <row r="3403" spans="10:10">
      <c r="J3403"/>
    </row>
    <row r="3404" spans="10:10">
      <c r="J3404"/>
    </row>
    <row r="3405" spans="10:10">
      <c r="J3405"/>
    </row>
    <row r="3406" spans="10:10">
      <c r="J3406"/>
    </row>
    <row r="3407" spans="10:10">
      <c r="J3407"/>
    </row>
    <row r="3408" spans="10:10">
      <c r="J3408"/>
    </row>
    <row r="3409" spans="10:10">
      <c r="J3409"/>
    </row>
    <row r="3410" spans="10:10">
      <c r="J3410"/>
    </row>
    <row r="3411" spans="10:10">
      <c r="J3411"/>
    </row>
    <row r="3412" spans="10:10">
      <c r="J3412"/>
    </row>
    <row r="3413" spans="10:10">
      <c r="J3413"/>
    </row>
    <row r="3414" spans="10:10">
      <c r="J3414"/>
    </row>
    <row r="3415" spans="10:10">
      <c r="J3415"/>
    </row>
    <row r="3416" spans="10:10">
      <c r="J3416"/>
    </row>
    <row r="3417" spans="10:10">
      <c r="J3417"/>
    </row>
    <row r="3418" spans="10:10">
      <c r="J3418"/>
    </row>
    <row r="3419" spans="10:10">
      <c r="J3419"/>
    </row>
    <row r="3420" spans="10:10">
      <c r="J3420"/>
    </row>
    <row r="3421" spans="10:10">
      <c r="J3421"/>
    </row>
    <row r="3422" spans="10:10">
      <c r="J3422"/>
    </row>
    <row r="3423" spans="10:10">
      <c r="J3423"/>
    </row>
    <row r="3424" spans="10:10">
      <c r="J3424"/>
    </row>
    <row r="3425" spans="10:10">
      <c r="J3425"/>
    </row>
    <row r="3426" spans="10:10">
      <c r="J3426"/>
    </row>
    <row r="3427" spans="10:10">
      <c r="J3427"/>
    </row>
    <row r="3428" spans="10:10">
      <c r="J3428"/>
    </row>
    <row r="3429" spans="10:10">
      <c r="J3429"/>
    </row>
    <row r="3430" spans="10:10">
      <c r="J3430"/>
    </row>
    <row r="3431" spans="10:10">
      <c r="J3431"/>
    </row>
    <row r="3432" spans="10:10">
      <c r="J3432"/>
    </row>
    <row r="3433" spans="10:10">
      <c r="J3433"/>
    </row>
    <row r="3434" spans="10:10">
      <c r="J3434"/>
    </row>
    <row r="3435" spans="10:10">
      <c r="J3435"/>
    </row>
    <row r="3436" spans="10:10">
      <c r="J3436"/>
    </row>
    <row r="3437" spans="10:10">
      <c r="J3437"/>
    </row>
    <row r="3438" spans="10:10">
      <c r="J3438"/>
    </row>
    <row r="3439" spans="10:10">
      <c r="J3439"/>
    </row>
    <row r="3440" spans="10:10">
      <c r="J34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432"/>
  <sheetViews>
    <sheetView topLeftCell="C19" zoomScale="110" zoomScaleNormal="110" workbookViewId="0">
      <selection activeCell="J29" sqref="J29"/>
    </sheetView>
  </sheetViews>
  <sheetFormatPr defaultRowHeight="12.75"/>
  <cols>
    <col min="1" max="1" width="26.5703125" bestFit="1" customWidth="1"/>
    <col min="2" max="2" width="37.42578125" customWidth="1"/>
    <col min="3" max="3" width="12.7109375" customWidth="1"/>
    <col min="4" max="4" width="15.7109375" bestFit="1" customWidth="1"/>
    <col min="5" max="5" width="10.5703125" bestFit="1" customWidth="1"/>
    <col min="6" max="6" width="15.28515625" bestFit="1" customWidth="1"/>
    <col min="7" max="7" width="16.7109375" bestFit="1" customWidth="1"/>
    <col min="8" max="8" width="9.85546875" bestFit="1" customWidth="1"/>
    <col min="9" max="9" width="6.85546875" customWidth="1"/>
    <col min="10" max="10" width="14.85546875" style="46" customWidth="1"/>
    <col min="11" max="11" width="14.28515625" customWidth="1"/>
    <col min="12" max="12" width="9.140625" customWidth="1"/>
    <col min="13" max="13" width="11.7109375" customWidth="1"/>
    <col min="14" max="14" width="12.85546875" customWidth="1"/>
    <col min="15" max="15" width="12.42578125" customWidth="1"/>
    <col min="16" max="16" width="14.5703125" customWidth="1"/>
    <col min="17" max="17" width="9.140625" customWidth="1"/>
    <col min="18" max="18" width="11.85546875" customWidth="1"/>
    <col min="19" max="19" width="14.85546875" customWidth="1"/>
    <col min="20" max="20" width="13.5703125" customWidth="1"/>
    <col min="21" max="21" width="14.7109375" customWidth="1"/>
    <col min="23" max="23" width="13.28515625" customWidth="1"/>
    <col min="24" max="24" width="13.42578125" customWidth="1"/>
    <col min="25" max="25" width="13.5703125" customWidth="1"/>
    <col min="26" max="26" width="15.28515625" customWidth="1"/>
  </cols>
  <sheetData>
    <row r="1" spans="1:28">
      <c r="A1" s="47" t="s">
        <v>0</v>
      </c>
      <c r="B1" s="2"/>
      <c r="C1" s="3"/>
      <c r="D1" s="4"/>
      <c r="E1" s="5" t="s">
        <v>1</v>
      </c>
      <c r="F1" s="5" t="s">
        <v>2</v>
      </c>
      <c r="G1" s="6" t="s">
        <v>3</v>
      </c>
      <c r="H1" s="7" t="s">
        <v>4</v>
      </c>
      <c r="I1" s="5"/>
      <c r="J1" s="41" t="s">
        <v>5</v>
      </c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>
      <c r="A2" s="1" t="s">
        <v>67</v>
      </c>
      <c r="B2" s="8"/>
      <c r="C2" s="9" t="s">
        <v>6</v>
      </c>
      <c r="D2" s="10" t="s">
        <v>3</v>
      </c>
      <c r="E2" s="10" t="s">
        <v>7</v>
      </c>
      <c r="F2" s="10" t="s">
        <v>8</v>
      </c>
      <c r="G2" s="11" t="s">
        <v>9</v>
      </c>
      <c r="H2" s="12" t="s">
        <v>10</v>
      </c>
      <c r="I2" s="10" t="s">
        <v>11</v>
      </c>
      <c r="J2" s="42" t="s">
        <v>12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13.5" thickBot="1">
      <c r="A3" s="1" t="s">
        <v>59</v>
      </c>
      <c r="B3" s="13" t="s">
        <v>13</v>
      </c>
      <c r="C3" s="14" t="s">
        <v>14</v>
      </c>
      <c r="D3" s="15" t="s">
        <v>15</v>
      </c>
      <c r="E3" s="15" t="s">
        <v>16</v>
      </c>
      <c r="F3" s="15" t="s">
        <v>17</v>
      </c>
      <c r="G3" s="16" t="s">
        <v>18</v>
      </c>
      <c r="H3" s="17" t="s">
        <v>19</v>
      </c>
      <c r="I3" s="15" t="s">
        <v>20</v>
      </c>
      <c r="J3" s="43" t="s">
        <v>21</v>
      </c>
      <c r="K3" s="104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8" ht="13.5" thickBot="1">
      <c r="A4" s="48"/>
      <c r="B4" s="13"/>
      <c r="C4" s="14"/>
      <c r="D4" s="15"/>
      <c r="E4" s="15"/>
      <c r="F4" s="15"/>
      <c r="G4" s="16"/>
      <c r="H4" s="17"/>
      <c r="I4" s="15"/>
      <c r="J4" s="43"/>
      <c r="K4" s="97"/>
      <c r="M4" s="94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8" ht="13.5" thickBot="1">
      <c r="A5" s="18" t="s">
        <v>22</v>
      </c>
      <c r="B5" s="19" t="s">
        <v>23</v>
      </c>
      <c r="C5" s="20" t="s">
        <v>24</v>
      </c>
      <c r="D5" s="21" t="s">
        <v>25</v>
      </c>
      <c r="E5" s="21" t="s">
        <v>26</v>
      </c>
      <c r="F5" s="21" t="s">
        <v>27</v>
      </c>
      <c r="G5" s="21" t="s">
        <v>28</v>
      </c>
      <c r="H5" s="22" t="s">
        <v>29</v>
      </c>
      <c r="I5" s="21" t="s">
        <v>30</v>
      </c>
      <c r="J5" s="44" t="s">
        <v>31</v>
      </c>
      <c r="K5" s="97"/>
      <c r="M5" s="96"/>
      <c r="N5" s="96"/>
      <c r="O5" s="96"/>
      <c r="P5" s="96"/>
      <c r="Q5" s="95"/>
      <c r="R5" s="97"/>
      <c r="S5" s="97"/>
      <c r="T5" s="97"/>
      <c r="U5" s="97"/>
      <c r="V5" s="95"/>
      <c r="W5" s="98"/>
      <c r="X5" s="98"/>
      <c r="Y5" s="98"/>
      <c r="Z5" s="98"/>
      <c r="AA5" s="95"/>
    </row>
    <row r="6" spans="1:28">
      <c r="A6" s="26"/>
      <c r="B6" s="27" t="s">
        <v>32</v>
      </c>
      <c r="C6" s="28"/>
      <c r="D6" s="29"/>
      <c r="E6" s="30"/>
      <c r="F6" s="29"/>
      <c r="G6" s="30"/>
      <c r="H6" s="29"/>
      <c r="I6" s="26"/>
      <c r="J6" s="45"/>
      <c r="K6" s="97"/>
      <c r="M6" s="96"/>
      <c r="N6" s="96"/>
      <c r="O6" s="96"/>
      <c r="P6" s="96"/>
      <c r="Q6" s="95"/>
      <c r="R6" s="97"/>
      <c r="S6" s="97"/>
      <c r="T6" s="97"/>
      <c r="U6" s="97"/>
      <c r="V6" s="95"/>
      <c r="W6" s="98"/>
      <c r="X6" s="98"/>
      <c r="Y6" s="98"/>
      <c r="Z6" s="98"/>
      <c r="AA6" s="95"/>
    </row>
    <row r="7" spans="1:28">
      <c r="A7" s="50">
        <v>105</v>
      </c>
      <c r="B7" s="32" t="s">
        <v>231</v>
      </c>
      <c r="C7" s="53" t="s">
        <v>34</v>
      </c>
      <c r="D7" s="52">
        <v>1</v>
      </c>
      <c r="E7" s="50">
        <v>1</v>
      </c>
      <c r="F7" s="52">
        <f>(D7)*(E7)</f>
        <v>1</v>
      </c>
      <c r="G7" s="122">
        <v>12</v>
      </c>
      <c r="H7" s="52">
        <f>(F7)*(G7)</f>
        <v>12</v>
      </c>
      <c r="I7" s="31">
        <v>35.72</v>
      </c>
      <c r="J7" s="59">
        <f>(H7)*(I7)</f>
        <v>428.64</v>
      </c>
      <c r="K7" s="97"/>
      <c r="M7" s="99"/>
      <c r="N7" s="99"/>
      <c r="O7" s="99"/>
      <c r="P7" s="99"/>
      <c r="Q7" s="100"/>
      <c r="R7" s="101"/>
      <c r="S7" s="101"/>
      <c r="T7" s="101"/>
      <c r="U7" s="101"/>
      <c r="V7" s="100"/>
      <c r="W7" s="102"/>
      <c r="X7" s="102"/>
      <c r="Y7" s="102"/>
      <c r="Z7" s="102"/>
      <c r="AA7" s="95"/>
    </row>
    <row r="8" spans="1:28">
      <c r="A8" s="50" t="s">
        <v>377</v>
      </c>
      <c r="B8" s="32" t="s">
        <v>374</v>
      </c>
      <c r="C8" s="53" t="s">
        <v>34</v>
      </c>
      <c r="D8" s="52">
        <v>138</v>
      </c>
      <c r="E8" s="50">
        <v>1</v>
      </c>
      <c r="F8" s="52">
        <f t="shared" ref="F8" si="0">(D8)*(E8)</f>
        <v>138</v>
      </c>
      <c r="G8" s="50">
        <v>1.5</v>
      </c>
      <c r="H8" s="52">
        <f t="shared" ref="H8" si="1">(F8)*(G8)</f>
        <v>207</v>
      </c>
      <c r="I8" s="31">
        <v>35.72</v>
      </c>
      <c r="J8" s="59">
        <f t="shared" ref="J8" si="2">(H8)*(I8)</f>
        <v>7394.04</v>
      </c>
      <c r="K8" s="97"/>
      <c r="M8" s="99"/>
      <c r="N8" s="99"/>
      <c r="O8" s="99"/>
      <c r="P8" s="99"/>
      <c r="Q8" s="100"/>
      <c r="R8" s="101"/>
      <c r="S8" s="101"/>
      <c r="T8" s="101"/>
      <c r="U8" s="101"/>
      <c r="V8" s="100"/>
      <c r="W8" s="102"/>
      <c r="X8" s="102"/>
      <c r="Y8" s="102"/>
      <c r="Z8" s="102"/>
      <c r="AA8" s="95"/>
    </row>
    <row r="9" spans="1:28">
      <c r="A9" s="50" t="s">
        <v>363</v>
      </c>
      <c r="B9" s="32" t="s">
        <v>69</v>
      </c>
      <c r="C9" s="53" t="s">
        <v>34</v>
      </c>
      <c r="D9" s="127">
        <v>138</v>
      </c>
      <c r="E9" s="50">
        <v>1</v>
      </c>
      <c r="F9" s="52">
        <f t="shared" ref="F9:F10" si="3">(D9)*(E9)</f>
        <v>138</v>
      </c>
      <c r="G9" s="50">
        <v>8.3000000000000004E-2</v>
      </c>
      <c r="H9" s="52">
        <f t="shared" ref="H9:H10" si="4">(F9)*(G9)</f>
        <v>11.454000000000001</v>
      </c>
      <c r="I9" s="31">
        <v>35.72</v>
      </c>
      <c r="J9" s="59">
        <f t="shared" ref="J9:J10" si="5">(H9)*(I9)</f>
        <v>409.13688000000002</v>
      </c>
      <c r="K9" s="126"/>
      <c r="M9" s="99"/>
      <c r="N9" s="99"/>
      <c r="O9" s="99"/>
      <c r="P9" s="99"/>
      <c r="Q9" s="100"/>
      <c r="R9" s="101"/>
      <c r="S9" s="101"/>
      <c r="T9" s="101"/>
      <c r="U9" s="101"/>
      <c r="V9" s="100"/>
      <c r="W9" s="102"/>
      <c r="X9" s="102"/>
      <c r="Y9" s="102"/>
      <c r="Z9" s="102"/>
      <c r="AA9" s="95"/>
    </row>
    <row r="10" spans="1:28">
      <c r="A10" s="50" t="s">
        <v>364</v>
      </c>
      <c r="B10" s="32" t="s">
        <v>164</v>
      </c>
      <c r="C10" s="53" t="s">
        <v>34</v>
      </c>
      <c r="D10" s="127">
        <v>138</v>
      </c>
      <c r="E10" s="50">
        <v>1</v>
      </c>
      <c r="F10" s="52">
        <f t="shared" si="3"/>
        <v>138</v>
      </c>
      <c r="G10" s="50">
        <v>20</v>
      </c>
      <c r="H10" s="52">
        <f t="shared" si="4"/>
        <v>2760</v>
      </c>
      <c r="I10" s="31">
        <v>35.72</v>
      </c>
      <c r="J10" s="59">
        <f t="shared" si="5"/>
        <v>98587.199999999997</v>
      </c>
      <c r="K10" s="97"/>
      <c r="M10" s="99"/>
      <c r="N10" s="99"/>
      <c r="O10" s="99"/>
      <c r="P10" s="99"/>
      <c r="Q10" s="100"/>
      <c r="R10" s="101"/>
      <c r="S10" s="101"/>
      <c r="T10" s="101"/>
      <c r="U10" s="101"/>
      <c r="V10" s="100"/>
      <c r="W10" s="102"/>
      <c r="X10" s="102"/>
      <c r="Y10" s="102"/>
      <c r="Z10" s="102"/>
      <c r="AA10" s="95"/>
    </row>
    <row r="11" spans="1:28" ht="25.5">
      <c r="A11" s="50" t="s">
        <v>365</v>
      </c>
      <c r="B11" s="32" t="s">
        <v>36</v>
      </c>
      <c r="C11" s="53" t="s">
        <v>34</v>
      </c>
      <c r="D11" s="127">
        <v>138</v>
      </c>
      <c r="E11" s="50">
        <v>1</v>
      </c>
      <c r="F11" s="52">
        <f>(D11)*(E11)</f>
        <v>138</v>
      </c>
      <c r="G11" s="50">
        <v>0.25</v>
      </c>
      <c r="H11" s="52">
        <f>(F11)*(G11)</f>
        <v>34.5</v>
      </c>
      <c r="I11" s="31">
        <v>35.72</v>
      </c>
      <c r="J11" s="59">
        <f>(H11)*(I11)</f>
        <v>1232.3399999999999</v>
      </c>
      <c r="K11" s="97"/>
      <c r="M11" s="99"/>
      <c r="N11" s="99"/>
      <c r="O11" s="99"/>
      <c r="P11" s="99"/>
      <c r="Q11" s="100"/>
      <c r="R11" s="101"/>
      <c r="S11" s="101"/>
      <c r="T11" s="101"/>
      <c r="U11" s="101"/>
      <c r="V11" s="100"/>
      <c r="W11" s="102"/>
      <c r="X11" s="102"/>
      <c r="Y11" s="102"/>
      <c r="Z11" s="102"/>
      <c r="AA11" s="95"/>
    </row>
    <row r="12" spans="1:28">
      <c r="A12" s="50"/>
      <c r="B12" s="33" t="s">
        <v>152</v>
      </c>
      <c r="C12" s="53"/>
      <c r="D12" s="50"/>
      <c r="E12" s="50"/>
      <c r="F12" s="51"/>
      <c r="G12" s="50"/>
      <c r="H12" s="51"/>
      <c r="I12" s="31"/>
      <c r="J12" s="60"/>
      <c r="K12" s="97"/>
      <c r="M12" s="99"/>
      <c r="N12" s="99"/>
      <c r="O12" s="99"/>
      <c r="P12" s="99"/>
      <c r="Q12" s="100"/>
      <c r="R12" s="101"/>
      <c r="S12" s="101"/>
      <c r="T12" s="101"/>
      <c r="U12" s="101"/>
      <c r="V12" s="100"/>
      <c r="W12" s="102"/>
      <c r="X12" s="102"/>
      <c r="Y12" s="102"/>
      <c r="Z12" s="102"/>
      <c r="AA12" s="95"/>
    </row>
    <row r="13" spans="1:28">
      <c r="A13" s="50" t="s">
        <v>342</v>
      </c>
      <c r="B13" s="112" t="s">
        <v>356</v>
      </c>
      <c r="C13" s="53" t="s">
        <v>34</v>
      </c>
      <c r="D13" s="50">
        <v>29</v>
      </c>
      <c r="E13" s="50">
        <v>1</v>
      </c>
      <c r="F13" s="52">
        <f t="shared" ref="F13" si="6">(D13)*(E13)</f>
        <v>29</v>
      </c>
      <c r="G13" s="50">
        <v>1</v>
      </c>
      <c r="H13" s="52">
        <f t="shared" ref="H13" si="7">(F13)*(G13)</f>
        <v>29</v>
      </c>
      <c r="I13" s="31">
        <v>35.72</v>
      </c>
      <c r="J13" s="59">
        <f t="shared" ref="J13" si="8">(H13)*(I13)</f>
        <v>1035.8799999999999</v>
      </c>
      <c r="K13" s="97"/>
      <c r="M13" s="99"/>
      <c r="N13" s="99"/>
      <c r="O13" s="99"/>
      <c r="P13" s="99"/>
      <c r="Q13" s="100"/>
      <c r="R13" s="101"/>
      <c r="S13" s="101"/>
      <c r="T13" s="101"/>
      <c r="U13" s="101"/>
      <c r="V13" s="100"/>
      <c r="W13" s="102"/>
      <c r="X13" s="102"/>
      <c r="Y13" s="102"/>
      <c r="Z13" s="102"/>
      <c r="AA13" s="95"/>
    </row>
    <row r="14" spans="1:28">
      <c r="A14" s="50" t="s">
        <v>200</v>
      </c>
      <c r="B14" s="112" t="s">
        <v>179</v>
      </c>
      <c r="C14" s="53" t="s">
        <v>125</v>
      </c>
      <c r="D14" s="51">
        <v>29</v>
      </c>
      <c r="E14" s="50">
        <v>1</v>
      </c>
      <c r="F14" s="52">
        <f t="shared" ref="F14:F15" si="9">(D14)*(E14)</f>
        <v>29</v>
      </c>
      <c r="G14" s="50">
        <v>0.5</v>
      </c>
      <c r="H14" s="52">
        <f t="shared" ref="H14:H15" si="10">(F14)*(G14)</f>
        <v>14.5</v>
      </c>
      <c r="I14" s="31">
        <v>35.72</v>
      </c>
      <c r="J14" s="59">
        <f t="shared" ref="J14:J18" si="11">(H14)*(I14)</f>
        <v>517.93999999999994</v>
      </c>
      <c r="K14" s="105"/>
      <c r="M14" s="99"/>
      <c r="N14" s="99"/>
      <c r="O14" s="99"/>
      <c r="P14" s="99"/>
      <c r="Q14" s="100"/>
      <c r="R14" s="109"/>
      <c r="S14" s="109"/>
      <c r="T14" s="101"/>
      <c r="U14" s="101"/>
      <c r="V14" s="100"/>
      <c r="W14" s="102"/>
      <c r="X14" s="102"/>
      <c r="Y14" s="102"/>
      <c r="Z14" s="102"/>
      <c r="AA14" s="95"/>
    </row>
    <row r="15" spans="1:28">
      <c r="A15" s="50" t="s">
        <v>135</v>
      </c>
      <c r="B15" s="112" t="s">
        <v>105</v>
      </c>
      <c r="C15" s="53" t="s">
        <v>34</v>
      </c>
      <c r="D15" s="51">
        <f>29*0.3</f>
        <v>8.6999999999999993</v>
      </c>
      <c r="E15" s="50">
        <v>1</v>
      </c>
      <c r="F15" s="52">
        <f t="shared" si="9"/>
        <v>8.6999999999999993</v>
      </c>
      <c r="G15" s="50">
        <v>1</v>
      </c>
      <c r="H15" s="52">
        <f t="shared" si="10"/>
        <v>8.6999999999999993</v>
      </c>
      <c r="I15" s="31">
        <v>35.72</v>
      </c>
      <c r="J15" s="59">
        <f t="shared" si="11"/>
        <v>310.76399999999995</v>
      </c>
      <c r="K15" s="105"/>
      <c r="M15" s="99"/>
      <c r="N15" s="99"/>
      <c r="O15" s="99"/>
      <c r="P15" s="99"/>
      <c r="Q15" s="100"/>
      <c r="R15" s="109"/>
      <c r="S15" s="109"/>
      <c r="T15" s="101"/>
      <c r="U15" s="101"/>
      <c r="V15" s="100"/>
      <c r="W15" s="102"/>
      <c r="X15" s="102"/>
      <c r="Y15" s="102"/>
      <c r="Z15" s="102"/>
      <c r="AA15" s="95"/>
    </row>
    <row r="16" spans="1:28">
      <c r="A16" s="50" t="s">
        <v>136</v>
      </c>
      <c r="B16" s="32" t="s">
        <v>106</v>
      </c>
      <c r="C16" s="53" t="s">
        <v>34</v>
      </c>
      <c r="D16" s="129">
        <f>29*0.05</f>
        <v>1.4500000000000002</v>
      </c>
      <c r="E16" s="50">
        <v>1</v>
      </c>
      <c r="F16" s="52">
        <f t="shared" ref="F16:F23" si="12">(D16)*(E16)</f>
        <v>1.4500000000000002</v>
      </c>
      <c r="G16" s="122">
        <v>0.5</v>
      </c>
      <c r="H16" s="52">
        <f t="shared" ref="H16:H18" si="13">(F16)*(G16)</f>
        <v>0.72500000000000009</v>
      </c>
      <c r="I16" s="31">
        <v>35.72</v>
      </c>
      <c r="J16" s="59">
        <f t="shared" si="11"/>
        <v>25.897000000000002</v>
      </c>
      <c r="K16" s="105"/>
      <c r="M16" s="99"/>
      <c r="N16" s="99"/>
      <c r="O16" s="99"/>
      <c r="P16" s="99"/>
      <c r="Q16" s="89"/>
      <c r="R16" s="109"/>
      <c r="S16" s="109"/>
      <c r="T16" s="101"/>
      <c r="U16" s="101"/>
      <c r="V16" s="89"/>
      <c r="W16" s="102"/>
      <c r="X16" s="102"/>
      <c r="Y16" s="102"/>
      <c r="Z16" s="102"/>
    </row>
    <row r="17" spans="1:27">
      <c r="A17" s="50" t="s">
        <v>137</v>
      </c>
      <c r="B17" s="32" t="s">
        <v>107</v>
      </c>
      <c r="C17" s="53" t="s">
        <v>34</v>
      </c>
      <c r="D17" s="129">
        <f t="shared" ref="D17:D18" si="14">29*0.05</f>
        <v>1.4500000000000002</v>
      </c>
      <c r="E17" s="50">
        <v>1</v>
      </c>
      <c r="F17" s="52">
        <f t="shared" si="12"/>
        <v>1.4500000000000002</v>
      </c>
      <c r="G17" s="122">
        <v>0.5</v>
      </c>
      <c r="H17" s="52">
        <f t="shared" si="13"/>
        <v>0.72500000000000009</v>
      </c>
      <c r="I17" s="31">
        <v>35.72</v>
      </c>
      <c r="J17" s="59">
        <f t="shared" si="11"/>
        <v>25.897000000000002</v>
      </c>
      <c r="K17" s="105"/>
      <c r="M17" s="99"/>
      <c r="N17" s="99"/>
      <c r="O17" s="99"/>
      <c r="P17" s="99"/>
      <c r="Q17" s="89"/>
      <c r="R17" s="109"/>
      <c r="S17" s="109"/>
      <c r="T17" s="101"/>
      <c r="U17" s="101"/>
      <c r="V17" s="89"/>
      <c r="W17" s="102"/>
      <c r="X17" s="102"/>
      <c r="Y17" s="102"/>
      <c r="Z17" s="102"/>
    </row>
    <row r="18" spans="1:27">
      <c r="A18" s="50" t="s">
        <v>138</v>
      </c>
      <c r="B18" s="32" t="s">
        <v>108</v>
      </c>
      <c r="C18" s="53" t="s">
        <v>34</v>
      </c>
      <c r="D18" s="129">
        <f t="shared" si="14"/>
        <v>1.4500000000000002</v>
      </c>
      <c r="E18" s="50">
        <v>1</v>
      </c>
      <c r="F18" s="52">
        <f t="shared" si="12"/>
        <v>1.4500000000000002</v>
      </c>
      <c r="G18" s="122">
        <v>0.5</v>
      </c>
      <c r="H18" s="52">
        <f t="shared" si="13"/>
        <v>0.72500000000000009</v>
      </c>
      <c r="I18" s="31">
        <v>35.72</v>
      </c>
      <c r="J18" s="59">
        <f t="shared" si="11"/>
        <v>25.897000000000002</v>
      </c>
      <c r="K18" s="105"/>
      <c r="M18" s="99"/>
      <c r="N18" s="99"/>
      <c r="O18" s="99"/>
      <c r="P18" s="99"/>
      <c r="Q18" s="89"/>
      <c r="R18" s="109"/>
      <c r="S18" s="109"/>
      <c r="T18" s="101"/>
      <c r="U18" s="101"/>
      <c r="V18" s="89"/>
      <c r="W18" s="102"/>
      <c r="X18" s="102"/>
      <c r="Y18" s="102"/>
      <c r="Z18" s="102"/>
    </row>
    <row r="19" spans="1:27">
      <c r="A19" s="50" t="s">
        <v>177</v>
      </c>
      <c r="B19" s="32" t="s">
        <v>178</v>
      </c>
      <c r="C19" s="53" t="s">
        <v>34</v>
      </c>
      <c r="D19" s="129">
        <f>29*0.1</f>
        <v>2.9000000000000004</v>
      </c>
      <c r="E19" s="50">
        <v>1</v>
      </c>
      <c r="F19" s="52">
        <f t="shared" si="12"/>
        <v>2.9000000000000004</v>
      </c>
      <c r="G19" s="122">
        <v>24</v>
      </c>
      <c r="H19" s="52">
        <f t="shared" ref="H19" si="15">(F19)*(G19)</f>
        <v>69.600000000000009</v>
      </c>
      <c r="I19" s="31">
        <v>35.72</v>
      </c>
      <c r="J19" s="59">
        <f t="shared" ref="J19" si="16">(H19)*(I19)</f>
        <v>2486.1120000000001</v>
      </c>
      <c r="K19" s="105"/>
      <c r="M19" s="99"/>
      <c r="N19" s="99"/>
      <c r="O19" s="99"/>
      <c r="P19" s="99"/>
      <c r="Q19" s="89"/>
      <c r="R19" s="109"/>
      <c r="S19" s="109"/>
      <c r="T19" s="101"/>
      <c r="U19" s="101"/>
      <c r="V19" s="89"/>
      <c r="W19" s="102"/>
      <c r="X19" s="102"/>
      <c r="Y19" s="102"/>
      <c r="Z19" s="102"/>
    </row>
    <row r="20" spans="1:27">
      <c r="A20" s="50" t="s">
        <v>201</v>
      </c>
      <c r="B20" s="32" t="s">
        <v>143</v>
      </c>
      <c r="C20" s="53" t="s">
        <v>34</v>
      </c>
      <c r="D20" s="52">
        <v>29</v>
      </c>
      <c r="E20" s="50">
        <v>2</v>
      </c>
      <c r="F20" s="52">
        <f t="shared" si="12"/>
        <v>58</v>
      </c>
      <c r="G20" s="50">
        <v>1</v>
      </c>
      <c r="H20" s="52">
        <f>(F20)*(G20)</f>
        <v>58</v>
      </c>
      <c r="I20" s="31">
        <v>35.72</v>
      </c>
      <c r="J20" s="59">
        <f>(H20)*(I20)</f>
        <v>2071.7599999999998</v>
      </c>
      <c r="K20" s="105"/>
      <c r="M20" s="99"/>
      <c r="N20" s="99"/>
      <c r="O20" s="99"/>
      <c r="P20" s="99"/>
      <c r="Q20" s="100"/>
      <c r="R20" s="109"/>
      <c r="S20" s="109"/>
      <c r="T20" s="101"/>
      <c r="U20" s="101"/>
      <c r="V20" s="100"/>
      <c r="W20" s="102"/>
      <c r="X20" s="102"/>
      <c r="Y20" s="102"/>
      <c r="Z20" s="102"/>
      <c r="AA20" s="95"/>
    </row>
    <row r="21" spans="1:27">
      <c r="A21" s="53" t="s">
        <v>202</v>
      </c>
      <c r="B21" s="32" t="s">
        <v>175</v>
      </c>
      <c r="C21" s="53" t="s">
        <v>34</v>
      </c>
      <c r="D21" s="51">
        <v>29</v>
      </c>
      <c r="E21" s="53">
        <v>1</v>
      </c>
      <c r="F21" s="54">
        <f t="shared" si="12"/>
        <v>29</v>
      </c>
      <c r="G21" s="53">
        <v>1</v>
      </c>
      <c r="H21" s="54">
        <f>(F21)*(G21)</f>
        <v>29</v>
      </c>
      <c r="I21" s="31">
        <v>35.72</v>
      </c>
      <c r="J21" s="61">
        <f>(H21)*(I21)</f>
        <v>1035.8799999999999</v>
      </c>
      <c r="K21" s="105"/>
      <c r="M21" s="99"/>
      <c r="N21" s="99"/>
      <c r="O21" s="99"/>
      <c r="P21" s="99"/>
      <c r="Q21" s="100"/>
      <c r="R21" s="109"/>
      <c r="S21" s="109"/>
      <c r="T21" s="101"/>
      <c r="U21" s="101"/>
      <c r="V21" s="100"/>
      <c r="W21" s="102"/>
      <c r="X21" s="102"/>
      <c r="Y21" s="102"/>
      <c r="Z21" s="102"/>
    </row>
    <row r="22" spans="1:27">
      <c r="A22" s="50" t="s">
        <v>203</v>
      </c>
      <c r="B22" s="32" t="s">
        <v>176</v>
      </c>
      <c r="C22" s="53" t="s">
        <v>34</v>
      </c>
      <c r="D22" s="51">
        <v>29</v>
      </c>
      <c r="E22" s="50">
        <v>1</v>
      </c>
      <c r="F22" s="52">
        <f t="shared" si="12"/>
        <v>29</v>
      </c>
      <c r="G22" s="50">
        <v>1</v>
      </c>
      <c r="H22" s="52">
        <f>(F22)*(G22)</f>
        <v>29</v>
      </c>
      <c r="I22" s="31">
        <v>35.72</v>
      </c>
      <c r="J22" s="59">
        <f>(H22)*(I22)</f>
        <v>1035.8799999999999</v>
      </c>
      <c r="K22" s="105"/>
      <c r="M22" s="99"/>
      <c r="N22" s="99"/>
      <c r="O22" s="99"/>
      <c r="P22" s="99"/>
      <c r="Q22" s="100"/>
      <c r="R22" s="109"/>
      <c r="S22" s="109"/>
      <c r="T22" s="101"/>
      <c r="U22" s="101"/>
      <c r="V22" s="100"/>
      <c r="W22" s="102"/>
      <c r="X22" s="102"/>
      <c r="Y22" s="102"/>
      <c r="Z22" s="102"/>
      <c r="AA22" s="95"/>
    </row>
    <row r="23" spans="1:27">
      <c r="A23" s="50"/>
      <c r="B23" s="112" t="s">
        <v>379</v>
      </c>
      <c r="C23" s="130" t="s">
        <v>34</v>
      </c>
      <c r="D23" s="222">
        <v>29</v>
      </c>
      <c r="E23" s="223">
        <v>1</v>
      </c>
      <c r="F23" s="224">
        <f t="shared" si="12"/>
        <v>29</v>
      </c>
      <c r="G23" s="225">
        <v>1</v>
      </c>
      <c r="H23" s="52">
        <f>(F23)*(G23)</f>
        <v>29</v>
      </c>
      <c r="I23" s="31">
        <v>35.72</v>
      </c>
      <c r="J23" s="59">
        <f>(H23)*(I23)</f>
        <v>1035.8799999999999</v>
      </c>
      <c r="K23" s="105"/>
      <c r="M23" s="99"/>
      <c r="N23" s="99"/>
      <c r="O23" s="99"/>
      <c r="P23" s="99"/>
      <c r="Q23" s="100"/>
      <c r="R23" s="109"/>
      <c r="S23" s="109"/>
      <c r="T23" s="101"/>
      <c r="U23" s="101"/>
      <c r="V23" s="100"/>
      <c r="W23" s="102"/>
      <c r="X23" s="102"/>
      <c r="Y23" s="102"/>
      <c r="Z23" s="102"/>
      <c r="AA23" s="95"/>
    </row>
    <row r="24" spans="1:27">
      <c r="A24" s="114"/>
      <c r="B24" s="55" t="s">
        <v>41</v>
      </c>
      <c r="C24" s="115"/>
      <c r="D24" s="116"/>
      <c r="E24" s="115"/>
      <c r="F24" s="117"/>
      <c r="G24" s="118"/>
      <c r="H24" s="119"/>
      <c r="I24" s="120"/>
      <c r="J24" s="121"/>
      <c r="K24" s="97"/>
      <c r="M24" s="99"/>
      <c r="N24" s="99"/>
      <c r="O24" s="99"/>
      <c r="P24" s="99"/>
      <c r="Q24" s="89"/>
      <c r="R24" s="101"/>
      <c r="S24" s="101"/>
      <c r="T24" s="101"/>
      <c r="U24" s="101"/>
      <c r="V24" s="100"/>
      <c r="W24" s="102"/>
      <c r="X24" s="102"/>
      <c r="Y24" s="102"/>
      <c r="Z24" s="102"/>
      <c r="AA24" s="95"/>
    </row>
    <row r="25" spans="1:27" ht="25.5">
      <c r="A25" s="50" t="s">
        <v>147</v>
      </c>
      <c r="B25" s="32" t="s">
        <v>120</v>
      </c>
      <c r="C25" s="32" t="s">
        <v>64</v>
      </c>
      <c r="D25" s="52">
        <v>29</v>
      </c>
      <c r="E25" s="50">
        <v>1</v>
      </c>
      <c r="F25" s="52">
        <f>(D25)*(E25)</f>
        <v>29</v>
      </c>
      <c r="G25" s="50">
        <v>1</v>
      </c>
      <c r="H25" s="52">
        <f>(F25)*(G25)</f>
        <v>29</v>
      </c>
      <c r="I25" s="31">
        <v>35.72</v>
      </c>
      <c r="J25" s="59">
        <f>(H25)*(I25)</f>
        <v>1035.8799999999999</v>
      </c>
      <c r="K25" s="107"/>
      <c r="M25" s="99"/>
      <c r="N25" s="99"/>
      <c r="O25" s="99"/>
      <c r="P25" s="99"/>
      <c r="Q25" s="89"/>
      <c r="R25" s="108"/>
      <c r="S25" s="108"/>
      <c r="T25" s="101"/>
      <c r="U25" s="101"/>
      <c r="V25" s="89"/>
      <c r="W25" s="102"/>
      <c r="X25" s="102"/>
      <c r="Y25" s="102"/>
      <c r="Z25" s="102"/>
    </row>
    <row r="26" spans="1:27" ht="25.5">
      <c r="A26" s="50" t="s">
        <v>134</v>
      </c>
      <c r="B26" s="32" t="s">
        <v>49</v>
      </c>
      <c r="C26" s="32" t="s">
        <v>124</v>
      </c>
      <c r="D26" s="51">
        <v>29</v>
      </c>
      <c r="E26" s="50">
        <v>1</v>
      </c>
      <c r="F26" s="51">
        <f>(D26)*(E26)</f>
        <v>29</v>
      </c>
      <c r="G26" s="50">
        <v>0.25</v>
      </c>
      <c r="H26" s="51">
        <f>(F26)*(G26)</f>
        <v>7.25</v>
      </c>
      <c r="I26" s="31">
        <v>35.72</v>
      </c>
      <c r="J26" s="59">
        <f>(H26)*(I26)</f>
        <v>258.96999999999997</v>
      </c>
      <c r="K26" s="107"/>
      <c r="M26" s="99"/>
      <c r="N26" s="99"/>
      <c r="O26" s="99"/>
      <c r="P26" s="99"/>
      <c r="Q26" s="89"/>
      <c r="R26" s="108"/>
      <c r="S26" s="108"/>
      <c r="T26" s="101"/>
      <c r="U26" s="101"/>
      <c r="V26" s="89"/>
      <c r="W26" s="102"/>
      <c r="X26" s="102"/>
      <c r="Y26" s="102"/>
      <c r="Z26" s="102"/>
    </row>
    <row r="27" spans="1:27" ht="38.25">
      <c r="A27" s="50" t="s">
        <v>172</v>
      </c>
      <c r="B27" s="32" t="s">
        <v>109</v>
      </c>
      <c r="C27" s="32" t="s">
        <v>123</v>
      </c>
      <c r="D27" s="51">
        <v>29</v>
      </c>
      <c r="E27" s="50">
        <v>1</v>
      </c>
      <c r="F27" s="51">
        <f>(D27)*(E27)</f>
        <v>29</v>
      </c>
      <c r="G27" s="50">
        <v>0.25</v>
      </c>
      <c r="H27" s="51">
        <f>(F27)*(G27)</f>
        <v>7.25</v>
      </c>
      <c r="I27" s="31">
        <v>35.72</v>
      </c>
      <c r="J27" s="59">
        <f>(H27)*(I27)</f>
        <v>258.96999999999997</v>
      </c>
      <c r="K27" s="107"/>
      <c r="M27" s="99"/>
      <c r="N27" s="99"/>
      <c r="O27" s="99"/>
      <c r="P27" s="99"/>
      <c r="Q27" s="89"/>
      <c r="R27" s="108"/>
      <c r="S27" s="108"/>
      <c r="T27" s="101"/>
      <c r="U27" s="101"/>
      <c r="V27" s="89"/>
      <c r="W27" s="102"/>
      <c r="X27" s="102"/>
      <c r="Y27" s="102"/>
      <c r="Z27" s="102"/>
    </row>
    <row r="28" spans="1:27" ht="25.5">
      <c r="A28" s="50" t="s">
        <v>132</v>
      </c>
      <c r="B28" s="32" t="s">
        <v>46</v>
      </c>
      <c r="C28" s="32" t="s">
        <v>57</v>
      </c>
      <c r="D28" s="51">
        <v>29</v>
      </c>
      <c r="E28" s="50">
        <v>1</v>
      </c>
      <c r="F28" s="51">
        <f>(D28)*(E28)</f>
        <v>29</v>
      </c>
      <c r="G28" s="50">
        <v>0.25</v>
      </c>
      <c r="H28" s="51">
        <f>(F28)*(G28)</f>
        <v>7.25</v>
      </c>
      <c r="I28" s="31">
        <v>35.72</v>
      </c>
      <c r="J28" s="59">
        <f>(H28)*(I28)</f>
        <v>258.96999999999997</v>
      </c>
      <c r="K28" s="107"/>
      <c r="M28" s="99"/>
      <c r="N28" s="99"/>
      <c r="O28" s="99"/>
      <c r="P28" s="99"/>
      <c r="Q28" s="89"/>
      <c r="R28" s="108"/>
      <c r="S28" s="108"/>
      <c r="T28" s="101"/>
      <c r="U28" s="101"/>
      <c r="V28" s="89"/>
      <c r="W28" s="102"/>
      <c r="X28" s="102"/>
      <c r="Y28" s="102"/>
      <c r="Z28" s="102"/>
    </row>
    <row r="29" spans="1:27">
      <c r="A29" s="81"/>
      <c r="B29" s="35" t="s">
        <v>162</v>
      </c>
      <c r="C29" s="35"/>
      <c r="D29" s="36"/>
      <c r="E29" s="37"/>
      <c r="F29" s="38">
        <f>SUM(F6:F28)</f>
        <v>887.95000000000016</v>
      </c>
      <c r="G29" s="37"/>
      <c r="H29" s="38">
        <f>SUM(H6:H28)</f>
        <v>3344.6789999999996</v>
      </c>
      <c r="I29" s="34"/>
      <c r="J29" s="38">
        <f>SUM(J6:J28)</f>
        <v>119471.93388</v>
      </c>
      <c r="K29" s="97"/>
      <c r="M29" s="99"/>
      <c r="N29" s="99"/>
      <c r="O29" s="99"/>
      <c r="P29" s="99"/>
      <c r="Q29" s="89"/>
      <c r="R29" s="101"/>
      <c r="S29" s="101"/>
      <c r="T29" s="101"/>
      <c r="U29" s="101"/>
      <c r="V29" s="89"/>
      <c r="W29" s="102"/>
      <c r="X29" s="102"/>
      <c r="Y29" s="102"/>
      <c r="Z29" s="102"/>
    </row>
    <row r="30" spans="1:27">
      <c r="A30" s="82"/>
      <c r="B30" s="35" t="s">
        <v>163</v>
      </c>
      <c r="C30" s="23"/>
      <c r="D30" s="39"/>
      <c r="E30" s="24"/>
      <c r="F30" s="39">
        <f>+F29*3</f>
        <v>2663.8500000000004</v>
      </c>
      <c r="G30" s="24"/>
      <c r="H30" s="39">
        <f>+H29*3</f>
        <v>10034.036999999998</v>
      </c>
      <c r="I30" s="25"/>
      <c r="J30" s="93">
        <f>+J29*3</f>
        <v>358415.80163999996</v>
      </c>
      <c r="M30" s="99"/>
      <c r="N30" s="99"/>
      <c r="O30" s="99"/>
      <c r="P30" s="99"/>
      <c r="Q30" s="89"/>
      <c r="R30" s="101"/>
      <c r="S30" s="101"/>
      <c r="T30" s="101"/>
      <c r="U30" s="101"/>
      <c r="V30" s="89"/>
      <c r="W30" s="102"/>
      <c r="X30" s="102"/>
      <c r="Y30" s="102"/>
      <c r="Z30" s="102"/>
    </row>
    <row r="31" spans="1:27">
      <c r="A31" s="30"/>
      <c r="B31" s="40" t="s">
        <v>42</v>
      </c>
      <c r="C31" s="28"/>
      <c r="D31" s="29"/>
      <c r="E31" s="30"/>
      <c r="F31" s="29"/>
      <c r="G31" s="30"/>
      <c r="H31" s="29"/>
      <c r="I31" s="26"/>
      <c r="J31" s="121"/>
      <c r="M31" s="99"/>
      <c r="N31" s="99"/>
      <c r="O31" s="99"/>
      <c r="P31" s="99"/>
      <c r="Q31" s="89"/>
      <c r="R31" s="101"/>
      <c r="S31" s="101"/>
      <c r="T31" s="101"/>
      <c r="U31" s="101"/>
      <c r="V31" s="89"/>
      <c r="W31" s="102"/>
      <c r="X31" s="102"/>
      <c r="Y31" s="102"/>
      <c r="Z31" s="102"/>
    </row>
    <row r="32" spans="1:27" ht="25.5">
      <c r="A32" s="50" t="s">
        <v>165</v>
      </c>
      <c r="B32" s="32" t="s">
        <v>43</v>
      </c>
      <c r="C32" s="32" t="s">
        <v>54</v>
      </c>
      <c r="D32" s="129">
        <v>138</v>
      </c>
      <c r="E32" s="50">
        <v>1</v>
      </c>
      <c r="F32" s="51">
        <f t="shared" ref="F32:F33" si="17">(D32)*(E32)</f>
        <v>138</v>
      </c>
      <c r="G32" s="50">
        <v>1</v>
      </c>
      <c r="H32" s="51">
        <f t="shared" ref="H32:H33" si="18">(F32)*(G32)</f>
        <v>138</v>
      </c>
      <c r="I32" s="31">
        <v>0</v>
      </c>
      <c r="J32" s="59">
        <f t="shared" ref="J32:J33" si="19">(H32)*(I32)</f>
        <v>0</v>
      </c>
      <c r="K32" s="113"/>
      <c r="M32" s="99"/>
      <c r="N32" s="99"/>
      <c r="O32" s="99"/>
      <c r="P32" s="99"/>
      <c r="Q32" s="89"/>
      <c r="R32" s="101"/>
      <c r="S32" s="101"/>
      <c r="T32" s="101"/>
      <c r="U32" s="101"/>
      <c r="V32" s="89"/>
      <c r="W32" s="102"/>
      <c r="X32" s="102"/>
      <c r="Y32" s="102"/>
      <c r="Z32" s="102"/>
    </row>
    <row r="33" spans="1:26" ht="25.5">
      <c r="A33" s="50" t="s">
        <v>166</v>
      </c>
      <c r="B33" s="32" t="s">
        <v>167</v>
      </c>
      <c r="C33" s="32" t="s">
        <v>168</v>
      </c>
      <c r="D33" s="129">
        <v>138</v>
      </c>
      <c r="E33" s="50">
        <v>1</v>
      </c>
      <c r="F33" s="51">
        <f t="shared" si="17"/>
        <v>138</v>
      </c>
      <c r="G33" s="50">
        <v>3</v>
      </c>
      <c r="H33" s="51">
        <f t="shared" si="18"/>
        <v>414</v>
      </c>
      <c r="I33" s="31">
        <v>0</v>
      </c>
      <c r="J33" s="59">
        <f t="shared" si="19"/>
        <v>0</v>
      </c>
      <c r="K33" s="113"/>
      <c r="M33" s="99"/>
      <c r="N33" s="99"/>
      <c r="O33" s="99"/>
      <c r="P33" s="99"/>
      <c r="Q33" s="89"/>
      <c r="R33" s="101"/>
      <c r="S33" s="101"/>
      <c r="T33" s="101"/>
      <c r="U33" s="101"/>
      <c r="V33" s="89"/>
      <c r="W33" s="102"/>
      <c r="X33" s="102"/>
      <c r="Y33" s="102"/>
      <c r="Z33" s="102"/>
    </row>
    <row r="34" spans="1:26" ht="25.5">
      <c r="A34" s="50" t="s">
        <v>171</v>
      </c>
      <c r="B34" s="32" t="s">
        <v>169</v>
      </c>
      <c r="C34" s="32" t="s">
        <v>170</v>
      </c>
      <c r="D34" s="129">
        <v>138</v>
      </c>
      <c r="E34" s="50">
        <v>1</v>
      </c>
      <c r="F34" s="51">
        <f t="shared" ref="F34:F39" si="20">(D34)*(E34)</f>
        <v>138</v>
      </c>
      <c r="G34" s="50">
        <v>0.25</v>
      </c>
      <c r="H34" s="51">
        <f>(F34)*(G34)</f>
        <v>34.5</v>
      </c>
      <c r="I34" s="31">
        <v>0</v>
      </c>
      <c r="J34" s="59">
        <f>(H34)*(I34)</f>
        <v>0</v>
      </c>
      <c r="K34" s="113"/>
      <c r="M34" s="99"/>
      <c r="N34" s="99"/>
      <c r="O34" s="99"/>
      <c r="P34" s="99"/>
      <c r="Q34" s="89"/>
      <c r="R34" s="101"/>
      <c r="S34" s="101"/>
      <c r="T34" s="101"/>
      <c r="U34" s="101"/>
      <c r="V34" s="89"/>
      <c r="W34" s="102"/>
      <c r="X34" s="102"/>
      <c r="Y34" s="102"/>
      <c r="Z34" s="102"/>
    </row>
    <row r="35" spans="1:26" ht="25.5">
      <c r="A35" s="50" t="s">
        <v>133</v>
      </c>
      <c r="B35" s="32" t="s">
        <v>47</v>
      </c>
      <c r="C35" s="32" t="s">
        <v>48</v>
      </c>
      <c r="D35" s="51">
        <v>29</v>
      </c>
      <c r="E35" s="50">
        <v>1</v>
      </c>
      <c r="F35" s="51">
        <f t="shared" si="20"/>
        <v>29</v>
      </c>
      <c r="G35" s="50">
        <v>0.16</v>
      </c>
      <c r="H35" s="51">
        <f>(F35)*(G35)</f>
        <v>4.6399999999999997</v>
      </c>
      <c r="I35" s="31">
        <v>0</v>
      </c>
      <c r="J35" s="59">
        <f>(H35)*(I35)</f>
        <v>0</v>
      </c>
      <c r="K35" s="113"/>
      <c r="M35" s="99"/>
      <c r="N35" s="99"/>
      <c r="O35" s="99"/>
      <c r="P35" s="99"/>
      <c r="Q35" s="89"/>
      <c r="R35" s="101"/>
      <c r="S35" s="101"/>
      <c r="T35" s="101"/>
      <c r="U35" s="101"/>
      <c r="V35" s="89"/>
      <c r="W35" s="102"/>
      <c r="X35" s="102"/>
      <c r="Y35" s="102"/>
      <c r="Z35" s="102"/>
    </row>
    <row r="36" spans="1:26" ht="25.5">
      <c r="A36" s="50" t="s">
        <v>126</v>
      </c>
      <c r="B36" s="32" t="s">
        <v>173</v>
      </c>
      <c r="C36" s="32" t="s">
        <v>174</v>
      </c>
      <c r="D36" s="51">
        <v>29</v>
      </c>
      <c r="E36" s="50">
        <v>5</v>
      </c>
      <c r="F36" s="51">
        <f t="shared" si="20"/>
        <v>145</v>
      </c>
      <c r="G36" s="50">
        <v>1</v>
      </c>
      <c r="H36" s="51">
        <f>(F36)*(G36)</f>
        <v>145</v>
      </c>
      <c r="I36" s="31">
        <v>0</v>
      </c>
      <c r="J36" s="59">
        <f>(H36)*(I36)</f>
        <v>0</v>
      </c>
      <c r="K36" s="113"/>
      <c r="M36" s="99"/>
      <c r="N36" s="99"/>
      <c r="O36" s="99"/>
      <c r="P36" s="99"/>
      <c r="Q36" s="89"/>
      <c r="R36" s="101"/>
      <c r="S36" s="101"/>
      <c r="T36" s="101"/>
      <c r="U36" s="101"/>
      <c r="V36" s="89"/>
      <c r="W36" s="102"/>
      <c r="X36" s="102"/>
      <c r="Y36" s="102"/>
      <c r="Z36" s="102"/>
    </row>
    <row r="37" spans="1:26" ht="25.5">
      <c r="A37" s="50" t="s">
        <v>155</v>
      </c>
      <c r="B37" s="32" t="s">
        <v>115</v>
      </c>
      <c r="C37" s="32" t="s">
        <v>116</v>
      </c>
      <c r="D37" s="51">
        <v>29</v>
      </c>
      <c r="E37" s="50">
        <v>2</v>
      </c>
      <c r="F37" s="51">
        <f t="shared" si="20"/>
        <v>58</v>
      </c>
      <c r="G37" s="50">
        <v>1.5</v>
      </c>
      <c r="H37" s="51">
        <f t="shared" ref="H37" si="21">(F37)*(G37)</f>
        <v>87</v>
      </c>
      <c r="I37" s="31">
        <v>0</v>
      </c>
      <c r="J37" s="59">
        <f t="shared" ref="J37" si="22">(H37)*(I37)</f>
        <v>0</v>
      </c>
      <c r="K37" s="113"/>
      <c r="M37" s="99"/>
      <c r="N37" s="99"/>
      <c r="O37" s="99"/>
      <c r="P37" s="99"/>
      <c r="Q37" s="89"/>
      <c r="R37" s="101"/>
      <c r="S37" s="101"/>
      <c r="T37" s="101"/>
      <c r="U37" s="101"/>
      <c r="V37" s="89"/>
      <c r="W37" s="102"/>
      <c r="X37" s="102"/>
      <c r="Y37" s="102"/>
      <c r="Z37" s="102"/>
    </row>
    <row r="38" spans="1:26">
      <c r="A38" s="85" t="s">
        <v>148</v>
      </c>
      <c r="B38" s="32" t="s">
        <v>62</v>
      </c>
      <c r="C38" s="32" t="s">
        <v>63</v>
      </c>
      <c r="D38" s="51">
        <v>29</v>
      </c>
      <c r="E38" s="50">
        <v>1</v>
      </c>
      <c r="F38" s="52">
        <f t="shared" si="20"/>
        <v>29</v>
      </c>
      <c r="G38" s="50">
        <v>1</v>
      </c>
      <c r="H38" s="52">
        <f>(F38)*(G38)</f>
        <v>29</v>
      </c>
      <c r="I38" s="128">
        <v>0</v>
      </c>
      <c r="J38" s="59">
        <f>(H38)*(I38)</f>
        <v>0</v>
      </c>
      <c r="K38" s="107"/>
      <c r="M38" s="99"/>
      <c r="N38" s="99"/>
      <c r="O38" s="99"/>
      <c r="P38" s="99"/>
      <c r="Q38" s="89"/>
      <c r="R38" s="108"/>
      <c r="S38" s="108"/>
      <c r="T38" s="101"/>
      <c r="U38" s="101"/>
      <c r="V38" s="89"/>
      <c r="W38" s="102"/>
      <c r="X38" s="102"/>
      <c r="Y38" s="102"/>
      <c r="Z38" s="102"/>
    </row>
    <row r="39" spans="1:26">
      <c r="A39" s="50" t="s">
        <v>128</v>
      </c>
      <c r="B39" s="32" t="s">
        <v>52</v>
      </c>
      <c r="C39" s="32" t="s">
        <v>122</v>
      </c>
      <c r="D39" s="51">
        <v>29</v>
      </c>
      <c r="E39" s="50">
        <v>1</v>
      </c>
      <c r="F39" s="51">
        <f t="shared" si="20"/>
        <v>29</v>
      </c>
      <c r="G39" s="50">
        <v>0.25</v>
      </c>
      <c r="H39" s="51">
        <f>(F39)*(G39)</f>
        <v>7.25</v>
      </c>
      <c r="I39" s="31">
        <v>0</v>
      </c>
      <c r="J39" s="59">
        <f>(H39)*(I39)</f>
        <v>0</v>
      </c>
      <c r="K39" s="113"/>
      <c r="M39" s="99"/>
      <c r="N39" s="99"/>
      <c r="O39" s="99"/>
      <c r="P39" s="99"/>
      <c r="Q39" s="89"/>
      <c r="R39" s="101"/>
      <c r="S39" s="101"/>
      <c r="T39" s="101"/>
      <c r="U39" s="101"/>
      <c r="V39" s="89"/>
      <c r="W39" s="102"/>
      <c r="X39" s="102"/>
      <c r="Y39" s="102"/>
      <c r="Z39" s="102"/>
    </row>
    <row r="40" spans="1:26">
      <c r="A40" s="50" t="s">
        <v>130</v>
      </c>
      <c r="B40" s="32" t="s">
        <v>51</v>
      </c>
      <c r="C40" s="32" t="s">
        <v>157</v>
      </c>
      <c r="D40" s="51">
        <v>29</v>
      </c>
      <c r="E40" s="50">
        <v>1</v>
      </c>
      <c r="F40" s="51">
        <f t="shared" ref="F40" si="23">(D40)*(E40)</f>
        <v>29</v>
      </c>
      <c r="G40" s="50">
        <v>0.25</v>
      </c>
      <c r="H40" s="51">
        <f t="shared" ref="H40" si="24">(F40)*(G40)</f>
        <v>7.25</v>
      </c>
      <c r="I40" s="31">
        <v>0</v>
      </c>
      <c r="J40" s="59">
        <f t="shared" ref="J40" si="25">(H40)*(I40)</f>
        <v>0</v>
      </c>
      <c r="K40" s="113"/>
      <c r="M40" s="99"/>
      <c r="N40" s="99"/>
      <c r="O40" s="99"/>
      <c r="P40" s="99"/>
      <c r="Q40" s="89"/>
      <c r="R40" s="101"/>
      <c r="S40" s="101"/>
      <c r="T40" s="101"/>
      <c r="U40" s="101"/>
      <c r="V40" s="89"/>
      <c r="W40" s="102"/>
      <c r="X40" s="102"/>
      <c r="Y40" s="102"/>
      <c r="Z40" s="102"/>
    </row>
    <row r="41" spans="1:26" ht="25.5">
      <c r="A41" s="50" t="s">
        <v>362</v>
      </c>
      <c r="B41" s="32" t="s">
        <v>355</v>
      </c>
      <c r="C41" s="32" t="s">
        <v>371</v>
      </c>
      <c r="D41" s="51">
        <v>138</v>
      </c>
      <c r="E41" s="50">
        <v>1</v>
      </c>
      <c r="F41" s="51">
        <f t="shared" ref="F41" si="26">(D41)*(E41)</f>
        <v>138</v>
      </c>
      <c r="G41" s="50">
        <v>3.3000000000000002E-2</v>
      </c>
      <c r="H41" s="51">
        <f t="shared" ref="H41" si="27">(F41)*(G41)</f>
        <v>4.5540000000000003</v>
      </c>
      <c r="I41" s="31">
        <v>0</v>
      </c>
      <c r="J41" s="59">
        <f t="shared" ref="J41" si="28">(H41)*(I41)</f>
        <v>0</v>
      </c>
    </row>
    <row r="42" spans="1:26">
      <c r="J42" s="87"/>
    </row>
    <row r="43" spans="1:26">
      <c r="J43" s="87"/>
    </row>
    <row r="44" spans="1:26">
      <c r="B44" s="35"/>
      <c r="J44" s="87"/>
    </row>
    <row r="45" spans="1:26">
      <c r="J45" s="87"/>
    </row>
    <row r="46" spans="1:26">
      <c r="C46" s="86"/>
      <c r="D46" s="86"/>
      <c r="E46" s="86"/>
      <c r="F46" s="86"/>
      <c r="J46" s="87"/>
    </row>
    <row r="47" spans="1:26">
      <c r="C47" s="86"/>
      <c r="D47" s="86"/>
      <c r="E47" s="86"/>
      <c r="F47" s="86"/>
      <c r="J47" s="87"/>
    </row>
    <row r="48" spans="1:26">
      <c r="A48" s="80"/>
      <c r="B48" s="91"/>
      <c r="C48" s="86"/>
      <c r="D48" s="86"/>
      <c r="E48" s="86"/>
      <c r="F48" s="86"/>
      <c r="G48" s="87"/>
      <c r="H48" s="87"/>
      <c r="I48" s="87"/>
      <c r="J48" s="87"/>
      <c r="K48" s="88"/>
      <c r="L48" s="88"/>
    </row>
    <row r="49" spans="1:12">
      <c r="A49" s="80"/>
      <c r="B49" s="80"/>
      <c r="C49" s="86"/>
      <c r="D49" s="86"/>
      <c r="E49" s="86"/>
      <c r="F49" s="92"/>
      <c r="G49" s="87"/>
      <c r="H49" s="87"/>
      <c r="I49" s="87"/>
      <c r="J49" s="87"/>
      <c r="K49" s="88"/>
      <c r="L49" s="88"/>
    </row>
    <row r="50" spans="1:12">
      <c r="A50" s="80"/>
      <c r="B50" s="80"/>
      <c r="C50" s="87"/>
      <c r="D50" s="87"/>
      <c r="E50" s="87"/>
      <c r="F50" s="87"/>
      <c r="G50" s="87"/>
      <c r="H50" s="87"/>
      <c r="I50" s="87"/>
      <c r="J50" s="87"/>
      <c r="K50" s="88"/>
      <c r="L50" s="88"/>
    </row>
    <row r="51" spans="1:12">
      <c r="A51" s="80"/>
      <c r="B51" s="90"/>
      <c r="C51" s="87"/>
      <c r="D51" s="87"/>
      <c r="E51" s="87"/>
      <c r="F51" s="87"/>
      <c r="G51" s="87"/>
      <c r="H51" s="87"/>
      <c r="I51" s="87"/>
      <c r="J51" s="87"/>
      <c r="K51" s="88"/>
      <c r="L51" s="88"/>
    </row>
    <row r="52" spans="1:12">
      <c r="A52" s="80"/>
      <c r="B52" s="90"/>
      <c r="C52" s="87"/>
      <c r="D52" s="87"/>
      <c r="E52" s="87"/>
      <c r="F52" s="87"/>
      <c r="G52" s="87"/>
      <c r="H52" s="87"/>
      <c r="I52" s="87"/>
      <c r="J52" s="87"/>
      <c r="K52" s="88"/>
      <c r="L52" s="88"/>
    </row>
    <row r="53" spans="1:12">
      <c r="A53" s="80"/>
      <c r="B53" s="90"/>
      <c r="C53" s="87"/>
      <c r="D53" s="87"/>
      <c r="E53" s="87"/>
      <c r="F53" s="87"/>
      <c r="G53" s="87"/>
      <c r="H53" s="87"/>
      <c r="I53" s="87"/>
      <c r="J53" s="87"/>
      <c r="K53" s="88"/>
      <c r="L53" s="88"/>
    </row>
    <row r="54" spans="1:12">
      <c r="A54" s="80"/>
      <c r="B54" s="87"/>
      <c r="C54" s="87"/>
      <c r="D54" s="87"/>
      <c r="E54" s="87"/>
      <c r="F54" s="87"/>
      <c r="G54" s="87"/>
      <c r="H54" s="87"/>
      <c r="I54" s="87"/>
      <c r="J54" s="87"/>
      <c r="K54" s="88"/>
      <c r="L54" s="88"/>
    </row>
    <row r="55" spans="1:12">
      <c r="A55" s="80"/>
      <c r="B55" s="87"/>
      <c r="C55" s="87"/>
      <c r="D55" s="87"/>
      <c r="E55" s="87"/>
      <c r="F55" s="87"/>
      <c r="G55" s="87"/>
      <c r="H55" s="87"/>
      <c r="I55" s="87"/>
      <c r="J55" s="87"/>
      <c r="K55" s="88"/>
      <c r="L55" s="88"/>
    </row>
    <row r="56" spans="1:12">
      <c r="A56" s="80"/>
      <c r="B56" s="87"/>
      <c r="C56" s="87"/>
      <c r="D56" s="87"/>
      <c r="E56" s="87"/>
      <c r="F56" s="87"/>
      <c r="G56" s="87"/>
      <c r="H56" s="87"/>
      <c r="I56" s="87"/>
      <c r="J56" s="87"/>
      <c r="K56" s="88"/>
      <c r="L56" s="88"/>
    </row>
    <row r="57" spans="1:12">
      <c r="A57" s="80"/>
      <c r="B57" s="90"/>
      <c r="C57" s="87"/>
      <c r="D57" s="87"/>
      <c r="E57" s="87"/>
      <c r="F57" s="87"/>
      <c r="G57" s="87"/>
      <c r="H57" s="88"/>
      <c r="I57" s="88"/>
      <c r="J57" s="88"/>
      <c r="K57" s="88"/>
      <c r="L57" s="88"/>
    </row>
    <row r="58" spans="1:12">
      <c r="A58" s="80"/>
      <c r="B58" s="90"/>
      <c r="C58" s="87"/>
      <c r="D58" s="87"/>
      <c r="E58" s="87"/>
      <c r="F58" s="87"/>
      <c r="G58" s="87"/>
      <c r="H58" s="88"/>
      <c r="I58" s="88"/>
      <c r="J58" s="88"/>
      <c r="K58" s="88"/>
      <c r="L58" s="88"/>
    </row>
    <row r="59" spans="1:12">
      <c r="A59" s="80"/>
      <c r="B59" s="90"/>
      <c r="C59" s="87"/>
      <c r="D59" s="87"/>
      <c r="E59" s="87"/>
      <c r="F59" s="87"/>
      <c r="G59" s="88"/>
      <c r="H59" s="88"/>
      <c r="I59" s="88"/>
      <c r="J59" s="88"/>
      <c r="K59" s="88"/>
      <c r="L59" s="88"/>
    </row>
    <row r="60" spans="1:12">
      <c r="A60" s="80"/>
      <c r="B60" s="87"/>
      <c r="C60" s="87"/>
      <c r="D60" s="87"/>
      <c r="E60" s="87"/>
      <c r="F60" s="87"/>
      <c r="G60" s="88"/>
      <c r="H60" s="88"/>
      <c r="I60" s="88"/>
      <c r="J60" s="88"/>
      <c r="K60" s="88"/>
      <c r="L60" s="88"/>
    </row>
    <row r="61" spans="1:12">
      <c r="A61" s="80"/>
      <c r="B61" s="87"/>
      <c r="C61" s="87"/>
      <c r="D61" s="87"/>
      <c r="E61" s="87"/>
      <c r="F61" s="87"/>
      <c r="G61" s="88"/>
      <c r="H61" s="88"/>
      <c r="I61" s="88"/>
      <c r="J61" s="88"/>
      <c r="K61" s="88"/>
      <c r="L61" s="88"/>
    </row>
    <row r="62" spans="1:12">
      <c r="A62" s="80"/>
      <c r="B62" s="87"/>
      <c r="C62" s="87"/>
      <c r="D62" s="87"/>
      <c r="E62" s="87"/>
      <c r="F62" s="87"/>
      <c r="G62" s="87"/>
      <c r="H62" s="88"/>
      <c r="I62" s="88"/>
      <c r="J62" s="88"/>
      <c r="K62" s="88"/>
      <c r="L62" s="88"/>
    </row>
    <row r="63" spans="1:12">
      <c r="A63" s="80"/>
      <c r="B63" s="90"/>
      <c r="C63" s="87"/>
      <c r="D63" s="87"/>
      <c r="E63" s="87"/>
      <c r="F63" s="87"/>
      <c r="G63" s="87"/>
      <c r="H63" s="88"/>
      <c r="I63" s="88"/>
      <c r="J63" s="88"/>
      <c r="K63" s="88"/>
      <c r="L63" s="88"/>
    </row>
    <row r="64" spans="1:12">
      <c r="A64" s="80"/>
      <c r="B64" s="90"/>
      <c r="C64" s="87"/>
      <c r="D64" s="87"/>
      <c r="E64" s="87"/>
      <c r="F64" s="87"/>
      <c r="G64" s="87"/>
      <c r="H64" s="88"/>
      <c r="I64" s="88"/>
      <c r="J64" s="88"/>
      <c r="K64" s="88"/>
      <c r="L64" s="88"/>
    </row>
    <row r="65" spans="1:12">
      <c r="A65" s="80"/>
      <c r="B65" s="90"/>
      <c r="C65" s="87"/>
      <c r="D65" s="87"/>
      <c r="E65" s="87"/>
      <c r="F65" s="87"/>
      <c r="G65" s="88"/>
      <c r="H65" s="88"/>
      <c r="I65" s="88"/>
      <c r="J65" s="88"/>
      <c r="K65" s="88"/>
      <c r="L65" s="88"/>
    </row>
    <row r="66" spans="1:12">
      <c r="A66" s="80"/>
      <c r="B66" s="87"/>
      <c r="C66" s="87"/>
      <c r="D66" s="87"/>
      <c r="E66" s="87"/>
      <c r="F66" s="87"/>
      <c r="G66" s="88"/>
      <c r="H66" s="88"/>
      <c r="I66" s="88"/>
      <c r="J66" s="88"/>
      <c r="K66" s="88"/>
      <c r="L66" s="88"/>
    </row>
    <row r="67" spans="1:12">
      <c r="A67" s="80"/>
      <c r="B67" s="87"/>
      <c r="C67" s="87"/>
      <c r="D67" s="87"/>
      <c r="E67" s="87"/>
      <c r="F67" s="87"/>
      <c r="G67" s="88"/>
      <c r="H67" s="88"/>
      <c r="I67" s="88"/>
      <c r="J67" s="88"/>
      <c r="K67" s="88"/>
      <c r="L67" s="88"/>
    </row>
    <row r="68" spans="1:12">
      <c r="A68" s="80"/>
      <c r="B68" s="87"/>
      <c r="C68" s="80"/>
      <c r="D68" s="80"/>
      <c r="E68" s="80"/>
      <c r="F68" s="80"/>
      <c r="G68" s="88"/>
      <c r="H68" s="88"/>
      <c r="I68" s="88"/>
      <c r="J68" s="88"/>
      <c r="K68" s="88"/>
      <c r="L68" s="88"/>
    </row>
    <row r="69" spans="1:12">
      <c r="B69" s="80"/>
      <c r="G69" s="89"/>
      <c r="H69" s="89"/>
      <c r="I69" s="89"/>
      <c r="J69" s="88"/>
      <c r="K69" s="88"/>
      <c r="L69" s="88"/>
    </row>
    <row r="70" spans="1:12">
      <c r="G70" s="89"/>
      <c r="H70" s="89"/>
      <c r="I70" s="89"/>
      <c r="J70" s="88"/>
      <c r="K70" s="88"/>
      <c r="L70" s="88"/>
    </row>
    <row r="71" spans="1:12">
      <c r="G71" s="89"/>
      <c r="H71" s="89"/>
      <c r="I71" s="89"/>
      <c r="J71" s="88"/>
      <c r="K71" s="88"/>
      <c r="L71" s="88"/>
    </row>
    <row r="72" spans="1:12">
      <c r="G72" s="89"/>
      <c r="H72" s="89"/>
      <c r="I72" s="89"/>
      <c r="J72" s="88"/>
      <c r="K72" s="88"/>
      <c r="L72" s="88"/>
    </row>
    <row r="73" spans="1:12">
      <c r="J73"/>
    </row>
    <row r="74" spans="1:12">
      <c r="J74"/>
    </row>
    <row r="75" spans="1:12">
      <c r="J75"/>
    </row>
    <row r="76" spans="1:12">
      <c r="J76"/>
    </row>
    <row r="77" spans="1:12">
      <c r="J77"/>
    </row>
    <row r="78" spans="1:12">
      <c r="J78"/>
    </row>
    <row r="79" spans="1:12">
      <c r="J79"/>
    </row>
    <row r="80" spans="1:12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  <row r="2993" spans="10:10">
      <c r="J2993"/>
    </row>
    <row r="2994" spans="10:10">
      <c r="J2994"/>
    </row>
    <row r="2995" spans="10:10">
      <c r="J2995"/>
    </row>
    <row r="2996" spans="10:10">
      <c r="J2996"/>
    </row>
    <row r="2997" spans="10:10">
      <c r="J2997"/>
    </row>
    <row r="2998" spans="10:10">
      <c r="J2998"/>
    </row>
    <row r="2999" spans="10:10">
      <c r="J2999"/>
    </row>
    <row r="3000" spans="10:10">
      <c r="J3000"/>
    </row>
    <row r="3001" spans="10:10">
      <c r="J3001"/>
    </row>
    <row r="3002" spans="10:10">
      <c r="J3002"/>
    </row>
    <row r="3003" spans="10:10">
      <c r="J3003"/>
    </row>
    <row r="3004" spans="10:10">
      <c r="J3004"/>
    </row>
    <row r="3005" spans="10:10">
      <c r="J3005"/>
    </row>
    <row r="3006" spans="10:10">
      <c r="J3006"/>
    </row>
    <row r="3007" spans="10:10">
      <c r="J3007"/>
    </row>
    <row r="3008" spans="10:10">
      <c r="J3008"/>
    </row>
    <row r="3009" spans="10:10">
      <c r="J3009"/>
    </row>
    <row r="3010" spans="10:10">
      <c r="J3010"/>
    </row>
    <row r="3011" spans="10:10">
      <c r="J3011"/>
    </row>
    <row r="3012" spans="10:10">
      <c r="J3012"/>
    </row>
    <row r="3013" spans="10:10">
      <c r="J3013"/>
    </row>
    <row r="3014" spans="10:10">
      <c r="J3014"/>
    </row>
    <row r="3015" spans="10:10">
      <c r="J3015"/>
    </row>
    <row r="3016" spans="10:10">
      <c r="J3016"/>
    </row>
    <row r="3017" spans="10:10">
      <c r="J3017"/>
    </row>
    <row r="3018" spans="10:10">
      <c r="J3018"/>
    </row>
    <row r="3019" spans="10:10">
      <c r="J3019"/>
    </row>
    <row r="3020" spans="10:10">
      <c r="J3020"/>
    </row>
    <row r="3021" spans="10:10">
      <c r="J3021"/>
    </row>
    <row r="3022" spans="10:10">
      <c r="J3022"/>
    </row>
    <row r="3023" spans="10:10">
      <c r="J3023"/>
    </row>
    <row r="3024" spans="10:10">
      <c r="J3024"/>
    </row>
    <row r="3025" spans="10:10">
      <c r="J3025"/>
    </row>
    <row r="3026" spans="10:10">
      <c r="J3026"/>
    </row>
    <row r="3027" spans="10:10">
      <c r="J3027"/>
    </row>
    <row r="3028" spans="10:10">
      <c r="J3028"/>
    </row>
    <row r="3029" spans="10:10">
      <c r="J3029"/>
    </row>
    <row r="3030" spans="10:10">
      <c r="J3030"/>
    </row>
    <row r="3031" spans="10:10">
      <c r="J3031"/>
    </row>
    <row r="3032" spans="10:10">
      <c r="J3032"/>
    </row>
    <row r="3033" spans="10:10">
      <c r="J3033"/>
    </row>
    <row r="3034" spans="10:10">
      <c r="J3034"/>
    </row>
    <row r="3035" spans="10:10">
      <c r="J3035"/>
    </row>
    <row r="3036" spans="10:10">
      <c r="J3036"/>
    </row>
    <row r="3037" spans="10:10">
      <c r="J3037"/>
    </row>
    <row r="3038" spans="10:10">
      <c r="J3038"/>
    </row>
    <row r="3039" spans="10:10">
      <c r="J3039"/>
    </row>
    <row r="3040" spans="10:10">
      <c r="J3040"/>
    </row>
    <row r="3041" spans="10:10">
      <c r="J3041"/>
    </row>
    <row r="3042" spans="10:10">
      <c r="J3042"/>
    </row>
    <row r="3043" spans="10:10">
      <c r="J3043"/>
    </row>
    <row r="3044" spans="10:10">
      <c r="J3044"/>
    </row>
    <row r="3045" spans="10:10">
      <c r="J3045"/>
    </row>
    <row r="3046" spans="10:10">
      <c r="J3046"/>
    </row>
    <row r="3047" spans="10:10">
      <c r="J3047"/>
    </row>
    <row r="3048" spans="10:10">
      <c r="J3048"/>
    </row>
    <row r="3049" spans="10:10">
      <c r="J3049"/>
    </row>
    <row r="3050" spans="10:10">
      <c r="J3050"/>
    </row>
    <row r="3051" spans="10:10">
      <c r="J3051"/>
    </row>
    <row r="3052" spans="10:10">
      <c r="J3052"/>
    </row>
    <row r="3053" spans="10:10">
      <c r="J3053"/>
    </row>
    <row r="3054" spans="10:10">
      <c r="J3054"/>
    </row>
    <row r="3055" spans="10:10">
      <c r="J3055"/>
    </row>
    <row r="3056" spans="10:10">
      <c r="J3056"/>
    </row>
    <row r="3057" spans="10:10">
      <c r="J3057"/>
    </row>
    <row r="3058" spans="10:10">
      <c r="J3058"/>
    </row>
    <row r="3059" spans="10:10">
      <c r="J3059"/>
    </row>
    <row r="3060" spans="10:10">
      <c r="J3060"/>
    </row>
    <row r="3061" spans="10:10">
      <c r="J3061"/>
    </row>
    <row r="3062" spans="10:10">
      <c r="J3062"/>
    </row>
    <row r="3063" spans="10:10">
      <c r="J3063"/>
    </row>
    <row r="3064" spans="10:10">
      <c r="J3064"/>
    </row>
    <row r="3065" spans="10:10">
      <c r="J3065"/>
    </row>
    <row r="3066" spans="10:10">
      <c r="J3066"/>
    </row>
    <row r="3067" spans="10:10">
      <c r="J3067"/>
    </row>
    <row r="3068" spans="10:10">
      <c r="J3068"/>
    </row>
    <row r="3069" spans="10:10">
      <c r="J3069"/>
    </row>
    <row r="3070" spans="10:10">
      <c r="J3070"/>
    </row>
    <row r="3071" spans="10:10">
      <c r="J3071"/>
    </row>
    <row r="3072" spans="10:10">
      <c r="J3072"/>
    </row>
    <row r="3073" spans="10:10">
      <c r="J3073"/>
    </row>
    <row r="3074" spans="10:10">
      <c r="J3074"/>
    </row>
    <row r="3075" spans="10:10">
      <c r="J3075"/>
    </row>
    <row r="3076" spans="10:10">
      <c r="J3076"/>
    </row>
    <row r="3077" spans="10:10">
      <c r="J3077"/>
    </row>
    <row r="3078" spans="10:10">
      <c r="J3078"/>
    </row>
    <row r="3079" spans="10:10">
      <c r="J3079"/>
    </row>
    <row r="3080" spans="10:10">
      <c r="J3080"/>
    </row>
    <row r="3081" spans="10:10">
      <c r="J3081"/>
    </row>
    <row r="3082" spans="10:10">
      <c r="J3082"/>
    </row>
    <row r="3083" spans="10:10">
      <c r="J3083"/>
    </row>
    <row r="3084" spans="10:10">
      <c r="J3084"/>
    </row>
    <row r="3085" spans="10:10">
      <c r="J3085"/>
    </row>
    <row r="3086" spans="10:10">
      <c r="J3086"/>
    </row>
    <row r="3087" spans="10:10">
      <c r="J3087"/>
    </row>
    <row r="3088" spans="10:10">
      <c r="J3088"/>
    </row>
    <row r="3089" spans="10:10">
      <c r="J3089"/>
    </row>
    <row r="3090" spans="10:10">
      <c r="J3090"/>
    </row>
    <row r="3091" spans="10:10">
      <c r="J3091"/>
    </row>
    <row r="3092" spans="10:10">
      <c r="J3092"/>
    </row>
    <row r="3093" spans="10:10">
      <c r="J3093"/>
    </row>
    <row r="3094" spans="10:10">
      <c r="J3094"/>
    </row>
    <row r="3095" spans="10:10">
      <c r="J3095"/>
    </row>
    <row r="3096" spans="10:10">
      <c r="J3096"/>
    </row>
    <row r="3097" spans="10:10">
      <c r="J3097"/>
    </row>
    <row r="3098" spans="10:10">
      <c r="J3098"/>
    </row>
    <row r="3099" spans="10:10">
      <c r="J3099"/>
    </row>
    <row r="3100" spans="10:10">
      <c r="J3100"/>
    </row>
    <row r="3101" spans="10:10">
      <c r="J3101"/>
    </row>
    <row r="3102" spans="10:10">
      <c r="J3102"/>
    </row>
    <row r="3103" spans="10:10">
      <c r="J3103"/>
    </row>
    <row r="3104" spans="10:10">
      <c r="J3104"/>
    </row>
    <row r="3105" spans="10:10">
      <c r="J3105"/>
    </row>
    <row r="3106" spans="10:10">
      <c r="J3106"/>
    </row>
    <row r="3107" spans="10:10">
      <c r="J3107"/>
    </row>
    <row r="3108" spans="10:10">
      <c r="J3108"/>
    </row>
    <row r="3109" spans="10:10">
      <c r="J3109"/>
    </row>
    <row r="3110" spans="10:10">
      <c r="J3110"/>
    </row>
    <row r="3111" spans="10:10">
      <c r="J3111"/>
    </row>
    <row r="3112" spans="10:10">
      <c r="J3112"/>
    </row>
    <row r="3113" spans="10:10">
      <c r="J3113"/>
    </row>
    <row r="3114" spans="10:10">
      <c r="J3114"/>
    </row>
    <row r="3115" spans="10:10">
      <c r="J3115"/>
    </row>
    <row r="3116" spans="10:10">
      <c r="J3116"/>
    </row>
    <row r="3117" spans="10:10">
      <c r="J3117"/>
    </row>
    <row r="3118" spans="10:10">
      <c r="J3118"/>
    </row>
    <row r="3119" spans="10:10">
      <c r="J3119"/>
    </row>
    <row r="3120" spans="10:10">
      <c r="J3120"/>
    </row>
    <row r="3121" spans="10:10">
      <c r="J3121"/>
    </row>
    <row r="3122" spans="10:10">
      <c r="J3122"/>
    </row>
    <row r="3123" spans="10:10">
      <c r="J3123"/>
    </row>
    <row r="3124" spans="10:10">
      <c r="J3124"/>
    </row>
    <row r="3125" spans="10:10">
      <c r="J3125"/>
    </row>
    <row r="3126" spans="10:10">
      <c r="J3126"/>
    </row>
    <row r="3127" spans="10:10">
      <c r="J3127"/>
    </row>
    <row r="3128" spans="10:10">
      <c r="J3128"/>
    </row>
    <row r="3129" spans="10:10">
      <c r="J3129"/>
    </row>
    <row r="3130" spans="10:10">
      <c r="J3130"/>
    </row>
    <row r="3131" spans="10:10">
      <c r="J3131"/>
    </row>
    <row r="3132" spans="10:10">
      <c r="J3132"/>
    </row>
    <row r="3133" spans="10:10">
      <c r="J3133"/>
    </row>
    <row r="3134" spans="10:10">
      <c r="J3134"/>
    </row>
    <row r="3135" spans="10:10">
      <c r="J3135"/>
    </row>
    <row r="3136" spans="10:10">
      <c r="J3136"/>
    </row>
    <row r="3137" spans="10:10">
      <c r="J3137"/>
    </row>
    <row r="3138" spans="10:10">
      <c r="J3138"/>
    </row>
    <row r="3139" spans="10:10">
      <c r="J3139"/>
    </row>
    <row r="3140" spans="10:10">
      <c r="J3140"/>
    </row>
    <row r="3141" spans="10:10">
      <c r="J3141"/>
    </row>
    <row r="3142" spans="10:10">
      <c r="J3142"/>
    </row>
    <row r="3143" spans="10:10">
      <c r="J3143"/>
    </row>
    <row r="3144" spans="10:10">
      <c r="J3144"/>
    </row>
    <row r="3145" spans="10:10">
      <c r="J3145"/>
    </row>
    <row r="3146" spans="10:10">
      <c r="J3146"/>
    </row>
    <row r="3147" spans="10:10">
      <c r="J3147"/>
    </row>
    <row r="3148" spans="10:10">
      <c r="J3148"/>
    </row>
    <row r="3149" spans="10:10">
      <c r="J3149"/>
    </row>
    <row r="3150" spans="10:10">
      <c r="J3150"/>
    </row>
    <row r="3151" spans="10:10">
      <c r="J3151"/>
    </row>
    <row r="3152" spans="10:10">
      <c r="J3152"/>
    </row>
    <row r="3153" spans="10:10">
      <c r="J3153"/>
    </row>
    <row r="3154" spans="10:10">
      <c r="J3154"/>
    </row>
    <row r="3155" spans="10:10">
      <c r="J3155"/>
    </row>
    <row r="3156" spans="10:10">
      <c r="J3156"/>
    </row>
    <row r="3157" spans="10:10">
      <c r="J3157"/>
    </row>
    <row r="3158" spans="10:10">
      <c r="J3158"/>
    </row>
    <row r="3159" spans="10:10">
      <c r="J3159"/>
    </row>
    <row r="3160" spans="10:10">
      <c r="J3160"/>
    </row>
    <row r="3161" spans="10:10">
      <c r="J3161"/>
    </row>
    <row r="3162" spans="10:10">
      <c r="J3162"/>
    </row>
    <row r="3163" spans="10:10">
      <c r="J3163"/>
    </row>
    <row r="3164" spans="10:10">
      <c r="J3164"/>
    </row>
    <row r="3165" spans="10:10">
      <c r="J3165"/>
    </row>
    <row r="3166" spans="10:10">
      <c r="J3166"/>
    </row>
    <row r="3167" spans="10:10">
      <c r="J3167"/>
    </row>
    <row r="3168" spans="10:10">
      <c r="J3168"/>
    </row>
    <row r="3169" spans="10:10">
      <c r="J3169"/>
    </row>
    <row r="3170" spans="10:10">
      <c r="J3170"/>
    </row>
    <row r="3171" spans="10:10">
      <c r="J3171"/>
    </row>
    <row r="3172" spans="10:10">
      <c r="J3172"/>
    </row>
    <row r="3173" spans="10:10">
      <c r="J3173"/>
    </row>
    <row r="3174" spans="10:10">
      <c r="J3174"/>
    </row>
    <row r="3175" spans="10:10">
      <c r="J3175"/>
    </row>
    <row r="3176" spans="10:10">
      <c r="J3176"/>
    </row>
    <row r="3177" spans="10:10">
      <c r="J3177"/>
    </row>
    <row r="3178" spans="10:10">
      <c r="J3178"/>
    </row>
    <row r="3179" spans="10:10">
      <c r="J3179"/>
    </row>
    <row r="3180" spans="10:10">
      <c r="J3180"/>
    </row>
    <row r="3181" spans="10:10">
      <c r="J3181"/>
    </row>
    <row r="3182" spans="10:10">
      <c r="J3182"/>
    </row>
    <row r="3183" spans="10:10">
      <c r="J3183"/>
    </row>
    <row r="3184" spans="10:10">
      <c r="J3184"/>
    </row>
    <row r="3185" spans="10:10">
      <c r="J3185"/>
    </row>
    <row r="3186" spans="10:10">
      <c r="J3186"/>
    </row>
    <row r="3187" spans="10:10">
      <c r="J3187"/>
    </row>
    <row r="3188" spans="10:10">
      <c r="J3188"/>
    </row>
    <row r="3189" spans="10:10">
      <c r="J3189"/>
    </row>
    <row r="3190" spans="10:10">
      <c r="J3190"/>
    </row>
    <row r="3191" spans="10:10">
      <c r="J3191"/>
    </row>
    <row r="3192" spans="10:10">
      <c r="J3192"/>
    </row>
    <row r="3193" spans="10:10">
      <c r="J3193"/>
    </row>
    <row r="3194" spans="10:10">
      <c r="J3194"/>
    </row>
    <row r="3195" spans="10:10">
      <c r="J3195"/>
    </row>
    <row r="3196" spans="10:10">
      <c r="J3196"/>
    </row>
    <row r="3197" spans="10:10">
      <c r="J3197"/>
    </row>
    <row r="3198" spans="10:10">
      <c r="J3198"/>
    </row>
    <row r="3199" spans="10:10">
      <c r="J3199"/>
    </row>
    <row r="3200" spans="10:10">
      <c r="J3200"/>
    </row>
    <row r="3201" spans="10:10">
      <c r="J3201"/>
    </row>
    <row r="3202" spans="10:10">
      <c r="J3202"/>
    </row>
    <row r="3203" spans="10:10">
      <c r="J3203"/>
    </row>
    <row r="3204" spans="10:10">
      <c r="J3204"/>
    </row>
    <row r="3205" spans="10:10">
      <c r="J3205"/>
    </row>
    <row r="3206" spans="10:10">
      <c r="J3206"/>
    </row>
    <row r="3207" spans="10:10">
      <c r="J3207"/>
    </row>
    <row r="3208" spans="10:10">
      <c r="J3208"/>
    </row>
    <row r="3209" spans="10:10">
      <c r="J3209"/>
    </row>
    <row r="3210" spans="10:10">
      <c r="J3210"/>
    </row>
    <row r="3211" spans="10:10">
      <c r="J3211"/>
    </row>
    <row r="3212" spans="10:10">
      <c r="J3212"/>
    </row>
    <row r="3213" spans="10:10">
      <c r="J3213"/>
    </row>
    <row r="3214" spans="10:10">
      <c r="J3214"/>
    </row>
    <row r="3215" spans="10:10">
      <c r="J3215"/>
    </row>
    <row r="3216" spans="10:10">
      <c r="J3216"/>
    </row>
    <row r="3217" spans="10:10">
      <c r="J3217"/>
    </row>
    <row r="3218" spans="10:10">
      <c r="J3218"/>
    </row>
    <row r="3219" spans="10:10">
      <c r="J3219"/>
    </row>
    <row r="3220" spans="10:10">
      <c r="J3220"/>
    </row>
    <row r="3221" spans="10:10">
      <c r="J3221"/>
    </row>
    <row r="3222" spans="10:10">
      <c r="J3222"/>
    </row>
    <row r="3223" spans="10:10">
      <c r="J3223"/>
    </row>
    <row r="3224" spans="10:10">
      <c r="J3224"/>
    </row>
    <row r="3225" spans="10:10">
      <c r="J3225"/>
    </row>
    <row r="3226" spans="10:10">
      <c r="J3226"/>
    </row>
    <row r="3227" spans="10:10">
      <c r="J3227"/>
    </row>
    <row r="3228" spans="10:10">
      <c r="J3228"/>
    </row>
    <row r="3229" spans="10:10">
      <c r="J3229"/>
    </row>
    <row r="3230" spans="10:10">
      <c r="J3230"/>
    </row>
    <row r="3231" spans="10:10">
      <c r="J3231"/>
    </row>
    <row r="3232" spans="10:10">
      <c r="J3232"/>
    </row>
    <row r="3233" spans="10:10">
      <c r="J3233"/>
    </row>
    <row r="3234" spans="10:10">
      <c r="J3234"/>
    </row>
    <row r="3235" spans="10:10">
      <c r="J3235"/>
    </row>
    <row r="3236" spans="10:10">
      <c r="J3236"/>
    </row>
    <row r="3237" spans="10:10">
      <c r="J3237"/>
    </row>
    <row r="3238" spans="10:10">
      <c r="J3238"/>
    </row>
    <row r="3239" spans="10:10">
      <c r="J3239"/>
    </row>
    <row r="3240" spans="10:10">
      <c r="J3240"/>
    </row>
    <row r="3241" spans="10:10">
      <c r="J3241"/>
    </row>
    <row r="3242" spans="10:10">
      <c r="J3242"/>
    </row>
    <row r="3243" spans="10:10">
      <c r="J3243"/>
    </row>
    <row r="3244" spans="10:10">
      <c r="J3244"/>
    </row>
    <row r="3245" spans="10:10">
      <c r="J3245"/>
    </row>
    <row r="3246" spans="10:10">
      <c r="J3246"/>
    </row>
    <row r="3247" spans="10:10">
      <c r="J3247"/>
    </row>
    <row r="3248" spans="10:10">
      <c r="J3248"/>
    </row>
    <row r="3249" spans="10:10">
      <c r="J3249"/>
    </row>
    <row r="3250" spans="10:10">
      <c r="J3250"/>
    </row>
    <row r="3251" spans="10:10">
      <c r="J3251"/>
    </row>
    <row r="3252" spans="10:10">
      <c r="J3252"/>
    </row>
    <row r="3253" spans="10:10">
      <c r="J3253"/>
    </row>
    <row r="3254" spans="10:10">
      <c r="J3254"/>
    </row>
    <row r="3255" spans="10:10">
      <c r="J3255"/>
    </row>
    <row r="3256" spans="10:10">
      <c r="J3256"/>
    </row>
    <row r="3257" spans="10:10">
      <c r="J3257"/>
    </row>
    <row r="3258" spans="10:10">
      <c r="J3258"/>
    </row>
    <row r="3259" spans="10:10">
      <c r="J3259"/>
    </row>
    <row r="3260" spans="10:10">
      <c r="J3260"/>
    </row>
    <row r="3261" spans="10:10">
      <c r="J3261"/>
    </row>
    <row r="3262" spans="10:10">
      <c r="J3262"/>
    </row>
    <row r="3263" spans="10:10">
      <c r="J3263"/>
    </row>
    <row r="3264" spans="10:10">
      <c r="J3264"/>
    </row>
    <row r="3265" spans="10:10">
      <c r="J3265"/>
    </row>
    <row r="3266" spans="10:10">
      <c r="J3266"/>
    </row>
    <row r="3267" spans="10:10">
      <c r="J3267"/>
    </row>
    <row r="3268" spans="10:10">
      <c r="J3268"/>
    </row>
    <row r="3269" spans="10:10">
      <c r="J3269"/>
    </row>
    <row r="3270" spans="10:10">
      <c r="J3270"/>
    </row>
    <row r="3271" spans="10:10">
      <c r="J3271"/>
    </row>
    <row r="3272" spans="10:10">
      <c r="J3272"/>
    </row>
    <row r="3273" spans="10:10">
      <c r="J3273"/>
    </row>
    <row r="3274" spans="10:10">
      <c r="J3274"/>
    </row>
    <row r="3275" spans="10:10">
      <c r="J3275"/>
    </row>
    <row r="3276" spans="10:10">
      <c r="J3276"/>
    </row>
    <row r="3277" spans="10:10">
      <c r="J3277"/>
    </row>
    <row r="3278" spans="10:10">
      <c r="J3278"/>
    </row>
    <row r="3279" spans="10:10">
      <c r="J3279"/>
    </row>
    <row r="3280" spans="10:10">
      <c r="J3280"/>
    </row>
    <row r="3281" spans="10:10">
      <c r="J3281"/>
    </row>
    <row r="3282" spans="10:10">
      <c r="J3282"/>
    </row>
    <row r="3283" spans="10:10">
      <c r="J3283"/>
    </row>
    <row r="3284" spans="10:10">
      <c r="J3284"/>
    </row>
    <row r="3285" spans="10:10">
      <c r="J3285"/>
    </row>
    <row r="3286" spans="10:10">
      <c r="J3286"/>
    </row>
    <row r="3287" spans="10:10">
      <c r="J3287"/>
    </row>
    <row r="3288" spans="10:10">
      <c r="J3288"/>
    </row>
    <row r="3289" spans="10:10">
      <c r="J3289"/>
    </row>
    <row r="3290" spans="10:10">
      <c r="J3290"/>
    </row>
    <row r="3291" spans="10:10">
      <c r="J3291"/>
    </row>
    <row r="3292" spans="10:10">
      <c r="J3292"/>
    </row>
    <row r="3293" spans="10:10">
      <c r="J3293"/>
    </row>
    <row r="3294" spans="10:10">
      <c r="J3294"/>
    </row>
    <row r="3295" spans="10:10">
      <c r="J3295"/>
    </row>
    <row r="3296" spans="10:10">
      <c r="J3296"/>
    </row>
    <row r="3297" spans="10:10">
      <c r="J3297"/>
    </row>
    <row r="3298" spans="10:10">
      <c r="J3298"/>
    </row>
    <row r="3299" spans="10:10">
      <c r="J3299"/>
    </row>
    <row r="3300" spans="10:10">
      <c r="J3300"/>
    </row>
    <row r="3301" spans="10:10">
      <c r="J3301"/>
    </row>
    <row r="3302" spans="10:10">
      <c r="J3302"/>
    </row>
    <row r="3303" spans="10:10">
      <c r="J3303"/>
    </row>
    <row r="3304" spans="10:10">
      <c r="J3304"/>
    </row>
    <row r="3305" spans="10:10">
      <c r="J3305"/>
    </row>
    <row r="3306" spans="10:10">
      <c r="J3306"/>
    </row>
    <row r="3307" spans="10:10">
      <c r="J3307"/>
    </row>
    <row r="3308" spans="10:10">
      <c r="J3308"/>
    </row>
    <row r="3309" spans="10:10">
      <c r="J3309"/>
    </row>
    <row r="3310" spans="10:10">
      <c r="J3310"/>
    </row>
    <row r="3311" spans="10:10">
      <c r="J3311"/>
    </row>
    <row r="3312" spans="10:10">
      <c r="J3312"/>
    </row>
    <row r="3313" spans="10:10">
      <c r="J3313"/>
    </row>
    <row r="3314" spans="10:10">
      <c r="J3314"/>
    </row>
    <row r="3315" spans="10:10">
      <c r="J3315"/>
    </row>
    <row r="3316" spans="10:10">
      <c r="J3316"/>
    </row>
    <row r="3317" spans="10:10">
      <c r="J3317"/>
    </row>
    <row r="3318" spans="10:10">
      <c r="J3318"/>
    </row>
    <row r="3319" spans="10:10">
      <c r="J3319"/>
    </row>
    <row r="3320" spans="10:10">
      <c r="J3320"/>
    </row>
    <row r="3321" spans="10:10">
      <c r="J3321"/>
    </row>
    <row r="3322" spans="10:10">
      <c r="J3322"/>
    </row>
    <row r="3323" spans="10:10">
      <c r="J3323"/>
    </row>
    <row r="3324" spans="10:10">
      <c r="J3324"/>
    </row>
    <row r="3325" spans="10:10">
      <c r="J3325"/>
    </row>
    <row r="3326" spans="10:10">
      <c r="J3326"/>
    </row>
    <row r="3327" spans="10:10">
      <c r="J3327"/>
    </row>
    <row r="3328" spans="10:10">
      <c r="J3328"/>
    </row>
    <row r="3329" spans="10:10">
      <c r="J3329"/>
    </row>
    <row r="3330" spans="10:10">
      <c r="J3330"/>
    </row>
    <row r="3331" spans="10:10">
      <c r="J3331"/>
    </row>
    <row r="3332" spans="10:10">
      <c r="J3332"/>
    </row>
    <row r="3333" spans="10:10">
      <c r="J3333"/>
    </row>
    <row r="3334" spans="10:10">
      <c r="J3334"/>
    </row>
    <row r="3335" spans="10:10">
      <c r="J3335"/>
    </row>
    <row r="3336" spans="10:10">
      <c r="J3336"/>
    </row>
    <row r="3337" spans="10:10">
      <c r="J3337"/>
    </row>
    <row r="3338" spans="10:10">
      <c r="J3338"/>
    </row>
    <row r="3339" spans="10:10">
      <c r="J3339"/>
    </row>
    <row r="3340" spans="10:10">
      <c r="J3340"/>
    </row>
    <row r="3341" spans="10:10">
      <c r="J3341"/>
    </row>
    <row r="3342" spans="10:10">
      <c r="J3342"/>
    </row>
    <row r="3343" spans="10:10">
      <c r="J3343"/>
    </row>
    <row r="3344" spans="10:10">
      <c r="J3344"/>
    </row>
    <row r="3345" spans="10:10">
      <c r="J3345"/>
    </row>
    <row r="3346" spans="10:10">
      <c r="J3346"/>
    </row>
    <row r="3347" spans="10:10">
      <c r="J3347"/>
    </row>
    <row r="3348" spans="10:10">
      <c r="J3348"/>
    </row>
    <row r="3349" spans="10:10">
      <c r="J3349"/>
    </row>
    <row r="3350" spans="10:10">
      <c r="J3350"/>
    </row>
    <row r="3351" spans="10:10">
      <c r="J3351"/>
    </row>
    <row r="3352" spans="10:10">
      <c r="J3352"/>
    </row>
    <row r="3353" spans="10:10">
      <c r="J3353"/>
    </row>
    <row r="3354" spans="10:10">
      <c r="J3354"/>
    </row>
    <row r="3355" spans="10:10">
      <c r="J3355"/>
    </row>
    <row r="3356" spans="10:10">
      <c r="J3356"/>
    </row>
    <row r="3357" spans="10:10">
      <c r="J3357"/>
    </row>
    <row r="3358" spans="10:10">
      <c r="J3358"/>
    </row>
    <row r="3359" spans="10:10">
      <c r="J3359"/>
    </row>
    <row r="3360" spans="10:10">
      <c r="J3360"/>
    </row>
    <row r="3361" spans="10:10">
      <c r="J3361"/>
    </row>
    <row r="3362" spans="10:10">
      <c r="J3362"/>
    </row>
    <row r="3363" spans="10:10">
      <c r="J3363"/>
    </row>
    <row r="3364" spans="10:10">
      <c r="J3364"/>
    </row>
    <row r="3365" spans="10:10">
      <c r="J3365"/>
    </row>
    <row r="3366" spans="10:10">
      <c r="J3366"/>
    </row>
    <row r="3367" spans="10:10">
      <c r="J3367"/>
    </row>
    <row r="3368" spans="10:10">
      <c r="J3368"/>
    </row>
    <row r="3369" spans="10:10">
      <c r="J3369"/>
    </row>
    <row r="3370" spans="10:10">
      <c r="J3370"/>
    </row>
    <row r="3371" spans="10:10">
      <c r="J3371"/>
    </row>
    <row r="3372" spans="10:10">
      <c r="J3372"/>
    </row>
    <row r="3373" spans="10:10">
      <c r="J3373"/>
    </row>
    <row r="3374" spans="10:10">
      <c r="J3374"/>
    </row>
    <row r="3375" spans="10:10">
      <c r="J3375"/>
    </row>
    <row r="3376" spans="10:10">
      <c r="J3376"/>
    </row>
    <row r="3377" spans="10:10">
      <c r="J3377"/>
    </row>
    <row r="3378" spans="10:10">
      <c r="J3378"/>
    </row>
    <row r="3379" spans="10:10">
      <c r="J3379"/>
    </row>
    <row r="3380" spans="10:10">
      <c r="J3380"/>
    </row>
    <row r="3381" spans="10:10">
      <c r="J3381"/>
    </row>
    <row r="3382" spans="10:10">
      <c r="J3382"/>
    </row>
    <row r="3383" spans="10:10">
      <c r="J3383"/>
    </row>
    <row r="3384" spans="10:10">
      <c r="J3384"/>
    </row>
    <row r="3385" spans="10:10">
      <c r="J3385"/>
    </row>
    <row r="3386" spans="10:10">
      <c r="J3386"/>
    </row>
    <row r="3387" spans="10:10">
      <c r="J3387"/>
    </row>
    <row r="3388" spans="10:10">
      <c r="J3388"/>
    </row>
    <row r="3389" spans="10:10">
      <c r="J3389"/>
    </row>
    <row r="3390" spans="10:10">
      <c r="J3390"/>
    </row>
    <row r="3391" spans="10:10">
      <c r="J3391"/>
    </row>
    <row r="3392" spans="10:10">
      <c r="J3392"/>
    </row>
    <row r="3393" spans="10:10">
      <c r="J3393"/>
    </row>
    <row r="3394" spans="10:10">
      <c r="J3394"/>
    </row>
    <row r="3395" spans="10:10">
      <c r="J3395"/>
    </row>
    <row r="3396" spans="10:10">
      <c r="J3396"/>
    </row>
    <row r="3397" spans="10:10">
      <c r="J3397"/>
    </row>
    <row r="3398" spans="10:10">
      <c r="J3398"/>
    </row>
    <row r="3399" spans="10:10">
      <c r="J3399"/>
    </row>
    <row r="3400" spans="10:10">
      <c r="J3400"/>
    </row>
    <row r="3401" spans="10:10">
      <c r="J3401"/>
    </row>
    <row r="3402" spans="10:10">
      <c r="J3402"/>
    </row>
    <row r="3403" spans="10:10">
      <c r="J3403"/>
    </row>
    <row r="3404" spans="10:10">
      <c r="J3404"/>
    </row>
    <row r="3405" spans="10:10">
      <c r="J3405"/>
    </row>
    <row r="3406" spans="10:10">
      <c r="J3406"/>
    </row>
    <row r="3407" spans="10:10">
      <c r="J3407"/>
    </row>
    <row r="3408" spans="10:10">
      <c r="J3408"/>
    </row>
    <row r="3409" spans="10:10">
      <c r="J3409"/>
    </row>
    <row r="3410" spans="10:10">
      <c r="J3410"/>
    </row>
    <row r="3411" spans="10:10">
      <c r="J3411"/>
    </row>
    <row r="3412" spans="10:10">
      <c r="J3412"/>
    </row>
    <row r="3413" spans="10:10">
      <c r="J3413"/>
    </row>
    <row r="3414" spans="10:10">
      <c r="J3414"/>
    </row>
    <row r="3415" spans="10:10">
      <c r="J3415"/>
    </row>
    <row r="3416" spans="10:10">
      <c r="J3416"/>
    </row>
    <row r="3417" spans="10:10">
      <c r="J3417"/>
    </row>
    <row r="3418" spans="10:10">
      <c r="J3418"/>
    </row>
    <row r="3419" spans="10:10">
      <c r="J3419"/>
    </row>
    <row r="3420" spans="10:10">
      <c r="J3420"/>
    </row>
    <row r="3421" spans="10:10">
      <c r="J3421"/>
    </row>
    <row r="3422" spans="10:10">
      <c r="J3422"/>
    </row>
    <row r="3423" spans="10:10">
      <c r="J3423"/>
    </row>
    <row r="3424" spans="10:10">
      <c r="J3424"/>
    </row>
    <row r="3425" spans="10:10">
      <c r="J3425"/>
    </row>
    <row r="3426" spans="10:10">
      <c r="J3426"/>
    </row>
    <row r="3427" spans="10:10">
      <c r="J3427"/>
    </row>
    <row r="3428" spans="10:10">
      <c r="J3428"/>
    </row>
    <row r="3429" spans="10:10">
      <c r="J3429"/>
    </row>
    <row r="3430" spans="10:10">
      <c r="J3430"/>
    </row>
    <row r="3431" spans="10:10">
      <c r="J3431"/>
    </row>
    <row r="3432" spans="10:10">
      <c r="J34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0"/>
  <sheetViews>
    <sheetView topLeftCell="A4" zoomScale="110" zoomScaleNormal="110" workbookViewId="0">
      <selection activeCell="H20" sqref="H20"/>
    </sheetView>
  </sheetViews>
  <sheetFormatPr defaultRowHeight="12.75"/>
  <cols>
    <col min="1" max="1" width="76.140625" customWidth="1"/>
    <col min="2" max="2" width="2" customWidth="1"/>
    <col min="4" max="4" width="2.140625" customWidth="1"/>
    <col min="6" max="6" width="2.5703125" customWidth="1"/>
    <col min="8" max="8" width="2.5703125" customWidth="1"/>
    <col min="9" max="9" width="11.85546875" bestFit="1" customWidth="1"/>
    <col min="10" max="10" width="12.28515625" bestFit="1" customWidth="1"/>
    <col min="12" max="12" width="35.42578125" bestFit="1" customWidth="1"/>
    <col min="13" max="13" width="15.42578125" customWidth="1"/>
    <col min="14" max="14" width="11.7109375" customWidth="1"/>
    <col min="15" max="15" width="11.140625" customWidth="1"/>
    <col min="16" max="16" width="19.85546875" customWidth="1"/>
  </cols>
  <sheetData>
    <row r="1" spans="1:29" ht="24.95" customHeight="1" thickBot="1">
      <c r="A1" s="227" t="s">
        <v>332</v>
      </c>
      <c r="B1" s="228"/>
      <c r="C1" s="228"/>
      <c r="D1" s="228"/>
      <c r="E1" s="228"/>
      <c r="F1" s="228"/>
      <c r="G1" s="228"/>
      <c r="H1" s="228"/>
      <c r="I1" s="229"/>
      <c r="L1" s="211" t="s">
        <v>338</v>
      </c>
      <c r="M1" s="205" t="s">
        <v>334</v>
      </c>
      <c r="N1" s="206" t="s">
        <v>335</v>
      </c>
      <c r="O1" s="206" t="s">
        <v>208</v>
      </c>
      <c r="P1" s="206" t="s">
        <v>336</v>
      </c>
      <c r="W1" s="132"/>
      <c r="AA1" s="80"/>
      <c r="AC1" s="133"/>
    </row>
    <row r="2" spans="1:29" ht="17.25" customHeight="1" thickBot="1">
      <c r="A2" s="134" t="s">
        <v>205</v>
      </c>
      <c r="B2" s="135"/>
      <c r="C2" s="136" t="s">
        <v>206</v>
      </c>
      <c r="D2" s="135"/>
      <c r="E2" s="136" t="s">
        <v>207</v>
      </c>
      <c r="F2" s="135"/>
      <c r="G2" s="136" t="s">
        <v>208</v>
      </c>
      <c r="H2" s="135"/>
      <c r="I2" s="137" t="s">
        <v>209</v>
      </c>
      <c r="J2" s="133"/>
      <c r="K2" s="133"/>
      <c r="L2" s="212" t="s">
        <v>222</v>
      </c>
      <c r="M2" s="207">
        <v>4382</v>
      </c>
      <c r="N2" s="207">
        <v>20</v>
      </c>
      <c r="O2" s="207">
        <v>42</v>
      </c>
      <c r="P2" s="208">
        <f>M2*N2*O2</f>
        <v>3680880</v>
      </c>
      <c r="S2" s="138"/>
      <c r="W2" s="132"/>
      <c r="AC2" s="133"/>
    </row>
    <row r="3" spans="1:29" ht="17.25" customHeight="1" thickBot="1">
      <c r="A3" s="139" t="s">
        <v>345</v>
      </c>
      <c r="B3" s="140"/>
      <c r="C3" s="141">
        <v>366</v>
      </c>
      <c r="D3" s="142"/>
      <c r="E3" s="218">
        <v>20</v>
      </c>
      <c r="F3" s="140"/>
      <c r="G3" s="143">
        <v>42</v>
      </c>
      <c r="H3" s="144"/>
      <c r="I3" s="145">
        <f>C3*E3*G3</f>
        <v>307440</v>
      </c>
      <c r="J3" s="204"/>
      <c r="L3" s="212" t="s">
        <v>224</v>
      </c>
      <c r="M3" s="207">
        <v>4059</v>
      </c>
      <c r="N3" s="207">
        <v>4</v>
      </c>
      <c r="O3" s="207">
        <v>42</v>
      </c>
      <c r="P3" s="208">
        <f t="shared" ref="P3:P14" si="0">M3*N3*O3</f>
        <v>681912</v>
      </c>
      <c r="S3" s="138"/>
      <c r="W3" s="132"/>
      <c r="AC3" s="133"/>
    </row>
    <row r="4" spans="1:29" ht="15" customHeight="1" thickBot="1">
      <c r="A4" s="139" t="s">
        <v>346</v>
      </c>
      <c r="B4" s="140"/>
      <c r="C4" s="141">
        <v>1375</v>
      </c>
      <c r="D4" s="142"/>
      <c r="E4" s="218">
        <v>15</v>
      </c>
      <c r="F4" s="140"/>
      <c r="G4" s="143">
        <v>42</v>
      </c>
      <c r="H4" s="144"/>
      <c r="I4" s="145">
        <f t="shared" ref="I4:I10" si="1">C4*E4*G4</f>
        <v>866250</v>
      </c>
      <c r="J4" s="204"/>
      <c r="L4" s="212"/>
      <c r="M4" s="207"/>
      <c r="N4" s="207"/>
      <c r="O4" s="207"/>
      <c r="P4" s="208"/>
      <c r="S4" s="138"/>
      <c r="W4" s="132"/>
      <c r="AC4" s="133"/>
    </row>
    <row r="5" spans="1:29" ht="15.75" customHeight="1" thickBot="1">
      <c r="A5" s="139" t="s">
        <v>347</v>
      </c>
      <c r="B5" s="140"/>
      <c r="C5" s="141">
        <v>1878</v>
      </c>
      <c r="D5" s="142"/>
      <c r="E5" s="218">
        <v>10</v>
      </c>
      <c r="F5" s="140"/>
      <c r="G5" s="143">
        <v>42</v>
      </c>
      <c r="H5" s="144"/>
      <c r="I5" s="145">
        <f t="shared" si="1"/>
        <v>788760</v>
      </c>
      <c r="J5" s="204"/>
      <c r="L5" s="212"/>
      <c r="M5" s="207"/>
      <c r="N5" s="207"/>
      <c r="O5" s="207"/>
      <c r="P5" s="208"/>
      <c r="S5" s="138"/>
      <c r="W5" s="132"/>
      <c r="AC5" s="133"/>
    </row>
    <row r="6" spans="1:29" ht="15.75" customHeight="1" thickBot="1">
      <c r="A6" s="139" t="s">
        <v>351</v>
      </c>
      <c r="B6" s="140"/>
      <c r="C6" s="141">
        <v>185</v>
      </c>
      <c r="D6" s="142"/>
      <c r="E6" s="218">
        <v>10</v>
      </c>
      <c r="F6" s="140"/>
      <c r="G6" s="143">
        <v>42</v>
      </c>
      <c r="H6" s="144"/>
      <c r="I6" s="145">
        <f t="shared" si="1"/>
        <v>77700</v>
      </c>
      <c r="J6" s="204"/>
      <c r="L6" s="212"/>
      <c r="M6" s="207"/>
      <c r="N6" s="207"/>
      <c r="O6" s="207"/>
      <c r="P6" s="208"/>
      <c r="S6" s="138"/>
      <c r="W6" s="132"/>
      <c r="AC6" s="133"/>
    </row>
    <row r="7" spans="1:29" ht="15.75" customHeight="1" thickBot="1">
      <c r="A7" s="139" t="s">
        <v>352</v>
      </c>
      <c r="B7" s="140"/>
      <c r="C7" s="141">
        <v>138</v>
      </c>
      <c r="D7" s="142"/>
      <c r="E7" s="218">
        <v>10</v>
      </c>
      <c r="F7" s="140"/>
      <c r="G7" s="143">
        <v>42</v>
      </c>
      <c r="H7" s="144"/>
      <c r="I7" s="145">
        <f t="shared" si="1"/>
        <v>57960</v>
      </c>
      <c r="J7" s="204"/>
      <c r="L7" s="212"/>
      <c r="M7" s="207"/>
      <c r="N7" s="207"/>
      <c r="O7" s="207"/>
      <c r="P7" s="208"/>
      <c r="S7" s="138"/>
      <c r="W7" s="132"/>
      <c r="AC7" s="133"/>
    </row>
    <row r="8" spans="1:29" ht="14.1" customHeight="1" thickBot="1">
      <c r="A8" s="146" t="s">
        <v>348</v>
      </c>
      <c r="B8" s="140"/>
      <c r="C8" s="141">
        <v>366</v>
      </c>
      <c r="D8" s="142"/>
      <c r="E8" s="218">
        <v>8</v>
      </c>
      <c r="F8" s="140"/>
      <c r="G8" s="143">
        <v>42</v>
      </c>
      <c r="H8" s="144"/>
      <c r="I8" s="145">
        <f t="shared" si="1"/>
        <v>122976</v>
      </c>
      <c r="L8" s="212" t="s">
        <v>223</v>
      </c>
      <c r="M8" s="207">
        <v>1999</v>
      </c>
      <c r="N8" s="207">
        <v>8</v>
      </c>
      <c r="O8" s="207">
        <v>42</v>
      </c>
      <c r="P8" s="208">
        <f t="shared" si="0"/>
        <v>671664</v>
      </c>
      <c r="S8" s="138"/>
      <c r="W8" s="132"/>
      <c r="AC8" s="133"/>
    </row>
    <row r="9" spans="1:29" ht="14.1" customHeight="1" thickBot="1">
      <c r="A9" s="146" t="s">
        <v>349</v>
      </c>
      <c r="B9" s="140"/>
      <c r="C9" s="141">
        <v>1375</v>
      </c>
      <c r="D9" s="142"/>
      <c r="E9" s="218">
        <v>4</v>
      </c>
      <c r="F9" s="140"/>
      <c r="G9" s="143">
        <v>42</v>
      </c>
      <c r="H9" s="144"/>
      <c r="I9" s="145">
        <f t="shared" si="1"/>
        <v>231000</v>
      </c>
      <c r="L9" s="212"/>
      <c r="M9" s="207"/>
      <c r="N9" s="207"/>
      <c r="O9" s="207"/>
      <c r="P9" s="208"/>
      <c r="S9" s="138"/>
      <c r="W9" s="132"/>
      <c r="AC9" s="133"/>
    </row>
    <row r="10" spans="1:29" ht="14.1" customHeight="1" thickBot="1">
      <c r="A10" s="146" t="s">
        <v>350</v>
      </c>
      <c r="B10" s="140"/>
      <c r="C10" s="141">
        <v>1878</v>
      </c>
      <c r="D10" s="142"/>
      <c r="E10" s="218">
        <v>2</v>
      </c>
      <c r="F10" s="140"/>
      <c r="G10" s="143">
        <v>42</v>
      </c>
      <c r="H10" s="144"/>
      <c r="I10" s="145">
        <f t="shared" si="1"/>
        <v>157752</v>
      </c>
      <c r="L10" s="212"/>
      <c r="M10" s="207"/>
      <c r="N10" s="207"/>
      <c r="O10" s="207"/>
      <c r="P10" s="208"/>
      <c r="S10" s="138"/>
      <c r="W10" s="132"/>
      <c r="AC10" s="133"/>
    </row>
    <row r="11" spans="1:29" ht="14.1" customHeight="1" thickBot="1">
      <c r="A11" s="146" t="s">
        <v>353</v>
      </c>
      <c r="B11" s="140"/>
      <c r="C11" s="141">
        <f>1898+29+72</f>
        <v>1999</v>
      </c>
      <c r="D11" s="142"/>
      <c r="E11" s="218">
        <v>8</v>
      </c>
      <c r="F11" s="140"/>
      <c r="G11" s="143">
        <v>42</v>
      </c>
      <c r="H11" s="144"/>
      <c r="I11" s="145">
        <f>C11*E11*G11</f>
        <v>671664</v>
      </c>
      <c r="L11" s="212" t="s">
        <v>227</v>
      </c>
      <c r="M11" s="207">
        <v>41</v>
      </c>
      <c r="N11" s="207">
        <v>4</v>
      </c>
      <c r="O11" s="207">
        <v>42</v>
      </c>
      <c r="P11" s="208">
        <f t="shared" si="0"/>
        <v>6888</v>
      </c>
      <c r="S11" s="138"/>
      <c r="W11" s="132"/>
      <c r="AC11" s="133"/>
    </row>
    <row r="12" spans="1:29" ht="14.1" customHeight="1" thickBot="1">
      <c r="A12" s="146" t="s">
        <v>227</v>
      </c>
      <c r="B12" s="140"/>
      <c r="C12" s="141">
        <f>36+1+4</f>
        <v>41</v>
      </c>
      <c r="D12" s="142"/>
      <c r="E12" s="218">
        <v>4</v>
      </c>
      <c r="F12" s="140"/>
      <c r="G12" s="143">
        <v>42</v>
      </c>
      <c r="H12" s="144"/>
      <c r="I12" s="145">
        <f t="shared" ref="I12:I15" si="2">C12*E12*G12</f>
        <v>6888</v>
      </c>
      <c r="L12" s="212" t="s">
        <v>226</v>
      </c>
      <c r="M12" s="207">
        <v>533</v>
      </c>
      <c r="N12" s="207">
        <v>16</v>
      </c>
      <c r="O12" s="207">
        <v>42</v>
      </c>
      <c r="P12" s="208">
        <f t="shared" si="0"/>
        <v>358176</v>
      </c>
      <c r="W12" s="132"/>
      <c r="AC12" s="133"/>
    </row>
    <row r="13" spans="1:29" ht="14.1" customHeight="1" thickBot="1">
      <c r="A13" s="146" t="s">
        <v>226</v>
      </c>
      <c r="B13" s="140"/>
      <c r="C13" s="141">
        <v>533</v>
      </c>
      <c r="D13" s="142"/>
      <c r="E13" s="141">
        <v>16</v>
      </c>
      <c r="F13" s="140"/>
      <c r="G13" s="143">
        <v>42</v>
      </c>
      <c r="H13" s="144"/>
      <c r="I13" s="145">
        <f t="shared" si="2"/>
        <v>358176</v>
      </c>
      <c r="L13" s="212" t="s">
        <v>225</v>
      </c>
      <c r="M13" s="207">
        <v>1999</v>
      </c>
      <c r="N13" s="207">
        <v>16</v>
      </c>
      <c r="O13" s="207">
        <v>42</v>
      </c>
      <c r="P13" s="208">
        <f t="shared" si="0"/>
        <v>1343328</v>
      </c>
      <c r="W13" s="132"/>
      <c r="AC13" s="133"/>
    </row>
    <row r="14" spans="1:29" ht="14.1" customHeight="1" thickBot="1">
      <c r="A14" s="146" t="s">
        <v>354</v>
      </c>
      <c r="B14" s="140"/>
      <c r="C14" s="141">
        <v>1999</v>
      </c>
      <c r="D14" s="142"/>
      <c r="E14" s="141">
        <v>16</v>
      </c>
      <c r="F14" s="140"/>
      <c r="G14" s="143">
        <v>42</v>
      </c>
      <c r="H14" s="144"/>
      <c r="I14" s="145">
        <f t="shared" si="2"/>
        <v>1343328</v>
      </c>
      <c r="L14" s="212" t="s">
        <v>33</v>
      </c>
      <c r="M14" s="207">
        <v>7</v>
      </c>
      <c r="N14" s="207">
        <v>16</v>
      </c>
      <c r="O14" s="207">
        <v>42</v>
      </c>
      <c r="P14" s="208">
        <f t="shared" si="0"/>
        <v>4704</v>
      </c>
      <c r="W14" s="132"/>
      <c r="AC14" s="133"/>
    </row>
    <row r="15" spans="1:29" ht="14.1" customHeight="1" thickBot="1">
      <c r="A15" s="146" t="s">
        <v>33</v>
      </c>
      <c r="B15" s="140"/>
      <c r="C15" s="141">
        <f>5+1+1</f>
        <v>7</v>
      </c>
      <c r="D15" s="142"/>
      <c r="E15" s="141">
        <v>16</v>
      </c>
      <c r="F15" s="140"/>
      <c r="G15" s="143">
        <v>42</v>
      </c>
      <c r="H15" s="144"/>
      <c r="I15" s="145">
        <f t="shared" si="2"/>
        <v>4704</v>
      </c>
      <c r="L15" s="212" t="s">
        <v>337</v>
      </c>
      <c r="M15" s="207"/>
      <c r="N15" s="207"/>
      <c r="O15" s="207"/>
      <c r="P15" s="208">
        <v>697200</v>
      </c>
      <c r="W15" s="132"/>
      <c r="AC15" s="133"/>
    </row>
    <row r="16" spans="1:29" ht="17.25" customHeight="1" thickBot="1">
      <c r="A16" s="147" t="s">
        <v>218</v>
      </c>
      <c r="B16" s="148"/>
      <c r="C16" s="148"/>
      <c r="D16" s="148"/>
      <c r="E16" s="148"/>
      <c r="F16" s="148"/>
      <c r="G16" s="149"/>
      <c r="H16" s="149"/>
      <c r="I16" s="150">
        <f>SUM(I3:I15)</f>
        <v>4994598</v>
      </c>
      <c r="L16" s="212" t="s">
        <v>5</v>
      </c>
      <c r="M16" s="209"/>
      <c r="N16" s="209"/>
      <c r="O16" s="209"/>
      <c r="P16" s="208">
        <f>SUM(P2:P15)</f>
        <v>7444752</v>
      </c>
      <c r="W16" s="132"/>
      <c r="AC16" s="133"/>
    </row>
    <row r="17" spans="1:29" ht="21" customHeight="1">
      <c r="A17" s="138"/>
      <c r="M17" s="131"/>
      <c r="W17" s="132"/>
      <c r="AC17" s="133"/>
    </row>
    <row r="18" spans="1:29" ht="14.1" customHeight="1">
      <c r="A18" t="s">
        <v>219</v>
      </c>
      <c r="M18" s="131"/>
      <c r="W18" s="132"/>
      <c r="AC18" s="133"/>
    </row>
    <row r="19" spans="1:29" ht="14.1" customHeight="1">
      <c r="A19" t="s">
        <v>220</v>
      </c>
      <c r="M19" s="131"/>
      <c r="W19" s="132"/>
      <c r="AC19" s="133"/>
    </row>
    <row r="20" spans="1:29" ht="14.1" customHeight="1">
      <c r="A20" t="s">
        <v>221</v>
      </c>
      <c r="M20" s="131"/>
      <c r="W20" s="132"/>
      <c r="AC20" s="13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605"/>
  <sheetViews>
    <sheetView topLeftCell="C61" zoomScale="110" zoomScaleNormal="110" workbookViewId="0">
      <selection activeCell="K65" sqref="K65"/>
    </sheetView>
  </sheetViews>
  <sheetFormatPr defaultRowHeight="12.75"/>
  <cols>
    <col min="1" max="1" width="21" style="25" hidden="1" customWidth="1"/>
    <col min="2" max="2" width="34.7109375" style="192" customWidth="1"/>
    <col min="3" max="3" width="39.5703125" style="189" customWidth="1"/>
    <col min="4" max="4" width="10.28515625" style="23" customWidth="1"/>
    <col min="5" max="5" width="14.5703125" style="25" customWidth="1"/>
    <col min="6" max="6" width="9.85546875" style="25" customWidth="1"/>
    <col min="7" max="7" width="14.28515625" style="25" customWidth="1"/>
    <col min="8" max="8" width="15" style="190" customWidth="1"/>
    <col min="9" max="9" width="12.140625" style="191" customWidth="1"/>
    <col min="10" max="10" width="7.140625" style="25" customWidth="1"/>
    <col min="11" max="11" width="11" style="158" customWidth="1"/>
    <col min="12" max="12" width="11" style="25" customWidth="1"/>
    <col min="13" max="13" width="0" hidden="1" customWidth="1"/>
    <col min="14" max="14" width="11.7109375" hidden="1" customWidth="1"/>
    <col min="15" max="15" width="12.85546875" hidden="1" customWidth="1"/>
    <col min="16" max="16" width="12.42578125" hidden="1" customWidth="1"/>
    <col min="17" max="17" width="14.5703125" hidden="1" customWidth="1"/>
    <col min="18" max="18" width="9.140625" hidden="1" customWidth="1"/>
    <col min="19" max="19" width="11.85546875" customWidth="1"/>
    <col min="20" max="20" width="14.85546875" customWidth="1"/>
    <col min="21" max="21" width="13.5703125" customWidth="1"/>
    <col min="22" max="22" width="14.7109375" customWidth="1"/>
    <col min="24" max="24" width="13.28515625" customWidth="1"/>
    <col min="25" max="25" width="13.42578125" customWidth="1"/>
    <col min="26" max="26" width="13.5703125" customWidth="1"/>
    <col min="27" max="27" width="15.28515625" customWidth="1"/>
    <col min="28" max="16384" width="9.140625" style="25"/>
  </cols>
  <sheetData>
    <row r="1" spans="1:27" s="151" customFormat="1">
      <c r="A1" s="151" t="s">
        <v>229</v>
      </c>
      <c r="B1" s="47"/>
      <c r="C1" s="2"/>
      <c r="D1" s="2"/>
      <c r="E1" s="152"/>
      <c r="F1" s="5" t="s">
        <v>1</v>
      </c>
      <c r="G1" s="5" t="s">
        <v>2</v>
      </c>
      <c r="H1" s="5" t="s">
        <v>3</v>
      </c>
      <c r="I1" s="56" t="s">
        <v>4</v>
      </c>
      <c r="J1" s="5"/>
      <c r="K1" s="41" t="s">
        <v>5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>
      <c r="B2" s="1" t="s">
        <v>0</v>
      </c>
      <c r="C2" s="8"/>
      <c r="D2" s="9" t="s">
        <v>6</v>
      </c>
      <c r="E2" s="10" t="s">
        <v>3</v>
      </c>
      <c r="F2" s="10" t="s">
        <v>7</v>
      </c>
      <c r="G2" s="10" t="s">
        <v>8</v>
      </c>
      <c r="H2" s="10" t="s">
        <v>9</v>
      </c>
      <c r="I2" s="57" t="s">
        <v>10</v>
      </c>
      <c r="J2" s="10" t="s">
        <v>11</v>
      </c>
      <c r="K2" s="42" t="s">
        <v>12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13.5" customHeight="1" thickBot="1">
      <c r="A3" s="25" t="s">
        <v>230</v>
      </c>
      <c r="B3" s="154" t="s">
        <v>67</v>
      </c>
      <c r="C3" s="14" t="s">
        <v>13</v>
      </c>
      <c r="D3" s="14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58" t="s">
        <v>19</v>
      </c>
      <c r="J3" s="15" t="s">
        <v>20</v>
      </c>
      <c r="K3" s="43" t="s">
        <v>21</v>
      </c>
      <c r="N3" s="94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13.5" thickBot="1">
      <c r="B4" s="155"/>
      <c r="C4" s="13"/>
      <c r="D4" s="14"/>
      <c r="E4" s="15"/>
      <c r="F4" s="15"/>
      <c r="G4" s="15"/>
      <c r="H4" s="16"/>
      <c r="I4" s="17"/>
      <c r="J4" s="15"/>
      <c r="K4" s="43"/>
      <c r="N4" s="94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ht="13.5" thickBot="1">
      <c r="B5" s="18" t="s">
        <v>22</v>
      </c>
      <c r="C5" s="20" t="s">
        <v>23</v>
      </c>
      <c r="D5" s="20" t="s">
        <v>24</v>
      </c>
      <c r="E5" s="21" t="s">
        <v>25</v>
      </c>
      <c r="F5" s="21" t="s">
        <v>26</v>
      </c>
      <c r="G5" s="21" t="s">
        <v>27</v>
      </c>
      <c r="H5" s="21" t="s">
        <v>28</v>
      </c>
      <c r="I5" s="22" t="s">
        <v>29</v>
      </c>
      <c r="J5" s="21" t="s">
        <v>30</v>
      </c>
      <c r="K5" s="44" t="s">
        <v>31</v>
      </c>
      <c r="N5" s="96"/>
      <c r="O5" s="96"/>
      <c r="P5" s="96"/>
      <c r="Q5" s="96"/>
      <c r="R5" s="95"/>
      <c r="S5" s="97"/>
      <c r="T5" s="97"/>
      <c r="U5" s="97"/>
      <c r="V5" s="97"/>
      <c r="W5" s="95"/>
      <c r="X5" s="98"/>
      <c r="Y5" s="98"/>
      <c r="Z5" s="98"/>
      <c r="AA5" s="98"/>
    </row>
    <row r="6" spans="1:27" ht="16.5" customHeight="1">
      <c r="B6" s="156"/>
      <c r="C6" s="23"/>
      <c r="E6" s="24"/>
      <c r="F6" s="24"/>
      <c r="G6" s="24"/>
      <c r="H6" s="24"/>
      <c r="I6" s="157"/>
      <c r="N6" s="159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1:27" s="34" customFormat="1">
      <c r="A7" s="160"/>
      <c r="B7" s="230" t="s">
        <v>32</v>
      </c>
      <c r="C7" s="231"/>
      <c r="D7" s="161"/>
      <c r="E7" s="162"/>
      <c r="F7" s="114"/>
      <c r="G7" s="162"/>
      <c r="H7" s="114"/>
      <c r="I7" s="162"/>
      <c r="J7" s="120"/>
      <c r="K7" s="119"/>
      <c r="N7" s="96"/>
      <c r="O7" s="96"/>
      <c r="P7" s="96"/>
      <c r="Q7" s="96"/>
      <c r="R7" s="95"/>
      <c r="S7" s="97"/>
      <c r="T7" s="97"/>
      <c r="U7" s="97"/>
      <c r="V7" s="97"/>
      <c r="W7" s="95"/>
      <c r="X7" s="98"/>
      <c r="Y7" s="98"/>
      <c r="Z7" s="98"/>
      <c r="AA7" s="98"/>
    </row>
    <row r="8" spans="1:27" s="26" customFormat="1" ht="25.5">
      <c r="A8" s="33"/>
      <c r="B8" s="120"/>
      <c r="C8" s="163" t="s">
        <v>41</v>
      </c>
      <c r="D8" s="161"/>
      <c r="E8" s="120"/>
      <c r="F8" s="120"/>
      <c r="G8" s="120"/>
      <c r="H8" s="120"/>
      <c r="I8" s="119"/>
      <c r="J8" s="120"/>
      <c r="K8" s="119"/>
      <c r="L8" s="34"/>
      <c r="N8" s="96"/>
      <c r="O8" s="96"/>
      <c r="P8" s="96"/>
      <c r="Q8" s="96"/>
      <c r="R8" s="95"/>
      <c r="S8" s="97"/>
      <c r="T8" s="97"/>
      <c r="U8" s="97"/>
      <c r="V8" s="97"/>
      <c r="W8" s="95"/>
      <c r="X8" s="98"/>
      <c r="Y8" s="98"/>
      <c r="Z8" s="98"/>
      <c r="AA8" s="98"/>
    </row>
    <row r="9" spans="1:27" ht="14.25" customHeight="1">
      <c r="A9" s="164"/>
      <c r="B9" s="53">
        <v>4280.1049999999996</v>
      </c>
      <c r="C9" s="32" t="s">
        <v>231</v>
      </c>
      <c r="D9" s="53" t="s">
        <v>34</v>
      </c>
      <c r="E9" s="52">
        <f>2103*0.0025</f>
        <v>5.2575000000000003</v>
      </c>
      <c r="F9" s="50">
        <v>1</v>
      </c>
      <c r="G9" s="165">
        <f t="shared" ref="G9:G23" si="0">(E9)*(F9)</f>
        <v>5.2575000000000003</v>
      </c>
      <c r="H9" s="50">
        <v>12</v>
      </c>
      <c r="I9" s="52">
        <f t="shared" ref="I9:I23" si="1">(G9)*(H9)</f>
        <v>63.09</v>
      </c>
      <c r="J9" s="217">
        <v>35.72</v>
      </c>
      <c r="K9" s="59">
        <f t="shared" ref="K9:K23" si="2">(I9)*(J9)</f>
        <v>2253.5747999999999</v>
      </c>
      <c r="N9" s="96"/>
      <c r="O9" s="96"/>
      <c r="P9" s="96"/>
      <c r="Q9" s="96"/>
      <c r="R9" s="95"/>
      <c r="S9" s="97"/>
      <c r="T9" s="97"/>
      <c r="U9" s="97"/>
      <c r="V9" s="97"/>
      <c r="W9" s="95"/>
      <c r="X9" s="98"/>
      <c r="Y9" s="98"/>
      <c r="Z9" s="98"/>
      <c r="AA9" s="98"/>
    </row>
    <row r="10" spans="1:27" ht="14.25" customHeight="1">
      <c r="A10" s="164"/>
      <c r="B10" s="53" t="s">
        <v>375</v>
      </c>
      <c r="C10" s="32" t="s">
        <v>374</v>
      </c>
      <c r="D10" s="53" t="s">
        <v>34</v>
      </c>
      <c r="E10" s="52">
        <v>15</v>
      </c>
      <c r="F10" s="50">
        <v>1</v>
      </c>
      <c r="G10" s="165">
        <f t="shared" ref="G10" si="3">(E10)*(F10)</f>
        <v>15</v>
      </c>
      <c r="H10" s="50">
        <v>1.5</v>
      </c>
      <c r="I10" s="52">
        <f t="shared" si="1"/>
        <v>22.5</v>
      </c>
      <c r="J10" s="217">
        <v>35.72</v>
      </c>
      <c r="K10" s="59">
        <f t="shared" ref="K10" si="4">(I10)*(J10)</f>
        <v>803.69999999999993</v>
      </c>
      <c r="N10" s="96"/>
      <c r="O10" s="96"/>
      <c r="P10" s="96"/>
      <c r="Q10" s="96"/>
      <c r="R10" s="95"/>
      <c r="S10" s="97"/>
      <c r="T10" s="97"/>
      <c r="U10" s="97"/>
      <c r="V10" s="97"/>
      <c r="W10" s="95"/>
      <c r="X10" s="98"/>
      <c r="Y10" s="98"/>
      <c r="Z10" s="98"/>
      <c r="AA10" s="98"/>
    </row>
    <row r="11" spans="1:27" ht="14.25" customHeight="1">
      <c r="A11" s="164"/>
      <c r="B11" s="50" t="s">
        <v>78</v>
      </c>
      <c r="C11" s="32" t="s">
        <v>60</v>
      </c>
      <c r="D11" s="53" t="s">
        <v>34</v>
      </c>
      <c r="E11" s="52">
        <v>13</v>
      </c>
      <c r="F11" s="50">
        <v>1</v>
      </c>
      <c r="G11" s="165">
        <f t="shared" ref="G11:G12" si="5">(E11)*(F11)</f>
        <v>13</v>
      </c>
      <c r="H11" s="50">
        <v>40</v>
      </c>
      <c r="I11" s="52">
        <f t="shared" ref="I11:I12" si="6">(G11)*(H11)</f>
        <v>520</v>
      </c>
      <c r="J11" s="217">
        <v>35.72</v>
      </c>
      <c r="K11" s="59">
        <f t="shared" ref="K11:K12" si="7">(I11)*(J11)</f>
        <v>18574.399999999998</v>
      </c>
      <c r="N11" s="96"/>
      <c r="O11" s="96"/>
      <c r="P11" s="96"/>
      <c r="Q11" s="96"/>
      <c r="R11" s="95"/>
      <c r="S11" s="97"/>
      <c r="T11" s="97"/>
      <c r="U11" s="97"/>
      <c r="V11" s="97"/>
      <c r="W11" s="95"/>
      <c r="X11" s="98"/>
      <c r="Y11" s="98"/>
      <c r="Z11" s="98"/>
      <c r="AA11" s="98"/>
    </row>
    <row r="12" spans="1:27" ht="14.25" customHeight="1">
      <c r="A12" s="164"/>
      <c r="B12" s="50" t="s">
        <v>78</v>
      </c>
      <c r="C12" s="32" t="s">
        <v>35</v>
      </c>
      <c r="D12" s="53" t="s">
        <v>34</v>
      </c>
      <c r="E12" s="52">
        <v>2</v>
      </c>
      <c r="F12" s="50">
        <v>1</v>
      </c>
      <c r="G12" s="165">
        <f t="shared" si="5"/>
        <v>2</v>
      </c>
      <c r="H12" s="50">
        <v>40</v>
      </c>
      <c r="I12" s="52">
        <f t="shared" si="6"/>
        <v>80</v>
      </c>
      <c r="J12" s="217">
        <v>35.72</v>
      </c>
      <c r="K12" s="59">
        <f t="shared" si="7"/>
        <v>2857.6</v>
      </c>
      <c r="N12" s="96"/>
      <c r="O12" s="96"/>
      <c r="P12" s="96"/>
      <c r="Q12" s="96"/>
      <c r="R12" s="95"/>
      <c r="S12" s="97"/>
      <c r="T12" s="97"/>
      <c r="U12" s="97"/>
      <c r="V12" s="97"/>
      <c r="W12" s="95"/>
      <c r="X12" s="98"/>
      <c r="Y12" s="98"/>
      <c r="Z12" s="98"/>
      <c r="AA12" s="98"/>
    </row>
    <row r="13" spans="1:27" ht="14.25" customHeight="1">
      <c r="A13" s="164"/>
      <c r="B13" s="50" t="s">
        <v>75</v>
      </c>
      <c r="C13" s="32" t="s">
        <v>77</v>
      </c>
      <c r="D13" s="53" t="s">
        <v>76</v>
      </c>
      <c r="E13" s="52">
        <v>13</v>
      </c>
      <c r="F13" s="50">
        <v>1</v>
      </c>
      <c r="G13" s="165">
        <f t="shared" si="0"/>
        <v>13</v>
      </c>
      <c r="H13" s="50">
        <v>40</v>
      </c>
      <c r="I13" s="52">
        <f t="shared" si="1"/>
        <v>520</v>
      </c>
      <c r="J13" s="217">
        <v>35.72</v>
      </c>
      <c r="K13" s="59">
        <f t="shared" si="2"/>
        <v>18574.399999999998</v>
      </c>
      <c r="N13" s="96"/>
      <c r="O13" s="96"/>
      <c r="P13" s="96"/>
      <c r="Q13" s="96"/>
      <c r="R13" s="95"/>
      <c r="S13" s="97"/>
      <c r="T13" s="97"/>
      <c r="U13" s="97"/>
      <c r="V13" s="97"/>
      <c r="W13" s="95"/>
      <c r="X13" s="98"/>
      <c r="Y13" s="98"/>
      <c r="Z13" s="98"/>
      <c r="AA13" s="98"/>
    </row>
    <row r="14" spans="1:27" ht="14.25" customHeight="1">
      <c r="A14" s="164"/>
      <c r="B14" s="50" t="s">
        <v>83</v>
      </c>
      <c r="C14" s="32" t="s">
        <v>79</v>
      </c>
      <c r="D14" s="53" t="s">
        <v>81</v>
      </c>
      <c r="E14" s="52">
        <v>13</v>
      </c>
      <c r="F14" s="50">
        <v>1</v>
      </c>
      <c r="G14" s="165">
        <f t="shared" si="0"/>
        <v>13</v>
      </c>
      <c r="H14" s="50">
        <v>25</v>
      </c>
      <c r="I14" s="52">
        <f t="shared" si="1"/>
        <v>325</v>
      </c>
      <c r="J14" s="217">
        <v>35.72</v>
      </c>
      <c r="K14" s="59">
        <f t="shared" si="2"/>
        <v>11609</v>
      </c>
      <c r="N14" s="96"/>
      <c r="O14" s="96"/>
      <c r="P14" s="96"/>
      <c r="Q14" s="96"/>
      <c r="R14" s="95"/>
      <c r="S14" s="97"/>
      <c r="T14" s="97"/>
      <c r="U14" s="97"/>
      <c r="V14" s="97"/>
      <c r="W14" s="95"/>
      <c r="X14" s="98"/>
      <c r="Y14" s="98"/>
      <c r="Z14" s="98"/>
      <c r="AA14" s="98"/>
    </row>
    <row r="15" spans="1:27" ht="14.25" customHeight="1">
      <c r="A15" s="164"/>
      <c r="B15" s="50" t="s">
        <v>83</v>
      </c>
      <c r="C15" s="32" t="s">
        <v>80</v>
      </c>
      <c r="D15" s="53" t="s">
        <v>82</v>
      </c>
      <c r="E15" s="52">
        <v>2</v>
      </c>
      <c r="F15" s="50">
        <v>1</v>
      </c>
      <c r="G15" s="165">
        <f t="shared" si="0"/>
        <v>2</v>
      </c>
      <c r="H15" s="50">
        <v>20</v>
      </c>
      <c r="I15" s="52">
        <f t="shared" si="1"/>
        <v>40</v>
      </c>
      <c r="J15" s="217">
        <v>35.72</v>
      </c>
      <c r="K15" s="59">
        <f t="shared" si="2"/>
        <v>1428.8</v>
      </c>
      <c r="N15" s="96"/>
      <c r="O15" s="96"/>
      <c r="P15" s="96"/>
      <c r="Q15" s="96"/>
      <c r="R15" s="95"/>
      <c r="S15" s="97"/>
      <c r="T15" s="97"/>
      <c r="U15" s="97"/>
      <c r="V15" s="97"/>
      <c r="W15" s="95"/>
      <c r="X15" s="98"/>
      <c r="Y15" s="98"/>
      <c r="Z15" s="98"/>
      <c r="AA15" s="98"/>
    </row>
    <row r="16" spans="1:27" ht="14.25" customHeight="1">
      <c r="A16" s="164"/>
      <c r="B16" s="53" t="s">
        <v>233</v>
      </c>
      <c r="C16" s="32" t="s">
        <v>232</v>
      </c>
      <c r="D16" s="53" t="s">
        <v>34</v>
      </c>
      <c r="E16" s="52">
        <f>E21</f>
        <v>820</v>
      </c>
      <c r="F16" s="50">
        <v>1</v>
      </c>
      <c r="G16" s="165">
        <f t="shared" si="0"/>
        <v>820</v>
      </c>
      <c r="H16" s="50">
        <v>2</v>
      </c>
      <c r="I16" s="52">
        <f t="shared" si="1"/>
        <v>1640</v>
      </c>
      <c r="J16" s="217">
        <v>35.72</v>
      </c>
      <c r="K16" s="59">
        <f t="shared" si="2"/>
        <v>58580.799999999996</v>
      </c>
      <c r="N16" s="96"/>
      <c r="O16" s="96"/>
      <c r="P16" s="96"/>
      <c r="Q16" s="96"/>
      <c r="R16" s="95"/>
      <c r="S16" s="97"/>
      <c r="T16" s="97"/>
      <c r="U16" s="97"/>
      <c r="V16" s="97"/>
      <c r="W16" s="95"/>
      <c r="X16" s="98"/>
      <c r="Y16" s="98"/>
      <c r="Z16" s="98"/>
      <c r="AA16" s="98"/>
    </row>
    <row r="17" spans="1:27" ht="14.25" customHeight="1">
      <c r="A17" s="164"/>
      <c r="B17" s="53" t="s">
        <v>235</v>
      </c>
      <c r="C17" s="32" t="s">
        <v>234</v>
      </c>
      <c r="D17" s="53" t="s">
        <v>34</v>
      </c>
      <c r="E17" s="52">
        <f>47/3.83+24</f>
        <v>36.271540469973893</v>
      </c>
      <c r="F17" s="50">
        <v>1</v>
      </c>
      <c r="G17" s="165">
        <f t="shared" si="0"/>
        <v>36.271540469973893</v>
      </c>
      <c r="H17" s="50">
        <v>2</v>
      </c>
      <c r="I17" s="52">
        <f t="shared" si="1"/>
        <v>72.543080939947785</v>
      </c>
      <c r="J17" s="217">
        <v>35.72</v>
      </c>
      <c r="K17" s="59">
        <f t="shared" si="2"/>
        <v>2591.238851174935</v>
      </c>
      <c r="N17" s="96"/>
      <c r="O17" s="96"/>
      <c r="P17" s="96"/>
      <c r="Q17" s="96"/>
      <c r="R17" s="95"/>
      <c r="S17" s="97"/>
      <c r="T17" s="97"/>
      <c r="U17" s="97"/>
      <c r="V17" s="97"/>
      <c r="W17" s="95"/>
      <c r="X17" s="98"/>
      <c r="Y17" s="98"/>
      <c r="Z17" s="98"/>
      <c r="AA17" s="98"/>
    </row>
    <row r="18" spans="1:27" ht="14.25" customHeight="1">
      <c r="A18" s="164"/>
      <c r="B18" s="53" t="s">
        <v>237</v>
      </c>
      <c r="C18" s="32" t="s">
        <v>236</v>
      </c>
      <c r="D18" s="53" t="s">
        <v>34</v>
      </c>
      <c r="E18" s="52">
        <v>15</v>
      </c>
      <c r="F18" s="50">
        <v>1</v>
      </c>
      <c r="G18" s="165">
        <f t="shared" si="0"/>
        <v>15</v>
      </c>
      <c r="H18" s="50">
        <v>2</v>
      </c>
      <c r="I18" s="52">
        <f t="shared" si="1"/>
        <v>30</v>
      </c>
      <c r="J18" s="217">
        <v>35.72</v>
      </c>
      <c r="K18" s="59">
        <f t="shared" si="2"/>
        <v>1071.5999999999999</v>
      </c>
      <c r="N18" s="96"/>
      <c r="O18" s="96"/>
      <c r="P18" s="96"/>
      <c r="Q18" s="96"/>
      <c r="R18" s="95"/>
      <c r="S18" s="97"/>
      <c r="T18" s="97"/>
      <c r="U18" s="97"/>
      <c r="V18" s="97"/>
      <c r="W18" s="95"/>
      <c r="X18" s="98"/>
      <c r="Y18" s="98"/>
      <c r="Z18" s="98"/>
      <c r="AA18" s="98"/>
    </row>
    <row r="19" spans="1:27" ht="15.75" customHeight="1">
      <c r="A19" s="164"/>
      <c r="B19" s="53" t="s">
        <v>326</v>
      </c>
      <c r="C19" s="32" t="s">
        <v>238</v>
      </c>
      <c r="D19" s="53" t="s">
        <v>34</v>
      </c>
      <c r="E19" s="52">
        <f>E16+E18</f>
        <v>835</v>
      </c>
      <c r="F19" s="50">
        <v>1</v>
      </c>
      <c r="G19" s="165">
        <f t="shared" si="0"/>
        <v>835</v>
      </c>
      <c r="H19" s="50">
        <v>2</v>
      </c>
      <c r="I19" s="52">
        <f t="shared" si="1"/>
        <v>1670</v>
      </c>
      <c r="J19" s="217">
        <v>35.72</v>
      </c>
      <c r="K19" s="59">
        <f t="shared" si="2"/>
        <v>59652.4</v>
      </c>
      <c r="N19" s="96"/>
      <c r="O19" s="96"/>
      <c r="P19" s="96"/>
      <c r="Q19" s="96"/>
      <c r="R19" s="95"/>
      <c r="S19" s="97"/>
      <c r="T19" s="97"/>
      <c r="U19" s="97"/>
      <c r="V19" s="97"/>
      <c r="W19" s="95"/>
      <c r="X19" s="98"/>
      <c r="Y19" s="98"/>
      <c r="Z19" s="98"/>
      <c r="AA19" s="98"/>
    </row>
    <row r="20" spans="1:27" ht="59.25" customHeight="1">
      <c r="A20" s="164"/>
      <c r="B20" s="53" t="s">
        <v>239</v>
      </c>
      <c r="C20" s="32" t="s">
        <v>86</v>
      </c>
      <c r="D20" s="53" t="s">
        <v>160</v>
      </c>
      <c r="E20" s="52">
        <v>15</v>
      </c>
      <c r="F20" s="50">
        <v>1</v>
      </c>
      <c r="G20" s="165">
        <f t="shared" ref="G20" si="8">(E20)*(F20)</f>
        <v>15</v>
      </c>
      <c r="H20" s="50">
        <v>20</v>
      </c>
      <c r="I20" s="52">
        <f t="shared" ref="I20" si="9">(G20)*(H20)</f>
        <v>300</v>
      </c>
      <c r="J20" s="217">
        <v>35.72</v>
      </c>
      <c r="K20" s="59">
        <f t="shared" ref="K20" si="10">(I20)*(J20)</f>
        <v>10716</v>
      </c>
      <c r="N20" s="96"/>
      <c r="O20" s="96"/>
      <c r="P20" s="96"/>
      <c r="Q20" s="96"/>
      <c r="R20" s="95"/>
      <c r="S20" s="97"/>
      <c r="T20" s="97"/>
      <c r="U20" s="97"/>
      <c r="V20" s="97"/>
      <c r="W20" s="95"/>
      <c r="X20" s="98"/>
      <c r="Y20" s="98"/>
      <c r="Z20" s="98"/>
      <c r="AA20" s="98"/>
    </row>
    <row r="21" spans="1:27" ht="14.25" customHeight="1">
      <c r="A21" s="164"/>
      <c r="B21" s="53" t="s">
        <v>241</v>
      </c>
      <c r="C21" s="32" t="s">
        <v>240</v>
      </c>
      <c r="D21" s="53" t="s">
        <v>34</v>
      </c>
      <c r="E21" s="52">
        <v>820</v>
      </c>
      <c r="F21" s="50">
        <v>1</v>
      </c>
      <c r="G21" s="165">
        <f t="shared" si="0"/>
        <v>820</v>
      </c>
      <c r="H21" s="50">
        <v>1.5</v>
      </c>
      <c r="I21" s="52">
        <f t="shared" si="1"/>
        <v>1230</v>
      </c>
      <c r="J21" s="217">
        <v>35.72</v>
      </c>
      <c r="K21" s="59">
        <f t="shared" si="2"/>
        <v>43935.6</v>
      </c>
      <c r="N21" s="96"/>
      <c r="O21" s="96"/>
      <c r="P21" s="96"/>
      <c r="Q21" s="96"/>
      <c r="R21" s="95"/>
      <c r="S21" s="97"/>
      <c r="T21" s="97"/>
      <c r="U21" s="97"/>
      <c r="V21" s="97"/>
      <c r="W21" s="95"/>
      <c r="X21" s="98"/>
      <c r="Y21" s="98"/>
      <c r="Z21" s="98"/>
      <c r="AA21" s="98"/>
    </row>
    <row r="22" spans="1:27" ht="14.25" customHeight="1">
      <c r="A22" s="164"/>
      <c r="B22" s="53" t="s">
        <v>243</v>
      </c>
      <c r="C22" s="32" t="s">
        <v>242</v>
      </c>
      <c r="D22" s="53" t="s">
        <v>34</v>
      </c>
      <c r="E22" s="52">
        <f>E21</f>
        <v>820</v>
      </c>
      <c r="F22" s="50">
        <v>1</v>
      </c>
      <c r="G22" s="165">
        <f t="shared" si="0"/>
        <v>820</v>
      </c>
      <c r="H22" s="50">
        <v>0.5</v>
      </c>
      <c r="I22" s="52">
        <f t="shared" si="1"/>
        <v>410</v>
      </c>
      <c r="J22" s="217">
        <v>35.72</v>
      </c>
      <c r="K22" s="59">
        <f t="shared" si="2"/>
        <v>14645.199999999999</v>
      </c>
      <c r="N22" s="96"/>
      <c r="O22" s="96"/>
      <c r="P22" s="96"/>
      <c r="Q22" s="96"/>
      <c r="R22" s="95"/>
      <c r="S22" s="97"/>
      <c r="T22" s="97"/>
      <c r="U22" s="97"/>
      <c r="V22" s="97"/>
      <c r="W22" s="95"/>
      <c r="X22" s="98"/>
      <c r="Y22" s="98"/>
      <c r="Z22" s="98"/>
      <c r="AA22" s="98"/>
    </row>
    <row r="23" spans="1:27" ht="14.25" customHeight="1">
      <c r="A23" s="164"/>
      <c r="B23" s="53" t="s">
        <v>360</v>
      </c>
      <c r="C23" s="32" t="s">
        <v>244</v>
      </c>
      <c r="D23" s="53" t="s">
        <v>34</v>
      </c>
      <c r="E23" s="52">
        <f>E21</f>
        <v>820</v>
      </c>
      <c r="F23" s="50">
        <v>1</v>
      </c>
      <c r="G23" s="165">
        <f t="shared" si="0"/>
        <v>820</v>
      </c>
      <c r="H23" s="50">
        <v>2</v>
      </c>
      <c r="I23" s="52">
        <f t="shared" si="1"/>
        <v>1640</v>
      </c>
      <c r="J23" s="217">
        <v>35.72</v>
      </c>
      <c r="K23" s="59">
        <f t="shared" si="2"/>
        <v>58580.799999999996</v>
      </c>
      <c r="N23" s="96"/>
      <c r="O23" s="96"/>
      <c r="P23" s="96"/>
      <c r="Q23" s="96"/>
      <c r="R23" s="95"/>
      <c r="S23" s="97"/>
      <c r="T23" s="97"/>
      <c r="U23" s="97"/>
      <c r="V23" s="97"/>
      <c r="W23" s="95"/>
      <c r="X23" s="98"/>
      <c r="Y23" s="98"/>
      <c r="Z23" s="98"/>
      <c r="AA23" s="98"/>
    </row>
    <row r="24" spans="1:27" ht="14.25" customHeight="1">
      <c r="A24" s="164"/>
      <c r="B24" s="53">
        <v>4280.143</v>
      </c>
      <c r="C24" s="32" t="s">
        <v>217</v>
      </c>
      <c r="D24" s="53" t="s">
        <v>34</v>
      </c>
      <c r="E24" s="52">
        <v>15</v>
      </c>
      <c r="F24" s="50">
        <v>1</v>
      </c>
      <c r="G24" s="165">
        <f t="shared" ref="G24:G25" si="11">(E24)*(F24)</f>
        <v>15</v>
      </c>
      <c r="H24" s="50">
        <v>2</v>
      </c>
      <c r="I24" s="52">
        <f t="shared" ref="I24:I25" si="12">(G24)*(H24)</f>
        <v>30</v>
      </c>
      <c r="J24" s="217">
        <v>35.72</v>
      </c>
      <c r="K24" s="59">
        <f t="shared" ref="K24:K25" si="13">(I24)*(J24)</f>
        <v>1071.5999999999999</v>
      </c>
      <c r="N24" s="96"/>
      <c r="O24" s="96"/>
      <c r="P24" s="96"/>
      <c r="Q24" s="96"/>
      <c r="R24" s="95"/>
      <c r="S24" s="97"/>
      <c r="T24" s="97"/>
      <c r="U24" s="97"/>
      <c r="V24" s="97"/>
      <c r="W24" s="95"/>
      <c r="X24" s="98"/>
      <c r="Y24" s="98"/>
      <c r="Z24" s="98"/>
      <c r="AA24" s="98"/>
    </row>
    <row r="25" spans="1:27" ht="14.25" customHeight="1">
      <c r="A25" s="164"/>
      <c r="B25" s="50" t="s">
        <v>245</v>
      </c>
      <c r="C25" s="32" t="s">
        <v>246</v>
      </c>
      <c r="D25" s="53" t="s">
        <v>34</v>
      </c>
      <c r="E25" s="52">
        <v>2</v>
      </c>
      <c r="F25" s="50">
        <v>1</v>
      </c>
      <c r="G25" s="165">
        <f t="shared" si="11"/>
        <v>2</v>
      </c>
      <c r="H25" s="50">
        <v>1</v>
      </c>
      <c r="I25" s="52">
        <f t="shared" si="12"/>
        <v>2</v>
      </c>
      <c r="J25" s="217">
        <v>35.72</v>
      </c>
      <c r="K25" s="59">
        <f t="shared" si="13"/>
        <v>71.44</v>
      </c>
      <c r="N25" s="96"/>
      <c r="O25" s="96"/>
      <c r="P25" s="96"/>
      <c r="Q25" s="96"/>
      <c r="R25" s="95"/>
      <c r="S25" s="97"/>
      <c r="T25" s="97"/>
      <c r="U25" s="97"/>
      <c r="V25" s="97"/>
      <c r="W25" s="95"/>
      <c r="X25" s="98"/>
      <c r="Y25" s="98"/>
      <c r="Z25" s="98"/>
      <c r="AA25" s="98"/>
    </row>
    <row r="26" spans="1:27">
      <c r="A26" s="164"/>
      <c r="B26" s="53">
        <v>4279.78</v>
      </c>
      <c r="C26" s="32" t="s">
        <v>247</v>
      </c>
      <c r="D26" s="53" t="s">
        <v>34</v>
      </c>
      <c r="E26" s="52">
        <v>3</v>
      </c>
      <c r="F26" s="50">
        <v>1</v>
      </c>
      <c r="G26" s="165">
        <f t="shared" ref="G26:G29" si="14">(E26)*(F26)</f>
        <v>3</v>
      </c>
      <c r="H26" s="50">
        <v>2.5</v>
      </c>
      <c r="I26" s="52">
        <f t="shared" ref="I26:I29" si="15">(G26)*(H26)</f>
        <v>7.5</v>
      </c>
      <c r="J26" s="217">
        <v>35.72</v>
      </c>
      <c r="K26" s="166">
        <f t="shared" ref="K26:K29" si="16">(I26)*(J26)</f>
        <v>267.89999999999998</v>
      </c>
      <c r="N26" s="96"/>
      <c r="O26" s="96"/>
      <c r="P26" s="96"/>
      <c r="Q26" s="96"/>
      <c r="R26" s="95"/>
      <c r="S26" s="97"/>
      <c r="T26" s="97"/>
      <c r="U26" s="97"/>
      <c r="V26" s="97"/>
      <c r="W26" s="95"/>
      <c r="X26" s="98"/>
      <c r="Y26" s="98"/>
      <c r="Z26" s="98"/>
      <c r="AA26" s="98"/>
    </row>
    <row r="27" spans="1:27">
      <c r="A27" s="164"/>
      <c r="B27" s="53">
        <v>4279.84</v>
      </c>
      <c r="C27" s="32" t="s">
        <v>248</v>
      </c>
      <c r="D27" s="53" t="s">
        <v>34</v>
      </c>
      <c r="E27" s="52">
        <f>15*0.05</f>
        <v>0.75</v>
      </c>
      <c r="F27" s="50">
        <v>1</v>
      </c>
      <c r="G27" s="165">
        <f t="shared" si="14"/>
        <v>0.75</v>
      </c>
      <c r="H27" s="50">
        <v>2</v>
      </c>
      <c r="I27" s="52">
        <f t="shared" si="15"/>
        <v>1.5</v>
      </c>
      <c r="J27" s="217">
        <v>35.72</v>
      </c>
      <c r="K27" s="166">
        <f t="shared" si="16"/>
        <v>53.58</v>
      </c>
      <c r="N27" s="96"/>
      <c r="O27" s="96"/>
      <c r="P27" s="96"/>
      <c r="Q27" s="96"/>
      <c r="R27" s="95"/>
      <c r="S27" s="97"/>
      <c r="T27" s="97"/>
      <c r="U27" s="97"/>
      <c r="V27" s="97"/>
      <c r="W27" s="95"/>
      <c r="X27" s="98"/>
      <c r="Y27" s="98"/>
      <c r="Z27" s="98"/>
      <c r="AA27" s="98"/>
    </row>
    <row r="28" spans="1:27" s="170" customFormat="1">
      <c r="A28" s="167"/>
      <c r="B28" s="168" t="s">
        <v>249</v>
      </c>
      <c r="C28" s="111" t="s">
        <v>250</v>
      </c>
      <c r="D28" s="168" t="s">
        <v>34</v>
      </c>
      <c r="E28" s="127">
        <f>E22*0.005</f>
        <v>4.0999999999999996</v>
      </c>
      <c r="F28" s="122">
        <v>1</v>
      </c>
      <c r="G28" s="169">
        <f t="shared" si="14"/>
        <v>4.0999999999999996</v>
      </c>
      <c r="H28" s="122">
        <v>0.5</v>
      </c>
      <c r="I28" s="127">
        <f t="shared" si="15"/>
        <v>2.0499999999999998</v>
      </c>
      <c r="J28" s="217">
        <v>35.72</v>
      </c>
      <c r="K28" s="166">
        <f t="shared" si="16"/>
        <v>73.225999999999985</v>
      </c>
      <c r="M28" s="171"/>
      <c r="N28" s="172"/>
      <c r="O28" s="172"/>
      <c r="P28" s="172"/>
      <c r="Q28" s="172"/>
      <c r="R28" s="173"/>
      <c r="S28" s="174"/>
      <c r="T28" s="174"/>
      <c r="U28" s="174"/>
      <c r="V28" s="174"/>
      <c r="W28" s="173"/>
      <c r="X28" s="175"/>
      <c r="Y28" s="175"/>
      <c r="Z28" s="175"/>
      <c r="AA28" s="175"/>
    </row>
    <row r="29" spans="1:27" s="170" customFormat="1">
      <c r="A29" s="167"/>
      <c r="B29" s="168">
        <v>4279.1559999999999</v>
      </c>
      <c r="C29" s="111" t="s">
        <v>251</v>
      </c>
      <c r="D29" s="168" t="s">
        <v>252</v>
      </c>
      <c r="E29" s="127">
        <v>15</v>
      </c>
      <c r="F29" s="50">
        <v>1</v>
      </c>
      <c r="G29" s="165">
        <f t="shared" si="14"/>
        <v>15</v>
      </c>
      <c r="H29" s="50">
        <v>12</v>
      </c>
      <c r="I29" s="52">
        <f t="shared" si="15"/>
        <v>180</v>
      </c>
      <c r="J29" s="217">
        <v>35.72</v>
      </c>
      <c r="K29" s="59">
        <f t="shared" si="16"/>
        <v>6429.5999999999995</v>
      </c>
      <c r="M29" s="171"/>
      <c r="N29" s="172"/>
      <c r="O29" s="172"/>
      <c r="P29" s="172"/>
      <c r="Q29" s="172"/>
      <c r="R29" s="173"/>
      <c r="S29" s="174"/>
      <c r="T29" s="174"/>
      <c r="U29" s="174"/>
      <c r="V29" s="174"/>
      <c r="W29" s="173"/>
      <c r="X29" s="175"/>
      <c r="Y29" s="175"/>
      <c r="Z29" s="175"/>
      <c r="AA29" s="175"/>
    </row>
    <row r="30" spans="1:27" s="170" customFormat="1">
      <c r="A30" s="167"/>
      <c r="B30" s="168" t="s">
        <v>253</v>
      </c>
      <c r="C30" s="111" t="s">
        <v>254</v>
      </c>
      <c r="D30" s="168" t="s">
        <v>34</v>
      </c>
      <c r="E30" s="127">
        <f>2103*0.005</f>
        <v>10.515000000000001</v>
      </c>
      <c r="F30" s="122">
        <v>1</v>
      </c>
      <c r="G30" s="169">
        <f t="shared" ref="G30:G56" si="17">(E30)*(F30)</f>
        <v>10.515000000000001</v>
      </c>
      <c r="H30" s="122">
        <v>1</v>
      </c>
      <c r="I30" s="127">
        <f t="shared" ref="I30:I56" si="18">(G30)*(H30)</f>
        <v>10.515000000000001</v>
      </c>
      <c r="J30" s="217">
        <v>35.72</v>
      </c>
      <c r="K30" s="166">
        <f t="shared" ref="K30:K56" si="19">(I30)*(J30)</f>
        <v>375.5958</v>
      </c>
      <c r="M30" s="171"/>
      <c r="N30" s="172"/>
      <c r="O30" s="172"/>
      <c r="P30" s="172"/>
      <c r="Q30" s="172"/>
      <c r="R30" s="173"/>
      <c r="S30" s="174"/>
      <c r="T30" s="174"/>
      <c r="U30" s="174"/>
      <c r="V30" s="174"/>
      <c r="W30" s="173"/>
      <c r="X30" s="175"/>
      <c r="Y30" s="175"/>
      <c r="Z30" s="175"/>
      <c r="AA30" s="175"/>
    </row>
    <row r="31" spans="1:27" s="170" customFormat="1">
      <c r="A31" s="167"/>
      <c r="B31" s="176">
        <v>4279.18</v>
      </c>
      <c r="C31" s="111" t="s">
        <v>255</v>
      </c>
      <c r="D31" s="168" t="s">
        <v>34</v>
      </c>
      <c r="E31" s="127">
        <f>2103*0.01</f>
        <v>21.03</v>
      </c>
      <c r="F31" s="122">
        <v>1</v>
      </c>
      <c r="G31" s="169">
        <f t="shared" si="17"/>
        <v>21.03</v>
      </c>
      <c r="H31" s="122">
        <v>1</v>
      </c>
      <c r="I31" s="127">
        <f t="shared" si="18"/>
        <v>21.03</v>
      </c>
      <c r="J31" s="217">
        <v>35.72</v>
      </c>
      <c r="K31" s="166">
        <f t="shared" si="19"/>
        <v>751.19159999999999</v>
      </c>
      <c r="M31" s="171"/>
      <c r="N31" s="172"/>
      <c r="O31" s="172"/>
      <c r="P31" s="172"/>
      <c r="Q31" s="172"/>
      <c r="R31" s="173"/>
      <c r="S31" s="174"/>
      <c r="T31" s="174"/>
      <c r="U31" s="174"/>
      <c r="V31" s="174"/>
      <c r="W31" s="173"/>
      <c r="X31" s="175"/>
      <c r="Y31" s="175"/>
      <c r="Z31" s="175"/>
      <c r="AA31" s="175"/>
    </row>
    <row r="32" spans="1:27" s="170" customFormat="1" ht="15.75" customHeight="1">
      <c r="A32" s="167"/>
      <c r="B32" s="176">
        <v>4279.1809999999996</v>
      </c>
      <c r="C32" s="111" t="s">
        <v>256</v>
      </c>
      <c r="D32" s="168" t="s">
        <v>34</v>
      </c>
      <c r="E32" s="127">
        <v>559</v>
      </c>
      <c r="F32" s="122">
        <v>1</v>
      </c>
      <c r="G32" s="169">
        <f t="shared" si="17"/>
        <v>559</v>
      </c>
      <c r="H32" s="122">
        <v>2</v>
      </c>
      <c r="I32" s="127">
        <f t="shared" si="18"/>
        <v>1118</v>
      </c>
      <c r="J32" s="217">
        <v>35.72</v>
      </c>
      <c r="K32" s="166">
        <f t="shared" si="19"/>
        <v>39934.959999999999</v>
      </c>
      <c r="M32" s="171"/>
      <c r="N32" s="172"/>
      <c r="O32" s="172"/>
      <c r="P32" s="172"/>
      <c r="Q32" s="172"/>
      <c r="R32" s="173"/>
      <c r="S32" s="174"/>
      <c r="T32" s="174"/>
      <c r="U32" s="174"/>
      <c r="V32" s="174"/>
      <c r="W32" s="173"/>
      <c r="X32" s="175"/>
      <c r="Y32" s="175"/>
      <c r="Z32" s="175"/>
      <c r="AA32" s="175"/>
    </row>
    <row r="33" spans="1:27" s="170" customFormat="1">
      <c r="A33" s="167"/>
      <c r="B33" s="168">
        <v>4279.1859999999997</v>
      </c>
      <c r="C33" s="111" t="s">
        <v>257</v>
      </c>
      <c r="D33" s="168" t="s">
        <v>34</v>
      </c>
      <c r="E33" s="127">
        <f>E32</f>
        <v>559</v>
      </c>
      <c r="F33" s="122">
        <v>1</v>
      </c>
      <c r="G33" s="169">
        <f t="shared" si="17"/>
        <v>559</v>
      </c>
      <c r="H33" s="122">
        <v>1</v>
      </c>
      <c r="I33" s="127">
        <f t="shared" si="18"/>
        <v>559</v>
      </c>
      <c r="J33" s="217">
        <v>35.72</v>
      </c>
      <c r="K33" s="166">
        <f t="shared" si="19"/>
        <v>19967.48</v>
      </c>
      <c r="M33" s="171"/>
      <c r="N33" s="172"/>
      <c r="O33" s="172"/>
      <c r="P33" s="172"/>
      <c r="Q33" s="172"/>
      <c r="R33" s="173"/>
      <c r="S33" s="174"/>
      <c r="T33" s="174"/>
      <c r="U33" s="174"/>
      <c r="V33" s="174"/>
      <c r="W33" s="173"/>
      <c r="X33" s="175"/>
      <c r="Y33" s="175"/>
      <c r="Z33" s="175"/>
      <c r="AA33" s="175"/>
    </row>
    <row r="34" spans="1:27" s="170" customFormat="1">
      <c r="A34" s="167"/>
      <c r="B34" s="168">
        <v>4279.1869999999999</v>
      </c>
      <c r="C34" s="111" t="s">
        <v>258</v>
      </c>
      <c r="D34" s="168" t="s">
        <v>34</v>
      </c>
      <c r="E34" s="127">
        <f>E32*0.005</f>
        <v>2.7949999999999999</v>
      </c>
      <c r="F34" s="122">
        <v>1</v>
      </c>
      <c r="G34" s="169">
        <f t="shared" si="17"/>
        <v>2.7949999999999999</v>
      </c>
      <c r="H34" s="122">
        <v>3</v>
      </c>
      <c r="I34" s="127">
        <f t="shared" si="18"/>
        <v>8.3849999999999998</v>
      </c>
      <c r="J34" s="217">
        <v>35.72</v>
      </c>
      <c r="K34" s="166">
        <f t="shared" si="19"/>
        <v>299.51220000000001</v>
      </c>
      <c r="M34" s="171"/>
      <c r="N34" s="172"/>
      <c r="O34" s="172"/>
      <c r="P34" s="172"/>
      <c r="Q34" s="172"/>
      <c r="R34" s="171"/>
      <c r="S34" s="174"/>
      <c r="T34" s="174"/>
      <c r="U34" s="174"/>
      <c r="V34" s="174"/>
      <c r="W34" s="171"/>
      <c r="X34" s="175"/>
      <c r="Y34" s="175"/>
      <c r="Z34" s="175"/>
      <c r="AA34" s="175"/>
    </row>
    <row r="35" spans="1:27">
      <c r="A35" s="164"/>
      <c r="B35" s="53" t="s">
        <v>259</v>
      </c>
      <c r="C35" s="32" t="s">
        <v>260</v>
      </c>
      <c r="D35" s="53" t="s">
        <v>34</v>
      </c>
      <c r="E35" s="127">
        <f>E32-E34</f>
        <v>556.20500000000004</v>
      </c>
      <c r="F35" s="50">
        <v>1</v>
      </c>
      <c r="G35" s="165">
        <f t="shared" si="17"/>
        <v>556.20500000000004</v>
      </c>
      <c r="H35" s="50">
        <v>0.5</v>
      </c>
      <c r="I35" s="52">
        <f t="shared" si="18"/>
        <v>278.10250000000002</v>
      </c>
      <c r="J35" s="217">
        <v>35.72</v>
      </c>
      <c r="K35" s="166">
        <f t="shared" si="19"/>
        <v>9933.8212999999996</v>
      </c>
      <c r="N35" s="96"/>
      <c r="O35" s="96"/>
      <c r="P35" s="96"/>
      <c r="Q35" s="96"/>
      <c r="R35" s="95"/>
      <c r="S35" s="97"/>
      <c r="T35" s="97"/>
      <c r="U35" s="97"/>
      <c r="V35" s="97"/>
      <c r="W35" s="95"/>
      <c r="X35" s="98"/>
      <c r="Y35" s="98"/>
      <c r="Z35" s="98"/>
      <c r="AA35" s="98"/>
    </row>
    <row r="36" spans="1:27">
      <c r="A36" s="164"/>
      <c r="B36" s="53" t="s">
        <v>261</v>
      </c>
      <c r="C36" s="32" t="s">
        <v>262</v>
      </c>
      <c r="D36" s="53" t="s">
        <v>34</v>
      </c>
      <c r="E36" s="52">
        <f>47/3.83+24</f>
        <v>36.271540469973893</v>
      </c>
      <c r="F36" s="50">
        <v>1</v>
      </c>
      <c r="G36" s="165">
        <f t="shared" si="17"/>
        <v>36.271540469973893</v>
      </c>
      <c r="H36" s="50">
        <v>1.5</v>
      </c>
      <c r="I36" s="52">
        <f t="shared" si="18"/>
        <v>54.407310704960835</v>
      </c>
      <c r="J36" s="217">
        <v>35.72</v>
      </c>
      <c r="K36" s="166">
        <f t="shared" si="19"/>
        <v>1943.429138381201</v>
      </c>
      <c r="N36" s="96"/>
      <c r="O36" s="96"/>
      <c r="P36" s="96"/>
      <c r="Q36" s="96"/>
      <c r="R36" s="95"/>
      <c r="S36" s="97"/>
      <c r="T36" s="97"/>
      <c r="U36" s="97"/>
      <c r="V36" s="97"/>
      <c r="W36" s="95"/>
      <c r="X36" s="98"/>
      <c r="Y36" s="98"/>
      <c r="Z36" s="98"/>
      <c r="AA36" s="98"/>
    </row>
    <row r="37" spans="1:27">
      <c r="A37" s="164"/>
      <c r="B37" s="53" t="s">
        <v>263</v>
      </c>
      <c r="C37" s="32" t="s">
        <v>264</v>
      </c>
      <c r="D37" s="53" t="s">
        <v>34</v>
      </c>
      <c r="E37" s="127">
        <f>E32</f>
        <v>559</v>
      </c>
      <c r="F37" s="50">
        <v>4</v>
      </c>
      <c r="G37" s="165">
        <f t="shared" si="17"/>
        <v>2236</v>
      </c>
      <c r="H37" s="50">
        <v>0.5</v>
      </c>
      <c r="I37" s="52">
        <f t="shared" si="18"/>
        <v>1118</v>
      </c>
      <c r="J37" s="217">
        <v>35.72</v>
      </c>
      <c r="K37" s="166">
        <f t="shared" si="19"/>
        <v>39934.959999999999</v>
      </c>
      <c r="N37" s="96"/>
      <c r="O37" s="96"/>
      <c r="P37" s="96"/>
      <c r="Q37" s="96"/>
      <c r="R37" s="95"/>
      <c r="S37" s="97"/>
      <c r="T37" s="97"/>
      <c r="U37" s="97"/>
      <c r="V37" s="97"/>
      <c r="W37" s="95"/>
      <c r="X37" s="98"/>
      <c r="Y37" s="98"/>
      <c r="Z37" s="98"/>
      <c r="AA37" s="98"/>
    </row>
    <row r="38" spans="1:27">
      <c r="A38" s="164"/>
      <c r="B38" s="53" t="s">
        <v>263</v>
      </c>
      <c r="C38" s="32" t="s">
        <v>265</v>
      </c>
      <c r="D38" s="53" t="s">
        <v>34</v>
      </c>
      <c r="E38" s="127">
        <f>E32</f>
        <v>559</v>
      </c>
      <c r="F38" s="50">
        <v>1</v>
      </c>
      <c r="G38" s="165">
        <f t="shared" si="17"/>
        <v>559</v>
      </c>
      <c r="H38" s="50">
        <v>2</v>
      </c>
      <c r="I38" s="52">
        <f t="shared" si="18"/>
        <v>1118</v>
      </c>
      <c r="J38" s="217">
        <v>35.72</v>
      </c>
      <c r="K38" s="166">
        <f t="shared" si="19"/>
        <v>39934.959999999999</v>
      </c>
      <c r="N38" s="96"/>
      <c r="O38" s="96"/>
      <c r="P38" s="96"/>
      <c r="Q38" s="96"/>
      <c r="R38" s="95"/>
      <c r="S38" s="97"/>
      <c r="T38" s="97"/>
      <c r="U38" s="97"/>
      <c r="V38" s="97"/>
      <c r="W38" s="95"/>
      <c r="X38" s="98"/>
      <c r="Y38" s="98"/>
      <c r="Z38" s="98"/>
      <c r="AA38" s="98"/>
    </row>
    <row r="39" spans="1:27">
      <c r="A39" s="164"/>
      <c r="B39" s="53" t="s">
        <v>343</v>
      </c>
      <c r="C39" s="32" t="s">
        <v>356</v>
      </c>
      <c r="D39" s="53" t="s">
        <v>34</v>
      </c>
      <c r="E39" s="127">
        <v>15</v>
      </c>
      <c r="F39" s="50">
        <v>1</v>
      </c>
      <c r="G39" s="165">
        <f t="shared" ref="G39" si="20">(E39)*(F39)</f>
        <v>15</v>
      </c>
      <c r="H39" s="50">
        <v>1.5</v>
      </c>
      <c r="I39" s="52">
        <f t="shared" ref="I39" si="21">(G39)*(H39)</f>
        <v>22.5</v>
      </c>
      <c r="J39" s="217">
        <v>35.72</v>
      </c>
      <c r="K39" s="166">
        <f t="shared" ref="K39" si="22">(I39)*(J39)</f>
        <v>803.69999999999993</v>
      </c>
      <c r="N39" s="96"/>
      <c r="O39" s="96"/>
      <c r="P39" s="96"/>
      <c r="Q39" s="96"/>
      <c r="R39" s="95"/>
      <c r="S39" s="97"/>
      <c r="T39" s="97"/>
      <c r="U39" s="97"/>
      <c r="V39" s="97"/>
      <c r="W39" s="95"/>
      <c r="X39" s="98"/>
      <c r="Y39" s="98"/>
      <c r="Z39" s="98"/>
      <c r="AA39" s="98"/>
    </row>
    <row r="40" spans="1:27">
      <c r="A40" s="164"/>
      <c r="B40" s="53">
        <v>4287.107</v>
      </c>
      <c r="C40" s="32" t="s">
        <v>266</v>
      </c>
      <c r="D40" s="53" t="s">
        <v>34</v>
      </c>
      <c r="E40" s="127">
        <f>E32</f>
        <v>559</v>
      </c>
      <c r="F40" s="50">
        <v>1</v>
      </c>
      <c r="G40" s="165">
        <f t="shared" si="17"/>
        <v>559</v>
      </c>
      <c r="H40" s="50">
        <v>2</v>
      </c>
      <c r="I40" s="52">
        <f t="shared" si="18"/>
        <v>1118</v>
      </c>
      <c r="J40" s="217">
        <v>35.72</v>
      </c>
      <c r="K40" s="166">
        <f t="shared" si="19"/>
        <v>39934.959999999999</v>
      </c>
      <c r="N40" s="96"/>
      <c r="O40" s="96"/>
      <c r="P40" s="96"/>
      <c r="Q40" s="96"/>
      <c r="R40" s="95"/>
      <c r="S40" s="97"/>
      <c r="T40" s="97"/>
      <c r="U40" s="97"/>
      <c r="V40" s="97"/>
      <c r="W40" s="95"/>
      <c r="X40" s="98"/>
      <c r="Y40" s="98"/>
      <c r="Z40" s="98"/>
      <c r="AA40" s="98"/>
    </row>
    <row r="41" spans="1:27">
      <c r="A41" s="164"/>
      <c r="B41" s="53">
        <v>4287.1120000000001</v>
      </c>
      <c r="C41" s="32" t="s">
        <v>267</v>
      </c>
      <c r="D41" s="53" t="s">
        <v>34</v>
      </c>
      <c r="E41" s="52">
        <f>E32*0.005</f>
        <v>2.7949999999999999</v>
      </c>
      <c r="F41" s="50">
        <v>1</v>
      </c>
      <c r="G41" s="165">
        <f t="shared" si="17"/>
        <v>2.7949999999999999</v>
      </c>
      <c r="H41" s="50">
        <v>0.5</v>
      </c>
      <c r="I41" s="52">
        <f t="shared" si="18"/>
        <v>1.3975</v>
      </c>
      <c r="J41" s="217">
        <v>35.72</v>
      </c>
      <c r="K41" s="166">
        <f t="shared" si="19"/>
        <v>49.918699999999994</v>
      </c>
      <c r="N41" s="96"/>
      <c r="O41" s="96"/>
      <c r="P41" s="96"/>
      <c r="Q41" s="96"/>
      <c r="R41" s="95"/>
      <c r="S41" s="97"/>
      <c r="T41" s="97"/>
      <c r="U41" s="97"/>
      <c r="V41" s="97"/>
      <c r="W41" s="95"/>
      <c r="X41" s="98"/>
      <c r="Y41" s="98"/>
      <c r="Z41" s="98"/>
      <c r="AA41" s="98"/>
    </row>
    <row r="42" spans="1:27">
      <c r="A42" s="164"/>
      <c r="B42" s="53">
        <v>4287.1130000000003</v>
      </c>
      <c r="C42" s="32" t="s">
        <v>268</v>
      </c>
      <c r="D42" s="53" t="s">
        <v>34</v>
      </c>
      <c r="E42" s="52">
        <f>E32*0.01</f>
        <v>5.59</v>
      </c>
      <c r="F42" s="50">
        <v>1</v>
      </c>
      <c r="G42" s="165">
        <f t="shared" si="17"/>
        <v>5.59</v>
      </c>
      <c r="H42" s="50">
        <v>2</v>
      </c>
      <c r="I42" s="52">
        <f t="shared" si="18"/>
        <v>11.18</v>
      </c>
      <c r="J42" s="217">
        <v>35.72</v>
      </c>
      <c r="K42" s="166">
        <f t="shared" si="19"/>
        <v>399.34959999999995</v>
      </c>
      <c r="N42" s="96"/>
      <c r="O42" s="96"/>
      <c r="P42" s="96"/>
      <c r="Q42" s="96"/>
      <c r="R42" s="95"/>
      <c r="S42" s="97"/>
      <c r="T42" s="97"/>
      <c r="U42" s="97"/>
      <c r="V42" s="97"/>
      <c r="W42" s="95"/>
      <c r="X42" s="98"/>
      <c r="Y42" s="98"/>
      <c r="Z42" s="98"/>
      <c r="AA42" s="98"/>
    </row>
    <row r="43" spans="1:27">
      <c r="A43" s="164"/>
      <c r="B43" s="53">
        <v>4287.1229999999996</v>
      </c>
      <c r="C43" s="32" t="s">
        <v>269</v>
      </c>
      <c r="D43" s="53" t="s">
        <v>34</v>
      </c>
      <c r="E43" s="52">
        <f>E32*0.01</f>
        <v>5.59</v>
      </c>
      <c r="F43" s="50">
        <v>1</v>
      </c>
      <c r="G43" s="165">
        <f t="shared" si="17"/>
        <v>5.59</v>
      </c>
      <c r="H43" s="50">
        <v>2</v>
      </c>
      <c r="I43" s="52">
        <f t="shared" si="18"/>
        <v>11.18</v>
      </c>
      <c r="J43" s="217">
        <v>35.72</v>
      </c>
      <c r="K43" s="166">
        <f t="shared" si="19"/>
        <v>399.34959999999995</v>
      </c>
      <c r="N43" s="96"/>
      <c r="O43" s="96"/>
      <c r="P43" s="96"/>
      <c r="Q43" s="96"/>
      <c r="R43" s="95"/>
      <c r="S43" s="97"/>
      <c r="T43" s="97"/>
      <c r="U43" s="97"/>
      <c r="V43" s="97"/>
      <c r="W43" s="95"/>
      <c r="X43" s="98"/>
      <c r="Y43" s="98"/>
      <c r="Z43" s="98"/>
      <c r="AA43" s="98"/>
    </row>
    <row r="44" spans="1:27">
      <c r="A44" s="164"/>
      <c r="B44" s="53">
        <v>4287.1239999999998</v>
      </c>
      <c r="C44" s="32" t="s">
        <v>270</v>
      </c>
      <c r="D44" s="53" t="s">
        <v>34</v>
      </c>
      <c r="E44" s="52">
        <f>E32*0.005</f>
        <v>2.7949999999999999</v>
      </c>
      <c r="F44" s="50">
        <v>1</v>
      </c>
      <c r="G44" s="165">
        <f t="shared" si="17"/>
        <v>2.7949999999999999</v>
      </c>
      <c r="H44" s="50">
        <v>1.5</v>
      </c>
      <c r="I44" s="52">
        <f t="shared" si="18"/>
        <v>4.1924999999999999</v>
      </c>
      <c r="J44" s="217">
        <v>35.72</v>
      </c>
      <c r="K44" s="166">
        <f t="shared" si="19"/>
        <v>149.7561</v>
      </c>
      <c r="N44" s="96"/>
      <c r="O44" s="96"/>
      <c r="P44" s="96"/>
      <c r="Q44" s="96"/>
      <c r="R44" s="95"/>
      <c r="S44" s="97"/>
      <c r="T44" s="97"/>
      <c r="U44" s="97"/>
      <c r="V44" s="97"/>
      <c r="W44" s="95"/>
      <c r="X44" s="98"/>
      <c r="Y44" s="98"/>
      <c r="Z44" s="98"/>
      <c r="AA44" s="98"/>
    </row>
    <row r="45" spans="1:27">
      <c r="A45" s="164"/>
      <c r="B45" s="53" t="s">
        <v>271</v>
      </c>
      <c r="C45" s="32" t="s">
        <v>272</v>
      </c>
      <c r="D45" s="53" t="s">
        <v>34</v>
      </c>
      <c r="E45" s="52">
        <f>E32*0.01</f>
        <v>5.59</v>
      </c>
      <c r="F45" s="50">
        <v>1</v>
      </c>
      <c r="G45" s="165">
        <f t="shared" si="17"/>
        <v>5.59</v>
      </c>
      <c r="H45" s="50">
        <v>3.5</v>
      </c>
      <c r="I45" s="52">
        <f t="shared" si="18"/>
        <v>19.564999999999998</v>
      </c>
      <c r="J45" s="217">
        <v>35.72</v>
      </c>
      <c r="K45" s="166">
        <f t="shared" si="19"/>
        <v>698.8617999999999</v>
      </c>
      <c r="N45" s="96"/>
      <c r="O45" s="96"/>
      <c r="P45" s="96"/>
      <c r="Q45" s="96"/>
      <c r="R45" s="95"/>
      <c r="S45" s="97"/>
      <c r="T45" s="97"/>
      <c r="U45" s="97"/>
      <c r="V45" s="97"/>
      <c r="W45" s="95"/>
      <c r="X45" s="98"/>
      <c r="Y45" s="98"/>
      <c r="Z45" s="98"/>
      <c r="AA45" s="98"/>
    </row>
    <row r="46" spans="1:27">
      <c r="A46" s="164"/>
      <c r="B46" s="53" t="s">
        <v>273</v>
      </c>
      <c r="C46" s="32" t="s">
        <v>274</v>
      </c>
      <c r="D46" s="53" t="s">
        <v>34</v>
      </c>
      <c r="E46" s="52">
        <f>E45+E52</f>
        <v>8.3849999999999998</v>
      </c>
      <c r="F46" s="50">
        <v>1</v>
      </c>
      <c r="G46" s="165">
        <f t="shared" si="17"/>
        <v>8.3849999999999998</v>
      </c>
      <c r="H46" s="50">
        <v>0.5</v>
      </c>
      <c r="I46" s="52">
        <f t="shared" si="18"/>
        <v>4.1924999999999999</v>
      </c>
      <c r="J46" s="217">
        <v>35.72</v>
      </c>
      <c r="K46" s="166">
        <f t="shared" si="19"/>
        <v>149.7561</v>
      </c>
      <c r="N46" s="96"/>
      <c r="O46" s="96"/>
      <c r="P46" s="96"/>
      <c r="Q46" s="96"/>
      <c r="R46" s="95"/>
      <c r="S46" s="97"/>
      <c r="T46" s="97"/>
      <c r="U46" s="97"/>
      <c r="V46" s="97"/>
      <c r="W46" s="95"/>
      <c r="X46" s="98"/>
      <c r="Y46" s="98"/>
      <c r="Z46" s="98"/>
      <c r="AA46" s="98"/>
    </row>
    <row r="47" spans="1:27">
      <c r="A47" s="164"/>
      <c r="B47" s="53" t="s">
        <v>275</v>
      </c>
      <c r="C47" s="32" t="s">
        <v>276</v>
      </c>
      <c r="D47" s="53" t="s">
        <v>34</v>
      </c>
      <c r="E47" s="52">
        <v>16</v>
      </c>
      <c r="F47" s="50">
        <v>1</v>
      </c>
      <c r="G47" s="165">
        <f t="shared" si="17"/>
        <v>16</v>
      </c>
      <c r="H47" s="50">
        <v>1</v>
      </c>
      <c r="I47" s="52">
        <f t="shared" si="18"/>
        <v>16</v>
      </c>
      <c r="J47" s="217">
        <v>35.72</v>
      </c>
      <c r="K47" s="166">
        <f t="shared" si="19"/>
        <v>571.52</v>
      </c>
      <c r="N47" s="96"/>
      <c r="O47" s="96"/>
      <c r="P47" s="96"/>
      <c r="Q47" s="96"/>
      <c r="R47" s="95"/>
      <c r="S47" s="97"/>
      <c r="T47" s="97"/>
      <c r="U47" s="97"/>
      <c r="V47" s="97"/>
      <c r="W47" s="95"/>
      <c r="X47" s="98"/>
      <c r="Y47" s="98"/>
      <c r="Z47" s="98"/>
      <c r="AA47" s="98"/>
    </row>
    <row r="48" spans="1:27">
      <c r="A48" s="164"/>
      <c r="B48" s="53">
        <v>4287.1350000000002</v>
      </c>
      <c r="C48" s="32" t="s">
        <v>277</v>
      </c>
      <c r="D48" s="53" t="s">
        <v>34</v>
      </c>
      <c r="E48" s="52">
        <f>E32*0.005</f>
        <v>2.7949999999999999</v>
      </c>
      <c r="F48" s="50">
        <v>1</v>
      </c>
      <c r="G48" s="165">
        <f t="shared" si="17"/>
        <v>2.7949999999999999</v>
      </c>
      <c r="H48" s="50">
        <v>1</v>
      </c>
      <c r="I48" s="52">
        <f t="shared" si="18"/>
        <v>2.7949999999999999</v>
      </c>
      <c r="J48" s="217">
        <v>35.72</v>
      </c>
      <c r="K48" s="166">
        <f t="shared" si="19"/>
        <v>99.837399999999988</v>
      </c>
      <c r="N48" s="96"/>
      <c r="O48" s="96"/>
      <c r="P48" s="96"/>
      <c r="Q48" s="96"/>
      <c r="R48" s="95"/>
      <c r="S48" s="97"/>
      <c r="T48" s="97"/>
      <c r="U48" s="97"/>
      <c r="V48" s="97"/>
      <c r="W48" s="95"/>
      <c r="X48" s="98"/>
      <c r="Y48" s="98"/>
      <c r="Z48" s="98"/>
      <c r="AA48" s="98"/>
    </row>
    <row r="49" spans="1:27">
      <c r="A49" s="164"/>
      <c r="B49" s="53" t="s">
        <v>278</v>
      </c>
      <c r="C49" s="32" t="s">
        <v>279</v>
      </c>
      <c r="D49" s="53" t="s">
        <v>34</v>
      </c>
      <c r="E49" s="52">
        <f>E32*0.005</f>
        <v>2.7949999999999999</v>
      </c>
      <c r="F49" s="50">
        <v>1</v>
      </c>
      <c r="G49" s="165">
        <f t="shared" si="17"/>
        <v>2.7949999999999999</v>
      </c>
      <c r="H49" s="50">
        <v>1</v>
      </c>
      <c r="I49" s="52">
        <f t="shared" si="18"/>
        <v>2.7949999999999999</v>
      </c>
      <c r="J49" s="217">
        <v>35.72</v>
      </c>
      <c r="K49" s="166">
        <f t="shared" si="19"/>
        <v>99.837399999999988</v>
      </c>
      <c r="N49" s="96"/>
      <c r="O49" s="96"/>
      <c r="P49" s="96"/>
      <c r="Q49" s="96"/>
      <c r="R49" s="95"/>
      <c r="S49" s="97"/>
      <c r="T49" s="97"/>
      <c r="U49" s="97"/>
      <c r="V49" s="97"/>
      <c r="W49" s="95"/>
      <c r="X49" s="98"/>
      <c r="Y49" s="98"/>
      <c r="Z49" s="98"/>
      <c r="AA49" s="98"/>
    </row>
    <row r="50" spans="1:27">
      <c r="A50" s="164"/>
      <c r="B50" s="53" t="s">
        <v>280</v>
      </c>
      <c r="C50" s="32" t="s">
        <v>281</v>
      </c>
      <c r="D50" s="53" t="s">
        <v>34</v>
      </c>
      <c r="E50" s="52">
        <f>E32*0.005</f>
        <v>2.7949999999999999</v>
      </c>
      <c r="F50" s="50">
        <v>1</v>
      </c>
      <c r="G50" s="165">
        <f t="shared" si="17"/>
        <v>2.7949999999999999</v>
      </c>
      <c r="H50" s="50">
        <v>1.5</v>
      </c>
      <c r="I50" s="52">
        <f t="shared" si="18"/>
        <v>4.1924999999999999</v>
      </c>
      <c r="J50" s="217">
        <v>35.72</v>
      </c>
      <c r="K50" s="166">
        <f t="shared" si="19"/>
        <v>149.7561</v>
      </c>
      <c r="N50" s="96"/>
      <c r="O50" s="96"/>
      <c r="P50" s="96"/>
      <c r="Q50" s="96"/>
      <c r="R50" s="95"/>
      <c r="S50" s="97"/>
      <c r="T50" s="97"/>
      <c r="U50" s="97"/>
      <c r="V50" s="97"/>
      <c r="W50" s="95"/>
      <c r="X50" s="98"/>
      <c r="Y50" s="98"/>
      <c r="Z50" s="98"/>
      <c r="AA50" s="98"/>
    </row>
    <row r="51" spans="1:27">
      <c r="A51" s="164"/>
      <c r="B51" s="53">
        <v>4287.1559999999999</v>
      </c>
      <c r="C51" s="32" t="s">
        <v>282</v>
      </c>
      <c r="D51" s="53" t="s">
        <v>34</v>
      </c>
      <c r="E51" s="52">
        <f>E32*0.005</f>
        <v>2.7949999999999999</v>
      </c>
      <c r="F51" s="50">
        <v>1</v>
      </c>
      <c r="G51" s="165">
        <f t="shared" si="17"/>
        <v>2.7949999999999999</v>
      </c>
      <c r="H51" s="50">
        <v>1</v>
      </c>
      <c r="I51" s="52">
        <f t="shared" si="18"/>
        <v>2.7949999999999999</v>
      </c>
      <c r="J51" s="217">
        <v>35.72</v>
      </c>
      <c r="K51" s="166">
        <f t="shared" si="19"/>
        <v>99.837399999999988</v>
      </c>
      <c r="N51" s="96"/>
      <c r="O51" s="96"/>
      <c r="P51" s="96"/>
      <c r="Q51" s="96"/>
      <c r="R51" s="95"/>
      <c r="S51" s="97"/>
      <c r="T51" s="97"/>
      <c r="U51" s="97"/>
      <c r="V51" s="97"/>
      <c r="X51" s="98"/>
      <c r="Y51" s="98"/>
      <c r="Z51" s="98"/>
      <c r="AA51" s="98"/>
    </row>
    <row r="52" spans="1:27">
      <c r="A52" s="164"/>
      <c r="B52" s="53" t="s">
        <v>283</v>
      </c>
      <c r="C52" s="32" t="s">
        <v>284</v>
      </c>
      <c r="D52" s="53" t="s">
        <v>34</v>
      </c>
      <c r="E52" s="52">
        <f>E32*0.005</f>
        <v>2.7949999999999999</v>
      </c>
      <c r="F52" s="50">
        <v>1</v>
      </c>
      <c r="G52" s="165">
        <f t="shared" si="17"/>
        <v>2.7949999999999999</v>
      </c>
      <c r="H52" s="50">
        <v>6</v>
      </c>
      <c r="I52" s="52">
        <f t="shared" si="18"/>
        <v>16.77</v>
      </c>
      <c r="J52" s="217">
        <v>35.72</v>
      </c>
      <c r="K52" s="166">
        <f t="shared" si="19"/>
        <v>599.02440000000001</v>
      </c>
      <c r="N52" s="96"/>
      <c r="O52" s="96"/>
      <c r="P52" s="96"/>
      <c r="Q52" s="96"/>
      <c r="R52" s="95"/>
      <c r="S52" s="97"/>
      <c r="T52" s="97"/>
      <c r="U52" s="97"/>
      <c r="V52" s="97"/>
      <c r="X52" s="98"/>
      <c r="Y52" s="98"/>
      <c r="Z52" s="98"/>
      <c r="AA52" s="98"/>
    </row>
    <row r="53" spans="1:27">
      <c r="A53" s="164"/>
      <c r="B53" s="53" t="s">
        <v>285</v>
      </c>
      <c r="C53" s="32" t="s">
        <v>286</v>
      </c>
      <c r="D53" s="53" t="s">
        <v>34</v>
      </c>
      <c r="E53" s="52">
        <f>E32*0.005</f>
        <v>2.7949999999999999</v>
      </c>
      <c r="F53" s="50">
        <v>1</v>
      </c>
      <c r="G53" s="165">
        <f t="shared" si="17"/>
        <v>2.7949999999999999</v>
      </c>
      <c r="H53" s="50">
        <v>0.5</v>
      </c>
      <c r="I53" s="52">
        <f t="shared" si="18"/>
        <v>1.3975</v>
      </c>
      <c r="J53" s="217">
        <v>35.72</v>
      </c>
      <c r="K53" s="166">
        <f t="shared" si="19"/>
        <v>49.918699999999994</v>
      </c>
      <c r="N53" s="96"/>
      <c r="O53" s="96"/>
      <c r="P53" s="96"/>
      <c r="Q53" s="96"/>
      <c r="R53" s="95"/>
      <c r="S53" s="97"/>
      <c r="T53" s="97"/>
      <c r="U53" s="97"/>
      <c r="V53" s="97"/>
      <c r="X53" s="98"/>
      <c r="Y53" s="98"/>
      <c r="Z53" s="98"/>
      <c r="AA53" s="98"/>
    </row>
    <row r="54" spans="1:27">
      <c r="A54" s="164"/>
      <c r="B54" s="53" t="s">
        <v>287</v>
      </c>
      <c r="C54" s="32" t="s">
        <v>288</v>
      </c>
      <c r="D54" s="53" t="s">
        <v>34</v>
      </c>
      <c r="E54" s="52">
        <f>47/3.83+24</f>
        <v>36.271540469973893</v>
      </c>
      <c r="F54" s="50">
        <v>1</v>
      </c>
      <c r="G54" s="165">
        <f t="shared" si="17"/>
        <v>36.271540469973893</v>
      </c>
      <c r="H54" s="50">
        <v>0.5</v>
      </c>
      <c r="I54" s="52">
        <f t="shared" si="18"/>
        <v>18.135770234986946</v>
      </c>
      <c r="J54" s="217">
        <v>35.72</v>
      </c>
      <c r="K54" s="166">
        <f t="shared" si="19"/>
        <v>647.80971279373375</v>
      </c>
      <c r="N54" s="96"/>
      <c r="O54" s="96"/>
      <c r="P54" s="96"/>
      <c r="Q54" s="96"/>
      <c r="R54" s="95"/>
      <c r="S54" s="97"/>
      <c r="T54" s="97"/>
      <c r="U54" s="97"/>
      <c r="V54" s="97"/>
      <c r="X54" s="98"/>
      <c r="Y54" s="98"/>
      <c r="Z54" s="98"/>
      <c r="AA54" s="98"/>
    </row>
    <row r="55" spans="1:27">
      <c r="A55" s="164"/>
      <c r="B55" s="177">
        <v>4287.18</v>
      </c>
      <c r="C55" s="32" t="s">
        <v>289</v>
      </c>
      <c r="D55" s="53" t="s">
        <v>34</v>
      </c>
      <c r="E55" s="52">
        <f>E32*0.1</f>
        <v>55.900000000000006</v>
      </c>
      <c r="F55" s="50">
        <v>1</v>
      </c>
      <c r="G55" s="165">
        <f t="shared" si="17"/>
        <v>55.900000000000006</v>
      </c>
      <c r="H55" s="50">
        <v>0.5</v>
      </c>
      <c r="I55" s="52">
        <f t="shared" si="18"/>
        <v>27.950000000000003</v>
      </c>
      <c r="J55" s="217">
        <v>35.72</v>
      </c>
      <c r="K55" s="166">
        <f t="shared" si="19"/>
        <v>998.37400000000002</v>
      </c>
      <c r="N55" s="96"/>
      <c r="O55" s="96"/>
      <c r="P55" s="96"/>
      <c r="Q55" s="96"/>
      <c r="R55" s="95"/>
      <c r="S55" s="97"/>
      <c r="T55" s="97"/>
      <c r="U55" s="97"/>
      <c r="V55" s="97"/>
      <c r="X55" s="98"/>
      <c r="Y55" s="98"/>
      <c r="Z55" s="98"/>
      <c r="AA55" s="98"/>
    </row>
    <row r="56" spans="1:27">
      <c r="A56" s="164"/>
      <c r="B56" s="177"/>
      <c r="C56" s="32" t="s">
        <v>379</v>
      </c>
      <c r="D56" s="53" t="s">
        <v>34</v>
      </c>
      <c r="E56" s="52">
        <v>559</v>
      </c>
      <c r="F56" s="50">
        <v>1</v>
      </c>
      <c r="G56" s="165">
        <f t="shared" si="17"/>
        <v>559</v>
      </c>
      <c r="H56" s="50">
        <v>1</v>
      </c>
      <c r="I56" s="52">
        <f t="shared" si="18"/>
        <v>559</v>
      </c>
      <c r="J56" s="217">
        <v>35.72</v>
      </c>
      <c r="K56" s="166">
        <f t="shared" si="19"/>
        <v>19967.48</v>
      </c>
      <c r="N56" s="96"/>
      <c r="O56" s="96"/>
      <c r="P56" s="96"/>
      <c r="Q56" s="96"/>
      <c r="R56" s="95"/>
      <c r="S56" s="97"/>
      <c r="T56" s="97"/>
      <c r="U56" s="97"/>
      <c r="V56" s="97"/>
      <c r="X56" s="98"/>
      <c r="Y56" s="98"/>
      <c r="Z56" s="98"/>
      <c r="AA56" s="98"/>
    </row>
    <row r="57" spans="1:27" ht="14.25" customHeight="1">
      <c r="A57" s="164"/>
      <c r="B57" s="120" t="s">
        <v>290</v>
      </c>
      <c r="C57" s="32"/>
      <c r="D57" s="53"/>
      <c r="E57" s="50"/>
      <c r="F57" s="50"/>
      <c r="G57" s="178"/>
      <c r="H57" s="50"/>
      <c r="I57" s="51"/>
      <c r="J57" s="31"/>
      <c r="K57" s="166"/>
      <c r="N57" s="96"/>
      <c r="O57" s="96"/>
      <c r="P57" s="96"/>
      <c r="Q57" s="96"/>
      <c r="S57" s="97"/>
      <c r="T57" s="97"/>
      <c r="U57" s="97"/>
      <c r="V57" s="97"/>
      <c r="X57" s="98"/>
      <c r="Y57" s="98"/>
      <c r="Z57" s="98"/>
      <c r="AA57" s="98"/>
    </row>
    <row r="58" spans="1:27" s="170" customFormat="1" ht="25.5">
      <c r="A58" s="167"/>
      <c r="B58" s="53" t="s">
        <v>291</v>
      </c>
      <c r="C58" s="32" t="s">
        <v>292</v>
      </c>
      <c r="D58" s="53" t="s">
        <v>293</v>
      </c>
      <c r="E58" s="52">
        <v>110</v>
      </c>
      <c r="F58" s="50">
        <v>1</v>
      </c>
      <c r="G58" s="165">
        <f t="shared" ref="G58:G62" si="23">(E58)*(F58)</f>
        <v>110</v>
      </c>
      <c r="H58" s="50">
        <v>4</v>
      </c>
      <c r="I58" s="52">
        <f t="shared" ref="I58:I62" si="24">(G58)*(H58)</f>
        <v>440</v>
      </c>
      <c r="J58" s="217">
        <v>35.72</v>
      </c>
      <c r="K58" s="166">
        <f t="shared" ref="K58:K62" si="25">(I58)*(J58)</f>
        <v>15716.8</v>
      </c>
      <c r="M58" s="171"/>
      <c r="N58" s="172"/>
      <c r="O58" s="172"/>
      <c r="P58" s="172"/>
      <c r="Q58" s="172"/>
      <c r="R58" s="171"/>
      <c r="S58" s="174"/>
      <c r="T58" s="174"/>
      <c r="U58" s="174"/>
      <c r="V58" s="174"/>
      <c r="W58" s="173"/>
      <c r="X58" s="175"/>
      <c r="Y58" s="175"/>
      <c r="Z58" s="175"/>
      <c r="AA58" s="175"/>
    </row>
    <row r="59" spans="1:27" s="170" customFormat="1" ht="25.5">
      <c r="A59" s="167"/>
      <c r="B59" s="53" t="s">
        <v>294</v>
      </c>
      <c r="C59" s="32" t="s">
        <v>295</v>
      </c>
      <c r="D59" s="53" t="s">
        <v>296</v>
      </c>
      <c r="E59" s="52">
        <v>710</v>
      </c>
      <c r="F59" s="50">
        <v>1</v>
      </c>
      <c r="G59" s="165">
        <f t="shared" si="23"/>
        <v>710</v>
      </c>
      <c r="H59" s="50">
        <v>3</v>
      </c>
      <c r="I59" s="52">
        <f t="shared" si="24"/>
        <v>2130</v>
      </c>
      <c r="J59" s="217">
        <v>35.72</v>
      </c>
      <c r="K59" s="166">
        <f t="shared" si="25"/>
        <v>76083.599999999991</v>
      </c>
      <c r="M59" s="171"/>
      <c r="N59" s="172"/>
      <c r="O59" s="172"/>
      <c r="P59" s="172"/>
      <c r="Q59" s="172"/>
      <c r="R59" s="171"/>
      <c r="S59" s="174"/>
      <c r="T59" s="174"/>
      <c r="U59" s="174"/>
      <c r="V59" s="174"/>
      <c r="W59" s="171"/>
      <c r="X59" s="175"/>
      <c r="Y59" s="175"/>
      <c r="Z59" s="175"/>
      <c r="AA59" s="175"/>
    </row>
    <row r="60" spans="1:27" s="170" customFormat="1" ht="25.5">
      <c r="A60" s="167"/>
      <c r="B60" s="53">
        <v>4279.1729999999998</v>
      </c>
      <c r="C60" s="32" t="s">
        <v>297</v>
      </c>
      <c r="D60" s="53" t="s">
        <v>298</v>
      </c>
      <c r="E60" s="52">
        <f>E32</f>
        <v>559</v>
      </c>
      <c r="F60" s="50">
        <v>1</v>
      </c>
      <c r="G60" s="165">
        <f t="shared" si="23"/>
        <v>559</v>
      </c>
      <c r="H60" s="50">
        <v>1.5</v>
      </c>
      <c r="I60" s="52">
        <f t="shared" si="24"/>
        <v>838.5</v>
      </c>
      <c r="J60" s="217">
        <v>35.72</v>
      </c>
      <c r="K60" s="166">
        <f t="shared" si="25"/>
        <v>29951.219999999998</v>
      </c>
      <c r="M60" s="171"/>
      <c r="N60" s="172"/>
      <c r="O60" s="172"/>
      <c r="P60" s="172"/>
      <c r="Q60" s="172"/>
      <c r="R60" s="171"/>
      <c r="S60" s="174"/>
      <c r="T60" s="174"/>
      <c r="U60" s="174"/>
      <c r="V60" s="174"/>
      <c r="W60" s="171"/>
      <c r="X60" s="175"/>
      <c r="Y60" s="175"/>
      <c r="Z60" s="175"/>
      <c r="AA60" s="175"/>
    </row>
    <row r="61" spans="1:27" s="170" customFormat="1">
      <c r="A61" s="167"/>
      <c r="B61" s="53" t="s">
        <v>299</v>
      </c>
      <c r="C61" s="32" t="s">
        <v>300</v>
      </c>
      <c r="D61" s="53" t="s">
        <v>301</v>
      </c>
      <c r="E61" s="52">
        <f>E32</f>
        <v>559</v>
      </c>
      <c r="F61" s="50">
        <v>1</v>
      </c>
      <c r="G61" s="165">
        <f t="shared" si="23"/>
        <v>559</v>
      </c>
      <c r="H61" s="50">
        <v>2</v>
      </c>
      <c r="I61" s="52">
        <f t="shared" si="24"/>
        <v>1118</v>
      </c>
      <c r="J61" s="217">
        <v>35.72</v>
      </c>
      <c r="K61" s="166">
        <f t="shared" si="25"/>
        <v>39934.959999999999</v>
      </c>
      <c r="M61" s="171"/>
      <c r="N61" s="172"/>
      <c r="O61" s="172"/>
      <c r="P61" s="172"/>
      <c r="Q61" s="172"/>
      <c r="R61" s="171"/>
      <c r="S61" s="174"/>
      <c r="T61" s="174"/>
      <c r="U61" s="174"/>
      <c r="V61" s="174"/>
      <c r="W61" s="171"/>
      <c r="X61" s="175"/>
      <c r="Y61" s="175"/>
      <c r="Z61" s="175"/>
      <c r="AA61" s="175"/>
    </row>
    <row r="62" spans="1:27" s="170" customFormat="1" ht="29.25" customHeight="1">
      <c r="A62" s="167"/>
      <c r="B62" s="53" t="s">
        <v>302</v>
      </c>
      <c r="C62" s="32" t="s">
        <v>327</v>
      </c>
      <c r="D62" s="53" t="s">
        <v>303</v>
      </c>
      <c r="E62" s="52">
        <f>E32*0.0025</f>
        <v>1.3975</v>
      </c>
      <c r="F62" s="50">
        <v>1</v>
      </c>
      <c r="G62" s="165">
        <f t="shared" si="23"/>
        <v>1.3975</v>
      </c>
      <c r="H62" s="50">
        <v>0.33</v>
      </c>
      <c r="I62" s="52">
        <f t="shared" si="24"/>
        <v>0.461175</v>
      </c>
      <c r="J62" s="217">
        <v>35.72</v>
      </c>
      <c r="K62" s="166">
        <f t="shared" si="25"/>
        <v>16.473171000000001</v>
      </c>
      <c r="M62" s="171"/>
      <c r="N62" s="172"/>
      <c r="O62" s="172"/>
      <c r="P62" s="172"/>
      <c r="Q62" s="172"/>
      <c r="R62" s="171"/>
      <c r="S62" s="174"/>
      <c r="T62" s="174"/>
      <c r="U62" s="174"/>
      <c r="V62" s="174"/>
      <c r="W62" s="171"/>
      <c r="X62" s="175"/>
      <c r="Y62" s="175"/>
      <c r="Z62" s="175"/>
      <c r="AA62" s="175"/>
    </row>
    <row r="63" spans="1:27" s="170" customFormat="1" ht="16.5" customHeight="1">
      <c r="A63" s="167"/>
      <c r="B63" s="53" t="s">
        <v>304</v>
      </c>
      <c r="C63" s="32" t="s">
        <v>305</v>
      </c>
      <c r="D63" s="53" t="s">
        <v>306</v>
      </c>
      <c r="E63" s="52">
        <f>E32</f>
        <v>559</v>
      </c>
      <c r="F63" s="50">
        <v>1</v>
      </c>
      <c r="G63" s="165">
        <f>(E63)*(F63)</f>
        <v>559</v>
      </c>
      <c r="H63" s="50">
        <v>0.5</v>
      </c>
      <c r="I63" s="52">
        <f>(G63)*(H63)</f>
        <v>279.5</v>
      </c>
      <c r="J63" s="217">
        <v>35.72</v>
      </c>
      <c r="K63" s="166">
        <f>(I63)*(J63)</f>
        <v>9983.74</v>
      </c>
      <c r="M63" s="171"/>
      <c r="N63" s="172"/>
      <c r="O63" s="172"/>
      <c r="P63" s="172"/>
      <c r="Q63" s="172"/>
      <c r="R63" s="171"/>
      <c r="S63" s="179"/>
      <c r="T63" s="179"/>
      <c r="U63" s="179"/>
      <c r="V63" s="179"/>
      <c r="W63" s="179"/>
      <c r="X63" s="179"/>
      <c r="Y63" s="179"/>
      <c r="Z63" s="179"/>
      <c r="AA63" s="179"/>
    </row>
    <row r="65" spans="1:27" s="34" customFormat="1" ht="20.25" customHeight="1">
      <c r="A65" s="180"/>
      <c r="B65" s="181"/>
      <c r="C65" s="182" t="s">
        <v>307</v>
      </c>
      <c r="D65" s="183"/>
      <c r="E65" s="184"/>
      <c r="F65" s="185"/>
      <c r="G65" s="184">
        <f>SUM(G9:G63)</f>
        <v>12611.279621409922</v>
      </c>
      <c r="H65" s="185"/>
      <c r="I65" s="184">
        <f>SUM(I9:I63)</f>
        <v>19722.122336879893</v>
      </c>
      <c r="J65" s="186"/>
      <c r="K65" s="226">
        <f>SUM(K9:K63)</f>
        <v>704474.2098733501</v>
      </c>
      <c r="N65"/>
      <c r="O65"/>
      <c r="P65"/>
      <c r="Q65"/>
      <c r="R65"/>
      <c r="S65" s="187"/>
      <c r="T65" s="187"/>
      <c r="U65" s="187"/>
      <c r="V65" s="187"/>
      <c r="W65" s="187"/>
      <c r="X65" s="187"/>
      <c r="Y65" s="187"/>
      <c r="Z65" s="187"/>
      <c r="AA65" s="187"/>
    </row>
    <row r="66" spans="1:27" ht="15" customHeight="1">
      <c r="A66" s="164"/>
      <c r="B66" s="76"/>
      <c r="C66" s="181" t="s">
        <v>308</v>
      </c>
      <c r="D66" s="188"/>
      <c r="E66" s="187"/>
      <c r="F66" s="78"/>
      <c r="G66" s="187">
        <f>+G65*3</f>
        <v>37833.838864229765</v>
      </c>
      <c r="H66" s="78"/>
      <c r="I66" s="187">
        <f>+I65*3</f>
        <v>59166.367010639675</v>
      </c>
      <c r="J66" s="75"/>
      <c r="K66" s="187">
        <f>+K65*3</f>
        <v>2113422.6296200501</v>
      </c>
      <c r="S66" s="187"/>
      <c r="T66" s="187"/>
      <c r="U66" s="187"/>
      <c r="V66" s="187"/>
    </row>
    <row r="67" spans="1:27">
      <c r="A67" s="76"/>
      <c r="B67" s="25"/>
    </row>
    <row r="68" spans="1:27">
      <c r="A68" s="76"/>
      <c r="B68" s="232" t="s">
        <v>42</v>
      </c>
      <c r="C68" s="233"/>
      <c r="D68" s="234"/>
      <c r="E68" s="234"/>
      <c r="F68" s="234"/>
      <c r="G68" s="234"/>
      <c r="H68" s="234"/>
      <c r="I68" s="234"/>
      <c r="J68" s="234"/>
      <c r="K68" s="235"/>
    </row>
    <row r="69" spans="1:27">
      <c r="A69" s="76"/>
    </row>
    <row r="70" spans="1:27" s="170" customFormat="1">
      <c r="A70" s="167"/>
      <c r="B70" s="53" t="s">
        <v>309</v>
      </c>
      <c r="C70" s="32" t="s">
        <v>37</v>
      </c>
      <c r="D70" s="53" t="s">
        <v>38</v>
      </c>
      <c r="E70" s="52">
        <v>15</v>
      </c>
      <c r="F70" s="50">
        <v>1</v>
      </c>
      <c r="G70" s="165">
        <f t="shared" ref="G70:G76" si="26">(E70)*(F70)</f>
        <v>15</v>
      </c>
      <c r="H70" s="50">
        <v>6</v>
      </c>
      <c r="I70" s="52">
        <f t="shared" ref="I70:I76" si="27">(G70)*(H70)</f>
        <v>90</v>
      </c>
      <c r="J70" s="166">
        <v>0</v>
      </c>
      <c r="K70" s="166">
        <f t="shared" ref="K70:K76" si="28">(I70)*(J70)</f>
        <v>0</v>
      </c>
      <c r="M70" s="171"/>
      <c r="N70" s="172"/>
      <c r="O70" s="172"/>
      <c r="P70" s="172"/>
      <c r="Q70" s="172"/>
      <c r="R70" s="171"/>
      <c r="S70" s="174"/>
      <c r="T70" s="174"/>
      <c r="U70" s="174"/>
      <c r="V70" s="174"/>
      <c r="W70" s="171"/>
      <c r="X70" s="175"/>
      <c r="Y70" s="175"/>
      <c r="Z70" s="175"/>
      <c r="AA70" s="175"/>
    </row>
    <row r="71" spans="1:27" s="170" customFormat="1" ht="25.5">
      <c r="A71" s="167"/>
      <c r="B71" s="53" t="s">
        <v>310</v>
      </c>
      <c r="C71" s="32" t="s">
        <v>328</v>
      </c>
      <c r="D71" s="53" t="s">
        <v>311</v>
      </c>
      <c r="E71" s="52">
        <f>E32</f>
        <v>559</v>
      </c>
      <c r="F71" s="50">
        <v>1</v>
      </c>
      <c r="G71" s="165">
        <f t="shared" si="26"/>
        <v>559</v>
      </c>
      <c r="H71" s="50">
        <v>1</v>
      </c>
      <c r="I71" s="52">
        <f t="shared" si="27"/>
        <v>559</v>
      </c>
      <c r="J71" s="166">
        <v>0</v>
      </c>
      <c r="K71" s="166">
        <f t="shared" si="28"/>
        <v>0</v>
      </c>
      <c r="M71" s="171"/>
      <c r="N71" s="172"/>
      <c r="O71" s="172"/>
      <c r="P71" s="172"/>
      <c r="Q71" s="172"/>
      <c r="R71" s="171"/>
      <c r="S71" s="174"/>
      <c r="T71" s="174"/>
      <c r="U71" s="174"/>
      <c r="V71" s="174"/>
      <c r="W71" s="171"/>
      <c r="X71" s="175"/>
      <c r="Y71" s="175"/>
      <c r="Z71" s="175"/>
      <c r="AA71" s="175"/>
    </row>
    <row r="72" spans="1:27" ht="25.5">
      <c r="A72" s="164"/>
      <c r="B72" s="53" t="s">
        <v>312</v>
      </c>
      <c r="C72" s="111" t="s">
        <v>329</v>
      </c>
      <c r="D72" s="168" t="s">
        <v>313</v>
      </c>
      <c r="E72" s="127">
        <f>E32</f>
        <v>559</v>
      </c>
      <c r="F72" s="50">
        <v>1</v>
      </c>
      <c r="G72" s="165">
        <f>(E72)*(F72)</f>
        <v>559</v>
      </c>
      <c r="H72" s="50">
        <v>25</v>
      </c>
      <c r="I72" s="52">
        <f>(G72)*(H72)</f>
        <v>13975</v>
      </c>
      <c r="J72" s="166">
        <v>0</v>
      </c>
      <c r="K72" s="166">
        <f>(I72)*(J72)</f>
        <v>0</v>
      </c>
      <c r="N72" s="96"/>
      <c r="O72" s="96"/>
      <c r="P72" s="96"/>
      <c r="Q72" s="96"/>
      <c r="S72" s="97"/>
      <c r="T72" s="97"/>
      <c r="U72" s="97"/>
      <c r="V72" s="97"/>
      <c r="X72" s="98"/>
      <c r="Y72" s="98"/>
      <c r="Z72" s="98"/>
      <c r="AA72" s="98"/>
    </row>
    <row r="73" spans="1:27" ht="25.5">
      <c r="A73" s="164"/>
      <c r="B73" s="53" t="s">
        <v>314</v>
      </c>
      <c r="C73" s="111" t="s">
        <v>315</v>
      </c>
      <c r="D73" s="168" t="s">
        <v>316</v>
      </c>
      <c r="E73" s="129">
        <f>E32</f>
        <v>559</v>
      </c>
      <c r="F73" s="50">
        <v>2</v>
      </c>
      <c r="G73" s="50">
        <f t="shared" si="26"/>
        <v>1118</v>
      </c>
      <c r="H73" s="50">
        <v>0.33</v>
      </c>
      <c r="I73" s="51">
        <f t="shared" si="27"/>
        <v>368.94</v>
      </c>
      <c r="J73" s="166">
        <v>0</v>
      </c>
      <c r="K73" s="166">
        <f t="shared" si="28"/>
        <v>0</v>
      </c>
      <c r="N73" s="96"/>
      <c r="O73" s="96"/>
      <c r="P73" s="96"/>
      <c r="Q73" s="96"/>
      <c r="S73" s="97"/>
      <c r="T73" s="97"/>
      <c r="U73" s="97"/>
      <c r="V73" s="97"/>
      <c r="X73" s="98"/>
      <c r="Y73" s="98"/>
      <c r="Z73" s="98"/>
      <c r="AA73" s="98"/>
    </row>
    <row r="74" spans="1:27" ht="30" customHeight="1">
      <c r="A74" s="164"/>
      <c r="B74" s="53" t="s">
        <v>317</v>
      </c>
      <c r="C74" s="111" t="s">
        <v>330</v>
      </c>
      <c r="D74" s="168" t="s">
        <v>318</v>
      </c>
      <c r="E74" s="127">
        <f>E32</f>
        <v>559</v>
      </c>
      <c r="F74" s="50">
        <v>1</v>
      </c>
      <c r="G74" s="165">
        <f t="shared" si="26"/>
        <v>559</v>
      </c>
      <c r="H74" s="50">
        <v>0.5</v>
      </c>
      <c r="I74" s="52">
        <f t="shared" si="27"/>
        <v>279.5</v>
      </c>
      <c r="J74" s="166">
        <v>0</v>
      </c>
      <c r="K74" s="166">
        <f t="shared" si="28"/>
        <v>0</v>
      </c>
      <c r="N74" s="96"/>
      <c r="O74" s="96"/>
      <c r="P74" s="96"/>
      <c r="Q74" s="96"/>
      <c r="S74" s="97"/>
      <c r="T74" s="97"/>
      <c r="U74" s="97"/>
      <c r="V74" s="97"/>
      <c r="X74" s="98"/>
      <c r="Y74" s="98"/>
      <c r="Z74" s="98"/>
      <c r="AA74" s="98"/>
    </row>
    <row r="75" spans="1:27" ht="25.5">
      <c r="A75" s="164"/>
      <c r="B75" s="53" t="s">
        <v>278</v>
      </c>
      <c r="C75" s="111" t="s">
        <v>372</v>
      </c>
      <c r="D75" s="168" t="s">
        <v>319</v>
      </c>
      <c r="E75" s="127">
        <f>E32*0.005</f>
        <v>2.7949999999999999</v>
      </c>
      <c r="F75" s="50">
        <v>6</v>
      </c>
      <c r="G75" s="165">
        <f t="shared" si="26"/>
        <v>16.77</v>
      </c>
      <c r="H75" s="50">
        <v>0.33</v>
      </c>
      <c r="I75" s="52">
        <f t="shared" si="27"/>
        <v>5.5341000000000005</v>
      </c>
      <c r="J75" s="166">
        <v>0</v>
      </c>
      <c r="K75" s="166">
        <f t="shared" si="28"/>
        <v>0</v>
      </c>
      <c r="N75" s="96"/>
      <c r="O75" s="96"/>
      <c r="P75" s="96"/>
      <c r="Q75" s="96"/>
      <c r="S75" s="97"/>
      <c r="T75" s="97"/>
      <c r="U75" s="97"/>
      <c r="V75" s="97"/>
      <c r="X75" s="98"/>
      <c r="Y75" s="98"/>
      <c r="Z75" s="98"/>
      <c r="AA75" s="98"/>
    </row>
    <row r="76" spans="1:27" ht="25.5">
      <c r="A76" s="76"/>
      <c r="B76" s="50" t="s">
        <v>359</v>
      </c>
      <c r="C76" s="32" t="s">
        <v>355</v>
      </c>
      <c r="D76" s="53" t="s">
        <v>371</v>
      </c>
      <c r="E76" s="51">
        <v>15</v>
      </c>
      <c r="F76" s="50">
        <v>1</v>
      </c>
      <c r="G76" s="51">
        <f t="shared" si="26"/>
        <v>15</v>
      </c>
      <c r="H76" s="50">
        <v>3.3000000000000002E-2</v>
      </c>
      <c r="I76" s="51">
        <f t="shared" si="27"/>
        <v>0.495</v>
      </c>
      <c r="J76" s="31">
        <v>0</v>
      </c>
      <c r="K76" s="166">
        <f t="shared" si="28"/>
        <v>0</v>
      </c>
    </row>
    <row r="77" spans="1:27">
      <c r="A77" s="76"/>
      <c r="K77" s="25"/>
    </row>
    <row r="78" spans="1:27">
      <c r="A78" s="76"/>
      <c r="K78" s="25"/>
    </row>
    <row r="79" spans="1:27">
      <c r="A79" s="76"/>
      <c r="K79" s="25"/>
    </row>
    <row r="80" spans="1:27">
      <c r="A80" s="76"/>
      <c r="K80" s="25"/>
    </row>
    <row r="81" spans="1:11">
      <c r="A81" s="76"/>
      <c r="K81" s="25"/>
    </row>
    <row r="82" spans="1:11">
      <c r="A82" s="76"/>
      <c r="K82" s="25"/>
    </row>
    <row r="83" spans="1:11">
      <c r="A83" s="76"/>
      <c r="K83" s="25"/>
    </row>
    <row r="84" spans="1:11">
      <c r="A84" s="76"/>
      <c r="K84" s="25"/>
    </row>
    <row r="85" spans="1:11">
      <c r="A85" s="76"/>
      <c r="K85" s="25"/>
    </row>
    <row r="86" spans="1:11">
      <c r="A86" s="76"/>
      <c r="K86" s="25"/>
    </row>
    <row r="87" spans="1:11">
      <c r="A87" s="76"/>
      <c r="K87" s="25"/>
    </row>
    <row r="88" spans="1:11">
      <c r="A88" s="76"/>
      <c r="K88" s="25"/>
    </row>
    <row r="89" spans="1:11">
      <c r="A89" s="76"/>
      <c r="K89" s="25"/>
    </row>
    <row r="90" spans="1:11">
      <c r="A90" s="76"/>
      <c r="K90" s="25"/>
    </row>
    <row r="91" spans="1:11">
      <c r="A91" s="76"/>
      <c r="K91" s="25"/>
    </row>
    <row r="92" spans="1:11">
      <c r="A92" s="76"/>
      <c r="K92" s="25"/>
    </row>
    <row r="93" spans="1:11">
      <c r="A93" s="76"/>
      <c r="K93" s="25"/>
    </row>
    <row r="94" spans="1:11">
      <c r="A94" s="76"/>
      <c r="K94" s="25"/>
    </row>
    <row r="95" spans="1:11">
      <c r="A95" s="76"/>
      <c r="K95" s="25"/>
    </row>
    <row r="96" spans="1:11">
      <c r="A96" s="76"/>
      <c r="K96" s="25"/>
    </row>
    <row r="97" spans="1:11">
      <c r="A97" s="76"/>
      <c r="K97" s="25"/>
    </row>
    <row r="98" spans="1:11">
      <c r="A98" s="76"/>
      <c r="K98" s="25"/>
    </row>
    <row r="99" spans="1:11">
      <c r="A99" s="76"/>
      <c r="K99" s="25"/>
    </row>
    <row r="100" spans="1:11">
      <c r="A100" s="76"/>
      <c r="K100" s="25"/>
    </row>
    <row r="101" spans="1:11">
      <c r="K101" s="25"/>
    </row>
    <row r="102" spans="1:11">
      <c r="K102" s="25"/>
    </row>
    <row r="103" spans="1:11">
      <c r="K103" s="25"/>
    </row>
    <row r="104" spans="1:11">
      <c r="K104" s="25"/>
    </row>
    <row r="105" spans="1:11">
      <c r="K105" s="25"/>
    </row>
    <row r="106" spans="1:11">
      <c r="K106" s="25"/>
    </row>
    <row r="107" spans="1:11">
      <c r="K107" s="25"/>
    </row>
    <row r="108" spans="1:11">
      <c r="K108" s="25"/>
    </row>
    <row r="109" spans="1:11">
      <c r="K109" s="25"/>
    </row>
    <row r="110" spans="1:11">
      <c r="K110" s="25"/>
    </row>
    <row r="111" spans="1:11">
      <c r="K111" s="25"/>
    </row>
    <row r="112" spans="1:11">
      <c r="K112" s="25"/>
    </row>
    <row r="113" spans="11:11">
      <c r="K113" s="25"/>
    </row>
    <row r="114" spans="11:11">
      <c r="K114" s="25"/>
    </row>
    <row r="115" spans="11:11">
      <c r="K115" s="25"/>
    </row>
    <row r="116" spans="11:11">
      <c r="K116" s="25"/>
    </row>
    <row r="117" spans="11:11">
      <c r="K117" s="25"/>
    </row>
    <row r="118" spans="11:11">
      <c r="K118" s="25"/>
    </row>
    <row r="119" spans="11:11">
      <c r="K119" s="25"/>
    </row>
    <row r="120" spans="11:11">
      <c r="K120" s="25"/>
    </row>
    <row r="121" spans="11:11">
      <c r="K121" s="25"/>
    </row>
    <row r="122" spans="11:11">
      <c r="K122" s="25"/>
    </row>
    <row r="123" spans="11:11">
      <c r="K123" s="25"/>
    </row>
    <row r="124" spans="11:11">
      <c r="K124" s="25"/>
    </row>
    <row r="125" spans="11:11">
      <c r="K125" s="25"/>
    </row>
    <row r="126" spans="11:11">
      <c r="K126" s="25"/>
    </row>
    <row r="127" spans="11:11">
      <c r="K127" s="25"/>
    </row>
    <row r="128" spans="11:11">
      <c r="K128" s="25"/>
    </row>
    <row r="129" spans="11:11">
      <c r="K129" s="25"/>
    </row>
    <row r="130" spans="11:11">
      <c r="K130" s="25"/>
    </row>
    <row r="131" spans="11:11">
      <c r="K131" s="25"/>
    </row>
    <row r="132" spans="11:11">
      <c r="K132" s="25"/>
    </row>
    <row r="133" spans="11:11">
      <c r="K133" s="25"/>
    </row>
    <row r="134" spans="11:11">
      <c r="K134" s="25"/>
    </row>
    <row r="135" spans="11:11">
      <c r="K135" s="25"/>
    </row>
    <row r="136" spans="11:11">
      <c r="K136" s="25"/>
    </row>
    <row r="137" spans="11:11">
      <c r="K137" s="25"/>
    </row>
    <row r="138" spans="11:11">
      <c r="K138" s="25"/>
    </row>
    <row r="139" spans="11:11">
      <c r="K139" s="25"/>
    </row>
    <row r="140" spans="11:11">
      <c r="K140" s="25"/>
    </row>
    <row r="141" spans="11:11">
      <c r="K141" s="25"/>
    </row>
    <row r="142" spans="11:11">
      <c r="K142" s="25"/>
    </row>
    <row r="143" spans="11:11">
      <c r="K143" s="25"/>
    </row>
    <row r="144" spans="11:11">
      <c r="K144" s="25"/>
    </row>
    <row r="145" spans="11:11">
      <c r="K145" s="25"/>
    </row>
    <row r="146" spans="11:11">
      <c r="K146" s="25"/>
    </row>
    <row r="147" spans="11:11">
      <c r="K147" s="25"/>
    </row>
    <row r="148" spans="11:11">
      <c r="K148" s="25"/>
    </row>
    <row r="149" spans="11:11">
      <c r="K149" s="25"/>
    </row>
    <row r="150" spans="11:11">
      <c r="K150" s="25"/>
    </row>
    <row r="151" spans="11:11">
      <c r="K151" s="25"/>
    </row>
    <row r="152" spans="11:11">
      <c r="K152" s="25"/>
    </row>
    <row r="153" spans="11:11">
      <c r="K153" s="25"/>
    </row>
    <row r="154" spans="11:11">
      <c r="K154" s="25"/>
    </row>
    <row r="155" spans="11:11">
      <c r="K155" s="25"/>
    </row>
    <row r="156" spans="11:11">
      <c r="K156" s="25"/>
    </row>
    <row r="157" spans="11:11">
      <c r="K157" s="25"/>
    </row>
    <row r="158" spans="11:11">
      <c r="K158" s="25"/>
    </row>
    <row r="159" spans="11:11">
      <c r="K159" s="25"/>
    </row>
    <row r="160" spans="11:11">
      <c r="K160" s="25"/>
    </row>
    <row r="161" spans="11:11">
      <c r="K161" s="25"/>
    </row>
    <row r="162" spans="11:11">
      <c r="K162" s="25"/>
    </row>
    <row r="163" spans="11:11">
      <c r="K163" s="25"/>
    </row>
    <row r="164" spans="11:11">
      <c r="K164" s="25"/>
    </row>
    <row r="165" spans="11:11">
      <c r="K165" s="25"/>
    </row>
    <row r="166" spans="11:11">
      <c r="K166" s="25"/>
    </row>
    <row r="167" spans="11:11">
      <c r="K167" s="25"/>
    </row>
    <row r="168" spans="11:11">
      <c r="K168" s="25"/>
    </row>
    <row r="169" spans="11:11">
      <c r="K169" s="25"/>
    </row>
    <row r="170" spans="11:11">
      <c r="K170" s="25"/>
    </row>
    <row r="171" spans="11:11">
      <c r="K171" s="25"/>
    </row>
    <row r="172" spans="11:11">
      <c r="K172" s="25"/>
    </row>
    <row r="173" spans="11:11">
      <c r="K173" s="25"/>
    </row>
    <row r="174" spans="11:11">
      <c r="K174" s="25"/>
    </row>
    <row r="175" spans="11:11">
      <c r="K175" s="25"/>
    </row>
    <row r="176" spans="11:11">
      <c r="K176" s="25"/>
    </row>
    <row r="177" spans="11:11">
      <c r="K177" s="25"/>
    </row>
    <row r="178" spans="11:11">
      <c r="K178" s="25"/>
    </row>
    <row r="179" spans="11:11">
      <c r="K179" s="25"/>
    </row>
    <row r="180" spans="11:11">
      <c r="K180" s="25"/>
    </row>
    <row r="181" spans="11:11">
      <c r="K181" s="25"/>
    </row>
    <row r="182" spans="11:11">
      <c r="K182" s="25"/>
    </row>
    <row r="183" spans="11:11">
      <c r="K183" s="25"/>
    </row>
    <row r="184" spans="11:11">
      <c r="K184" s="25"/>
    </row>
    <row r="185" spans="11:11">
      <c r="K185" s="25"/>
    </row>
    <row r="186" spans="11:11">
      <c r="K186" s="25"/>
    </row>
    <row r="187" spans="11:11">
      <c r="K187" s="25"/>
    </row>
    <row r="188" spans="11:11">
      <c r="K188" s="25"/>
    </row>
    <row r="189" spans="11:11">
      <c r="K189" s="25"/>
    </row>
    <row r="190" spans="11:11">
      <c r="K190" s="25"/>
    </row>
    <row r="191" spans="11:11">
      <c r="K191" s="25"/>
    </row>
    <row r="192" spans="11:11">
      <c r="K192" s="25"/>
    </row>
    <row r="193" spans="11:11">
      <c r="K193" s="25"/>
    </row>
    <row r="194" spans="11:11">
      <c r="K194" s="25"/>
    </row>
    <row r="195" spans="11:11">
      <c r="K195" s="25"/>
    </row>
    <row r="196" spans="11:11">
      <c r="K196" s="25"/>
    </row>
    <row r="197" spans="11:11">
      <c r="K197" s="25"/>
    </row>
    <row r="198" spans="11:11">
      <c r="K198" s="25"/>
    </row>
    <row r="199" spans="11:11">
      <c r="K199" s="25"/>
    </row>
    <row r="200" spans="11:11">
      <c r="K200" s="25"/>
    </row>
    <row r="201" spans="11:11">
      <c r="K201" s="25"/>
    </row>
    <row r="202" spans="11:11">
      <c r="K202" s="25"/>
    </row>
    <row r="203" spans="11:11">
      <c r="K203" s="25"/>
    </row>
    <row r="204" spans="11:11">
      <c r="K204" s="25"/>
    </row>
    <row r="205" spans="11:11">
      <c r="K205" s="25"/>
    </row>
    <row r="206" spans="11:11">
      <c r="K206" s="25"/>
    </row>
    <row r="207" spans="11:11">
      <c r="K207" s="25"/>
    </row>
    <row r="208" spans="11:11">
      <c r="K208" s="25"/>
    </row>
    <row r="209" spans="11:11">
      <c r="K209" s="25"/>
    </row>
    <row r="210" spans="11:11">
      <c r="K210" s="25"/>
    </row>
    <row r="211" spans="11:11">
      <c r="K211" s="25"/>
    </row>
    <row r="212" spans="11:11">
      <c r="K212" s="25"/>
    </row>
    <row r="213" spans="11:11">
      <c r="K213" s="25"/>
    </row>
    <row r="214" spans="11:11">
      <c r="K214" s="25"/>
    </row>
    <row r="215" spans="11:11">
      <c r="K215" s="25"/>
    </row>
    <row r="216" spans="11:11">
      <c r="K216" s="25"/>
    </row>
    <row r="217" spans="11:11">
      <c r="K217" s="25"/>
    </row>
    <row r="218" spans="11:11">
      <c r="K218" s="25"/>
    </row>
    <row r="219" spans="11:11">
      <c r="K219" s="25"/>
    </row>
    <row r="220" spans="11:11">
      <c r="K220" s="25"/>
    </row>
    <row r="221" spans="11:11">
      <c r="K221" s="25"/>
    </row>
    <row r="222" spans="11:11">
      <c r="K222" s="25"/>
    </row>
    <row r="223" spans="11:11">
      <c r="K223" s="25"/>
    </row>
    <row r="224" spans="11:11">
      <c r="K224" s="25"/>
    </row>
    <row r="225" spans="11:11">
      <c r="K225" s="25"/>
    </row>
    <row r="226" spans="11:11">
      <c r="K226" s="25"/>
    </row>
    <row r="227" spans="11:11">
      <c r="K227" s="25"/>
    </row>
    <row r="228" spans="11:11">
      <c r="K228" s="25"/>
    </row>
    <row r="229" spans="11:11">
      <c r="K229" s="25"/>
    </row>
    <row r="230" spans="11:11">
      <c r="K230" s="25"/>
    </row>
    <row r="231" spans="11:11">
      <c r="K231" s="25"/>
    </row>
    <row r="232" spans="11:11">
      <c r="K232" s="25"/>
    </row>
    <row r="233" spans="11:11">
      <c r="K233" s="25"/>
    </row>
    <row r="234" spans="11:11">
      <c r="K234" s="25"/>
    </row>
    <row r="235" spans="11:11">
      <c r="K235" s="25"/>
    </row>
    <row r="236" spans="11:11">
      <c r="K236" s="25"/>
    </row>
    <row r="237" spans="11:11">
      <c r="K237" s="25"/>
    </row>
    <row r="238" spans="11:11">
      <c r="K238" s="25"/>
    </row>
    <row r="239" spans="11:11">
      <c r="K239" s="25"/>
    </row>
    <row r="240" spans="11:11">
      <c r="K240" s="25"/>
    </row>
    <row r="241" spans="11:11">
      <c r="K241" s="25"/>
    </row>
    <row r="242" spans="11:11">
      <c r="K242" s="25"/>
    </row>
    <row r="243" spans="11:11">
      <c r="K243" s="25"/>
    </row>
    <row r="244" spans="11:11">
      <c r="K244" s="25"/>
    </row>
    <row r="245" spans="11:11">
      <c r="K245" s="25"/>
    </row>
    <row r="246" spans="11:11">
      <c r="K246" s="25"/>
    </row>
    <row r="247" spans="11:11">
      <c r="K247" s="25"/>
    </row>
    <row r="248" spans="11:11">
      <c r="K248" s="25"/>
    </row>
    <row r="249" spans="11:11">
      <c r="K249" s="25"/>
    </row>
    <row r="250" spans="11:11">
      <c r="K250" s="25"/>
    </row>
    <row r="251" spans="11:11">
      <c r="K251" s="25"/>
    </row>
    <row r="252" spans="11:11">
      <c r="K252" s="25"/>
    </row>
    <row r="253" spans="11:11">
      <c r="K253" s="25"/>
    </row>
    <row r="254" spans="11:11">
      <c r="K254" s="25"/>
    </row>
    <row r="255" spans="11:11">
      <c r="K255" s="25"/>
    </row>
    <row r="256" spans="11:11">
      <c r="K256" s="25"/>
    </row>
    <row r="257" spans="11:11">
      <c r="K257" s="25"/>
    </row>
    <row r="258" spans="11:11">
      <c r="K258" s="25"/>
    </row>
    <row r="259" spans="11:11">
      <c r="K259" s="25"/>
    </row>
    <row r="260" spans="11:11">
      <c r="K260" s="25"/>
    </row>
    <row r="261" spans="11:11">
      <c r="K261" s="25"/>
    </row>
    <row r="262" spans="11:11">
      <c r="K262" s="25"/>
    </row>
    <row r="263" spans="11:11">
      <c r="K263" s="25"/>
    </row>
    <row r="264" spans="11:11">
      <c r="K264" s="25"/>
    </row>
    <row r="265" spans="11:11">
      <c r="K265" s="25"/>
    </row>
    <row r="266" spans="11:11">
      <c r="K266" s="25"/>
    </row>
    <row r="267" spans="11:11">
      <c r="K267" s="25"/>
    </row>
    <row r="268" spans="11:11">
      <c r="K268" s="25"/>
    </row>
    <row r="269" spans="11:11">
      <c r="K269" s="25"/>
    </row>
    <row r="270" spans="11:11">
      <c r="K270" s="25"/>
    </row>
    <row r="271" spans="11:11">
      <c r="K271" s="25"/>
    </row>
    <row r="272" spans="11:11">
      <c r="K272" s="25"/>
    </row>
    <row r="273" spans="11:11">
      <c r="K273" s="25"/>
    </row>
    <row r="274" spans="11:11">
      <c r="K274" s="25"/>
    </row>
    <row r="275" spans="11:11">
      <c r="K275" s="25"/>
    </row>
    <row r="276" spans="11:11">
      <c r="K276" s="25"/>
    </row>
    <row r="277" spans="11:11">
      <c r="K277" s="25"/>
    </row>
    <row r="278" spans="11:11">
      <c r="K278" s="25"/>
    </row>
    <row r="279" spans="11:11">
      <c r="K279" s="25"/>
    </row>
    <row r="280" spans="11:11">
      <c r="K280" s="25"/>
    </row>
    <row r="281" spans="11:11">
      <c r="K281" s="25"/>
    </row>
    <row r="282" spans="11:11">
      <c r="K282" s="25"/>
    </row>
    <row r="283" spans="11:11">
      <c r="K283" s="25"/>
    </row>
    <row r="284" spans="11:11">
      <c r="K284" s="25"/>
    </row>
    <row r="285" spans="11:11">
      <c r="K285" s="25"/>
    </row>
    <row r="286" spans="11:11">
      <c r="K286" s="25"/>
    </row>
    <row r="287" spans="11:11">
      <c r="K287" s="25"/>
    </row>
    <row r="288" spans="11:11">
      <c r="K288" s="25"/>
    </row>
    <row r="289" spans="11:11">
      <c r="K289" s="25"/>
    </row>
    <row r="290" spans="11:11">
      <c r="K290" s="25"/>
    </row>
    <row r="291" spans="11:11">
      <c r="K291" s="25"/>
    </row>
    <row r="292" spans="11:11">
      <c r="K292" s="25"/>
    </row>
    <row r="293" spans="11:11">
      <c r="K293" s="25"/>
    </row>
    <row r="294" spans="11:11">
      <c r="K294" s="25"/>
    </row>
    <row r="295" spans="11:11">
      <c r="K295" s="25"/>
    </row>
    <row r="296" spans="11:11">
      <c r="K296" s="25"/>
    </row>
    <row r="297" spans="11:11">
      <c r="K297" s="25"/>
    </row>
    <row r="298" spans="11:11">
      <c r="K298" s="25"/>
    </row>
    <row r="299" spans="11:11">
      <c r="K299" s="25"/>
    </row>
    <row r="300" spans="11:11">
      <c r="K300" s="25"/>
    </row>
    <row r="301" spans="11:11">
      <c r="K301" s="25"/>
    </row>
    <row r="302" spans="11:11">
      <c r="K302" s="25"/>
    </row>
    <row r="303" spans="11:11">
      <c r="K303" s="25"/>
    </row>
    <row r="304" spans="11:11">
      <c r="K304" s="25"/>
    </row>
    <row r="305" spans="11:11">
      <c r="K305" s="25"/>
    </row>
    <row r="306" spans="11:11">
      <c r="K306" s="25"/>
    </row>
    <row r="307" spans="11:11">
      <c r="K307" s="25"/>
    </row>
    <row r="308" spans="11:11">
      <c r="K308" s="25"/>
    </row>
    <row r="309" spans="11:11">
      <c r="K309" s="25"/>
    </row>
    <row r="310" spans="11:11">
      <c r="K310" s="25"/>
    </row>
    <row r="311" spans="11:11">
      <c r="K311" s="25"/>
    </row>
    <row r="312" spans="11:11">
      <c r="K312" s="25"/>
    </row>
    <row r="313" spans="11:11">
      <c r="K313" s="25"/>
    </row>
    <row r="314" spans="11:11">
      <c r="K314" s="25"/>
    </row>
    <row r="315" spans="11:11">
      <c r="K315" s="25"/>
    </row>
    <row r="316" spans="11:11">
      <c r="K316" s="25"/>
    </row>
    <row r="317" spans="11:11">
      <c r="K317" s="25"/>
    </row>
    <row r="318" spans="11:11">
      <c r="K318" s="25"/>
    </row>
    <row r="319" spans="11:11">
      <c r="K319" s="25"/>
    </row>
    <row r="320" spans="11:11">
      <c r="K320" s="25"/>
    </row>
    <row r="321" spans="11:11">
      <c r="K321" s="25"/>
    </row>
    <row r="322" spans="11:11">
      <c r="K322" s="25"/>
    </row>
    <row r="323" spans="11:11">
      <c r="K323" s="25"/>
    </row>
    <row r="324" spans="11:11">
      <c r="K324" s="25"/>
    </row>
    <row r="325" spans="11:11">
      <c r="K325" s="25"/>
    </row>
    <row r="326" spans="11:11">
      <c r="K326" s="25"/>
    </row>
    <row r="327" spans="11:11">
      <c r="K327" s="25"/>
    </row>
    <row r="328" spans="11:11">
      <c r="K328" s="25"/>
    </row>
    <row r="329" spans="11:11">
      <c r="K329" s="25"/>
    </row>
    <row r="330" spans="11:11">
      <c r="K330" s="25"/>
    </row>
    <row r="331" spans="11:11">
      <c r="K331" s="25"/>
    </row>
    <row r="332" spans="11:11">
      <c r="K332" s="25"/>
    </row>
    <row r="333" spans="11:11">
      <c r="K333" s="25"/>
    </row>
    <row r="334" spans="11:11">
      <c r="K334" s="25"/>
    </row>
    <row r="335" spans="11:11">
      <c r="K335" s="25"/>
    </row>
    <row r="336" spans="11:11">
      <c r="K336" s="25"/>
    </row>
    <row r="337" spans="11:11">
      <c r="K337" s="25"/>
    </row>
    <row r="338" spans="11:11">
      <c r="K338" s="25"/>
    </row>
    <row r="339" spans="11:11">
      <c r="K339" s="25"/>
    </row>
    <row r="340" spans="11:11">
      <c r="K340" s="25"/>
    </row>
    <row r="341" spans="11:11">
      <c r="K341" s="25"/>
    </row>
    <row r="342" spans="11:11">
      <c r="K342" s="25"/>
    </row>
    <row r="343" spans="11:11">
      <c r="K343" s="25"/>
    </row>
    <row r="344" spans="11:11">
      <c r="K344" s="25"/>
    </row>
    <row r="345" spans="11:11">
      <c r="K345" s="25"/>
    </row>
    <row r="346" spans="11:11">
      <c r="K346" s="25"/>
    </row>
    <row r="347" spans="11:11">
      <c r="K347" s="25"/>
    </row>
    <row r="348" spans="11:11">
      <c r="K348" s="25"/>
    </row>
    <row r="349" spans="11:11">
      <c r="K349" s="25"/>
    </row>
    <row r="350" spans="11:11">
      <c r="K350" s="25"/>
    </row>
    <row r="351" spans="11:11">
      <c r="K351" s="25"/>
    </row>
    <row r="352" spans="11:11">
      <c r="K352" s="25"/>
    </row>
    <row r="353" spans="11:11">
      <c r="K353" s="25"/>
    </row>
    <row r="354" spans="11:11">
      <c r="K354" s="25"/>
    </row>
    <row r="355" spans="11:11">
      <c r="K355" s="25"/>
    </row>
    <row r="356" spans="11:11">
      <c r="K356" s="25"/>
    </row>
    <row r="357" spans="11:11">
      <c r="K357" s="25"/>
    </row>
    <row r="358" spans="11:11">
      <c r="K358" s="25"/>
    </row>
    <row r="359" spans="11:11">
      <c r="K359" s="25"/>
    </row>
    <row r="360" spans="11:11">
      <c r="K360" s="25"/>
    </row>
    <row r="361" spans="11:11">
      <c r="K361" s="25"/>
    </row>
    <row r="362" spans="11:11">
      <c r="K362" s="25"/>
    </row>
    <row r="363" spans="11:11">
      <c r="K363" s="25"/>
    </row>
    <row r="364" spans="11:11">
      <c r="K364" s="25"/>
    </row>
    <row r="365" spans="11:11">
      <c r="K365" s="25"/>
    </row>
    <row r="366" spans="11:11">
      <c r="K366" s="25"/>
    </row>
    <row r="367" spans="11:11">
      <c r="K367" s="25"/>
    </row>
    <row r="368" spans="11:11">
      <c r="K368" s="25"/>
    </row>
    <row r="369" spans="11:11">
      <c r="K369" s="25"/>
    </row>
    <row r="370" spans="11:11">
      <c r="K370" s="25"/>
    </row>
    <row r="371" spans="11:11">
      <c r="K371" s="25"/>
    </row>
    <row r="372" spans="11:11">
      <c r="K372" s="25"/>
    </row>
    <row r="373" spans="11:11">
      <c r="K373" s="25"/>
    </row>
    <row r="374" spans="11:11">
      <c r="K374" s="25"/>
    </row>
    <row r="375" spans="11:11">
      <c r="K375" s="25"/>
    </row>
    <row r="376" spans="11:11">
      <c r="K376" s="25"/>
    </row>
    <row r="377" spans="11:11">
      <c r="K377" s="25"/>
    </row>
    <row r="378" spans="11:11">
      <c r="K378" s="25"/>
    </row>
    <row r="379" spans="11:11">
      <c r="K379" s="25"/>
    </row>
    <row r="380" spans="11:11">
      <c r="K380" s="25"/>
    </row>
    <row r="381" spans="11:11">
      <c r="K381" s="25"/>
    </row>
    <row r="382" spans="11:11">
      <c r="K382" s="25"/>
    </row>
    <row r="383" spans="11:11">
      <c r="K383" s="25"/>
    </row>
    <row r="384" spans="11:11">
      <c r="K384" s="25"/>
    </row>
    <row r="385" spans="11:11">
      <c r="K385" s="25"/>
    </row>
    <row r="386" spans="11:11">
      <c r="K386" s="25"/>
    </row>
    <row r="387" spans="11:11">
      <c r="K387" s="25"/>
    </row>
    <row r="388" spans="11:11">
      <c r="K388" s="25"/>
    </row>
    <row r="389" spans="11:11">
      <c r="K389" s="25"/>
    </row>
    <row r="390" spans="11:11">
      <c r="K390" s="25"/>
    </row>
    <row r="391" spans="11:11">
      <c r="K391" s="25"/>
    </row>
    <row r="392" spans="11:11">
      <c r="K392" s="25"/>
    </row>
    <row r="393" spans="11:11">
      <c r="K393" s="25"/>
    </row>
    <row r="394" spans="11:11">
      <c r="K394" s="25"/>
    </row>
    <row r="395" spans="11:11">
      <c r="K395" s="25"/>
    </row>
    <row r="396" spans="11:11">
      <c r="K396" s="25"/>
    </row>
    <row r="397" spans="11:11">
      <c r="K397" s="25"/>
    </row>
    <row r="398" spans="11:11">
      <c r="K398" s="25"/>
    </row>
    <row r="399" spans="11:11">
      <c r="K399" s="25"/>
    </row>
    <row r="400" spans="11:11">
      <c r="K400" s="25"/>
    </row>
    <row r="401" spans="11:11">
      <c r="K401" s="25"/>
    </row>
    <row r="402" spans="11:11">
      <c r="K402" s="25"/>
    </row>
    <row r="403" spans="11:11">
      <c r="K403" s="25"/>
    </row>
    <row r="404" spans="11:11">
      <c r="K404" s="25"/>
    </row>
    <row r="405" spans="11:11">
      <c r="K405" s="25"/>
    </row>
    <row r="406" spans="11:11">
      <c r="K406" s="25"/>
    </row>
    <row r="407" spans="11:11">
      <c r="K407" s="25"/>
    </row>
    <row r="408" spans="11:11">
      <c r="K408" s="25"/>
    </row>
    <row r="409" spans="11:11">
      <c r="K409" s="25"/>
    </row>
    <row r="410" spans="11:11">
      <c r="K410" s="25"/>
    </row>
    <row r="411" spans="11:11">
      <c r="K411" s="25"/>
    </row>
    <row r="412" spans="11:11">
      <c r="K412" s="25"/>
    </row>
    <row r="413" spans="11:11">
      <c r="K413" s="25"/>
    </row>
    <row r="414" spans="11:11">
      <c r="K414" s="25"/>
    </row>
    <row r="415" spans="11:11">
      <c r="K415" s="25"/>
    </row>
    <row r="416" spans="11:11">
      <c r="K416" s="25"/>
    </row>
    <row r="417" spans="11:11">
      <c r="K417" s="25"/>
    </row>
    <row r="418" spans="11:11">
      <c r="K418" s="25"/>
    </row>
    <row r="419" spans="11:11">
      <c r="K419" s="25"/>
    </row>
    <row r="420" spans="11:11">
      <c r="K420" s="25"/>
    </row>
    <row r="421" spans="11:11">
      <c r="K421" s="25"/>
    </row>
    <row r="422" spans="11:11">
      <c r="K422" s="25"/>
    </row>
    <row r="423" spans="11:11">
      <c r="K423" s="25"/>
    </row>
    <row r="424" spans="11:11">
      <c r="K424" s="25"/>
    </row>
    <row r="425" spans="11:11">
      <c r="K425" s="25"/>
    </row>
    <row r="426" spans="11:11">
      <c r="K426" s="25"/>
    </row>
    <row r="427" spans="11:11">
      <c r="K427" s="25"/>
    </row>
    <row r="428" spans="11:11">
      <c r="K428" s="25"/>
    </row>
    <row r="429" spans="11:11">
      <c r="K429" s="25"/>
    </row>
    <row r="430" spans="11:11">
      <c r="K430" s="25"/>
    </row>
    <row r="431" spans="11:11">
      <c r="K431" s="25"/>
    </row>
    <row r="432" spans="11:11">
      <c r="K432" s="25"/>
    </row>
    <row r="433" spans="11:11">
      <c r="K433" s="25"/>
    </row>
    <row r="434" spans="11:11">
      <c r="K434" s="25"/>
    </row>
    <row r="435" spans="11:11">
      <c r="K435" s="25"/>
    </row>
    <row r="436" spans="11:11">
      <c r="K436" s="25"/>
    </row>
    <row r="437" spans="11:11">
      <c r="K437" s="25"/>
    </row>
    <row r="438" spans="11:11">
      <c r="K438" s="25"/>
    </row>
    <row r="439" spans="11:11">
      <c r="K439" s="25"/>
    </row>
    <row r="440" spans="11:11">
      <c r="K440" s="25"/>
    </row>
    <row r="441" spans="11:11">
      <c r="K441" s="25"/>
    </row>
    <row r="442" spans="11:11">
      <c r="K442" s="25"/>
    </row>
    <row r="443" spans="11:11">
      <c r="K443" s="25"/>
    </row>
    <row r="444" spans="11:11">
      <c r="K444" s="25"/>
    </row>
    <row r="445" spans="11:11">
      <c r="K445" s="25"/>
    </row>
    <row r="446" spans="11:11">
      <c r="K446" s="25"/>
    </row>
    <row r="447" spans="11:11">
      <c r="K447" s="25"/>
    </row>
    <row r="448" spans="11:11">
      <c r="K448" s="25"/>
    </row>
    <row r="449" spans="11:11">
      <c r="K449" s="25"/>
    </row>
    <row r="450" spans="11:11">
      <c r="K450" s="25"/>
    </row>
    <row r="451" spans="11:11">
      <c r="K451" s="25"/>
    </row>
    <row r="452" spans="11:11">
      <c r="K452" s="25"/>
    </row>
    <row r="453" spans="11:11">
      <c r="K453" s="25"/>
    </row>
    <row r="454" spans="11:11">
      <c r="K454" s="25"/>
    </row>
    <row r="455" spans="11:11">
      <c r="K455" s="25"/>
    </row>
    <row r="456" spans="11:11">
      <c r="K456" s="25"/>
    </row>
    <row r="457" spans="11:11">
      <c r="K457" s="25"/>
    </row>
    <row r="458" spans="11:11">
      <c r="K458" s="25"/>
    </row>
    <row r="459" spans="11:11">
      <c r="K459" s="25"/>
    </row>
    <row r="460" spans="11:11">
      <c r="K460" s="25"/>
    </row>
    <row r="461" spans="11:11">
      <c r="K461" s="25"/>
    </row>
    <row r="462" spans="11:11">
      <c r="K462" s="25"/>
    </row>
    <row r="463" spans="11:11">
      <c r="K463" s="25"/>
    </row>
    <row r="464" spans="11:11">
      <c r="K464" s="25"/>
    </row>
    <row r="465" spans="11:11">
      <c r="K465" s="25"/>
    </row>
    <row r="466" spans="11:11">
      <c r="K466" s="25"/>
    </row>
    <row r="467" spans="11:11">
      <c r="K467" s="25"/>
    </row>
    <row r="468" spans="11:11">
      <c r="K468" s="25"/>
    </row>
    <row r="469" spans="11:11">
      <c r="K469" s="25"/>
    </row>
    <row r="470" spans="11:11">
      <c r="K470" s="25"/>
    </row>
    <row r="471" spans="11:11">
      <c r="K471" s="25"/>
    </row>
    <row r="472" spans="11:11">
      <c r="K472" s="25"/>
    </row>
    <row r="473" spans="11:11">
      <c r="K473" s="25"/>
    </row>
    <row r="474" spans="11:11">
      <c r="K474" s="25"/>
    </row>
    <row r="475" spans="11:11">
      <c r="K475" s="25"/>
    </row>
    <row r="476" spans="11:11">
      <c r="K476" s="25"/>
    </row>
    <row r="477" spans="11:11">
      <c r="K477" s="25"/>
    </row>
    <row r="478" spans="11:11">
      <c r="K478" s="25"/>
    </row>
    <row r="479" spans="11:11">
      <c r="K479" s="25"/>
    </row>
    <row r="480" spans="11:11">
      <c r="K480" s="25"/>
    </row>
    <row r="481" spans="11:11">
      <c r="K481" s="25"/>
    </row>
    <row r="482" spans="11:11">
      <c r="K482" s="25"/>
    </row>
    <row r="483" spans="11:11">
      <c r="K483" s="25"/>
    </row>
    <row r="484" spans="11:11">
      <c r="K484" s="25"/>
    </row>
    <row r="485" spans="11:11">
      <c r="K485" s="25"/>
    </row>
    <row r="486" spans="11:11">
      <c r="K486" s="25"/>
    </row>
    <row r="487" spans="11:11">
      <c r="K487" s="25"/>
    </row>
    <row r="488" spans="11:11">
      <c r="K488" s="25"/>
    </row>
    <row r="489" spans="11:11">
      <c r="K489" s="25"/>
    </row>
    <row r="490" spans="11:11">
      <c r="K490" s="25"/>
    </row>
    <row r="491" spans="11:11">
      <c r="K491" s="25"/>
    </row>
    <row r="492" spans="11:11">
      <c r="K492" s="25"/>
    </row>
    <row r="493" spans="11:11">
      <c r="K493" s="25"/>
    </row>
    <row r="494" spans="11:11">
      <c r="K494" s="25"/>
    </row>
    <row r="495" spans="11:11">
      <c r="K495" s="25"/>
    </row>
    <row r="496" spans="11:11">
      <c r="K496" s="25"/>
    </row>
    <row r="497" spans="11:11">
      <c r="K497" s="25"/>
    </row>
    <row r="498" spans="11:11">
      <c r="K498" s="25"/>
    </row>
    <row r="499" spans="11:11">
      <c r="K499" s="25"/>
    </row>
    <row r="500" spans="11:11">
      <c r="K500" s="25"/>
    </row>
    <row r="501" spans="11:11">
      <c r="K501" s="25"/>
    </row>
    <row r="502" spans="11:11">
      <c r="K502" s="25"/>
    </row>
    <row r="503" spans="11:11">
      <c r="K503" s="25"/>
    </row>
    <row r="504" spans="11:11">
      <c r="K504" s="25"/>
    </row>
    <row r="505" spans="11:11">
      <c r="K505" s="25"/>
    </row>
    <row r="506" spans="11:11">
      <c r="K506" s="25"/>
    </row>
    <row r="507" spans="11:11">
      <c r="K507" s="25"/>
    </row>
    <row r="508" spans="11:11">
      <c r="K508" s="25"/>
    </row>
    <row r="509" spans="11:11">
      <c r="K509" s="25"/>
    </row>
    <row r="510" spans="11:11">
      <c r="K510" s="25"/>
    </row>
    <row r="511" spans="11:11">
      <c r="K511" s="25"/>
    </row>
    <row r="512" spans="11:11">
      <c r="K512" s="25"/>
    </row>
    <row r="513" spans="11:11">
      <c r="K513" s="25"/>
    </row>
    <row r="514" spans="11:11">
      <c r="K514" s="25"/>
    </row>
    <row r="515" spans="11:11">
      <c r="K515" s="25"/>
    </row>
    <row r="516" spans="11:11">
      <c r="K516" s="25"/>
    </row>
    <row r="517" spans="11:11">
      <c r="K517" s="25"/>
    </row>
    <row r="518" spans="11:11">
      <c r="K518" s="25"/>
    </row>
    <row r="519" spans="11:11">
      <c r="K519" s="25"/>
    </row>
    <row r="520" spans="11:11">
      <c r="K520" s="25"/>
    </row>
    <row r="521" spans="11:11">
      <c r="K521" s="25"/>
    </row>
    <row r="522" spans="11:11">
      <c r="K522" s="25"/>
    </row>
    <row r="523" spans="11:11">
      <c r="K523" s="25"/>
    </row>
    <row r="524" spans="11:11">
      <c r="K524" s="25"/>
    </row>
    <row r="525" spans="11:11">
      <c r="K525" s="25"/>
    </row>
    <row r="526" spans="11:11">
      <c r="K526" s="25"/>
    </row>
    <row r="527" spans="11:11">
      <c r="K527" s="25"/>
    </row>
    <row r="528" spans="11:11">
      <c r="K528" s="25"/>
    </row>
    <row r="529" spans="11:11">
      <c r="K529" s="25"/>
    </row>
    <row r="530" spans="11:11">
      <c r="K530" s="25"/>
    </row>
    <row r="531" spans="11:11">
      <c r="K531" s="25"/>
    </row>
    <row r="532" spans="11:11">
      <c r="K532" s="25"/>
    </row>
    <row r="533" spans="11:11">
      <c r="K533" s="25"/>
    </row>
    <row r="534" spans="11:11">
      <c r="K534" s="25"/>
    </row>
    <row r="535" spans="11:11">
      <c r="K535" s="25"/>
    </row>
    <row r="536" spans="11:11">
      <c r="K536" s="25"/>
    </row>
    <row r="537" spans="11:11">
      <c r="K537" s="25"/>
    </row>
    <row r="538" spans="11:11">
      <c r="K538" s="25"/>
    </row>
    <row r="539" spans="11:11">
      <c r="K539" s="25"/>
    </row>
    <row r="540" spans="11:11">
      <c r="K540" s="25"/>
    </row>
    <row r="541" spans="11:11">
      <c r="K541" s="25"/>
    </row>
    <row r="542" spans="11:11">
      <c r="K542" s="25"/>
    </row>
    <row r="543" spans="11:11">
      <c r="K543" s="25"/>
    </row>
    <row r="544" spans="11:11">
      <c r="K544" s="25"/>
    </row>
    <row r="545" spans="11:11">
      <c r="K545" s="25"/>
    </row>
    <row r="546" spans="11:11">
      <c r="K546" s="25"/>
    </row>
    <row r="547" spans="11:11">
      <c r="K547" s="25"/>
    </row>
    <row r="548" spans="11:11">
      <c r="K548" s="25"/>
    </row>
    <row r="549" spans="11:11">
      <c r="K549" s="25"/>
    </row>
    <row r="550" spans="11:11">
      <c r="K550" s="25"/>
    </row>
    <row r="551" spans="11:11">
      <c r="K551" s="25"/>
    </row>
    <row r="552" spans="11:11">
      <c r="K552" s="25"/>
    </row>
    <row r="553" spans="11:11">
      <c r="K553" s="25"/>
    </row>
    <row r="554" spans="11:11">
      <c r="K554" s="25"/>
    </row>
    <row r="555" spans="11:11">
      <c r="K555" s="25"/>
    </row>
    <row r="556" spans="11:11">
      <c r="K556" s="25"/>
    </row>
    <row r="557" spans="11:11">
      <c r="K557" s="25"/>
    </row>
    <row r="558" spans="11:11">
      <c r="K558" s="25"/>
    </row>
    <row r="559" spans="11:11">
      <c r="K559" s="25"/>
    </row>
    <row r="560" spans="11:11">
      <c r="K560" s="25"/>
    </row>
    <row r="561" spans="11:11">
      <c r="K561" s="25"/>
    </row>
    <row r="562" spans="11:11">
      <c r="K562" s="25"/>
    </row>
    <row r="563" spans="11:11">
      <c r="K563" s="25"/>
    </row>
    <row r="564" spans="11:11">
      <c r="K564" s="25"/>
    </row>
    <row r="565" spans="11:11">
      <c r="K565" s="25"/>
    </row>
    <row r="566" spans="11:11">
      <c r="K566" s="25"/>
    </row>
    <row r="567" spans="11:11">
      <c r="K567" s="25"/>
    </row>
    <row r="568" spans="11:11">
      <c r="K568" s="25"/>
    </row>
    <row r="569" spans="11:11">
      <c r="K569" s="25"/>
    </row>
    <row r="570" spans="11:11">
      <c r="K570" s="25"/>
    </row>
    <row r="571" spans="11:11">
      <c r="K571" s="25"/>
    </row>
    <row r="572" spans="11:11">
      <c r="K572" s="25"/>
    </row>
    <row r="573" spans="11:11">
      <c r="K573" s="25"/>
    </row>
    <row r="574" spans="11:11">
      <c r="K574" s="25"/>
    </row>
    <row r="575" spans="11:11">
      <c r="K575" s="25"/>
    </row>
    <row r="576" spans="11:11">
      <c r="K576" s="25"/>
    </row>
    <row r="577" spans="11:11">
      <c r="K577" s="25"/>
    </row>
    <row r="578" spans="11:11">
      <c r="K578" s="25"/>
    </row>
    <row r="579" spans="11:11">
      <c r="K579" s="25"/>
    </row>
    <row r="580" spans="11:11">
      <c r="K580" s="25"/>
    </row>
    <row r="581" spans="11:11">
      <c r="K581" s="25"/>
    </row>
    <row r="582" spans="11:11">
      <c r="K582" s="25"/>
    </row>
    <row r="583" spans="11:11">
      <c r="K583" s="25"/>
    </row>
    <row r="584" spans="11:11">
      <c r="K584" s="25"/>
    </row>
    <row r="585" spans="11:11">
      <c r="K585" s="25"/>
    </row>
    <row r="586" spans="11:11">
      <c r="K586" s="25"/>
    </row>
    <row r="587" spans="11:11">
      <c r="K587" s="25"/>
    </row>
    <row r="588" spans="11:11">
      <c r="K588" s="25"/>
    </row>
    <row r="589" spans="11:11">
      <c r="K589" s="25"/>
    </row>
    <row r="590" spans="11:11">
      <c r="K590" s="25"/>
    </row>
    <row r="591" spans="11:11">
      <c r="K591" s="25"/>
    </row>
    <row r="592" spans="11:11">
      <c r="K592" s="25"/>
    </row>
    <row r="593" spans="11:11">
      <c r="K593" s="25"/>
    </row>
    <row r="594" spans="11:11">
      <c r="K594" s="25"/>
    </row>
    <row r="595" spans="11:11">
      <c r="K595" s="25"/>
    </row>
    <row r="596" spans="11:11">
      <c r="K596" s="25"/>
    </row>
    <row r="597" spans="11:11">
      <c r="K597" s="25"/>
    </row>
    <row r="598" spans="11:11">
      <c r="K598" s="25"/>
    </row>
    <row r="599" spans="11:11">
      <c r="K599" s="25"/>
    </row>
    <row r="600" spans="11:11">
      <c r="K600" s="25"/>
    </row>
    <row r="601" spans="11:11">
      <c r="K601" s="25"/>
    </row>
    <row r="602" spans="11:11">
      <c r="K602" s="25"/>
    </row>
    <row r="603" spans="11:11">
      <c r="K603" s="25"/>
    </row>
    <row r="604" spans="11:11">
      <c r="K604" s="25"/>
    </row>
    <row r="605" spans="11:11">
      <c r="K605" s="25"/>
    </row>
  </sheetData>
  <mergeCells count="2">
    <mergeCell ref="B7:C7"/>
    <mergeCell ref="B68:K68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K6" sqref="K6"/>
    </sheetView>
  </sheetViews>
  <sheetFormatPr defaultRowHeight="12.75"/>
  <cols>
    <col min="1" max="1" width="78.5703125" bestFit="1" customWidth="1"/>
    <col min="2" max="2" width="2" customWidth="1"/>
    <col min="3" max="3" width="7.42578125" bestFit="1" customWidth="1"/>
    <col min="4" max="4" width="1.85546875" customWidth="1"/>
    <col min="5" max="5" width="9.42578125" bestFit="1" customWidth="1"/>
    <col min="6" max="6" width="1.85546875" customWidth="1"/>
    <col min="7" max="7" width="5.140625" bestFit="1" customWidth="1"/>
    <col min="8" max="8" width="1.7109375" customWidth="1"/>
    <col min="9" max="9" width="11.28515625" bestFit="1" customWidth="1"/>
    <col min="11" max="11" width="38.5703125" customWidth="1"/>
    <col min="12" max="12" width="23.42578125" bestFit="1" customWidth="1"/>
    <col min="14" max="14" width="6.7109375" bestFit="1" customWidth="1"/>
    <col min="15" max="15" width="17.5703125" bestFit="1" customWidth="1"/>
  </cols>
  <sheetData>
    <row r="1" spans="1:29" ht="24.95" customHeight="1" thickBot="1">
      <c r="A1" s="227" t="s">
        <v>333</v>
      </c>
      <c r="B1" s="228"/>
      <c r="C1" s="228"/>
      <c r="D1" s="228"/>
      <c r="E1" s="228"/>
      <c r="F1" s="228"/>
      <c r="G1" s="228"/>
      <c r="H1" s="228"/>
      <c r="I1" s="229"/>
      <c r="P1" s="131"/>
      <c r="W1" s="132"/>
      <c r="AA1" s="80"/>
      <c r="AC1" s="133"/>
    </row>
    <row r="2" spans="1:29" ht="17.25" customHeight="1" thickBot="1">
      <c r="A2" s="134" t="s">
        <v>205</v>
      </c>
      <c r="B2" s="135"/>
      <c r="C2" s="136" t="s">
        <v>206</v>
      </c>
      <c r="D2" s="135"/>
      <c r="E2" s="136" t="s">
        <v>207</v>
      </c>
      <c r="F2" s="135"/>
      <c r="G2" s="136" t="s">
        <v>208</v>
      </c>
      <c r="H2" s="135"/>
      <c r="I2" s="137" t="s">
        <v>209</v>
      </c>
      <c r="J2" s="133"/>
      <c r="P2" s="131"/>
      <c r="S2" s="138"/>
      <c r="W2" s="132"/>
      <c r="AC2" s="133"/>
    </row>
    <row r="3" spans="1:29" ht="40.5" customHeight="1">
      <c r="A3" s="139" t="s">
        <v>210</v>
      </c>
      <c r="B3" s="140"/>
      <c r="C3" s="141">
        <v>820</v>
      </c>
      <c r="D3" s="142"/>
      <c r="E3" s="141">
        <v>20</v>
      </c>
      <c r="F3" s="140"/>
      <c r="G3" s="143">
        <v>42</v>
      </c>
      <c r="H3" s="144"/>
      <c r="I3" s="145">
        <f>C3*E3*G3</f>
        <v>688800</v>
      </c>
      <c r="P3" s="131"/>
      <c r="S3" s="138"/>
      <c r="W3" s="132"/>
      <c r="AC3" s="133"/>
    </row>
    <row r="4" spans="1:29" ht="14.25" customHeight="1">
      <c r="A4" s="146" t="s">
        <v>228</v>
      </c>
      <c r="B4" s="140"/>
      <c r="C4" s="141">
        <v>15</v>
      </c>
      <c r="D4" s="142"/>
      <c r="E4" s="141">
        <v>4</v>
      </c>
      <c r="F4" s="140"/>
      <c r="G4" s="143">
        <v>42</v>
      </c>
      <c r="H4" s="144"/>
      <c r="I4" s="145">
        <f>C4*E4*G4</f>
        <v>2520</v>
      </c>
      <c r="P4" s="131"/>
      <c r="S4" s="138"/>
      <c r="W4" s="132"/>
      <c r="AC4" s="133"/>
    </row>
    <row r="5" spans="1:29" ht="14.1" customHeight="1">
      <c r="A5" s="146" t="s">
        <v>211</v>
      </c>
      <c r="B5" s="140"/>
      <c r="C5" s="141">
        <v>559</v>
      </c>
      <c r="D5" s="142"/>
      <c r="E5" s="141">
        <v>8</v>
      </c>
      <c r="F5" s="140"/>
      <c r="G5" s="143">
        <v>42</v>
      </c>
      <c r="H5" s="144"/>
      <c r="I5" s="145">
        <f>C5*E5*G5</f>
        <v>187824</v>
      </c>
      <c r="P5" s="131"/>
      <c r="S5" s="138"/>
      <c r="W5" s="132"/>
      <c r="AC5" s="133"/>
    </row>
    <row r="6" spans="1:29" ht="14.1" customHeight="1">
      <c r="A6" s="146" t="s">
        <v>212</v>
      </c>
      <c r="B6" s="140"/>
      <c r="C6" s="141">
        <v>559</v>
      </c>
      <c r="D6" s="142"/>
      <c r="E6" s="141">
        <v>6</v>
      </c>
      <c r="F6" s="140"/>
      <c r="G6" s="143">
        <v>42</v>
      </c>
      <c r="H6" s="144"/>
      <c r="I6" s="145">
        <f>C6*E6*G6</f>
        <v>140868</v>
      </c>
      <c r="P6" s="131"/>
      <c r="S6" s="138"/>
      <c r="W6" s="132"/>
      <c r="AC6" s="133"/>
    </row>
    <row r="7" spans="1:29" ht="14.1" customHeight="1">
      <c r="A7" s="146" t="s">
        <v>213</v>
      </c>
      <c r="B7" s="140"/>
      <c r="C7" s="141">
        <v>1</v>
      </c>
      <c r="D7" s="142"/>
      <c r="E7" s="141">
        <v>3</v>
      </c>
      <c r="F7" s="140"/>
      <c r="G7" s="143">
        <v>42</v>
      </c>
      <c r="H7" s="144"/>
      <c r="I7" s="210">
        <f t="shared" ref="I7:I12" si="0">C7*E7*G7</f>
        <v>126</v>
      </c>
      <c r="P7" s="131"/>
      <c r="W7" s="132"/>
      <c r="AC7" s="133"/>
    </row>
    <row r="8" spans="1:29" ht="14.1" customHeight="1">
      <c r="A8" s="146" t="s">
        <v>33</v>
      </c>
      <c r="B8" s="140"/>
      <c r="C8" s="141">
        <v>5</v>
      </c>
      <c r="D8" s="142"/>
      <c r="E8" s="141">
        <v>16</v>
      </c>
      <c r="F8" s="140"/>
      <c r="G8" s="143">
        <v>42</v>
      </c>
      <c r="H8" s="144"/>
      <c r="I8" s="145">
        <f t="shared" si="0"/>
        <v>3360</v>
      </c>
      <c r="P8" s="131"/>
      <c r="W8" s="132"/>
      <c r="AC8" s="133"/>
    </row>
    <row r="9" spans="1:29" ht="14.1" customHeight="1">
      <c r="A9" s="146" t="s">
        <v>214</v>
      </c>
      <c r="B9" s="140"/>
      <c r="C9" s="141">
        <v>559</v>
      </c>
      <c r="D9" s="142"/>
      <c r="E9" s="141">
        <v>3</v>
      </c>
      <c r="F9" s="140"/>
      <c r="G9" s="143">
        <v>42</v>
      </c>
      <c r="H9" s="144"/>
      <c r="I9" s="145">
        <f t="shared" si="0"/>
        <v>70434</v>
      </c>
      <c r="P9" s="131"/>
      <c r="W9" s="132"/>
      <c r="AC9" s="133"/>
    </row>
    <row r="10" spans="1:29" ht="14.1" customHeight="1">
      <c r="A10" s="146" t="s">
        <v>215</v>
      </c>
      <c r="B10" s="140"/>
      <c r="C10" s="141">
        <v>559</v>
      </c>
      <c r="D10" s="142"/>
      <c r="E10" s="141">
        <v>4</v>
      </c>
      <c r="F10" s="140"/>
      <c r="G10" s="143">
        <v>42</v>
      </c>
      <c r="H10" s="144"/>
      <c r="I10" s="145">
        <f t="shared" si="0"/>
        <v>93912</v>
      </c>
      <c r="P10" s="131"/>
      <c r="W10" s="132"/>
      <c r="AC10" s="133"/>
    </row>
    <row r="11" spans="1:29" ht="14.1" customHeight="1">
      <c r="A11" s="146" t="s">
        <v>216</v>
      </c>
      <c r="B11" s="140"/>
      <c r="C11" s="141">
        <v>559</v>
      </c>
      <c r="D11" s="142"/>
      <c r="E11" s="141">
        <v>3</v>
      </c>
      <c r="F11" s="140"/>
      <c r="G11" s="143">
        <v>42</v>
      </c>
      <c r="H11" s="144"/>
      <c r="I11" s="145">
        <f t="shared" si="0"/>
        <v>70434</v>
      </c>
      <c r="P11" s="131"/>
      <c r="W11" s="132"/>
      <c r="AC11" s="133"/>
    </row>
    <row r="12" spans="1:29" ht="14.1" customHeight="1">
      <c r="A12" s="146" t="s">
        <v>217</v>
      </c>
      <c r="B12" s="140"/>
      <c r="C12" s="141">
        <v>15</v>
      </c>
      <c r="D12" s="142"/>
      <c r="E12" s="141">
        <v>1</v>
      </c>
      <c r="F12" s="140"/>
      <c r="G12" s="143">
        <v>42</v>
      </c>
      <c r="H12" s="144"/>
      <c r="I12" s="145">
        <f t="shared" si="0"/>
        <v>630</v>
      </c>
      <c r="P12" s="131"/>
      <c r="W12" s="132"/>
      <c r="AC12" s="133"/>
    </row>
    <row r="13" spans="1:29" ht="17.25" customHeight="1" thickBot="1">
      <c r="A13" s="147" t="s">
        <v>218</v>
      </c>
      <c r="B13" s="148"/>
      <c r="C13" s="148"/>
      <c r="D13" s="148"/>
      <c r="E13" s="148"/>
      <c r="F13" s="148"/>
      <c r="G13" s="149"/>
      <c r="H13" s="149"/>
      <c r="I13" s="150">
        <f>SUM(I3:I12)</f>
        <v>1258908</v>
      </c>
      <c r="P13" s="131"/>
      <c r="W13" s="132"/>
      <c r="AC13" s="133"/>
    </row>
    <row r="14" spans="1:29" ht="21" customHeight="1">
      <c r="A14" s="138"/>
      <c r="W14" s="132"/>
      <c r="AC14" s="133"/>
    </row>
    <row r="15" spans="1:29" ht="14.1" customHeight="1">
      <c r="A15" t="s">
        <v>219</v>
      </c>
      <c r="W15" s="132"/>
      <c r="AC15" s="133"/>
    </row>
    <row r="16" spans="1:29" ht="14.1" customHeight="1">
      <c r="A16" t="s">
        <v>220</v>
      </c>
      <c r="W16" s="132"/>
      <c r="AC16" s="133"/>
    </row>
    <row r="17" spans="1:29" ht="14.1" customHeight="1">
      <c r="A17" t="s">
        <v>221</v>
      </c>
      <c r="W17" s="132"/>
      <c r="AC17" s="133"/>
    </row>
    <row r="21" spans="1:29">
      <c r="A21" s="80"/>
      <c r="B21" s="80"/>
      <c r="C21" s="141"/>
      <c r="D21" s="80"/>
      <c r="I21" s="13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19"/>
  <sheetViews>
    <sheetView tabSelected="1" workbookViewId="0">
      <selection activeCell="F15" sqref="F15"/>
    </sheetView>
  </sheetViews>
  <sheetFormatPr defaultRowHeight="12.75"/>
  <cols>
    <col min="1" max="1" width="21" bestFit="1" customWidth="1"/>
    <col min="2" max="2" width="19.140625" bestFit="1" customWidth="1"/>
    <col min="3" max="3" width="21" bestFit="1" customWidth="1"/>
    <col min="4" max="4" width="12.28515625" bestFit="1" customWidth="1"/>
    <col min="5" max="5" width="12.28515625" customWidth="1"/>
    <col min="6" max="6" width="15" bestFit="1" customWidth="1"/>
    <col min="7" max="7" width="26.42578125" bestFit="1" customWidth="1"/>
    <col min="8" max="8" width="12" customWidth="1"/>
    <col min="9" max="9" width="23.42578125" bestFit="1" customWidth="1"/>
    <col min="10" max="10" width="11.140625" customWidth="1"/>
  </cols>
  <sheetData>
    <row r="1" spans="1:24">
      <c r="E1" s="97"/>
    </row>
    <row r="2" spans="1:24">
      <c r="A2" s="47" t="s">
        <v>320</v>
      </c>
      <c r="B2" s="202" t="s">
        <v>339</v>
      </c>
      <c r="C2" s="5" t="s">
        <v>2</v>
      </c>
      <c r="D2" s="7" t="s">
        <v>4</v>
      </c>
      <c r="E2" s="41" t="s">
        <v>11</v>
      </c>
      <c r="F2" s="41" t="s">
        <v>5</v>
      </c>
      <c r="G2" s="97" t="s">
        <v>331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>
      <c r="A3" s="1"/>
      <c r="B3" s="203"/>
      <c r="C3" s="10" t="s">
        <v>8</v>
      </c>
      <c r="D3" s="200" t="s">
        <v>10</v>
      </c>
      <c r="E3" s="201" t="s">
        <v>20</v>
      </c>
      <c r="F3" s="125" t="s">
        <v>12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4" ht="13.5" thickBot="1">
      <c r="A4" s="154"/>
      <c r="B4" s="214"/>
      <c r="C4" s="15" t="s">
        <v>17</v>
      </c>
      <c r="D4" s="17" t="s">
        <v>19</v>
      </c>
      <c r="E4" s="15" t="s">
        <v>30</v>
      </c>
      <c r="F4" s="43" t="s">
        <v>21</v>
      </c>
      <c r="G4" s="104"/>
      <c r="I4" s="94"/>
      <c r="J4" s="95"/>
      <c r="K4" s="199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</row>
    <row r="6" spans="1:24">
      <c r="A6" s="113" t="s">
        <v>321</v>
      </c>
      <c r="B6" s="113">
        <v>138</v>
      </c>
      <c r="C6" s="132">
        <f>'EA-REDA'!F29</f>
        <v>887.95000000000016</v>
      </c>
      <c r="D6" s="132">
        <f>'EA-REDA'!H29</f>
        <v>3344.6789999999996</v>
      </c>
      <c r="E6" s="219">
        <v>35.72</v>
      </c>
      <c r="F6" s="193">
        <f>'EA-REDA'!J29</f>
        <v>119471.93388</v>
      </c>
      <c r="G6" s="213">
        <f>D6/C6</f>
        <v>3.7667424967622041</v>
      </c>
    </row>
    <row r="7" spans="1:24">
      <c r="A7" s="113" t="s">
        <v>322</v>
      </c>
      <c r="B7" s="113">
        <v>185</v>
      </c>
      <c r="C7" s="132">
        <f>FS!F34</f>
        <v>2433</v>
      </c>
      <c r="D7" s="132">
        <f>FS!H34</f>
        <v>7697.4199999999983</v>
      </c>
      <c r="E7" s="219">
        <v>35.72</v>
      </c>
      <c r="F7" s="193">
        <f>FS!J34</f>
        <v>274951.84240000014</v>
      </c>
      <c r="G7" s="213">
        <f t="shared" ref="G7:G11" si="0">D7/C7</f>
        <v>3.1637566789971223</v>
      </c>
    </row>
    <row r="8" spans="1:24">
      <c r="A8" s="113" t="s">
        <v>323</v>
      </c>
      <c r="B8" s="113">
        <v>3619</v>
      </c>
      <c r="C8" s="132">
        <f>'RES-EEI grants'!F68</f>
        <v>51545.165000000008</v>
      </c>
      <c r="D8" s="132">
        <f>'RES-EEI grants'!H68</f>
        <v>193459.15799999997</v>
      </c>
      <c r="E8" s="219">
        <v>35.72</v>
      </c>
      <c r="F8" s="193">
        <f>'RES-EEI grants'!J68</f>
        <v>6910361.1237599971</v>
      </c>
      <c r="G8" s="213">
        <f t="shared" si="0"/>
        <v>3.7531969875351052</v>
      </c>
    </row>
    <row r="9" spans="1:24">
      <c r="A9" s="94" t="s">
        <v>324</v>
      </c>
      <c r="B9" s="94">
        <v>820</v>
      </c>
      <c r="C9" s="132">
        <f>'RES-EEI loan'!G65</f>
        <v>12611.279621409922</v>
      </c>
      <c r="D9" s="132">
        <f>'RES-EEI loan'!I65</f>
        <v>19722.122336879893</v>
      </c>
      <c r="E9" s="219">
        <v>35.72</v>
      </c>
      <c r="F9" s="193">
        <f>'RES-EEI loan'!K65</f>
        <v>704474.2098733501</v>
      </c>
      <c r="G9" s="213">
        <f t="shared" si="0"/>
        <v>1.5638478353455927</v>
      </c>
    </row>
    <row r="10" spans="1:24" ht="13.5" thickBot="1">
      <c r="B10" s="197"/>
      <c r="C10" s="197"/>
      <c r="D10" s="198"/>
      <c r="E10" s="198"/>
      <c r="F10" s="197"/>
    </row>
    <row r="11" spans="1:24" ht="13.5" thickTop="1">
      <c r="A11" s="194" t="s">
        <v>325</v>
      </c>
      <c r="B11" s="194">
        <f>SUM(B6:B10)-805</f>
        <v>3957</v>
      </c>
      <c r="C11" s="195">
        <f>SUM(C6:C10)</f>
        <v>67477.394621409927</v>
      </c>
      <c r="D11" s="195">
        <f t="shared" ref="D11:F11" si="1">SUM(D6:D10)</f>
        <v>224223.37933687985</v>
      </c>
      <c r="E11" s="195"/>
      <c r="F11" s="196">
        <f t="shared" si="1"/>
        <v>8009259.1099133473</v>
      </c>
      <c r="G11" s="215">
        <f t="shared" si="0"/>
        <v>3.3229406765763883</v>
      </c>
      <c r="H11" s="215"/>
      <c r="I11" s="194" t="s">
        <v>344</v>
      </c>
    </row>
    <row r="14" spans="1:24" ht="38.25">
      <c r="C14" s="220" t="s">
        <v>369</v>
      </c>
      <c r="D14" s="220" t="s">
        <v>370</v>
      </c>
    </row>
    <row r="15" spans="1:24">
      <c r="A15" s="113" t="s">
        <v>321</v>
      </c>
      <c r="B15">
        <v>138</v>
      </c>
      <c r="C15">
        <v>0</v>
      </c>
      <c r="D15" s="221">
        <f>+B15*C15</f>
        <v>0</v>
      </c>
    </row>
    <row r="16" spans="1:24">
      <c r="A16" s="113" t="s">
        <v>322</v>
      </c>
      <c r="B16">
        <v>185</v>
      </c>
      <c r="C16">
        <v>0.78</v>
      </c>
      <c r="D16" s="221">
        <f t="shared" ref="D16:D18" si="2">+B16*C16</f>
        <v>144.30000000000001</v>
      </c>
    </row>
    <row r="17" spans="1:4">
      <c r="A17" s="113" t="s">
        <v>323</v>
      </c>
      <c r="B17">
        <v>3619</v>
      </c>
      <c r="C17">
        <v>0.49</v>
      </c>
      <c r="D17" s="221">
        <f t="shared" si="2"/>
        <v>1773.31</v>
      </c>
    </row>
    <row r="18" spans="1:4">
      <c r="A18" s="94" t="s">
        <v>324</v>
      </c>
      <c r="B18">
        <v>15</v>
      </c>
      <c r="C18">
        <v>0.49</v>
      </c>
      <c r="D18" s="221">
        <f t="shared" si="2"/>
        <v>7.35</v>
      </c>
    </row>
    <row r="19" spans="1:4">
      <c r="D19" s="221">
        <f>SUM(D15:D18)</f>
        <v>1924.9599999999998</v>
      </c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RES-EEI grants</vt:lpstr>
      <vt:lpstr>FS</vt:lpstr>
      <vt:lpstr>EA-REDA</vt:lpstr>
      <vt:lpstr>grants cost to government</vt:lpstr>
      <vt:lpstr>RES-EEI loan</vt:lpstr>
      <vt:lpstr>loan cost to government</vt:lpstr>
      <vt:lpstr>Totals for Public </vt:lpstr>
      <vt:lpstr>Sheet1</vt:lpstr>
      <vt:lpstr>'RES-EEI grants'!Print_Area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ken.meardon</cp:lastModifiedBy>
  <cp:lastPrinted>2012-12-19T21:27:02Z</cp:lastPrinted>
  <dcterms:created xsi:type="dcterms:W3CDTF">2007-09-19T13:39:38Z</dcterms:created>
  <dcterms:modified xsi:type="dcterms:W3CDTF">2013-03-26T18:37:35Z</dcterms:modified>
</cp:coreProperties>
</file>