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defaultThemeVersion="124226"/>
  <bookViews>
    <workbookView xWindow="150" yWindow="390" windowWidth="18945" windowHeight="12045" tabRatio="869" activeTab="1"/>
  </bookViews>
  <sheets>
    <sheet name="SSI Cover Sheet" sheetId="24" r:id="rId1"/>
    <sheet name="Agency Profile" sheetId="17" r:id="rId2"/>
    <sheet name="Field Office" sheetId="28" r:id="rId3"/>
    <sheet name="Checklist" sheetId="18" r:id="rId4"/>
    <sheet name="OMRR" sheetId="30" r:id="rId5"/>
    <sheet name="SP Addendum" sheetId="21" r:id="rId6"/>
    <sheet name="RA Addendum" sheetId="22" r:id="rId7"/>
    <sheet name="TSF Details" sheetId="19" state="hidden" r:id="rId8"/>
    <sheet name="Baseline Security Measures" sheetId="29" state="hidden" r:id="rId9"/>
    <sheet name="PIAP Guidance" sheetId="25" state="hidden" r:id="rId10"/>
    <sheet name="PIAP Checklist" sheetId="27" state="hidden" r:id="rId11"/>
    <sheet name="Top17 Summary" sheetId="14" state="hidden" r:id="rId12"/>
    <sheet name="TSNM Top Summary" sheetId="23" state="hidden" r:id="rId13"/>
    <sheet name="TSF Summary" sheetId="16" state="hidden" r:id="rId14"/>
    <sheet name="Technical" sheetId="15" state="hidden" r:id="rId15"/>
  </sheets>
  <definedNames>
    <definedName name="_xlnm.Print_Area" localSheetId="1">'Agency Profile'!$A$1:$H$70</definedName>
    <definedName name="_xlnm.Print_Area" localSheetId="3">Checklist!$A$1:$K$262</definedName>
    <definedName name="_xlnm.Print_Area" localSheetId="2">'Field Office'!$A$1:$G$72</definedName>
    <definedName name="_xlnm.Print_Area" localSheetId="4">OMRR!$A$1:$I$13</definedName>
    <definedName name="_xlnm.Print_Area" localSheetId="10">'PIAP Checklist'!$A$1:$K$252</definedName>
    <definedName name="_xlnm.Print_Area" localSheetId="9">'PIAP Guidance'!$A$1:$N$52</definedName>
    <definedName name="_xlnm.Print_Area" localSheetId="6">'RA Addendum'!$A$1:$L$23</definedName>
    <definedName name="_xlnm.Print_Area" localSheetId="5">'SP Addendum'!$A$1:$J$22</definedName>
    <definedName name="_xlnm.Print_Area" localSheetId="14">Technical!$A$1:$AB$259</definedName>
    <definedName name="_xlnm.Print_Area" localSheetId="11">'Top17 Summary'!$A$1:$L$33</definedName>
    <definedName name="_xlnm.Print_Area" localSheetId="7">'TSF Details'!$A$1:$D$65</definedName>
    <definedName name="_xlnm.Print_Area" localSheetId="13">'TSF Summary'!$A$1:$H$33</definedName>
    <definedName name="_xlnm.Print_Titles" localSheetId="14">Technical!$3:$5</definedName>
  </definedNames>
  <calcPr calcId="145621" fullPrecision="0"/>
</workbook>
</file>

<file path=xl/calcChain.xml><?xml version="1.0" encoding="utf-8"?>
<calcChain xmlns="http://schemas.openxmlformats.org/spreadsheetml/2006/main">
  <c r="C33" i="18" l="1"/>
  <c r="C26" i="18"/>
  <c r="C25" i="18"/>
  <c r="C24" i="18"/>
  <c r="H231" i="18" l="1"/>
  <c r="H232" i="18"/>
  <c r="H233" i="18"/>
  <c r="H234" i="18"/>
  <c r="H235" i="18"/>
  <c r="H236" i="18"/>
  <c r="H237" i="18"/>
  <c r="H238" i="18"/>
  <c r="H239" i="18"/>
  <c r="H240" i="18"/>
  <c r="H241" i="18"/>
  <c r="H242" i="18"/>
  <c r="H243" i="18"/>
  <c r="H230" i="18"/>
  <c r="H225" i="18"/>
  <c r="H226" i="18"/>
  <c r="H227" i="18"/>
  <c r="H224" i="18"/>
  <c r="H221" i="18"/>
  <c r="H222" i="18"/>
  <c r="H220" i="18"/>
  <c r="H214" i="18"/>
  <c r="H215" i="18"/>
  <c r="H216" i="18"/>
  <c r="H217" i="18"/>
  <c r="H213" i="18"/>
  <c r="H205" i="18"/>
  <c r="H206" i="18"/>
  <c r="H207" i="18"/>
  <c r="H208" i="18"/>
  <c r="H209" i="18"/>
  <c r="H210" i="18"/>
  <c r="H20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200" i="18"/>
  <c r="H201" i="18"/>
  <c r="H202" i="18"/>
  <c r="H174" i="18"/>
  <c r="H166" i="18"/>
  <c r="H167" i="18"/>
  <c r="H168" i="18"/>
  <c r="H169" i="18"/>
  <c r="H170" i="18"/>
  <c r="H171" i="18"/>
  <c r="H165" i="18"/>
  <c r="H152" i="18"/>
  <c r="H153" i="18"/>
  <c r="H154" i="18"/>
  <c r="H155" i="18"/>
  <c r="H156" i="18"/>
  <c r="H157" i="18"/>
  <c r="H158" i="18"/>
  <c r="H159" i="18"/>
  <c r="H160" i="18"/>
  <c r="H161" i="18"/>
  <c r="H162" i="18"/>
  <c r="H163" i="18"/>
  <c r="H151" i="18"/>
  <c r="H145" i="18"/>
  <c r="H146" i="18"/>
  <c r="H147" i="18"/>
  <c r="H148" i="18"/>
  <c r="H144" i="18"/>
  <c r="H136" i="18"/>
  <c r="H137" i="18"/>
  <c r="H138" i="18"/>
  <c r="H139" i="18"/>
  <c r="H140" i="18"/>
  <c r="H141" i="18"/>
  <c r="H142" i="18"/>
  <c r="H135" i="18"/>
  <c r="H120" i="18"/>
  <c r="H121" i="18"/>
  <c r="H122" i="18"/>
  <c r="H123" i="18"/>
  <c r="H124" i="18"/>
  <c r="H125" i="18"/>
  <c r="H126" i="18"/>
  <c r="H127" i="18"/>
  <c r="H128" i="18"/>
  <c r="H129" i="18"/>
  <c r="H130" i="18"/>
  <c r="H131" i="18"/>
  <c r="H132" i="18"/>
  <c r="H119" i="18"/>
  <c r="H115" i="18"/>
  <c r="H116" i="18"/>
  <c r="H114"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80" i="18"/>
  <c r="H68" i="18"/>
  <c r="H69" i="18"/>
  <c r="H70" i="18"/>
  <c r="H71" i="18"/>
  <c r="H72" i="18"/>
  <c r="H73" i="18"/>
  <c r="H74" i="18"/>
  <c r="H75" i="18"/>
  <c r="H76" i="18"/>
  <c r="H77" i="18"/>
  <c r="H67" i="18"/>
  <c r="H63" i="18"/>
  <c r="H64" i="18"/>
  <c r="H65" i="18"/>
  <c r="H62" i="18"/>
  <c r="H56" i="18"/>
  <c r="H57" i="18"/>
  <c r="H58" i="18"/>
  <c r="H59" i="18"/>
  <c r="H60" i="18"/>
  <c r="H54" i="18"/>
  <c r="H55" i="18"/>
  <c r="H53" i="18"/>
  <c r="H47" i="18"/>
  <c r="H48" i="18"/>
  <c r="H49" i="18"/>
  <c r="H50" i="18"/>
  <c r="H51" i="18"/>
  <c r="H43" i="18"/>
  <c r="H44" i="18"/>
  <c r="H45" i="18"/>
  <c r="H46" i="18"/>
  <c r="H42" i="18"/>
  <c r="H29" i="18"/>
  <c r="H30" i="18"/>
  <c r="H31" i="18"/>
  <c r="H32" i="18"/>
  <c r="H33" i="18"/>
  <c r="H34" i="18"/>
  <c r="H35" i="18"/>
  <c r="H36" i="18"/>
  <c r="H37" i="18"/>
  <c r="H38" i="18"/>
  <c r="H39" i="18"/>
  <c r="H28" i="18"/>
  <c r="H26" i="18"/>
  <c r="H15" i="18"/>
  <c r="H16" i="18"/>
  <c r="H17" i="18"/>
  <c r="H18" i="18"/>
  <c r="H19" i="18"/>
  <c r="H20" i="18"/>
  <c r="H21" i="18"/>
  <c r="H22" i="18"/>
  <c r="H23" i="18"/>
  <c r="H24" i="18"/>
  <c r="H25" i="18"/>
  <c r="H11" i="18"/>
  <c r="H12" i="18"/>
  <c r="H13" i="18"/>
  <c r="H14" i="18"/>
  <c r="H10" i="18"/>
  <c r="B236" i="18"/>
  <c r="B231" i="18"/>
  <c r="B232" i="18"/>
  <c r="B233" i="18"/>
  <c r="B234" i="18"/>
  <c r="B235" i="18"/>
  <c r="B230" i="18"/>
  <c r="B225" i="18"/>
  <c r="B226" i="18"/>
  <c r="B227" i="18"/>
  <c r="B224" i="18"/>
  <c r="B221" i="18"/>
  <c r="B222" i="18"/>
  <c r="B220" i="18"/>
  <c r="B214" i="18"/>
  <c r="B215" i="18"/>
  <c r="B216" i="18"/>
  <c r="B217" i="18"/>
  <c r="B213" i="18"/>
  <c r="B205" i="18"/>
  <c r="B206" i="18"/>
  <c r="B207" i="18"/>
  <c r="B208" i="18"/>
  <c r="B209" i="18"/>
  <c r="B210" i="18"/>
  <c r="B204" i="18"/>
  <c r="B175" i="18"/>
  <c r="B176" i="18"/>
  <c r="B177" i="18"/>
  <c r="B178" i="18"/>
  <c r="B179" i="18"/>
  <c r="B180" i="18"/>
  <c r="B181" i="18"/>
  <c r="B182" i="18"/>
  <c r="B183" i="18"/>
  <c r="B184" i="18"/>
  <c r="B185" i="18"/>
  <c r="B186" i="18"/>
  <c r="B187" i="18"/>
  <c r="B188" i="18"/>
  <c r="B189" i="18"/>
  <c r="B190" i="18"/>
  <c r="B191" i="18"/>
  <c r="B192" i="18"/>
  <c r="B193" i="18"/>
  <c r="B194" i="18"/>
  <c r="B195" i="18"/>
  <c r="B196" i="18"/>
  <c r="B197" i="18"/>
  <c r="B198" i="18"/>
  <c r="B199" i="18"/>
  <c r="B200" i="18"/>
  <c r="B201" i="18"/>
  <c r="B202" i="18"/>
  <c r="B174" i="18"/>
  <c r="B166" i="18"/>
  <c r="B167" i="18"/>
  <c r="B168" i="18"/>
  <c r="B169" i="18"/>
  <c r="B170" i="18"/>
  <c r="B171" i="18"/>
  <c r="B165" i="18"/>
  <c r="B152" i="18"/>
  <c r="B153" i="18"/>
  <c r="B154" i="18"/>
  <c r="B155" i="18"/>
  <c r="B156" i="18"/>
  <c r="B157" i="18"/>
  <c r="B158" i="18"/>
  <c r="B159" i="18"/>
  <c r="B160" i="18"/>
  <c r="B161" i="18"/>
  <c r="B162" i="18"/>
  <c r="B163" i="18"/>
  <c r="B151" i="18"/>
  <c r="B145" i="18"/>
  <c r="B146" i="18"/>
  <c r="B147" i="18"/>
  <c r="B148" i="18"/>
  <c r="B144" i="18"/>
  <c r="B136" i="18"/>
  <c r="B137" i="18"/>
  <c r="B138" i="18"/>
  <c r="B139" i="18"/>
  <c r="B140" i="18"/>
  <c r="B141" i="18"/>
  <c r="B142" i="18"/>
  <c r="B135" i="18"/>
  <c r="B120" i="18"/>
  <c r="B121" i="18"/>
  <c r="B122" i="18"/>
  <c r="B123" i="18"/>
  <c r="B124" i="18"/>
  <c r="B125" i="18"/>
  <c r="B126" i="18"/>
  <c r="B127" i="18"/>
  <c r="B128" i="18"/>
  <c r="B129" i="18"/>
  <c r="B130" i="18"/>
  <c r="B131" i="18"/>
  <c r="B132" i="18"/>
  <c r="B119" i="18"/>
  <c r="B115" i="18"/>
  <c r="B116" i="18"/>
  <c r="B114" i="18"/>
  <c r="B81" i="18"/>
  <c r="B82" i="18"/>
  <c r="B83" i="18"/>
  <c r="B84" i="18"/>
  <c r="B85" i="18"/>
  <c r="B86" i="18"/>
  <c r="B87" i="18"/>
  <c r="B88" i="18"/>
  <c r="B89" i="18"/>
  <c r="B90" i="18"/>
  <c r="B91" i="18"/>
  <c r="B92" i="18"/>
  <c r="B93" i="18"/>
  <c r="B94" i="18"/>
  <c r="B95" i="18"/>
  <c r="B96" i="18"/>
  <c r="B97" i="18"/>
  <c r="B98" i="18"/>
  <c r="B99" i="18"/>
  <c r="B100" i="18"/>
  <c r="B101" i="18"/>
  <c r="B102" i="18"/>
  <c r="B103" i="18"/>
  <c r="B104" i="18"/>
  <c r="B105" i="18"/>
  <c r="B106" i="18"/>
  <c r="B107" i="18"/>
  <c r="B108" i="18"/>
  <c r="B109" i="18"/>
  <c r="B110" i="18"/>
  <c r="B111" i="18"/>
  <c r="B80" i="18"/>
  <c r="B69" i="18"/>
  <c r="B70" i="18"/>
  <c r="B71" i="18"/>
  <c r="B72" i="18"/>
  <c r="B73" i="18"/>
  <c r="B74" i="18"/>
  <c r="B75" i="18"/>
  <c r="B76" i="18"/>
  <c r="B77" i="18"/>
  <c r="B68" i="18"/>
  <c r="B67" i="18"/>
  <c r="B63" i="18"/>
  <c r="B64" i="18"/>
  <c r="B65" i="18"/>
  <c r="B62" i="18"/>
  <c r="B54" i="18"/>
  <c r="B55" i="18"/>
  <c r="B56" i="18"/>
  <c r="B57" i="18"/>
  <c r="B58" i="18"/>
  <c r="B59" i="18"/>
  <c r="B60" i="18"/>
  <c r="B53" i="18"/>
  <c r="B43" i="18"/>
  <c r="B44" i="18"/>
  <c r="B45" i="18"/>
  <c r="B46" i="18"/>
  <c r="B47" i="18"/>
  <c r="B48" i="18"/>
  <c r="B49" i="18"/>
  <c r="B50" i="18"/>
  <c r="B51" i="18"/>
  <c r="B42" i="18"/>
  <c r="B29" i="18"/>
  <c r="B30" i="18"/>
  <c r="B31" i="18"/>
  <c r="B32" i="18"/>
  <c r="B34" i="18"/>
  <c r="B35" i="18"/>
  <c r="B36" i="18"/>
  <c r="B37" i="18"/>
  <c r="B38" i="18"/>
  <c r="B39" i="18"/>
  <c r="B28" i="18"/>
  <c r="B11" i="18"/>
  <c r="B12" i="18"/>
  <c r="B13" i="18"/>
  <c r="B14" i="18"/>
  <c r="B15" i="18"/>
  <c r="B16" i="18"/>
  <c r="B17" i="18"/>
  <c r="B18" i="18"/>
  <c r="B19" i="18"/>
  <c r="B20" i="18"/>
  <c r="B21" i="18"/>
  <c r="B22" i="18"/>
  <c r="B23" i="18"/>
  <c r="B10" i="18"/>
  <c r="B65" i="19"/>
  <c r="B64" i="19"/>
  <c r="B63" i="19"/>
  <c r="B62" i="19"/>
  <c r="B61" i="19"/>
  <c r="B60" i="19"/>
  <c r="B58" i="19"/>
  <c r="B57" i="19"/>
  <c r="B56" i="19"/>
  <c r="B55" i="19"/>
  <c r="B54" i="19"/>
  <c r="B53" i="19"/>
  <c r="B52" i="19"/>
  <c r="B50" i="19"/>
  <c r="B49" i="19"/>
  <c r="B48" i="19"/>
  <c r="B47" i="19"/>
  <c r="B46" i="19"/>
  <c r="B45" i="19"/>
  <c r="B44" i="19"/>
  <c r="B43" i="19"/>
  <c r="B42" i="19"/>
  <c r="B41" i="19"/>
  <c r="B40" i="19"/>
  <c r="B39" i="19"/>
  <c r="B38" i="19"/>
  <c r="B37" i="19"/>
  <c r="B36" i="19"/>
  <c r="B34" i="19"/>
  <c r="B33" i="19"/>
  <c r="B32" i="19"/>
  <c r="B30" i="19"/>
  <c r="B29" i="19"/>
  <c r="B28" i="19"/>
  <c r="B27" i="19"/>
  <c r="B26" i="19"/>
  <c r="B25" i="19"/>
  <c r="B24" i="19"/>
  <c r="B23" i="19"/>
  <c r="B22" i="19"/>
  <c r="B21" i="19"/>
  <c r="B20" i="19"/>
  <c r="B19" i="19"/>
  <c r="B18" i="19"/>
  <c r="B17" i="19"/>
  <c r="B15" i="19"/>
  <c r="B14" i="19"/>
  <c r="B13" i="19"/>
  <c r="B12" i="19"/>
  <c r="B11" i="19"/>
  <c r="B10" i="19"/>
  <c r="B9" i="19"/>
  <c r="B8" i="19"/>
  <c r="B7" i="19"/>
  <c r="D65" i="19"/>
  <c r="C65" i="19"/>
  <c r="C64" i="19"/>
  <c r="C61" i="19"/>
  <c r="C62" i="19"/>
  <c r="C63" i="19"/>
  <c r="C60" i="19"/>
  <c r="C58" i="19"/>
  <c r="C57" i="19"/>
  <c r="C56" i="19"/>
  <c r="C55" i="19"/>
  <c r="C54" i="19"/>
  <c r="C53" i="19"/>
  <c r="C52" i="19"/>
  <c r="C50" i="19"/>
  <c r="C49" i="19"/>
  <c r="C48" i="19"/>
  <c r="C47" i="19"/>
  <c r="C46" i="19"/>
  <c r="C45" i="19"/>
  <c r="C44" i="19"/>
  <c r="C43" i="19"/>
  <c r="C42" i="19"/>
  <c r="C41" i="19"/>
  <c r="C40" i="19"/>
  <c r="C37" i="19"/>
  <c r="C38" i="19"/>
  <c r="C39" i="19"/>
  <c r="C36" i="19"/>
  <c r="C34" i="19"/>
  <c r="C33" i="19"/>
  <c r="C32" i="19"/>
  <c r="C30" i="19"/>
  <c r="C29" i="19"/>
  <c r="C28" i="19"/>
  <c r="C27" i="19"/>
  <c r="C26" i="19"/>
  <c r="C25" i="19"/>
  <c r="C24" i="19"/>
  <c r="C23" i="19"/>
  <c r="C22" i="19"/>
  <c r="C21" i="19"/>
  <c r="C20" i="19"/>
  <c r="C19" i="19"/>
  <c r="C18" i="19"/>
  <c r="C17" i="19"/>
  <c r="C15" i="19"/>
  <c r="C14" i="19"/>
  <c r="C13" i="19"/>
  <c r="C12" i="19"/>
  <c r="C11" i="19"/>
  <c r="C10" i="19"/>
  <c r="C9" i="19"/>
  <c r="C8" i="19"/>
  <c r="C7" i="19"/>
  <c r="C230" i="27"/>
  <c r="C231" i="27"/>
  <c r="C232" i="27"/>
  <c r="C233" i="27"/>
  <c r="C234" i="27"/>
  <c r="C235" i="27"/>
  <c r="C229" i="27"/>
  <c r="C224" i="27"/>
  <c r="C225" i="27"/>
  <c r="C226" i="27"/>
  <c r="C223" i="27"/>
  <c r="C220" i="27"/>
  <c r="C221" i="27"/>
  <c r="C219" i="27"/>
  <c r="C213" i="27"/>
  <c r="C214" i="27"/>
  <c r="C215" i="27"/>
  <c r="C216" i="27"/>
  <c r="C212" i="27"/>
  <c r="C204" i="27"/>
  <c r="C205" i="27"/>
  <c r="C206" i="27"/>
  <c r="C207" i="27"/>
  <c r="C208" i="27"/>
  <c r="C209" i="27"/>
  <c r="C20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173" i="27"/>
  <c r="C170" i="27"/>
  <c r="C165" i="27"/>
  <c r="C166" i="27"/>
  <c r="C167" i="27"/>
  <c r="C168" i="27"/>
  <c r="C169" i="27"/>
  <c r="C164" i="27"/>
  <c r="C151" i="27"/>
  <c r="C152" i="27"/>
  <c r="C153" i="27"/>
  <c r="C154" i="27"/>
  <c r="C155" i="27"/>
  <c r="C156" i="27"/>
  <c r="C157" i="27"/>
  <c r="C158" i="27"/>
  <c r="C159" i="27"/>
  <c r="C160" i="27"/>
  <c r="C161" i="27"/>
  <c r="C162" i="27"/>
  <c r="C150" i="27"/>
  <c r="C145" i="27"/>
  <c r="C146" i="27"/>
  <c r="C147" i="27"/>
  <c r="C148" i="27"/>
  <c r="C144" i="27"/>
  <c r="C135" i="27"/>
  <c r="C136" i="27"/>
  <c r="C137" i="27"/>
  <c r="C138" i="27"/>
  <c r="C139" i="27"/>
  <c r="C140" i="27"/>
  <c r="C141" i="27"/>
  <c r="C134" i="27"/>
  <c r="C119" i="27"/>
  <c r="C120" i="27"/>
  <c r="C121" i="27"/>
  <c r="C122" i="27"/>
  <c r="C123" i="27"/>
  <c r="C124" i="27"/>
  <c r="C125" i="27"/>
  <c r="C126" i="27"/>
  <c r="C127" i="27"/>
  <c r="C128" i="27"/>
  <c r="C129" i="27"/>
  <c r="C130" i="27"/>
  <c r="C131" i="27"/>
  <c r="C118" i="27"/>
  <c r="C114" i="27"/>
  <c r="C115" i="27"/>
  <c r="C113"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79" i="27"/>
  <c r="C67" i="27"/>
  <c r="C68" i="27"/>
  <c r="C69" i="27"/>
  <c r="C70" i="27"/>
  <c r="C71" i="27"/>
  <c r="C72" i="27"/>
  <c r="C73" i="27"/>
  <c r="C74" i="27"/>
  <c r="C75" i="27"/>
  <c r="C76" i="27"/>
  <c r="C66" i="27"/>
  <c r="C62" i="27"/>
  <c r="C63" i="27"/>
  <c r="C64" i="27"/>
  <c r="C61" i="27"/>
  <c r="C53" i="27"/>
  <c r="C54" i="27"/>
  <c r="C55" i="27"/>
  <c r="C56" i="27"/>
  <c r="C57" i="27"/>
  <c r="C58" i="27"/>
  <c r="C59" i="27"/>
  <c r="C52" i="27"/>
  <c r="C42" i="27"/>
  <c r="C43" i="27"/>
  <c r="C44" i="27"/>
  <c r="C45" i="27"/>
  <c r="C46" i="27"/>
  <c r="C47" i="27"/>
  <c r="C48" i="27"/>
  <c r="C49" i="27"/>
  <c r="C50" i="27"/>
  <c r="C41" i="27"/>
  <c r="C28" i="27"/>
  <c r="C29" i="27"/>
  <c r="C30" i="27"/>
  <c r="C31" i="27"/>
  <c r="C33" i="27"/>
  <c r="C34" i="27"/>
  <c r="C35" i="27"/>
  <c r="C36" i="27"/>
  <c r="C37" i="27"/>
  <c r="C38" i="27"/>
  <c r="C27" i="27"/>
  <c r="E26" i="15"/>
  <c r="C10" i="27"/>
  <c r="C11" i="27"/>
  <c r="C12" i="27"/>
  <c r="C13" i="27"/>
  <c r="C14" i="27"/>
  <c r="C15" i="27"/>
  <c r="C16" i="27"/>
  <c r="C17" i="27"/>
  <c r="C18" i="27"/>
  <c r="C19" i="27"/>
  <c r="C20" i="27"/>
  <c r="C21" i="27"/>
  <c r="C22" i="27"/>
  <c r="C9" i="27"/>
  <c r="C10" i="29"/>
  <c r="E19" i="15"/>
  <c r="C243" i="18"/>
  <c r="C242" i="27" s="1"/>
  <c r="C242" i="18"/>
  <c r="C241" i="27" s="1"/>
  <c r="C241" i="18"/>
  <c r="C240" i="27" s="1"/>
  <c r="C240" i="18"/>
  <c r="C239" i="27" s="1"/>
  <c r="C239" i="18"/>
  <c r="C238" i="27" s="1"/>
  <c r="C238" i="18"/>
  <c r="C237" i="27" s="1"/>
  <c r="C237" i="18"/>
  <c r="C236" i="27" s="1"/>
  <c r="C32" i="27"/>
  <c r="C25" i="27"/>
  <c r="C24" i="27"/>
  <c r="C23" i="27"/>
  <c r="B32" i="27"/>
  <c r="B25" i="27"/>
  <c r="B24" i="27"/>
  <c r="B23" i="27"/>
  <c r="B242" i="27"/>
  <c r="B241" i="27"/>
  <c r="B240" i="27"/>
  <c r="B239" i="27"/>
  <c r="B238" i="27"/>
  <c r="B237" i="27"/>
  <c r="B236" i="27"/>
  <c r="E22" i="15"/>
  <c r="D31" i="15"/>
  <c r="B33" i="18" s="1"/>
  <c r="D24" i="15"/>
  <c r="B26" i="18" s="1"/>
  <c r="D23" i="15"/>
  <c r="B25" i="18" s="1"/>
  <c r="D22" i="15"/>
  <c r="B24" i="18" s="1"/>
  <c r="F33" i="18"/>
  <c r="F26" i="18"/>
  <c r="F25" i="18"/>
  <c r="F24" i="18"/>
  <c r="F237" i="18"/>
  <c r="F151" i="27"/>
  <c r="F152" i="27"/>
  <c r="F153" i="27"/>
  <c r="F154" i="27"/>
  <c r="F155" i="27"/>
  <c r="F156" i="27"/>
  <c r="F157" i="27"/>
  <c r="F158" i="27"/>
  <c r="F159" i="27"/>
  <c r="F161" i="27"/>
  <c r="F162" i="27"/>
  <c r="F150" i="27"/>
  <c r="F145" i="27"/>
  <c r="F146" i="27"/>
  <c r="F147" i="27"/>
  <c r="F148" i="27"/>
  <c r="F144" i="27"/>
  <c r="F135" i="27"/>
  <c r="F136" i="27"/>
  <c r="F137" i="27"/>
  <c r="F138" i="27"/>
  <c r="F139" i="27"/>
  <c r="F140" i="27"/>
  <c r="F141" i="27"/>
  <c r="F134" i="27"/>
  <c r="F160" i="27"/>
  <c r="D89" i="29"/>
  <c r="D85" i="29"/>
  <c r="D46" i="29"/>
  <c r="D35" i="29"/>
  <c r="D20" i="29"/>
  <c r="E244" i="18"/>
  <c r="D244" i="18"/>
  <c r="D135" i="29"/>
  <c r="D133" i="29"/>
  <c r="D134" i="29"/>
  <c r="D132" i="29"/>
  <c r="D129" i="29"/>
  <c r="D128" i="29"/>
  <c r="D126" i="29"/>
  <c r="D125" i="29"/>
  <c r="D122" i="29"/>
  <c r="D121" i="29"/>
  <c r="D120" i="29"/>
  <c r="D113" i="29"/>
  <c r="D112" i="29"/>
  <c r="D111" i="29"/>
  <c r="D110" i="29"/>
  <c r="D107" i="29"/>
  <c r="D108" i="29"/>
  <c r="D109" i="29"/>
  <c r="D106" i="29"/>
  <c r="D103" i="29"/>
  <c r="D102" i="29"/>
  <c r="D100" i="29"/>
  <c r="D99" i="29"/>
  <c r="D98" i="29"/>
  <c r="D94" i="29"/>
  <c r="D95" i="29"/>
  <c r="D96" i="29"/>
  <c r="D97" i="29"/>
  <c r="D93" i="29"/>
  <c r="D90" i="29"/>
  <c r="D88" i="29"/>
  <c r="D86" i="29"/>
  <c r="D81" i="29"/>
  <c r="D82" i="29"/>
  <c r="D83" i="29"/>
  <c r="D84" i="29"/>
  <c r="D80" i="29"/>
  <c r="D77" i="29"/>
  <c r="D76" i="29"/>
  <c r="D75" i="29"/>
  <c r="D74" i="29"/>
  <c r="D73" i="29"/>
  <c r="D72" i="29"/>
  <c r="D71" i="29"/>
  <c r="D68" i="29"/>
  <c r="D67" i="29"/>
  <c r="D64" i="29"/>
  <c r="D62" i="29"/>
  <c r="D63" i="29"/>
  <c r="D61" i="29"/>
  <c r="D60" i="29"/>
  <c r="D59" i="29"/>
  <c r="D58" i="29"/>
  <c r="D57" i="29"/>
  <c r="D56" i="29"/>
  <c r="D52" i="29"/>
  <c r="D54" i="29"/>
  <c r="D55" i="29"/>
  <c r="D53" i="29"/>
  <c r="D51" i="29"/>
  <c r="D50" i="29"/>
  <c r="D49" i="29"/>
  <c r="D45" i="29"/>
  <c r="D44" i="29"/>
  <c r="D43" i="29"/>
  <c r="D42" i="29"/>
  <c r="D41" i="29"/>
  <c r="D39" i="29"/>
  <c r="D37" i="29"/>
  <c r="D38" i="29"/>
  <c r="D32" i="29"/>
  <c r="D33" i="29"/>
  <c r="D34" i="29"/>
  <c r="D31" i="29"/>
  <c r="D29" i="29"/>
  <c r="D28" i="29"/>
  <c r="D27" i="29"/>
  <c r="D26" i="29"/>
  <c r="D25" i="29"/>
  <c r="D22" i="29"/>
  <c r="D21" i="29"/>
  <c r="D19" i="29"/>
  <c r="D17" i="29"/>
  <c r="D18" i="29"/>
  <c r="D16" i="29"/>
  <c r="D64" i="19"/>
  <c r="D63" i="19"/>
  <c r="D62" i="19"/>
  <c r="D61" i="19"/>
  <c r="D42" i="19"/>
  <c r="D14" i="19"/>
  <c r="D14" i="29"/>
  <c r="D13" i="29"/>
  <c r="D12" i="29"/>
  <c r="D11" i="29"/>
  <c r="D10" i="29"/>
  <c r="C133" i="29"/>
  <c r="C134" i="29"/>
  <c r="C135" i="29"/>
  <c r="C132" i="29"/>
  <c r="C129" i="29"/>
  <c r="C128" i="29"/>
  <c r="C126" i="29"/>
  <c r="C125" i="29"/>
  <c r="C122" i="29"/>
  <c r="C121" i="29"/>
  <c r="C120" i="29"/>
  <c r="C117" i="29"/>
  <c r="C116" i="29"/>
  <c r="C115" i="29"/>
  <c r="C113" i="29"/>
  <c r="C112" i="29"/>
  <c r="C111" i="29"/>
  <c r="C110" i="29"/>
  <c r="C107" i="29"/>
  <c r="C108" i="29"/>
  <c r="C109" i="29"/>
  <c r="C106" i="29"/>
  <c r="C103" i="29"/>
  <c r="C102" i="29"/>
  <c r="C100" i="29"/>
  <c r="C99" i="29"/>
  <c r="C98" i="29"/>
  <c r="C94" i="29"/>
  <c r="C95" i="29"/>
  <c r="C96" i="29"/>
  <c r="C97" i="29"/>
  <c r="C93" i="29"/>
  <c r="C89" i="29"/>
  <c r="C90" i="29"/>
  <c r="C88" i="29"/>
  <c r="C86" i="29"/>
  <c r="C85" i="29"/>
  <c r="C81" i="29"/>
  <c r="C82" i="29"/>
  <c r="C83" i="29"/>
  <c r="C84" i="29"/>
  <c r="C80" i="29"/>
  <c r="C77" i="29"/>
  <c r="C76" i="29"/>
  <c r="C75" i="29"/>
  <c r="C74" i="29"/>
  <c r="C73" i="29"/>
  <c r="C72" i="29"/>
  <c r="C71" i="29"/>
  <c r="C68" i="29"/>
  <c r="C67" i="29"/>
  <c r="C64" i="29"/>
  <c r="C62" i="29"/>
  <c r="C63" i="29"/>
  <c r="C61" i="29"/>
  <c r="C60" i="29"/>
  <c r="C59" i="29"/>
  <c r="C58" i="29"/>
  <c r="C57" i="29"/>
  <c r="C56" i="29"/>
  <c r="C54" i="29"/>
  <c r="C55" i="29"/>
  <c r="C53" i="29"/>
  <c r="C52" i="29"/>
  <c r="C51" i="29"/>
  <c r="C50" i="29"/>
  <c r="C49" i="29"/>
  <c r="C46" i="29"/>
  <c r="C45" i="29"/>
  <c r="C44" i="29"/>
  <c r="C43" i="29"/>
  <c r="C42" i="29"/>
  <c r="C41" i="29"/>
  <c r="C39" i="29"/>
  <c r="C38" i="29"/>
  <c r="C37" i="29"/>
  <c r="C35" i="29"/>
  <c r="C34" i="29"/>
  <c r="C32" i="29"/>
  <c r="C33" i="29"/>
  <c r="C31" i="29"/>
  <c r="C28" i="29"/>
  <c r="C29" i="29"/>
  <c r="C27" i="29"/>
  <c r="C26" i="29"/>
  <c r="C25" i="29"/>
  <c r="C22" i="29"/>
  <c r="C21" i="29"/>
  <c r="C20" i="29"/>
  <c r="C19" i="29"/>
  <c r="C17" i="29"/>
  <c r="C18" i="29"/>
  <c r="C16" i="29"/>
  <c r="C14" i="29"/>
  <c r="C12" i="29"/>
  <c r="C13" i="29"/>
  <c r="C11" i="29"/>
  <c r="E145" i="15"/>
  <c r="E146" i="15"/>
  <c r="E147" i="15"/>
  <c r="E143" i="15"/>
  <c r="E144" i="15"/>
  <c r="E229" i="15"/>
  <c r="E230" i="15"/>
  <c r="E231" i="15"/>
  <c r="E232" i="15"/>
  <c r="E233" i="15"/>
  <c r="E234" i="15"/>
  <c r="E228" i="15"/>
  <c r="E223" i="15"/>
  <c r="E224" i="15"/>
  <c r="E225" i="15"/>
  <c r="E222" i="15"/>
  <c r="E219" i="15"/>
  <c r="E220" i="15"/>
  <c r="E218" i="15"/>
  <c r="E212" i="15"/>
  <c r="E213" i="15"/>
  <c r="E214" i="15"/>
  <c r="E215" i="15"/>
  <c r="E211" i="15"/>
  <c r="E208" i="15"/>
  <c r="G208" i="15" s="1"/>
  <c r="E203" i="15"/>
  <c r="E204" i="15"/>
  <c r="E205" i="15"/>
  <c r="E206" i="15"/>
  <c r="E207" i="15"/>
  <c r="E20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172" i="15"/>
  <c r="E164" i="15"/>
  <c r="E165" i="15"/>
  <c r="G165" i="15" s="1"/>
  <c r="E166" i="15"/>
  <c r="E167" i="15"/>
  <c r="G167" i="15" s="1"/>
  <c r="E168" i="15"/>
  <c r="E169" i="15"/>
  <c r="E163" i="15"/>
  <c r="E150" i="15"/>
  <c r="E151" i="15"/>
  <c r="E152" i="15"/>
  <c r="E153" i="15"/>
  <c r="E154" i="15"/>
  <c r="E155" i="15"/>
  <c r="E156" i="15"/>
  <c r="E157" i="15"/>
  <c r="E158" i="15"/>
  <c r="E159" i="15"/>
  <c r="E160" i="15"/>
  <c r="E161" i="15"/>
  <c r="E149" i="15"/>
  <c r="E134" i="15"/>
  <c r="E135" i="15"/>
  <c r="E136" i="15"/>
  <c r="E137" i="15"/>
  <c r="E138" i="15"/>
  <c r="E139" i="15"/>
  <c r="E140" i="15"/>
  <c r="E133" i="15"/>
  <c r="E118" i="15"/>
  <c r="E119" i="15"/>
  <c r="E120" i="15"/>
  <c r="E121" i="15"/>
  <c r="E122" i="15"/>
  <c r="E123" i="15"/>
  <c r="E124" i="15"/>
  <c r="E125" i="15"/>
  <c r="E126" i="15"/>
  <c r="E127" i="15"/>
  <c r="E128" i="15"/>
  <c r="E129" i="15"/>
  <c r="E130" i="15"/>
  <c r="E117" i="15"/>
  <c r="E113" i="15"/>
  <c r="E114" i="15"/>
  <c r="E112"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78" i="15"/>
  <c r="E66" i="15"/>
  <c r="G66" i="15" s="1"/>
  <c r="E67" i="15"/>
  <c r="E68" i="15"/>
  <c r="G68" i="15" s="1"/>
  <c r="E69" i="15"/>
  <c r="E70" i="15"/>
  <c r="G70" i="15" s="1"/>
  <c r="E71" i="15"/>
  <c r="E72" i="15"/>
  <c r="G72" i="15" s="1"/>
  <c r="E73" i="15"/>
  <c r="E74" i="15"/>
  <c r="G74" i="15" s="1"/>
  <c r="E75" i="15"/>
  <c r="E65" i="15"/>
  <c r="E61" i="15"/>
  <c r="E62" i="15"/>
  <c r="G62" i="15" s="1"/>
  <c r="E63" i="15"/>
  <c r="E60" i="15"/>
  <c r="E52" i="15"/>
  <c r="G52" i="15" s="1"/>
  <c r="E53" i="15"/>
  <c r="E54" i="15"/>
  <c r="G54" i="15" s="1"/>
  <c r="E55" i="15"/>
  <c r="G55" i="15" s="1"/>
  <c r="E56" i="15"/>
  <c r="E57" i="15"/>
  <c r="G57" i="15" s="1"/>
  <c r="E58" i="15"/>
  <c r="G58" i="15" s="1"/>
  <c r="E51" i="15"/>
  <c r="G51" i="15" s="1"/>
  <c r="E41" i="15"/>
  <c r="G41" i="15" s="1"/>
  <c r="E42" i="15"/>
  <c r="G42" i="15" s="1"/>
  <c r="E43" i="15"/>
  <c r="G43" i="15" s="1"/>
  <c r="E44" i="15"/>
  <c r="G44" i="15" s="1"/>
  <c r="E45" i="15"/>
  <c r="G45" i="15" s="1"/>
  <c r="E46" i="15"/>
  <c r="G46" i="15" s="1"/>
  <c r="E47" i="15"/>
  <c r="G47" i="15" s="1"/>
  <c r="E48" i="15"/>
  <c r="G48" i="15" s="1"/>
  <c r="E49" i="15"/>
  <c r="G49" i="15" s="1"/>
  <c r="E40" i="15"/>
  <c r="G40" i="15" s="1"/>
  <c r="E8" i="15"/>
  <c r="G8" i="15" s="1"/>
  <c r="E9" i="15"/>
  <c r="E11" i="15"/>
  <c r="E12" i="15"/>
  <c r="G12" i="15" s="1"/>
  <c r="E13" i="15"/>
  <c r="E14" i="15"/>
  <c r="G14" i="15" s="1"/>
  <c r="E15" i="15"/>
  <c r="E16" i="15"/>
  <c r="G16" i="15" s="1"/>
  <c r="E17" i="15"/>
  <c r="E18" i="15"/>
  <c r="G18" i="15" s="1"/>
  <c r="E20" i="15"/>
  <c r="G20" i="15" s="1"/>
  <c r="E21" i="15"/>
  <c r="E23" i="15"/>
  <c r="E24" i="15"/>
  <c r="G24" i="15" s="1"/>
  <c r="G26" i="15"/>
  <c r="E27" i="15"/>
  <c r="G27" i="15" s="1"/>
  <c r="E28" i="15"/>
  <c r="E29" i="15"/>
  <c r="G29" i="15" s="1"/>
  <c r="E30" i="15"/>
  <c r="E32" i="15"/>
  <c r="G32" i="15" s="1"/>
  <c r="E33" i="15"/>
  <c r="E34" i="15"/>
  <c r="G34" i="15" s="1"/>
  <c r="E35" i="15"/>
  <c r="E36" i="15"/>
  <c r="G36" i="15" s="1"/>
  <c r="E37" i="15"/>
  <c r="E10" i="15"/>
  <c r="G10" i="15" s="1"/>
  <c r="C258" i="27" l="1"/>
  <c r="C259" i="27"/>
  <c r="C263" i="27" s="1"/>
  <c r="C243" i="27"/>
  <c r="G65" i="15"/>
  <c r="G56" i="15"/>
  <c r="G63" i="15"/>
  <c r="G61" i="15"/>
  <c r="G75" i="15"/>
  <c r="G73" i="15"/>
  <c r="G71" i="15"/>
  <c r="G69" i="15"/>
  <c r="G67" i="15"/>
  <c r="G78" i="15"/>
  <c r="G108" i="15"/>
  <c r="G106" i="15"/>
  <c r="G104" i="15"/>
  <c r="G102" i="15"/>
  <c r="G100" i="15"/>
  <c r="G98" i="15"/>
  <c r="G96" i="15"/>
  <c r="G94" i="15"/>
  <c r="G92" i="15"/>
  <c r="G90" i="15"/>
  <c r="G88" i="15"/>
  <c r="G86" i="15"/>
  <c r="G84" i="15"/>
  <c r="G82" i="15"/>
  <c r="G80" i="15"/>
  <c r="G112" i="15"/>
  <c r="G113" i="15"/>
  <c r="G130" i="15"/>
  <c r="G128" i="15"/>
  <c r="G126" i="15"/>
  <c r="G124" i="15"/>
  <c r="G122" i="15"/>
  <c r="G120" i="15"/>
  <c r="G118" i="15"/>
  <c r="G140" i="15"/>
  <c r="G138" i="15"/>
  <c r="G136" i="15"/>
  <c r="G134" i="15"/>
  <c r="G161" i="15"/>
  <c r="G159" i="15"/>
  <c r="G157" i="15"/>
  <c r="G155" i="15"/>
  <c r="G153" i="15"/>
  <c r="G151" i="15"/>
  <c r="G163" i="15"/>
  <c r="G168" i="15"/>
  <c r="G166" i="15"/>
  <c r="G164" i="15"/>
  <c r="G200" i="15"/>
  <c r="G198" i="15"/>
  <c r="G196" i="15"/>
  <c r="G194" i="15"/>
  <c r="G192" i="15"/>
  <c r="G190" i="15"/>
  <c r="G188" i="15"/>
  <c r="G186" i="15"/>
  <c r="G184" i="15"/>
  <c r="G182" i="15"/>
  <c r="G180" i="15"/>
  <c r="G178" i="15"/>
  <c r="G176" i="15"/>
  <c r="G174" i="15"/>
  <c r="G202" i="15"/>
  <c r="G206" i="15"/>
  <c r="G204" i="15"/>
  <c r="G215" i="15"/>
  <c r="G213" i="15"/>
  <c r="G218" i="15"/>
  <c r="G219" i="15"/>
  <c r="G225" i="15"/>
  <c r="G223" i="15"/>
  <c r="G234" i="15"/>
  <c r="G232" i="15"/>
  <c r="G230" i="15"/>
  <c r="G144" i="15"/>
  <c r="G147" i="15"/>
  <c r="G145" i="15"/>
  <c r="G23" i="15"/>
  <c r="G21" i="15"/>
  <c r="G19" i="15"/>
  <c r="G17" i="15"/>
  <c r="G15" i="15"/>
  <c r="G11" i="15"/>
  <c r="G9" i="15"/>
  <c r="G37" i="15"/>
  <c r="G35" i="15"/>
  <c r="G33" i="15"/>
  <c r="G30" i="15"/>
  <c r="G28" i="15"/>
  <c r="G53" i="15"/>
  <c r="G60" i="15"/>
  <c r="G109" i="15"/>
  <c r="G107" i="15"/>
  <c r="G105" i="15"/>
  <c r="G103" i="15"/>
  <c r="G101" i="15"/>
  <c r="G99" i="15"/>
  <c r="G97" i="15"/>
  <c r="G95" i="15"/>
  <c r="G93" i="15"/>
  <c r="G91" i="15"/>
  <c r="G89" i="15"/>
  <c r="G87" i="15"/>
  <c r="G85" i="15"/>
  <c r="G83" i="15"/>
  <c r="G81" i="15"/>
  <c r="G79" i="15"/>
  <c r="G114" i="15"/>
  <c r="G117" i="15"/>
  <c r="G129" i="15"/>
  <c r="G127" i="15"/>
  <c r="G125" i="15"/>
  <c r="G123" i="15"/>
  <c r="G121" i="15"/>
  <c r="G119" i="15"/>
  <c r="G133" i="15"/>
  <c r="G139" i="15"/>
  <c r="G137" i="15"/>
  <c r="G135" i="15"/>
  <c r="G149" i="15"/>
  <c r="G160" i="15"/>
  <c r="G158" i="15"/>
  <c r="G156" i="15"/>
  <c r="G154" i="15"/>
  <c r="G152" i="15"/>
  <c r="G150" i="15"/>
  <c r="G169" i="15"/>
  <c r="G172" i="15"/>
  <c r="G199" i="15"/>
  <c r="G197" i="15"/>
  <c r="G195" i="15"/>
  <c r="G193" i="15"/>
  <c r="G191" i="15"/>
  <c r="G189" i="15"/>
  <c r="G187" i="15"/>
  <c r="G185" i="15"/>
  <c r="G183" i="15"/>
  <c r="G181" i="15"/>
  <c r="G179" i="15"/>
  <c r="G177" i="15"/>
  <c r="G175" i="15"/>
  <c r="G173" i="15"/>
  <c r="G207" i="15"/>
  <c r="G205" i="15"/>
  <c r="G203" i="15"/>
  <c r="G211" i="15"/>
  <c r="G214" i="15"/>
  <c r="G212" i="15"/>
  <c r="G220" i="15"/>
  <c r="G222" i="15"/>
  <c r="G224" i="15"/>
  <c r="G228" i="15"/>
  <c r="G233" i="15"/>
  <c r="G231" i="15"/>
  <c r="G229" i="15"/>
  <c r="G143" i="15"/>
  <c r="G146" i="15"/>
  <c r="G13" i="15"/>
  <c r="B10" i="29" l="1"/>
  <c r="A3" i="29"/>
  <c r="R229" i="15"/>
  <c r="S229" i="15"/>
  <c r="T229" i="15"/>
  <c r="U229" i="15"/>
  <c r="V229" i="15"/>
  <c r="W229" i="15"/>
  <c r="R230" i="15"/>
  <c r="S230" i="15"/>
  <c r="T230" i="15"/>
  <c r="U230" i="15"/>
  <c r="V230" i="15"/>
  <c r="W230" i="15"/>
  <c r="R231" i="15"/>
  <c r="S231" i="15"/>
  <c r="T231" i="15"/>
  <c r="U231" i="15"/>
  <c r="V231" i="15"/>
  <c r="W231" i="15"/>
  <c r="R232" i="15"/>
  <c r="S232" i="15"/>
  <c r="T232" i="15"/>
  <c r="U232" i="15"/>
  <c r="V232" i="15"/>
  <c r="W232" i="15"/>
  <c r="R233" i="15"/>
  <c r="S233" i="15"/>
  <c r="T233" i="15"/>
  <c r="U233" i="15"/>
  <c r="V233" i="15"/>
  <c r="W233" i="15"/>
  <c r="R234" i="15"/>
  <c r="S234" i="15"/>
  <c r="T234" i="15"/>
  <c r="U234" i="15"/>
  <c r="V234" i="15"/>
  <c r="W234" i="15"/>
  <c r="R235" i="15"/>
  <c r="S235" i="15"/>
  <c r="T235" i="15"/>
  <c r="U235" i="15"/>
  <c r="V235" i="15"/>
  <c r="W235" i="15"/>
  <c r="R236" i="15"/>
  <c r="S236" i="15"/>
  <c r="T236" i="15"/>
  <c r="U236" i="15"/>
  <c r="V236" i="15"/>
  <c r="W236" i="15"/>
  <c r="R237" i="15"/>
  <c r="S237" i="15"/>
  <c r="T237" i="15"/>
  <c r="U237" i="15"/>
  <c r="V237" i="15"/>
  <c r="W237" i="15"/>
  <c r="R238" i="15"/>
  <c r="S238" i="15"/>
  <c r="T238" i="15"/>
  <c r="U238" i="15"/>
  <c r="V238" i="15"/>
  <c r="W238" i="15"/>
  <c r="R239" i="15"/>
  <c r="S239" i="15"/>
  <c r="T239" i="15"/>
  <c r="U239" i="15"/>
  <c r="V239" i="15"/>
  <c r="W239" i="15"/>
  <c r="R240" i="15"/>
  <c r="S240" i="15"/>
  <c r="T240" i="15"/>
  <c r="U240" i="15"/>
  <c r="V240" i="15"/>
  <c r="W240" i="15"/>
  <c r="R241" i="15"/>
  <c r="S241" i="15"/>
  <c r="T241" i="15"/>
  <c r="U241" i="15"/>
  <c r="V241" i="15"/>
  <c r="W241" i="15"/>
  <c r="W228" i="15"/>
  <c r="V228" i="15"/>
  <c r="U228" i="15"/>
  <c r="T228" i="15"/>
  <c r="S228" i="15"/>
  <c r="R228" i="15"/>
  <c r="R223" i="15"/>
  <c r="S223" i="15"/>
  <c r="T223" i="15"/>
  <c r="U223" i="15"/>
  <c r="V223" i="15"/>
  <c r="W223" i="15"/>
  <c r="R224" i="15"/>
  <c r="S224" i="15"/>
  <c r="T224" i="15"/>
  <c r="U224" i="15"/>
  <c r="V224" i="15"/>
  <c r="W224" i="15"/>
  <c r="R225" i="15"/>
  <c r="S225" i="15"/>
  <c r="T225" i="15"/>
  <c r="U225" i="15"/>
  <c r="V225" i="15"/>
  <c r="W225" i="15"/>
  <c r="W222" i="15"/>
  <c r="V222" i="15"/>
  <c r="U222" i="15"/>
  <c r="T222" i="15"/>
  <c r="S222" i="15"/>
  <c r="R222" i="15"/>
  <c r="R220" i="15"/>
  <c r="S220" i="15"/>
  <c r="T220" i="15"/>
  <c r="U220" i="15"/>
  <c r="V220" i="15"/>
  <c r="W220" i="15"/>
  <c r="R219" i="15"/>
  <c r="S219" i="15"/>
  <c r="T219" i="15"/>
  <c r="U219" i="15"/>
  <c r="V219" i="15"/>
  <c r="W219" i="15"/>
  <c r="W218" i="15"/>
  <c r="V218" i="15"/>
  <c r="U218" i="15"/>
  <c r="T218" i="15"/>
  <c r="S218" i="15"/>
  <c r="R218" i="15"/>
  <c r="R212" i="15"/>
  <c r="S212" i="15"/>
  <c r="T212" i="15"/>
  <c r="U212" i="15"/>
  <c r="V212" i="15"/>
  <c r="W212" i="15"/>
  <c r="R213" i="15"/>
  <c r="S213" i="15"/>
  <c r="T213" i="15"/>
  <c r="U213" i="15"/>
  <c r="V213" i="15"/>
  <c r="W213" i="15"/>
  <c r="R214" i="15"/>
  <c r="S214" i="15"/>
  <c r="T214" i="15"/>
  <c r="U214" i="15"/>
  <c r="V214" i="15"/>
  <c r="W214" i="15"/>
  <c r="R215" i="15"/>
  <c r="S215" i="15"/>
  <c r="T215" i="15"/>
  <c r="U215" i="15"/>
  <c r="V215" i="15"/>
  <c r="W215" i="15"/>
  <c r="W211" i="15"/>
  <c r="V211" i="15"/>
  <c r="U211" i="15"/>
  <c r="T211" i="15"/>
  <c r="S211" i="15"/>
  <c r="R211" i="15"/>
  <c r="R203" i="15"/>
  <c r="S203" i="15"/>
  <c r="T203" i="15"/>
  <c r="U203" i="15"/>
  <c r="V203" i="15"/>
  <c r="W203" i="15"/>
  <c r="R204" i="15"/>
  <c r="S204" i="15"/>
  <c r="T204" i="15"/>
  <c r="U204" i="15"/>
  <c r="V204" i="15"/>
  <c r="W204" i="15"/>
  <c r="R205" i="15"/>
  <c r="S205" i="15"/>
  <c r="T205" i="15"/>
  <c r="U205" i="15"/>
  <c r="V205" i="15"/>
  <c r="W205" i="15"/>
  <c r="R206" i="15"/>
  <c r="S206" i="15"/>
  <c r="T206" i="15"/>
  <c r="U206" i="15"/>
  <c r="V206" i="15"/>
  <c r="W206" i="15"/>
  <c r="R207" i="15"/>
  <c r="S207" i="15"/>
  <c r="T207" i="15"/>
  <c r="U207" i="15"/>
  <c r="V207" i="15"/>
  <c r="W207" i="15"/>
  <c r="R208" i="15"/>
  <c r="S208" i="15"/>
  <c r="T208" i="15"/>
  <c r="U208" i="15"/>
  <c r="V208" i="15"/>
  <c r="W208" i="15"/>
  <c r="W202" i="15"/>
  <c r="V202" i="15"/>
  <c r="U202" i="15"/>
  <c r="T202" i="15"/>
  <c r="S202" i="15"/>
  <c r="R202" i="15"/>
  <c r="R173" i="15"/>
  <c r="S173" i="15"/>
  <c r="T173" i="15"/>
  <c r="U173" i="15"/>
  <c r="V173" i="15"/>
  <c r="W173" i="15"/>
  <c r="R174" i="15"/>
  <c r="S174" i="15"/>
  <c r="T174" i="15"/>
  <c r="U174" i="15"/>
  <c r="V174" i="15"/>
  <c r="W174" i="15"/>
  <c r="R175" i="15"/>
  <c r="S175" i="15"/>
  <c r="T175" i="15"/>
  <c r="U175" i="15"/>
  <c r="V175" i="15"/>
  <c r="W175" i="15"/>
  <c r="R176" i="15"/>
  <c r="S176" i="15"/>
  <c r="T176" i="15"/>
  <c r="U176" i="15"/>
  <c r="V176" i="15"/>
  <c r="W176" i="15"/>
  <c r="R177" i="15"/>
  <c r="S177" i="15"/>
  <c r="T177" i="15"/>
  <c r="U177" i="15"/>
  <c r="V177" i="15"/>
  <c r="W177" i="15"/>
  <c r="R178" i="15"/>
  <c r="S178" i="15"/>
  <c r="T178" i="15"/>
  <c r="U178" i="15"/>
  <c r="V178" i="15"/>
  <c r="W178" i="15"/>
  <c r="R179" i="15"/>
  <c r="S179" i="15"/>
  <c r="T179" i="15"/>
  <c r="U179" i="15"/>
  <c r="V179" i="15"/>
  <c r="W179" i="15"/>
  <c r="R180" i="15"/>
  <c r="S180" i="15"/>
  <c r="T180" i="15"/>
  <c r="U180" i="15"/>
  <c r="V180" i="15"/>
  <c r="W180" i="15"/>
  <c r="R181" i="15"/>
  <c r="S181" i="15"/>
  <c r="T181" i="15"/>
  <c r="U181" i="15"/>
  <c r="V181" i="15"/>
  <c r="W181" i="15"/>
  <c r="R182" i="15"/>
  <c r="S182" i="15"/>
  <c r="T182" i="15"/>
  <c r="U182" i="15"/>
  <c r="V182" i="15"/>
  <c r="W182" i="15"/>
  <c r="R183" i="15"/>
  <c r="S183" i="15"/>
  <c r="T183" i="15"/>
  <c r="U183" i="15"/>
  <c r="V183" i="15"/>
  <c r="W183" i="15"/>
  <c r="R184" i="15"/>
  <c r="S184" i="15"/>
  <c r="T184" i="15"/>
  <c r="U184" i="15"/>
  <c r="V184" i="15"/>
  <c r="W184" i="15"/>
  <c r="R185" i="15"/>
  <c r="S185" i="15"/>
  <c r="T185" i="15"/>
  <c r="U185" i="15"/>
  <c r="V185" i="15"/>
  <c r="W185" i="15"/>
  <c r="R186" i="15"/>
  <c r="S186" i="15"/>
  <c r="T186" i="15"/>
  <c r="U186" i="15"/>
  <c r="V186" i="15"/>
  <c r="W186" i="15"/>
  <c r="R187" i="15"/>
  <c r="S187" i="15"/>
  <c r="T187" i="15"/>
  <c r="U187" i="15"/>
  <c r="V187" i="15"/>
  <c r="W187" i="15"/>
  <c r="R188" i="15"/>
  <c r="S188" i="15"/>
  <c r="T188" i="15"/>
  <c r="U188" i="15"/>
  <c r="V188" i="15"/>
  <c r="W188" i="15"/>
  <c r="R189" i="15"/>
  <c r="S189" i="15"/>
  <c r="T189" i="15"/>
  <c r="U189" i="15"/>
  <c r="V189" i="15"/>
  <c r="W189" i="15"/>
  <c r="R190" i="15"/>
  <c r="S190" i="15"/>
  <c r="T190" i="15"/>
  <c r="U190" i="15"/>
  <c r="V190" i="15"/>
  <c r="W190" i="15"/>
  <c r="R191" i="15"/>
  <c r="S191" i="15"/>
  <c r="T191" i="15"/>
  <c r="U191" i="15"/>
  <c r="V191" i="15"/>
  <c r="W191" i="15"/>
  <c r="R192" i="15"/>
  <c r="S192" i="15"/>
  <c r="T192" i="15"/>
  <c r="U192" i="15"/>
  <c r="V192" i="15"/>
  <c r="W192" i="15"/>
  <c r="R193" i="15"/>
  <c r="S193" i="15"/>
  <c r="T193" i="15"/>
  <c r="U193" i="15"/>
  <c r="V193" i="15"/>
  <c r="W193" i="15"/>
  <c r="R194" i="15"/>
  <c r="S194" i="15"/>
  <c r="T194" i="15"/>
  <c r="U194" i="15"/>
  <c r="V194" i="15"/>
  <c r="W194" i="15"/>
  <c r="R195" i="15"/>
  <c r="S195" i="15"/>
  <c r="T195" i="15"/>
  <c r="U195" i="15"/>
  <c r="V195" i="15"/>
  <c r="W195" i="15"/>
  <c r="R196" i="15"/>
  <c r="S196" i="15"/>
  <c r="T196" i="15"/>
  <c r="U196" i="15"/>
  <c r="V196" i="15"/>
  <c r="W196" i="15"/>
  <c r="R197" i="15"/>
  <c r="S197" i="15"/>
  <c r="T197" i="15"/>
  <c r="U197" i="15"/>
  <c r="V197" i="15"/>
  <c r="W197" i="15"/>
  <c r="R198" i="15"/>
  <c r="S198" i="15"/>
  <c r="T198" i="15"/>
  <c r="U198" i="15"/>
  <c r="V198" i="15"/>
  <c r="W198" i="15"/>
  <c r="R199" i="15"/>
  <c r="S199" i="15"/>
  <c r="T199" i="15"/>
  <c r="U199" i="15"/>
  <c r="V199" i="15"/>
  <c r="W199" i="15"/>
  <c r="R200" i="15"/>
  <c r="S200" i="15"/>
  <c r="T200" i="15"/>
  <c r="U200" i="15"/>
  <c r="V200" i="15"/>
  <c r="W200" i="15"/>
  <c r="W172" i="15"/>
  <c r="V172" i="15"/>
  <c r="U172" i="15"/>
  <c r="T172" i="15"/>
  <c r="S172" i="15"/>
  <c r="R172" i="15"/>
  <c r="R164" i="15"/>
  <c r="S164" i="15"/>
  <c r="T164" i="15"/>
  <c r="U164" i="15"/>
  <c r="V164" i="15"/>
  <c r="W164" i="15"/>
  <c r="R165" i="15"/>
  <c r="S165" i="15"/>
  <c r="T165" i="15"/>
  <c r="U165" i="15"/>
  <c r="V165" i="15"/>
  <c r="W165" i="15"/>
  <c r="R166" i="15"/>
  <c r="S166" i="15"/>
  <c r="T166" i="15"/>
  <c r="U166" i="15"/>
  <c r="V166" i="15"/>
  <c r="W166" i="15"/>
  <c r="R167" i="15"/>
  <c r="S167" i="15"/>
  <c r="T167" i="15"/>
  <c r="U167" i="15"/>
  <c r="V167" i="15"/>
  <c r="W167" i="15"/>
  <c r="R168" i="15"/>
  <c r="S168" i="15"/>
  <c r="T168" i="15"/>
  <c r="U168" i="15"/>
  <c r="V168" i="15"/>
  <c r="W168" i="15"/>
  <c r="R169" i="15"/>
  <c r="S169" i="15"/>
  <c r="T169" i="15"/>
  <c r="U169" i="15"/>
  <c r="V169" i="15"/>
  <c r="W169" i="15"/>
  <c r="W163" i="15"/>
  <c r="V163" i="15"/>
  <c r="U163" i="15"/>
  <c r="T163" i="15"/>
  <c r="S163" i="15"/>
  <c r="R163" i="15"/>
  <c r="R150" i="15"/>
  <c r="S150" i="15"/>
  <c r="T150" i="15"/>
  <c r="U150" i="15"/>
  <c r="V150" i="15"/>
  <c r="W150" i="15"/>
  <c r="R151" i="15"/>
  <c r="S151" i="15"/>
  <c r="V151" i="15"/>
  <c r="W151" i="15"/>
  <c r="R152" i="15"/>
  <c r="S152" i="15"/>
  <c r="T152" i="15"/>
  <c r="U152" i="15"/>
  <c r="V152" i="15"/>
  <c r="W152" i="15"/>
  <c r="R153" i="15"/>
  <c r="S153" i="15"/>
  <c r="T153" i="15"/>
  <c r="U153" i="15"/>
  <c r="V153" i="15"/>
  <c r="W153" i="15"/>
  <c r="R154" i="15"/>
  <c r="S154" i="15"/>
  <c r="T154" i="15"/>
  <c r="U154" i="15"/>
  <c r="V154" i="15"/>
  <c r="W154" i="15"/>
  <c r="R155" i="15"/>
  <c r="S155" i="15"/>
  <c r="T155" i="15"/>
  <c r="U155" i="15"/>
  <c r="V155" i="15"/>
  <c r="W155" i="15"/>
  <c r="R156" i="15"/>
  <c r="S156" i="15"/>
  <c r="V156" i="15"/>
  <c r="W156" i="15"/>
  <c r="R157" i="15"/>
  <c r="S157" i="15"/>
  <c r="V157" i="15"/>
  <c r="W157" i="15"/>
  <c r="R158" i="15"/>
  <c r="S158" i="15"/>
  <c r="V158" i="15"/>
  <c r="W158" i="15"/>
  <c r="R159" i="15"/>
  <c r="S159" i="15"/>
  <c r="T159" i="15"/>
  <c r="U159" i="15"/>
  <c r="V159" i="15"/>
  <c r="W159" i="15"/>
  <c r="R160" i="15"/>
  <c r="S160" i="15"/>
  <c r="T160" i="15"/>
  <c r="U160" i="15"/>
  <c r="V160" i="15"/>
  <c r="W160" i="15"/>
  <c r="R161" i="15"/>
  <c r="S161" i="15"/>
  <c r="V161" i="15"/>
  <c r="W161" i="15"/>
  <c r="W149" i="15"/>
  <c r="V149" i="15"/>
  <c r="U149" i="15"/>
  <c r="T149" i="15"/>
  <c r="S149" i="15"/>
  <c r="R149" i="15"/>
  <c r="R144" i="15"/>
  <c r="S144" i="15"/>
  <c r="T144" i="15"/>
  <c r="U144" i="15"/>
  <c r="V144" i="15"/>
  <c r="W144" i="15"/>
  <c r="R145" i="15"/>
  <c r="S145" i="15"/>
  <c r="T145" i="15"/>
  <c r="U145" i="15"/>
  <c r="V145" i="15"/>
  <c r="W145" i="15"/>
  <c r="R146" i="15"/>
  <c r="S146" i="15"/>
  <c r="T146" i="15"/>
  <c r="U146" i="15"/>
  <c r="V146" i="15"/>
  <c r="W146" i="15"/>
  <c r="R147" i="15"/>
  <c r="S147" i="15"/>
  <c r="T147" i="15"/>
  <c r="U147" i="15"/>
  <c r="V147" i="15"/>
  <c r="W147" i="15"/>
  <c r="W143" i="15"/>
  <c r="V143" i="15"/>
  <c r="U143" i="15"/>
  <c r="T143" i="15"/>
  <c r="S143" i="15"/>
  <c r="R143" i="15"/>
  <c r="R134" i="15"/>
  <c r="S134" i="15"/>
  <c r="T134" i="15"/>
  <c r="U134" i="15"/>
  <c r="V134" i="15"/>
  <c r="W134" i="15"/>
  <c r="R135" i="15"/>
  <c r="S135" i="15"/>
  <c r="T135" i="15"/>
  <c r="U135" i="15"/>
  <c r="V135" i="15"/>
  <c r="W135" i="15"/>
  <c r="R136" i="15"/>
  <c r="S136" i="15"/>
  <c r="T136" i="15"/>
  <c r="U136" i="15"/>
  <c r="V136" i="15"/>
  <c r="W136" i="15"/>
  <c r="R137" i="15"/>
  <c r="S137" i="15"/>
  <c r="T137" i="15"/>
  <c r="U137" i="15"/>
  <c r="V137" i="15"/>
  <c r="W137" i="15"/>
  <c r="R138" i="15"/>
  <c r="S138" i="15"/>
  <c r="T138" i="15"/>
  <c r="U138" i="15"/>
  <c r="V138" i="15"/>
  <c r="W138" i="15"/>
  <c r="R139" i="15"/>
  <c r="S139" i="15"/>
  <c r="T139" i="15"/>
  <c r="U139" i="15"/>
  <c r="V139" i="15"/>
  <c r="W139" i="15"/>
  <c r="R140" i="15"/>
  <c r="S140" i="15"/>
  <c r="T140" i="15"/>
  <c r="U140" i="15"/>
  <c r="V140" i="15"/>
  <c r="W140" i="15"/>
  <c r="W133" i="15"/>
  <c r="V133" i="15"/>
  <c r="U133" i="15"/>
  <c r="T133" i="15"/>
  <c r="S133" i="15"/>
  <c r="R133" i="15"/>
  <c r="R118" i="15"/>
  <c r="S118" i="15"/>
  <c r="T118" i="15"/>
  <c r="U118" i="15"/>
  <c r="R119" i="15"/>
  <c r="S119" i="15"/>
  <c r="T119" i="15"/>
  <c r="U119" i="15"/>
  <c r="R120" i="15"/>
  <c r="S120" i="15"/>
  <c r="T120" i="15"/>
  <c r="U120" i="15"/>
  <c r="R121" i="15"/>
  <c r="S121" i="15"/>
  <c r="T121" i="15"/>
  <c r="U121" i="15"/>
  <c r="R122" i="15"/>
  <c r="S122" i="15"/>
  <c r="T122" i="15"/>
  <c r="U122" i="15"/>
  <c r="V122" i="15"/>
  <c r="W122" i="15"/>
  <c r="R123" i="15"/>
  <c r="S123" i="15"/>
  <c r="T123" i="15"/>
  <c r="U123" i="15"/>
  <c r="R124" i="15"/>
  <c r="S124" i="15"/>
  <c r="T124" i="15"/>
  <c r="U124" i="15"/>
  <c r="V124" i="15"/>
  <c r="W124" i="15"/>
  <c r="R125" i="15"/>
  <c r="S125" i="15"/>
  <c r="T125" i="15"/>
  <c r="U125" i="15"/>
  <c r="R126" i="15"/>
  <c r="S126" i="15"/>
  <c r="T126" i="15"/>
  <c r="U126" i="15"/>
  <c r="V126" i="15"/>
  <c r="W126" i="15"/>
  <c r="R127" i="15"/>
  <c r="S127" i="15"/>
  <c r="T127" i="15"/>
  <c r="U127" i="15"/>
  <c r="V127" i="15"/>
  <c r="W127" i="15"/>
  <c r="R128" i="15"/>
  <c r="S128" i="15"/>
  <c r="T128" i="15"/>
  <c r="U128" i="15"/>
  <c r="V128" i="15"/>
  <c r="W128" i="15"/>
  <c r="R129" i="15"/>
  <c r="S129" i="15"/>
  <c r="T129" i="15"/>
  <c r="U129" i="15"/>
  <c r="V129" i="15"/>
  <c r="W129" i="15"/>
  <c r="R130" i="15"/>
  <c r="S130" i="15"/>
  <c r="T130" i="15"/>
  <c r="U130" i="15"/>
  <c r="V130" i="15"/>
  <c r="W130" i="15"/>
  <c r="W117" i="15"/>
  <c r="V117" i="15"/>
  <c r="U117" i="15"/>
  <c r="T117" i="15"/>
  <c r="S117" i="15"/>
  <c r="R117" i="15"/>
  <c r="R113" i="15"/>
  <c r="S113" i="15"/>
  <c r="T113" i="15"/>
  <c r="U113" i="15"/>
  <c r="V113" i="15"/>
  <c r="W113" i="15"/>
  <c r="R114" i="15"/>
  <c r="S114" i="15"/>
  <c r="T114" i="15"/>
  <c r="U114" i="15"/>
  <c r="V114" i="15"/>
  <c r="W114" i="15"/>
  <c r="W112" i="15"/>
  <c r="V112" i="15"/>
  <c r="U112" i="15"/>
  <c r="T112" i="15"/>
  <c r="S112" i="15"/>
  <c r="R112" i="15"/>
  <c r="T79" i="15"/>
  <c r="U79" i="15"/>
  <c r="V79" i="15"/>
  <c r="W79" i="15"/>
  <c r="T80" i="15"/>
  <c r="U80" i="15"/>
  <c r="V80" i="15"/>
  <c r="W80" i="15"/>
  <c r="T81" i="15"/>
  <c r="U81" i="15"/>
  <c r="V81" i="15"/>
  <c r="W81" i="15"/>
  <c r="R82" i="15"/>
  <c r="S82" i="15"/>
  <c r="T82" i="15"/>
  <c r="U82" i="15"/>
  <c r="V82" i="15"/>
  <c r="W82" i="15"/>
  <c r="T83" i="15"/>
  <c r="U83" i="15"/>
  <c r="V83" i="15"/>
  <c r="W83" i="15"/>
  <c r="T84" i="15"/>
  <c r="U84" i="15"/>
  <c r="V84" i="15"/>
  <c r="W84" i="15"/>
  <c r="T85" i="15"/>
  <c r="U85" i="15"/>
  <c r="V85" i="15"/>
  <c r="W85" i="15"/>
  <c r="T86" i="15"/>
  <c r="U86" i="15"/>
  <c r="V86" i="15"/>
  <c r="W86" i="15"/>
  <c r="T87" i="15"/>
  <c r="U87" i="15"/>
  <c r="V87" i="15"/>
  <c r="W87" i="15"/>
  <c r="R88" i="15"/>
  <c r="S88" i="15"/>
  <c r="T88" i="15"/>
  <c r="U88" i="15"/>
  <c r="V88" i="15"/>
  <c r="W88" i="15"/>
  <c r="R89" i="15"/>
  <c r="S89" i="15"/>
  <c r="T89" i="15"/>
  <c r="U89" i="15"/>
  <c r="V89" i="15"/>
  <c r="W89" i="15"/>
  <c r="R90" i="15"/>
  <c r="S90" i="15"/>
  <c r="T90" i="15"/>
  <c r="U90" i="15"/>
  <c r="V90" i="15"/>
  <c r="W90" i="15"/>
  <c r="R91" i="15"/>
  <c r="S91" i="15"/>
  <c r="T91" i="15"/>
  <c r="U91" i="15"/>
  <c r="V91" i="15"/>
  <c r="W91" i="15"/>
  <c r="T92" i="15"/>
  <c r="U92" i="15"/>
  <c r="V92" i="15"/>
  <c r="W92" i="15"/>
  <c r="T93" i="15"/>
  <c r="U93" i="15"/>
  <c r="V93" i="15"/>
  <c r="W93" i="15"/>
  <c r="T94" i="15"/>
  <c r="U94" i="15"/>
  <c r="V94" i="15"/>
  <c r="W94" i="15"/>
  <c r="T95" i="15"/>
  <c r="U95" i="15"/>
  <c r="V95" i="15"/>
  <c r="W95" i="15"/>
  <c r="R96" i="15"/>
  <c r="S96" i="15"/>
  <c r="T96" i="15"/>
  <c r="U96" i="15"/>
  <c r="V96" i="15"/>
  <c r="W96" i="15"/>
  <c r="R97" i="15"/>
  <c r="S97" i="15"/>
  <c r="T97" i="15"/>
  <c r="U97" i="15"/>
  <c r="V97" i="15"/>
  <c r="W97" i="15"/>
  <c r="R98" i="15"/>
  <c r="S98" i="15"/>
  <c r="T98" i="15"/>
  <c r="U98" i="15"/>
  <c r="V98" i="15"/>
  <c r="W98" i="15"/>
  <c r="R99" i="15"/>
  <c r="S99" i="15"/>
  <c r="T99" i="15"/>
  <c r="U99" i="15"/>
  <c r="V99" i="15"/>
  <c r="W99" i="15"/>
  <c r="R100" i="15"/>
  <c r="S100" i="15"/>
  <c r="T100" i="15"/>
  <c r="U100" i="15"/>
  <c r="V100" i="15"/>
  <c r="W100" i="15"/>
  <c r="R101" i="15"/>
  <c r="S101" i="15"/>
  <c r="T101" i="15"/>
  <c r="U101" i="15"/>
  <c r="V101" i="15"/>
  <c r="W101" i="15"/>
  <c r="R102" i="15"/>
  <c r="S102" i="15"/>
  <c r="T102" i="15"/>
  <c r="U102" i="15"/>
  <c r="V102" i="15"/>
  <c r="W102" i="15"/>
  <c r="R103" i="15"/>
  <c r="S103" i="15"/>
  <c r="T103" i="15"/>
  <c r="U103" i="15"/>
  <c r="V103" i="15"/>
  <c r="W103" i="15"/>
  <c r="R104" i="15"/>
  <c r="S104" i="15"/>
  <c r="T104" i="15"/>
  <c r="U104" i="15"/>
  <c r="V104" i="15"/>
  <c r="W104" i="15"/>
  <c r="T105" i="15"/>
  <c r="U105" i="15"/>
  <c r="V105" i="15"/>
  <c r="W105" i="15"/>
  <c r="R106" i="15"/>
  <c r="S106" i="15"/>
  <c r="T106" i="15"/>
  <c r="U106" i="15"/>
  <c r="V106" i="15"/>
  <c r="W106" i="15"/>
  <c r="R107" i="15"/>
  <c r="S107" i="15"/>
  <c r="T107" i="15"/>
  <c r="U107" i="15"/>
  <c r="V107" i="15"/>
  <c r="W107" i="15"/>
  <c r="R108" i="15"/>
  <c r="S108" i="15"/>
  <c r="T108" i="15"/>
  <c r="U108" i="15"/>
  <c r="V108" i="15"/>
  <c r="W108" i="15"/>
  <c r="T109" i="15"/>
  <c r="U109" i="15"/>
  <c r="V109" i="15"/>
  <c r="W109" i="15"/>
  <c r="W78" i="15"/>
  <c r="V78" i="15"/>
  <c r="U78" i="15"/>
  <c r="T78" i="15"/>
  <c r="R66" i="15"/>
  <c r="S66" i="15"/>
  <c r="T66" i="15"/>
  <c r="U66" i="15"/>
  <c r="V66" i="15"/>
  <c r="W66" i="15"/>
  <c r="R67" i="15"/>
  <c r="S67" i="15"/>
  <c r="T67" i="15"/>
  <c r="U67" i="15"/>
  <c r="V67" i="15"/>
  <c r="W67" i="15"/>
  <c r="R68" i="15"/>
  <c r="S68" i="15"/>
  <c r="T68" i="15"/>
  <c r="U68" i="15"/>
  <c r="V68" i="15"/>
  <c r="W68" i="15"/>
  <c r="R69" i="15"/>
  <c r="S69" i="15"/>
  <c r="T69" i="15"/>
  <c r="U69" i="15"/>
  <c r="V69" i="15"/>
  <c r="W69" i="15"/>
  <c r="R70" i="15"/>
  <c r="S70" i="15"/>
  <c r="T70" i="15"/>
  <c r="U70" i="15"/>
  <c r="V70" i="15"/>
  <c r="W70" i="15"/>
  <c r="R71" i="15"/>
  <c r="S71" i="15"/>
  <c r="T71" i="15"/>
  <c r="U71" i="15"/>
  <c r="V71" i="15"/>
  <c r="W71" i="15"/>
  <c r="R72" i="15"/>
  <c r="S72" i="15"/>
  <c r="T72" i="15"/>
  <c r="U72" i="15"/>
  <c r="V72" i="15"/>
  <c r="W72" i="15"/>
  <c r="R73" i="15"/>
  <c r="S73" i="15"/>
  <c r="T73" i="15"/>
  <c r="U73" i="15"/>
  <c r="V73" i="15"/>
  <c r="W73" i="15"/>
  <c r="R74" i="15"/>
  <c r="S74" i="15"/>
  <c r="V74" i="15"/>
  <c r="W74" i="15"/>
  <c r="R75" i="15"/>
  <c r="S75" i="15"/>
  <c r="T75" i="15"/>
  <c r="U75" i="15"/>
  <c r="V75" i="15"/>
  <c r="W75" i="15"/>
  <c r="W65" i="15"/>
  <c r="V65" i="15"/>
  <c r="U65" i="15"/>
  <c r="T65" i="15"/>
  <c r="S65" i="15"/>
  <c r="R65" i="15"/>
  <c r="R61" i="15"/>
  <c r="S61" i="15"/>
  <c r="T61" i="15"/>
  <c r="U61" i="15"/>
  <c r="V61" i="15"/>
  <c r="W61" i="15"/>
  <c r="R62" i="15"/>
  <c r="S62" i="15"/>
  <c r="T62" i="15"/>
  <c r="U62" i="15"/>
  <c r="V62" i="15"/>
  <c r="W62" i="15"/>
  <c r="R63" i="15"/>
  <c r="S63" i="15"/>
  <c r="T63" i="15"/>
  <c r="U63" i="15"/>
  <c r="V63" i="15"/>
  <c r="W63" i="15"/>
  <c r="W60" i="15"/>
  <c r="V60" i="15"/>
  <c r="U60" i="15"/>
  <c r="T60" i="15"/>
  <c r="S60" i="15"/>
  <c r="R60" i="15"/>
  <c r="R52" i="15"/>
  <c r="S52" i="15"/>
  <c r="T52" i="15"/>
  <c r="U52" i="15"/>
  <c r="V52" i="15"/>
  <c r="W52" i="15"/>
  <c r="R53" i="15"/>
  <c r="S53" i="15"/>
  <c r="V53" i="15"/>
  <c r="W53" i="15"/>
  <c r="R54" i="15"/>
  <c r="S54" i="15"/>
  <c r="T54" i="15"/>
  <c r="U54" i="15"/>
  <c r="V54" i="15"/>
  <c r="W54" i="15"/>
  <c r="R55" i="15"/>
  <c r="S55" i="15"/>
  <c r="T55" i="15"/>
  <c r="U55" i="15"/>
  <c r="V55" i="15"/>
  <c r="W55" i="15"/>
  <c r="R56" i="15"/>
  <c r="S56" i="15"/>
  <c r="T56" i="15"/>
  <c r="U56" i="15"/>
  <c r="V56" i="15"/>
  <c r="W56" i="15"/>
  <c r="R57" i="15"/>
  <c r="S57" i="15"/>
  <c r="T57" i="15"/>
  <c r="U57" i="15"/>
  <c r="V57" i="15"/>
  <c r="W57" i="15"/>
  <c r="R58" i="15"/>
  <c r="S58" i="15"/>
  <c r="T58" i="15"/>
  <c r="U58" i="15"/>
  <c r="V58" i="15"/>
  <c r="W58" i="15"/>
  <c r="W51" i="15"/>
  <c r="V51" i="15"/>
  <c r="U51" i="15"/>
  <c r="T51" i="15"/>
  <c r="S51" i="15"/>
  <c r="R51" i="15"/>
  <c r="R41" i="15"/>
  <c r="S41" i="15"/>
  <c r="T41" i="15"/>
  <c r="U41" i="15"/>
  <c r="V41" i="15"/>
  <c r="W41" i="15"/>
  <c r="R42" i="15"/>
  <c r="S42" i="15"/>
  <c r="T42" i="15"/>
  <c r="U42" i="15"/>
  <c r="V42" i="15"/>
  <c r="W42" i="15"/>
  <c r="R43" i="15"/>
  <c r="S43" i="15"/>
  <c r="T43" i="15"/>
  <c r="U43" i="15"/>
  <c r="V43" i="15"/>
  <c r="W43" i="15"/>
  <c r="R44" i="15"/>
  <c r="S44" i="15"/>
  <c r="T44" i="15"/>
  <c r="U44" i="15"/>
  <c r="V44" i="15"/>
  <c r="W44" i="15"/>
  <c r="R45" i="15"/>
  <c r="S45" i="15"/>
  <c r="T45" i="15"/>
  <c r="U45" i="15"/>
  <c r="V45" i="15"/>
  <c r="W45" i="15"/>
  <c r="R46" i="15"/>
  <c r="S46" i="15"/>
  <c r="T46" i="15"/>
  <c r="U46" i="15"/>
  <c r="V46" i="15"/>
  <c r="W46" i="15"/>
  <c r="R47" i="15"/>
  <c r="S47" i="15"/>
  <c r="T47" i="15"/>
  <c r="U47" i="15"/>
  <c r="V47" i="15"/>
  <c r="W47" i="15"/>
  <c r="R48" i="15"/>
  <c r="S48" i="15"/>
  <c r="T48" i="15"/>
  <c r="U48" i="15"/>
  <c r="V48" i="15"/>
  <c r="W48" i="15"/>
  <c r="R49" i="15"/>
  <c r="S49" i="15"/>
  <c r="T49" i="15"/>
  <c r="U49" i="15"/>
  <c r="V49" i="15"/>
  <c r="W49" i="15"/>
  <c r="W40" i="15"/>
  <c r="V40" i="15"/>
  <c r="U40" i="15"/>
  <c r="T40" i="15"/>
  <c r="S40" i="15"/>
  <c r="R40" i="15"/>
  <c r="R37" i="15"/>
  <c r="S37" i="15"/>
  <c r="T37" i="15"/>
  <c r="U37" i="15"/>
  <c r="V37" i="15"/>
  <c r="W37" i="15"/>
  <c r="R27" i="15"/>
  <c r="S27" i="15"/>
  <c r="T27" i="15"/>
  <c r="U27" i="15"/>
  <c r="V27" i="15"/>
  <c r="W27" i="15"/>
  <c r="R28" i="15"/>
  <c r="S28" i="15"/>
  <c r="T28" i="15"/>
  <c r="U28" i="15"/>
  <c r="V28" i="15"/>
  <c r="W28" i="15"/>
  <c r="R29" i="15"/>
  <c r="S29" i="15"/>
  <c r="T29" i="15"/>
  <c r="U29" i="15"/>
  <c r="V29" i="15"/>
  <c r="W29" i="15"/>
  <c r="R30" i="15"/>
  <c r="S30" i="15"/>
  <c r="T30" i="15"/>
  <c r="U30" i="15"/>
  <c r="V30" i="15"/>
  <c r="W30" i="15"/>
  <c r="R31" i="15"/>
  <c r="S31" i="15"/>
  <c r="T31" i="15"/>
  <c r="U31" i="15"/>
  <c r="V31" i="15"/>
  <c r="W31" i="15"/>
  <c r="R32" i="15"/>
  <c r="S32" i="15"/>
  <c r="T32" i="15"/>
  <c r="U32" i="15"/>
  <c r="V32" i="15"/>
  <c r="W32" i="15"/>
  <c r="R33" i="15"/>
  <c r="S33" i="15"/>
  <c r="T33" i="15"/>
  <c r="U33" i="15"/>
  <c r="V33" i="15"/>
  <c r="W33" i="15"/>
  <c r="R34" i="15"/>
  <c r="S34" i="15"/>
  <c r="T34" i="15"/>
  <c r="U34" i="15"/>
  <c r="V34" i="15"/>
  <c r="W34" i="15"/>
  <c r="R35" i="15"/>
  <c r="S35" i="15"/>
  <c r="T35" i="15"/>
  <c r="U35" i="15"/>
  <c r="V35" i="15"/>
  <c r="W35" i="15"/>
  <c r="R36" i="15"/>
  <c r="S36" i="15"/>
  <c r="T36" i="15"/>
  <c r="U36" i="15"/>
  <c r="V36" i="15"/>
  <c r="W36" i="15"/>
  <c r="W26" i="15"/>
  <c r="V26" i="15"/>
  <c r="U26" i="15"/>
  <c r="T26" i="15"/>
  <c r="S26" i="15"/>
  <c r="R26" i="15"/>
  <c r="U24" i="15"/>
  <c r="R9" i="15"/>
  <c r="S9" i="15"/>
  <c r="T9" i="15"/>
  <c r="U9" i="15"/>
  <c r="V9" i="15"/>
  <c r="W9" i="15"/>
  <c r="R10" i="15"/>
  <c r="S10" i="15"/>
  <c r="T10" i="15"/>
  <c r="U10" i="15"/>
  <c r="V10" i="15"/>
  <c r="W10" i="15"/>
  <c r="R11" i="15"/>
  <c r="S11" i="15"/>
  <c r="T11" i="15"/>
  <c r="U11" i="15"/>
  <c r="V11" i="15"/>
  <c r="W11" i="15"/>
  <c r="R12" i="15"/>
  <c r="S12" i="15"/>
  <c r="T12" i="15"/>
  <c r="U12" i="15"/>
  <c r="V12" i="15"/>
  <c r="W12" i="15"/>
  <c r="R13" i="15"/>
  <c r="S13" i="15"/>
  <c r="T13" i="15"/>
  <c r="U13" i="15"/>
  <c r="V13" i="15"/>
  <c r="W13" i="15"/>
  <c r="R14" i="15"/>
  <c r="S14" i="15"/>
  <c r="T14" i="15"/>
  <c r="U14" i="15"/>
  <c r="V14" i="15"/>
  <c r="W14" i="15"/>
  <c r="R15" i="15"/>
  <c r="S15" i="15"/>
  <c r="T15" i="15"/>
  <c r="U15" i="15"/>
  <c r="V15" i="15"/>
  <c r="W15" i="15"/>
  <c r="R16" i="15"/>
  <c r="S16" i="15"/>
  <c r="T16" i="15"/>
  <c r="U16" i="15"/>
  <c r="V16" i="15"/>
  <c r="W16" i="15"/>
  <c r="R17" i="15"/>
  <c r="S17" i="15"/>
  <c r="T17" i="15"/>
  <c r="U17" i="15"/>
  <c r="V17" i="15"/>
  <c r="W17" i="15"/>
  <c r="R18" i="15"/>
  <c r="S18" i="15"/>
  <c r="T18" i="15"/>
  <c r="U18" i="15"/>
  <c r="V18" i="15"/>
  <c r="W18" i="15"/>
  <c r="R19" i="15"/>
  <c r="S19" i="15"/>
  <c r="T19" i="15"/>
  <c r="U19" i="15"/>
  <c r="V19" i="15"/>
  <c r="W19" i="15"/>
  <c r="R20" i="15"/>
  <c r="S20" i="15"/>
  <c r="T20" i="15"/>
  <c r="U20" i="15"/>
  <c r="V20" i="15"/>
  <c r="W20" i="15"/>
  <c r="R21" i="15"/>
  <c r="S21" i="15"/>
  <c r="T21" i="15"/>
  <c r="U21" i="15"/>
  <c r="V21" i="15"/>
  <c r="W21" i="15"/>
  <c r="R22" i="15"/>
  <c r="S22" i="15"/>
  <c r="T22" i="15"/>
  <c r="U22" i="15"/>
  <c r="V22" i="15"/>
  <c r="W22" i="15"/>
  <c r="R23" i="15"/>
  <c r="S23" i="15"/>
  <c r="T23" i="15"/>
  <c r="U23" i="15"/>
  <c r="V23" i="15"/>
  <c r="W23" i="15"/>
  <c r="R24" i="15"/>
  <c r="S24" i="15"/>
  <c r="T24" i="15"/>
  <c r="V24" i="15"/>
  <c r="W24" i="15"/>
  <c r="W8" i="15"/>
  <c r="U8" i="15"/>
  <c r="T8" i="15"/>
  <c r="V8" i="15"/>
  <c r="M8" i="15"/>
  <c r="M9" i="15"/>
  <c r="M10" i="15"/>
  <c r="M11" i="15"/>
  <c r="S8" i="15"/>
  <c r="R8" i="15"/>
  <c r="Q8" i="15"/>
  <c r="Q9" i="15"/>
  <c r="Q10" i="15"/>
  <c r="Q11" i="15"/>
  <c r="P8" i="15"/>
  <c r="P9" i="15"/>
  <c r="P10" i="15"/>
  <c r="L229" i="15"/>
  <c r="M229" i="15"/>
  <c r="N229" i="15"/>
  <c r="O229" i="15"/>
  <c r="P229" i="15"/>
  <c r="Q229" i="15"/>
  <c r="L230" i="15"/>
  <c r="M230" i="15"/>
  <c r="N230" i="15"/>
  <c r="O230" i="15"/>
  <c r="P230" i="15"/>
  <c r="Q230" i="15"/>
  <c r="L231" i="15"/>
  <c r="M231" i="15"/>
  <c r="N231" i="15"/>
  <c r="O231" i="15"/>
  <c r="P231" i="15"/>
  <c r="Q231" i="15"/>
  <c r="L232" i="15"/>
  <c r="M232" i="15"/>
  <c r="N232" i="15"/>
  <c r="O232" i="15"/>
  <c r="P232" i="15"/>
  <c r="Q232" i="15"/>
  <c r="L233" i="15"/>
  <c r="M233" i="15"/>
  <c r="N233" i="15"/>
  <c r="O233" i="15"/>
  <c r="P233" i="15"/>
  <c r="Q233" i="15"/>
  <c r="L234" i="15"/>
  <c r="M234" i="15"/>
  <c r="N234" i="15"/>
  <c r="O234" i="15"/>
  <c r="P234" i="15"/>
  <c r="Q234" i="15"/>
  <c r="L235" i="15"/>
  <c r="M235" i="15"/>
  <c r="N235" i="15"/>
  <c r="O235" i="15"/>
  <c r="P235" i="15"/>
  <c r="Q235" i="15"/>
  <c r="L236" i="15"/>
  <c r="M236" i="15"/>
  <c r="N236" i="15"/>
  <c r="O236" i="15"/>
  <c r="P236" i="15"/>
  <c r="Q236" i="15"/>
  <c r="L237" i="15"/>
  <c r="M237" i="15"/>
  <c r="N237" i="15"/>
  <c r="O237" i="15"/>
  <c r="P237" i="15"/>
  <c r="Q237" i="15"/>
  <c r="L238" i="15"/>
  <c r="M238" i="15"/>
  <c r="N238" i="15"/>
  <c r="O238" i="15"/>
  <c r="P238" i="15"/>
  <c r="Q238" i="15"/>
  <c r="L239" i="15"/>
  <c r="M239" i="15"/>
  <c r="N239" i="15"/>
  <c r="O239" i="15"/>
  <c r="P239" i="15"/>
  <c r="Q239" i="15"/>
  <c r="L240" i="15"/>
  <c r="M240" i="15"/>
  <c r="N240" i="15"/>
  <c r="O240" i="15"/>
  <c r="P240" i="15"/>
  <c r="Q240" i="15"/>
  <c r="L241" i="15"/>
  <c r="M241" i="15"/>
  <c r="N241" i="15"/>
  <c r="O241" i="15"/>
  <c r="P241" i="15"/>
  <c r="Q241" i="15"/>
  <c r="Q228" i="15"/>
  <c r="P228" i="15"/>
  <c r="O228" i="15"/>
  <c r="N228" i="15"/>
  <c r="M228" i="15"/>
  <c r="L228" i="15"/>
  <c r="L223" i="15"/>
  <c r="M223" i="15"/>
  <c r="N223" i="15"/>
  <c r="O223" i="15"/>
  <c r="P223" i="15"/>
  <c r="Q223" i="15"/>
  <c r="L224" i="15"/>
  <c r="M224" i="15"/>
  <c r="N224" i="15"/>
  <c r="O224" i="15"/>
  <c r="P224" i="15"/>
  <c r="Q224" i="15"/>
  <c r="L225" i="15"/>
  <c r="M225" i="15"/>
  <c r="N225" i="15"/>
  <c r="O225" i="15"/>
  <c r="P225" i="15"/>
  <c r="Q225" i="15"/>
  <c r="Q222" i="15"/>
  <c r="P222" i="15"/>
  <c r="O222" i="15"/>
  <c r="N222" i="15"/>
  <c r="M222" i="15"/>
  <c r="L222" i="15"/>
  <c r="L219" i="15"/>
  <c r="M219" i="15"/>
  <c r="N219" i="15"/>
  <c r="O219" i="15"/>
  <c r="P219" i="15"/>
  <c r="Q219" i="15"/>
  <c r="L220" i="15"/>
  <c r="M220" i="15"/>
  <c r="N220" i="15"/>
  <c r="O220" i="15"/>
  <c r="P220" i="15"/>
  <c r="Q220" i="15"/>
  <c r="Q218" i="15"/>
  <c r="P218" i="15"/>
  <c r="M218" i="15"/>
  <c r="L218" i="15"/>
  <c r="L212" i="15"/>
  <c r="M212" i="15"/>
  <c r="P212" i="15"/>
  <c r="Q212" i="15"/>
  <c r="L213" i="15"/>
  <c r="M213" i="15"/>
  <c r="N213" i="15"/>
  <c r="O213" i="15"/>
  <c r="P213" i="15"/>
  <c r="Q213" i="15"/>
  <c r="L214" i="15"/>
  <c r="M214" i="15"/>
  <c r="N214" i="15"/>
  <c r="O214" i="15"/>
  <c r="P214" i="15"/>
  <c r="Q214" i="15"/>
  <c r="L215" i="15"/>
  <c r="M215" i="15"/>
  <c r="N215" i="15"/>
  <c r="O215" i="15"/>
  <c r="P215" i="15"/>
  <c r="Q215" i="15"/>
  <c r="Q211" i="15"/>
  <c r="P211" i="15"/>
  <c r="M211" i="15"/>
  <c r="L211" i="15"/>
  <c r="L203" i="15"/>
  <c r="M203" i="15"/>
  <c r="N203" i="15"/>
  <c r="O203" i="15"/>
  <c r="P203" i="15"/>
  <c r="Q203" i="15"/>
  <c r="L204" i="15"/>
  <c r="M204" i="15"/>
  <c r="N204" i="15"/>
  <c r="O204" i="15"/>
  <c r="P204" i="15"/>
  <c r="Q204" i="15"/>
  <c r="L205" i="15"/>
  <c r="M205" i="15"/>
  <c r="N205" i="15"/>
  <c r="O205" i="15"/>
  <c r="P205" i="15"/>
  <c r="Q205" i="15"/>
  <c r="L206" i="15"/>
  <c r="M206" i="15"/>
  <c r="P206" i="15"/>
  <c r="Q206" i="15"/>
  <c r="L207" i="15"/>
  <c r="M207" i="15"/>
  <c r="P207" i="15"/>
  <c r="Q207" i="15"/>
  <c r="L208" i="15"/>
  <c r="M208" i="15"/>
  <c r="N208" i="15"/>
  <c r="O208" i="15"/>
  <c r="P208" i="15"/>
  <c r="Q208" i="15"/>
  <c r="Q202" i="15"/>
  <c r="P202" i="15"/>
  <c r="O202" i="15"/>
  <c r="N202" i="15"/>
  <c r="L173" i="15"/>
  <c r="M173" i="15"/>
  <c r="N173" i="15"/>
  <c r="O173" i="15"/>
  <c r="P173" i="15"/>
  <c r="Q173" i="15"/>
  <c r="L174" i="15"/>
  <c r="M174" i="15"/>
  <c r="P174" i="15"/>
  <c r="Q174" i="15"/>
  <c r="L175" i="15"/>
  <c r="M175" i="15"/>
  <c r="N175" i="15"/>
  <c r="O175" i="15"/>
  <c r="P175" i="15"/>
  <c r="Q175" i="15"/>
  <c r="L176" i="15"/>
  <c r="M176" i="15"/>
  <c r="N176" i="15"/>
  <c r="O176" i="15"/>
  <c r="P176" i="15"/>
  <c r="Q176" i="15"/>
  <c r="L177" i="15"/>
  <c r="M177" i="15"/>
  <c r="N177" i="15"/>
  <c r="O177" i="15"/>
  <c r="P177" i="15"/>
  <c r="Q177" i="15"/>
  <c r="L178" i="15"/>
  <c r="M178" i="15"/>
  <c r="N178" i="15"/>
  <c r="O178" i="15"/>
  <c r="P178" i="15"/>
  <c r="Q178" i="15"/>
  <c r="L179" i="15"/>
  <c r="M179" i="15"/>
  <c r="N179" i="15"/>
  <c r="O179" i="15"/>
  <c r="P179" i="15"/>
  <c r="Q179" i="15"/>
  <c r="L180" i="15"/>
  <c r="M180" i="15"/>
  <c r="N180" i="15"/>
  <c r="O180" i="15"/>
  <c r="P180" i="15"/>
  <c r="Q180" i="15"/>
  <c r="L181" i="15"/>
  <c r="M181" i="15"/>
  <c r="N181" i="15"/>
  <c r="O181" i="15"/>
  <c r="P181" i="15"/>
  <c r="Q181" i="15"/>
  <c r="L182" i="15"/>
  <c r="M182" i="15"/>
  <c r="P182" i="15"/>
  <c r="Q182" i="15"/>
  <c r="L183" i="15"/>
  <c r="M183" i="15"/>
  <c r="N183" i="15"/>
  <c r="O183" i="15"/>
  <c r="P183" i="15"/>
  <c r="Q183" i="15"/>
  <c r="L184" i="15"/>
  <c r="M184" i="15"/>
  <c r="N184" i="15"/>
  <c r="O184" i="15"/>
  <c r="P184" i="15"/>
  <c r="Q184" i="15"/>
  <c r="L185" i="15"/>
  <c r="M185" i="15"/>
  <c r="N185" i="15"/>
  <c r="O185" i="15"/>
  <c r="P185" i="15"/>
  <c r="Q185" i="15"/>
  <c r="L186" i="15"/>
  <c r="M186" i="15"/>
  <c r="N186" i="15"/>
  <c r="O186" i="15"/>
  <c r="P186" i="15"/>
  <c r="Q186" i="15"/>
  <c r="L187" i="15"/>
  <c r="M187" i="15"/>
  <c r="N187" i="15"/>
  <c r="O187" i="15"/>
  <c r="P187" i="15"/>
  <c r="Q187" i="15"/>
  <c r="L188" i="15"/>
  <c r="M188" i="15"/>
  <c r="N188" i="15"/>
  <c r="O188" i="15"/>
  <c r="P188" i="15"/>
  <c r="Q188" i="15"/>
  <c r="L189" i="15"/>
  <c r="M189" i="15"/>
  <c r="N189" i="15"/>
  <c r="O189" i="15"/>
  <c r="P189" i="15"/>
  <c r="Q189" i="15"/>
  <c r="L190" i="15"/>
  <c r="M190" i="15"/>
  <c r="N190" i="15"/>
  <c r="O190" i="15"/>
  <c r="P190" i="15"/>
  <c r="Q190" i="15"/>
  <c r="L191" i="15"/>
  <c r="M191" i="15"/>
  <c r="N191" i="15"/>
  <c r="O191" i="15"/>
  <c r="P191" i="15"/>
  <c r="Q191" i="15"/>
  <c r="L192" i="15"/>
  <c r="M192" i="15"/>
  <c r="N192" i="15"/>
  <c r="O192" i="15"/>
  <c r="P192" i="15"/>
  <c r="Q192" i="15"/>
  <c r="L193" i="15"/>
  <c r="M193" i="15"/>
  <c r="N193" i="15"/>
  <c r="O193" i="15"/>
  <c r="P193" i="15"/>
  <c r="Q193" i="15"/>
  <c r="L194" i="15"/>
  <c r="M194" i="15"/>
  <c r="N194" i="15"/>
  <c r="O194" i="15"/>
  <c r="P194" i="15"/>
  <c r="Q194" i="15"/>
  <c r="L195" i="15"/>
  <c r="M195" i="15"/>
  <c r="N195" i="15"/>
  <c r="O195" i="15"/>
  <c r="P195" i="15"/>
  <c r="Q195" i="15"/>
  <c r="L196" i="15"/>
  <c r="M196" i="15"/>
  <c r="N196" i="15"/>
  <c r="O196" i="15"/>
  <c r="P196" i="15"/>
  <c r="Q196" i="15"/>
  <c r="L197" i="15"/>
  <c r="M197" i="15"/>
  <c r="N197" i="15"/>
  <c r="O197" i="15"/>
  <c r="P197" i="15"/>
  <c r="Q197" i="15"/>
  <c r="N198" i="15"/>
  <c r="O198" i="15"/>
  <c r="P198" i="15"/>
  <c r="Q198" i="15"/>
  <c r="L199" i="15"/>
  <c r="M199" i="15"/>
  <c r="N199" i="15"/>
  <c r="O199" i="15"/>
  <c r="P199" i="15"/>
  <c r="Q199" i="15"/>
  <c r="L200" i="15"/>
  <c r="M200" i="15"/>
  <c r="N200" i="15"/>
  <c r="O200" i="15"/>
  <c r="P200" i="15"/>
  <c r="Q200" i="15"/>
  <c r="Q172" i="15"/>
  <c r="P172" i="15"/>
  <c r="O172" i="15"/>
  <c r="N172" i="15"/>
  <c r="M172" i="15"/>
  <c r="L172" i="15"/>
  <c r="L164" i="15"/>
  <c r="M164" i="15"/>
  <c r="N164" i="15"/>
  <c r="O164" i="15"/>
  <c r="P164" i="15"/>
  <c r="Q164" i="15"/>
  <c r="L165" i="15"/>
  <c r="M165" i="15"/>
  <c r="N165" i="15"/>
  <c r="O165" i="15"/>
  <c r="P165" i="15"/>
  <c r="Q165" i="15"/>
  <c r="L166" i="15"/>
  <c r="M166" i="15"/>
  <c r="N166" i="15"/>
  <c r="O166" i="15"/>
  <c r="P166" i="15"/>
  <c r="Q166" i="15"/>
  <c r="L167" i="15"/>
  <c r="M167" i="15"/>
  <c r="N167" i="15"/>
  <c r="O167" i="15"/>
  <c r="P167" i="15"/>
  <c r="Q167" i="15"/>
  <c r="L168" i="15"/>
  <c r="M168" i="15"/>
  <c r="N168" i="15"/>
  <c r="O168" i="15"/>
  <c r="P168" i="15"/>
  <c r="Q168" i="15"/>
  <c r="L169" i="15"/>
  <c r="M169" i="15"/>
  <c r="N169" i="15"/>
  <c r="O169" i="15"/>
  <c r="P169" i="15"/>
  <c r="Q169" i="15"/>
  <c r="Q163" i="15"/>
  <c r="P163" i="15"/>
  <c r="O163" i="15"/>
  <c r="N163" i="15"/>
  <c r="M163" i="15"/>
  <c r="L163" i="15"/>
  <c r="L150" i="15"/>
  <c r="M150" i="15"/>
  <c r="N150" i="15"/>
  <c r="O150" i="15"/>
  <c r="P150" i="15"/>
  <c r="Q150" i="15"/>
  <c r="L151" i="15"/>
  <c r="M151" i="15"/>
  <c r="N151" i="15"/>
  <c r="O151" i="15"/>
  <c r="P151" i="15"/>
  <c r="Q151" i="15"/>
  <c r="L152" i="15"/>
  <c r="M152" i="15"/>
  <c r="N152" i="15"/>
  <c r="O152" i="15"/>
  <c r="P152" i="15"/>
  <c r="Q152" i="15"/>
  <c r="L153" i="15"/>
  <c r="M153" i="15"/>
  <c r="N153" i="15"/>
  <c r="O153" i="15"/>
  <c r="P153" i="15"/>
  <c r="Q153" i="15"/>
  <c r="L154" i="15"/>
  <c r="M154" i="15"/>
  <c r="N154" i="15"/>
  <c r="O154" i="15"/>
  <c r="P154" i="15"/>
  <c r="Q154" i="15"/>
  <c r="L155" i="15"/>
  <c r="M155" i="15"/>
  <c r="N155" i="15"/>
  <c r="O155" i="15"/>
  <c r="P155" i="15"/>
  <c r="Q155" i="15"/>
  <c r="L156" i="15"/>
  <c r="M156" i="15"/>
  <c r="N156" i="15"/>
  <c r="O156" i="15"/>
  <c r="P156" i="15"/>
  <c r="Q156" i="15"/>
  <c r="L157" i="15"/>
  <c r="M157" i="15"/>
  <c r="N157" i="15"/>
  <c r="O157" i="15"/>
  <c r="P157" i="15"/>
  <c r="Q157" i="15"/>
  <c r="L158" i="15"/>
  <c r="M158" i="15"/>
  <c r="N158" i="15"/>
  <c r="O158" i="15"/>
  <c r="P158" i="15"/>
  <c r="Q158" i="15"/>
  <c r="L159" i="15"/>
  <c r="M159" i="15"/>
  <c r="N159" i="15"/>
  <c r="O159" i="15"/>
  <c r="P159" i="15"/>
  <c r="Q159" i="15"/>
  <c r="N160" i="15"/>
  <c r="O160" i="15"/>
  <c r="P160" i="15"/>
  <c r="Q160" i="15"/>
  <c r="L161" i="15"/>
  <c r="M161" i="15"/>
  <c r="N161" i="15"/>
  <c r="O161" i="15"/>
  <c r="P161" i="15"/>
  <c r="Q161" i="15"/>
  <c r="Q149" i="15"/>
  <c r="P149" i="15"/>
  <c r="O149" i="15"/>
  <c r="N149" i="15"/>
  <c r="M149" i="15"/>
  <c r="L149" i="15"/>
  <c r="L144" i="15"/>
  <c r="M144" i="15"/>
  <c r="P144" i="15"/>
  <c r="Q144" i="15"/>
  <c r="L145" i="15"/>
  <c r="M145" i="15"/>
  <c r="P145" i="15"/>
  <c r="Q145" i="15"/>
  <c r="L146" i="15"/>
  <c r="M146" i="15"/>
  <c r="N146" i="15"/>
  <c r="O146" i="15"/>
  <c r="P146" i="15"/>
  <c r="Q146" i="15"/>
  <c r="L147" i="15"/>
  <c r="M147" i="15"/>
  <c r="N147" i="15"/>
  <c r="O147" i="15"/>
  <c r="P147" i="15"/>
  <c r="Q147" i="15"/>
  <c r="Q143" i="15"/>
  <c r="P143" i="15"/>
  <c r="O143" i="15"/>
  <c r="N143" i="15"/>
  <c r="M143" i="15"/>
  <c r="L143" i="15"/>
  <c r="L134" i="15"/>
  <c r="M134" i="15"/>
  <c r="N134" i="15"/>
  <c r="O134" i="15"/>
  <c r="P134" i="15"/>
  <c r="Q134" i="15"/>
  <c r="L135" i="15"/>
  <c r="M135" i="15"/>
  <c r="P135" i="15"/>
  <c r="Q135" i="15"/>
  <c r="N136" i="15"/>
  <c r="O136" i="15"/>
  <c r="P136" i="15"/>
  <c r="Q136" i="15"/>
  <c r="L137" i="15"/>
  <c r="M137" i="15"/>
  <c r="P137" i="15"/>
  <c r="Q137" i="15"/>
  <c r="L138" i="15"/>
  <c r="M138" i="15"/>
  <c r="N138" i="15"/>
  <c r="O138" i="15"/>
  <c r="P138" i="15"/>
  <c r="Q138" i="15"/>
  <c r="L139" i="15"/>
  <c r="M139" i="15"/>
  <c r="N139" i="15"/>
  <c r="O139" i="15"/>
  <c r="P139" i="15"/>
  <c r="Q139" i="15"/>
  <c r="N140" i="15"/>
  <c r="O140" i="15"/>
  <c r="P140" i="15"/>
  <c r="Q140" i="15"/>
  <c r="Q133" i="15"/>
  <c r="P133" i="15"/>
  <c r="M133" i="15"/>
  <c r="L133" i="15"/>
  <c r="Q130" i="15"/>
  <c r="P130" i="15"/>
  <c r="O130" i="15"/>
  <c r="N130" i="15"/>
  <c r="M130" i="15"/>
  <c r="L130" i="15"/>
  <c r="O129" i="15"/>
  <c r="N129" i="15"/>
  <c r="M129" i="15"/>
  <c r="L129" i="15"/>
  <c r="Q128" i="15"/>
  <c r="P128" i="15"/>
  <c r="O128" i="15"/>
  <c r="N128" i="15"/>
  <c r="Q127" i="15"/>
  <c r="P127" i="15"/>
  <c r="O127" i="15"/>
  <c r="N127" i="15"/>
  <c r="M127" i="15"/>
  <c r="L127" i="15"/>
  <c r="Q126" i="15"/>
  <c r="P126" i="15"/>
  <c r="O126" i="15"/>
  <c r="N126" i="15"/>
  <c r="M126" i="15"/>
  <c r="L126" i="15"/>
  <c r="Q125" i="15"/>
  <c r="P125" i="15"/>
  <c r="O125" i="15"/>
  <c r="N125" i="15"/>
  <c r="M125" i="15"/>
  <c r="L125" i="15"/>
  <c r="Q124" i="15"/>
  <c r="P124" i="15"/>
  <c r="O124" i="15"/>
  <c r="N124" i="15"/>
  <c r="M124" i="15"/>
  <c r="L124" i="15"/>
  <c r="Q123" i="15"/>
  <c r="P123" i="15"/>
  <c r="O123" i="15"/>
  <c r="N123" i="15"/>
  <c r="M123" i="15"/>
  <c r="L123" i="15"/>
  <c r="Q122" i="15"/>
  <c r="P122" i="15"/>
  <c r="O122" i="15"/>
  <c r="N122" i="15"/>
  <c r="M122" i="15"/>
  <c r="L122" i="15"/>
  <c r="Q121" i="15"/>
  <c r="P121" i="15"/>
  <c r="O121" i="15"/>
  <c r="N121" i="15"/>
  <c r="M121" i="15"/>
  <c r="L121" i="15"/>
  <c r="Q120" i="15"/>
  <c r="P120" i="15"/>
  <c r="O120" i="15"/>
  <c r="N120" i="15"/>
  <c r="M120" i="15"/>
  <c r="L120" i="15"/>
  <c r="Q119" i="15"/>
  <c r="P119" i="15"/>
  <c r="O119" i="15"/>
  <c r="N119" i="15"/>
  <c r="M119" i="15"/>
  <c r="L119" i="15"/>
  <c r="Q118" i="15"/>
  <c r="P118" i="15"/>
  <c r="O118" i="15"/>
  <c r="N118" i="15"/>
  <c r="M118" i="15"/>
  <c r="L118" i="15"/>
  <c r="Q117" i="15"/>
  <c r="P117" i="15"/>
  <c r="O117" i="15"/>
  <c r="N117" i="15"/>
  <c r="M117" i="15"/>
  <c r="L117" i="15"/>
  <c r="L113" i="15"/>
  <c r="M113" i="15"/>
  <c r="P113" i="15"/>
  <c r="Q113" i="15"/>
  <c r="L114" i="15"/>
  <c r="M114" i="15"/>
  <c r="N114" i="15"/>
  <c r="O114" i="15"/>
  <c r="P114" i="15"/>
  <c r="Q114" i="15"/>
  <c r="Q112" i="15"/>
  <c r="P112" i="15"/>
  <c r="O112" i="15"/>
  <c r="N112" i="15"/>
  <c r="M112" i="15"/>
  <c r="L112" i="15"/>
  <c r="L79" i="15"/>
  <c r="M79" i="15"/>
  <c r="N79" i="15"/>
  <c r="O79" i="15"/>
  <c r="P79" i="15"/>
  <c r="Q79" i="15"/>
  <c r="L80" i="15"/>
  <c r="M80" i="15"/>
  <c r="N80" i="15"/>
  <c r="O80" i="15"/>
  <c r="P80" i="15"/>
  <c r="Q80" i="15"/>
  <c r="L81" i="15"/>
  <c r="M81" i="15"/>
  <c r="N81" i="15"/>
  <c r="O81" i="15"/>
  <c r="P81" i="15"/>
  <c r="Q81" i="15"/>
  <c r="L82" i="15"/>
  <c r="M82" i="15"/>
  <c r="N82" i="15"/>
  <c r="O82" i="15"/>
  <c r="P82" i="15"/>
  <c r="Q82" i="15"/>
  <c r="L83" i="15"/>
  <c r="M83" i="15"/>
  <c r="N83" i="15"/>
  <c r="O83" i="15"/>
  <c r="P83" i="15"/>
  <c r="Q83" i="15"/>
  <c r="L84" i="15"/>
  <c r="M84" i="15"/>
  <c r="N84" i="15"/>
  <c r="O84" i="15"/>
  <c r="P84" i="15"/>
  <c r="Q84" i="15"/>
  <c r="L85" i="15"/>
  <c r="M85" i="15"/>
  <c r="N85" i="15"/>
  <c r="O85" i="15"/>
  <c r="P85" i="15"/>
  <c r="Q85" i="15"/>
  <c r="L86" i="15"/>
  <c r="M86" i="15"/>
  <c r="N86" i="15"/>
  <c r="O86" i="15"/>
  <c r="P86" i="15"/>
  <c r="Q86" i="15"/>
  <c r="L87" i="15"/>
  <c r="M87" i="15"/>
  <c r="N87" i="15"/>
  <c r="O87" i="15"/>
  <c r="P87" i="15"/>
  <c r="Q87" i="15"/>
  <c r="L88" i="15"/>
  <c r="M88" i="15"/>
  <c r="N88" i="15"/>
  <c r="O88" i="15"/>
  <c r="P88" i="15"/>
  <c r="Q88" i="15"/>
  <c r="L89" i="15"/>
  <c r="M89" i="15"/>
  <c r="N89" i="15"/>
  <c r="O89" i="15"/>
  <c r="P89" i="15"/>
  <c r="Q89" i="15"/>
  <c r="L90" i="15"/>
  <c r="M90" i="15"/>
  <c r="N90" i="15"/>
  <c r="O90" i="15"/>
  <c r="P90" i="15"/>
  <c r="Q90" i="15"/>
  <c r="L91" i="15"/>
  <c r="M91" i="15"/>
  <c r="N91" i="15"/>
  <c r="O91" i="15"/>
  <c r="P91" i="15"/>
  <c r="Q91" i="15"/>
  <c r="L92" i="15"/>
  <c r="M92" i="15"/>
  <c r="N92" i="15"/>
  <c r="O92" i="15"/>
  <c r="P92" i="15"/>
  <c r="Q92" i="15"/>
  <c r="L93" i="15"/>
  <c r="M93" i="15"/>
  <c r="N93" i="15"/>
  <c r="O93" i="15"/>
  <c r="P93" i="15"/>
  <c r="Q93" i="15"/>
  <c r="L94" i="15"/>
  <c r="M94" i="15"/>
  <c r="N94" i="15"/>
  <c r="O94" i="15"/>
  <c r="P94" i="15"/>
  <c r="Q94" i="15"/>
  <c r="L95" i="15"/>
  <c r="M95" i="15"/>
  <c r="N95" i="15"/>
  <c r="O95" i="15"/>
  <c r="P95" i="15"/>
  <c r="Q95" i="15"/>
  <c r="L96" i="15"/>
  <c r="M96" i="15"/>
  <c r="N96" i="15"/>
  <c r="O96" i="15"/>
  <c r="P96" i="15"/>
  <c r="Q96" i="15"/>
  <c r="L97" i="15"/>
  <c r="M97" i="15"/>
  <c r="N97" i="15"/>
  <c r="O97" i="15"/>
  <c r="P97" i="15"/>
  <c r="Q97" i="15"/>
  <c r="L98" i="15"/>
  <c r="M98" i="15"/>
  <c r="N98" i="15"/>
  <c r="O98" i="15"/>
  <c r="P98" i="15"/>
  <c r="Q98" i="15"/>
  <c r="L99" i="15"/>
  <c r="M99" i="15"/>
  <c r="N99" i="15"/>
  <c r="O99" i="15"/>
  <c r="P99" i="15"/>
  <c r="Q99" i="15"/>
  <c r="L100" i="15"/>
  <c r="M100" i="15"/>
  <c r="N100" i="15"/>
  <c r="O100" i="15"/>
  <c r="P100" i="15"/>
  <c r="Q100" i="15"/>
  <c r="L101" i="15"/>
  <c r="M101" i="15"/>
  <c r="N101" i="15"/>
  <c r="O101" i="15"/>
  <c r="P101" i="15"/>
  <c r="Q101" i="15"/>
  <c r="L102" i="15"/>
  <c r="M102" i="15"/>
  <c r="N102" i="15"/>
  <c r="O102" i="15"/>
  <c r="P102" i="15"/>
  <c r="Q102" i="15"/>
  <c r="L103" i="15"/>
  <c r="M103" i="15"/>
  <c r="N103" i="15"/>
  <c r="O103" i="15"/>
  <c r="P103" i="15"/>
  <c r="Q103" i="15"/>
  <c r="L104" i="15"/>
  <c r="M104" i="15"/>
  <c r="N104" i="15"/>
  <c r="O104" i="15"/>
  <c r="P104" i="15"/>
  <c r="Q104" i="15"/>
  <c r="L105" i="15"/>
  <c r="M105" i="15"/>
  <c r="N105" i="15"/>
  <c r="O105" i="15"/>
  <c r="P105" i="15"/>
  <c r="Q105" i="15"/>
  <c r="N106" i="15"/>
  <c r="O106" i="15"/>
  <c r="P106" i="15"/>
  <c r="Q106" i="15"/>
  <c r="N107" i="15"/>
  <c r="O107" i="15"/>
  <c r="P107" i="15"/>
  <c r="Q107" i="15"/>
  <c r="L108" i="15"/>
  <c r="M108" i="15"/>
  <c r="N108" i="15"/>
  <c r="O108" i="15"/>
  <c r="L109" i="15"/>
  <c r="M109" i="15"/>
  <c r="N109" i="15"/>
  <c r="O109" i="15"/>
  <c r="P109" i="15"/>
  <c r="Q109" i="15"/>
  <c r="Q78" i="15"/>
  <c r="P78" i="15"/>
  <c r="O78" i="15"/>
  <c r="N78" i="15"/>
  <c r="M78" i="15"/>
  <c r="L78" i="15"/>
  <c r="L66" i="15"/>
  <c r="M66" i="15"/>
  <c r="N66" i="15"/>
  <c r="O66" i="15"/>
  <c r="P66" i="15"/>
  <c r="Q66" i="15"/>
  <c r="L67" i="15"/>
  <c r="M67" i="15"/>
  <c r="N67" i="15"/>
  <c r="O67" i="15"/>
  <c r="P67" i="15"/>
  <c r="Q67" i="15"/>
  <c r="L68" i="15"/>
  <c r="M68" i="15"/>
  <c r="N68" i="15"/>
  <c r="O68" i="15"/>
  <c r="P68" i="15"/>
  <c r="Q68" i="15"/>
  <c r="L69" i="15"/>
  <c r="M69" i="15"/>
  <c r="N69" i="15"/>
  <c r="O69" i="15"/>
  <c r="P69" i="15"/>
  <c r="Q69" i="15"/>
  <c r="L70" i="15"/>
  <c r="M70" i="15"/>
  <c r="N70" i="15"/>
  <c r="O70" i="15"/>
  <c r="P70" i="15"/>
  <c r="Q70" i="15"/>
  <c r="L71" i="15"/>
  <c r="M71" i="15"/>
  <c r="N71" i="15"/>
  <c r="O71" i="15"/>
  <c r="P71" i="15"/>
  <c r="Q71" i="15"/>
  <c r="L72" i="15"/>
  <c r="M72" i="15"/>
  <c r="N72" i="15"/>
  <c r="O72" i="15"/>
  <c r="P72" i="15"/>
  <c r="Q72" i="15"/>
  <c r="L73" i="15"/>
  <c r="M73" i="15"/>
  <c r="N73" i="15"/>
  <c r="O73" i="15"/>
  <c r="P73" i="15"/>
  <c r="Q73" i="15"/>
  <c r="L74" i="15"/>
  <c r="M74" i="15"/>
  <c r="N74" i="15"/>
  <c r="O74" i="15"/>
  <c r="P74" i="15"/>
  <c r="Q74" i="15"/>
  <c r="L75" i="15"/>
  <c r="M75" i="15"/>
  <c r="N75" i="15"/>
  <c r="O75" i="15"/>
  <c r="P75" i="15"/>
  <c r="Q75" i="15"/>
  <c r="Q65" i="15"/>
  <c r="P65" i="15"/>
  <c r="O65" i="15"/>
  <c r="N65" i="15"/>
  <c r="M65" i="15"/>
  <c r="L65" i="15"/>
  <c r="L61" i="15"/>
  <c r="M61" i="15"/>
  <c r="N61" i="15"/>
  <c r="O61" i="15"/>
  <c r="P61" i="15"/>
  <c r="Q61" i="15"/>
  <c r="L62" i="15"/>
  <c r="M62" i="15"/>
  <c r="N62" i="15"/>
  <c r="O62" i="15"/>
  <c r="P62" i="15"/>
  <c r="Q62" i="15"/>
  <c r="L63" i="15"/>
  <c r="M63" i="15"/>
  <c r="N63" i="15"/>
  <c r="O63" i="15"/>
  <c r="P63" i="15"/>
  <c r="Q63" i="15"/>
  <c r="Q60" i="15"/>
  <c r="P60" i="15"/>
  <c r="O60" i="15"/>
  <c r="N60" i="15"/>
  <c r="M60" i="15"/>
  <c r="L60" i="15"/>
  <c r="L52" i="15"/>
  <c r="M52" i="15"/>
  <c r="N52" i="15"/>
  <c r="O52" i="15"/>
  <c r="P52" i="15"/>
  <c r="Q52" i="15"/>
  <c r="L53" i="15"/>
  <c r="M53" i="15"/>
  <c r="N53" i="15"/>
  <c r="O53" i="15"/>
  <c r="P53" i="15"/>
  <c r="Q53" i="15"/>
  <c r="L54" i="15"/>
  <c r="M54" i="15"/>
  <c r="N54" i="15"/>
  <c r="O54" i="15"/>
  <c r="P54" i="15"/>
  <c r="Q54" i="15"/>
  <c r="L55" i="15"/>
  <c r="M55" i="15"/>
  <c r="N55" i="15"/>
  <c r="O55" i="15"/>
  <c r="P55" i="15"/>
  <c r="Q55" i="15"/>
  <c r="L56" i="15"/>
  <c r="M56" i="15"/>
  <c r="N56" i="15"/>
  <c r="O56" i="15"/>
  <c r="P56" i="15"/>
  <c r="Q56" i="15"/>
  <c r="L57" i="15"/>
  <c r="M57" i="15"/>
  <c r="N57" i="15"/>
  <c r="O57" i="15"/>
  <c r="P57" i="15"/>
  <c r="Q57" i="15"/>
  <c r="L58" i="15"/>
  <c r="M58" i="15"/>
  <c r="N58" i="15"/>
  <c r="O58" i="15"/>
  <c r="P58" i="15"/>
  <c r="Q58" i="15"/>
  <c r="Q51" i="15"/>
  <c r="P51" i="15"/>
  <c r="O51" i="15"/>
  <c r="N51" i="15"/>
  <c r="M51" i="15"/>
  <c r="L51" i="15"/>
  <c r="L45" i="15"/>
  <c r="M45" i="15"/>
  <c r="N45" i="15"/>
  <c r="O45" i="15"/>
  <c r="P45" i="15"/>
  <c r="Q45" i="15"/>
  <c r="L46" i="15"/>
  <c r="M46" i="15"/>
  <c r="N46" i="15"/>
  <c r="O46" i="15"/>
  <c r="P46" i="15"/>
  <c r="Q46" i="15"/>
  <c r="L47" i="15"/>
  <c r="M47" i="15"/>
  <c r="N47" i="15"/>
  <c r="O47" i="15"/>
  <c r="P47" i="15"/>
  <c r="Q47" i="15"/>
  <c r="L48" i="15"/>
  <c r="M48" i="15"/>
  <c r="N48" i="15"/>
  <c r="O48" i="15"/>
  <c r="P48" i="15"/>
  <c r="Q48" i="15"/>
  <c r="L49" i="15"/>
  <c r="M49" i="15"/>
  <c r="N49" i="15"/>
  <c r="O49" i="15"/>
  <c r="P49" i="15"/>
  <c r="Q49" i="15"/>
  <c r="L41" i="15"/>
  <c r="M41" i="15"/>
  <c r="N41" i="15"/>
  <c r="O41" i="15"/>
  <c r="P41" i="15"/>
  <c r="Q41" i="15"/>
  <c r="L42" i="15"/>
  <c r="M42" i="15"/>
  <c r="N42" i="15"/>
  <c r="O42" i="15"/>
  <c r="P42" i="15"/>
  <c r="Q42" i="15"/>
  <c r="L43" i="15"/>
  <c r="M43" i="15"/>
  <c r="N43" i="15"/>
  <c r="O43" i="15"/>
  <c r="P43" i="15"/>
  <c r="Q43" i="15"/>
  <c r="L44" i="15"/>
  <c r="M44" i="15"/>
  <c r="P44" i="15"/>
  <c r="Q44" i="15"/>
  <c r="Q40" i="15"/>
  <c r="P40" i="15"/>
  <c r="O40" i="15"/>
  <c r="N40" i="15"/>
  <c r="M40" i="15"/>
  <c r="L40" i="15"/>
  <c r="N27" i="15"/>
  <c r="O27" i="15"/>
  <c r="P27" i="15"/>
  <c r="Q27" i="15"/>
  <c r="N28" i="15"/>
  <c r="O28" i="15"/>
  <c r="P28" i="15"/>
  <c r="Q28" i="15"/>
  <c r="N29" i="15"/>
  <c r="O29" i="15"/>
  <c r="P29" i="15"/>
  <c r="Q29" i="15"/>
  <c r="N30" i="15"/>
  <c r="O30" i="15"/>
  <c r="P30" i="15"/>
  <c r="Q30" i="15"/>
  <c r="N31" i="15"/>
  <c r="O31" i="15"/>
  <c r="P31" i="15"/>
  <c r="Q31" i="15"/>
  <c r="N32" i="15"/>
  <c r="O32" i="15"/>
  <c r="P32" i="15"/>
  <c r="Q32" i="15"/>
  <c r="N33" i="15"/>
  <c r="O33" i="15"/>
  <c r="P33" i="15"/>
  <c r="Q33" i="15"/>
  <c r="N34" i="15"/>
  <c r="O34" i="15"/>
  <c r="P34" i="15"/>
  <c r="Q34" i="15"/>
  <c r="N35" i="15"/>
  <c r="O35" i="15"/>
  <c r="P35" i="15"/>
  <c r="Q35" i="15"/>
  <c r="N36" i="15"/>
  <c r="O36" i="15"/>
  <c r="P36" i="15"/>
  <c r="Q36" i="15"/>
  <c r="N37" i="15"/>
  <c r="O37" i="15"/>
  <c r="P37" i="15"/>
  <c r="Q37" i="15"/>
  <c r="Q26" i="15"/>
  <c r="P26" i="15"/>
  <c r="O26" i="15"/>
  <c r="N26" i="15"/>
  <c r="M27" i="15"/>
  <c r="M28" i="15"/>
  <c r="M29" i="15"/>
  <c r="M30" i="15"/>
  <c r="M31" i="15"/>
  <c r="M32" i="15"/>
  <c r="M33" i="15"/>
  <c r="M34" i="15"/>
  <c r="M35" i="15"/>
  <c r="M36" i="15"/>
  <c r="M37" i="15"/>
  <c r="M26" i="15"/>
  <c r="L27" i="15"/>
  <c r="L28" i="15"/>
  <c r="L29" i="15"/>
  <c r="L30" i="15"/>
  <c r="L31" i="15"/>
  <c r="L32" i="15"/>
  <c r="L33" i="15"/>
  <c r="L34" i="15"/>
  <c r="L35" i="15"/>
  <c r="L36" i="15"/>
  <c r="L37" i="15"/>
  <c r="L26" i="15"/>
  <c r="Q13" i="15"/>
  <c r="Q14" i="15"/>
  <c r="Q15" i="15"/>
  <c r="Q17" i="15"/>
  <c r="Q18" i="15"/>
  <c r="Q19" i="15"/>
  <c r="Q20" i="15"/>
  <c r="Q21" i="15"/>
  <c r="Q22" i="15"/>
  <c r="Q23" i="15"/>
  <c r="Q24" i="15"/>
  <c r="P13" i="15"/>
  <c r="P14" i="15"/>
  <c r="P15" i="15"/>
  <c r="P17" i="15"/>
  <c r="P18" i="15"/>
  <c r="P19" i="15"/>
  <c r="P20" i="15"/>
  <c r="P21" i="15"/>
  <c r="P22" i="15"/>
  <c r="P23" i="15"/>
  <c r="P24" i="15"/>
  <c r="P11" i="15"/>
  <c r="O8" i="15"/>
  <c r="O9" i="15"/>
  <c r="O10" i="15"/>
  <c r="O11" i="15"/>
  <c r="O13" i="15"/>
  <c r="O14" i="15"/>
  <c r="O15" i="15"/>
  <c r="O16" i="15"/>
  <c r="O17" i="15"/>
  <c r="O18" i="15"/>
  <c r="O19" i="15"/>
  <c r="O20" i="15"/>
  <c r="O21" i="15"/>
  <c r="O22" i="15"/>
  <c r="O23" i="15"/>
  <c r="O24" i="15"/>
  <c r="N13" i="15"/>
  <c r="N14" i="15"/>
  <c r="N15" i="15"/>
  <c r="N16" i="15"/>
  <c r="N17" i="15"/>
  <c r="N18" i="15"/>
  <c r="N19" i="15"/>
  <c r="N20" i="15"/>
  <c r="N21" i="15"/>
  <c r="N22" i="15"/>
  <c r="N23" i="15"/>
  <c r="N24" i="15"/>
  <c r="N8" i="15"/>
  <c r="N9" i="15"/>
  <c r="N10" i="15"/>
  <c r="N11" i="15"/>
  <c r="L8" i="15"/>
  <c r="L9" i="15"/>
  <c r="L10" i="15"/>
  <c r="L11" i="15"/>
  <c r="M13" i="15"/>
  <c r="M14" i="15"/>
  <c r="M15" i="15"/>
  <c r="M16" i="15"/>
  <c r="M17" i="15"/>
  <c r="M18" i="15"/>
  <c r="M19" i="15"/>
  <c r="M20" i="15"/>
  <c r="M21" i="15"/>
  <c r="M22" i="15"/>
  <c r="M23" i="15"/>
  <c r="M24" i="15"/>
  <c r="L13" i="15"/>
  <c r="L14" i="15"/>
  <c r="L15" i="15"/>
  <c r="L16" i="15"/>
  <c r="L17" i="15"/>
  <c r="L18" i="15"/>
  <c r="L19" i="15"/>
  <c r="L20" i="15"/>
  <c r="L21" i="15"/>
  <c r="L22" i="15"/>
  <c r="L23" i="15"/>
  <c r="L24" i="15"/>
  <c r="P12" i="15"/>
  <c r="N12" i="15"/>
  <c r="Q12" i="15"/>
  <c r="O12" i="15"/>
  <c r="F243" i="18"/>
  <c r="F242" i="18"/>
  <c r="F241" i="18"/>
  <c r="F240" i="18"/>
  <c r="F239" i="18"/>
  <c r="F238" i="18"/>
  <c r="E241" i="15"/>
  <c r="E240" i="15"/>
  <c r="E239" i="15"/>
  <c r="E238" i="15"/>
  <c r="E237" i="15"/>
  <c r="E236" i="15"/>
  <c r="E235" i="15"/>
  <c r="H2" i="18"/>
  <c r="H1" i="18"/>
  <c r="B5" i="14"/>
  <c r="B17" i="28"/>
  <c r="B16" i="28"/>
  <c r="B15" i="28"/>
  <c r="A10" i="28"/>
  <c r="B237" i="18"/>
  <c r="D241" i="15"/>
  <c r="D240" i="15"/>
  <c r="D239" i="15"/>
  <c r="D238" i="15"/>
  <c r="D237" i="15"/>
  <c r="D236" i="15"/>
  <c r="D235" i="15"/>
  <c r="B238" i="18"/>
  <c r="B243" i="18"/>
  <c r="B242" i="18"/>
  <c r="B241" i="18"/>
  <c r="B240" i="18"/>
  <c r="B239" i="18"/>
  <c r="C244" i="18" l="1"/>
  <c r="C248" i="18"/>
  <c r="E31" i="15"/>
  <c r="G31" i="15" s="1"/>
  <c r="E245" i="18"/>
  <c r="G235" i="15"/>
  <c r="G237" i="15"/>
  <c r="G239" i="15"/>
  <c r="G241" i="15"/>
  <c r="G236" i="15"/>
  <c r="G238" i="15"/>
  <c r="G240" i="15"/>
  <c r="F242" i="27"/>
  <c r="E242" i="27"/>
  <c r="D242" i="27"/>
  <c r="F241" i="27"/>
  <c r="E241" i="27"/>
  <c r="D241" i="27"/>
  <c r="F240" i="27"/>
  <c r="E240" i="27"/>
  <c r="D240" i="27"/>
  <c r="F239" i="27"/>
  <c r="E239" i="27"/>
  <c r="D239" i="27"/>
  <c r="F238" i="27"/>
  <c r="E238" i="27"/>
  <c r="D238" i="27"/>
  <c r="F237" i="27"/>
  <c r="E237" i="27"/>
  <c r="D237" i="27"/>
  <c r="F236" i="27"/>
  <c r="E236" i="27"/>
  <c r="D236" i="27"/>
  <c r="F235" i="27"/>
  <c r="E235" i="27"/>
  <c r="D235" i="27"/>
  <c r="F234" i="27"/>
  <c r="E234" i="27"/>
  <c r="D234" i="27"/>
  <c r="F233" i="27"/>
  <c r="E233" i="27"/>
  <c r="D233" i="27"/>
  <c r="F232" i="27"/>
  <c r="E232" i="27"/>
  <c r="D232" i="27"/>
  <c r="F231" i="27"/>
  <c r="E231" i="27"/>
  <c r="D231" i="27"/>
  <c r="F230" i="27"/>
  <c r="E230" i="27"/>
  <c r="D230" i="27"/>
  <c r="D224" i="27"/>
  <c r="E224" i="27"/>
  <c r="F224" i="27"/>
  <c r="D225" i="27"/>
  <c r="E225" i="27"/>
  <c r="F225" i="27"/>
  <c r="D226" i="27"/>
  <c r="E226" i="27"/>
  <c r="F226" i="27"/>
  <c r="D220" i="27"/>
  <c r="E220" i="27"/>
  <c r="F220" i="27"/>
  <c r="D221" i="27"/>
  <c r="E221" i="27"/>
  <c r="F221" i="27"/>
  <c r="D213" i="27"/>
  <c r="E213" i="27"/>
  <c r="F213" i="27"/>
  <c r="D214" i="27"/>
  <c r="E214" i="27"/>
  <c r="F214" i="27"/>
  <c r="D215" i="27"/>
  <c r="E215" i="27"/>
  <c r="F215" i="27"/>
  <c r="D216" i="27"/>
  <c r="E216" i="27"/>
  <c r="F216" i="27"/>
  <c r="D204" i="27"/>
  <c r="E204" i="27"/>
  <c r="F204" i="27"/>
  <c r="D205" i="27"/>
  <c r="E205" i="27"/>
  <c r="F205" i="27"/>
  <c r="D206" i="27"/>
  <c r="E206" i="27"/>
  <c r="F206" i="27"/>
  <c r="D207" i="27"/>
  <c r="E207" i="27"/>
  <c r="F207" i="27"/>
  <c r="D208" i="27"/>
  <c r="E208" i="27"/>
  <c r="F208" i="27"/>
  <c r="D209" i="27"/>
  <c r="E209" i="27"/>
  <c r="F209" i="27"/>
  <c r="D174" i="27"/>
  <c r="E174" i="27"/>
  <c r="F174" i="27"/>
  <c r="D175" i="27"/>
  <c r="E175" i="27"/>
  <c r="F175" i="27"/>
  <c r="D176" i="27"/>
  <c r="E176" i="27"/>
  <c r="F176" i="27"/>
  <c r="D177" i="27"/>
  <c r="E177" i="27"/>
  <c r="F177" i="27"/>
  <c r="D178" i="27"/>
  <c r="E178" i="27"/>
  <c r="F178" i="27"/>
  <c r="D179" i="27"/>
  <c r="E179" i="27"/>
  <c r="F179" i="27"/>
  <c r="D180" i="27"/>
  <c r="E180" i="27"/>
  <c r="F180" i="27"/>
  <c r="D181" i="27"/>
  <c r="E181" i="27"/>
  <c r="F181" i="27"/>
  <c r="D182" i="27"/>
  <c r="E182" i="27"/>
  <c r="F182" i="27"/>
  <c r="D183" i="27"/>
  <c r="E183" i="27"/>
  <c r="F183" i="27"/>
  <c r="D184" i="27"/>
  <c r="E184" i="27"/>
  <c r="F184" i="27"/>
  <c r="D185" i="27"/>
  <c r="E185" i="27"/>
  <c r="F185" i="27"/>
  <c r="D186" i="27"/>
  <c r="E186" i="27"/>
  <c r="F186" i="27"/>
  <c r="D187" i="27"/>
  <c r="E187" i="27"/>
  <c r="F187" i="27"/>
  <c r="D188" i="27"/>
  <c r="E188" i="27"/>
  <c r="F188" i="27"/>
  <c r="D189" i="27"/>
  <c r="E189" i="27"/>
  <c r="F189" i="27"/>
  <c r="D190" i="27"/>
  <c r="E190" i="27"/>
  <c r="F190" i="27"/>
  <c r="D191" i="27"/>
  <c r="E191" i="27"/>
  <c r="F191" i="27"/>
  <c r="D192" i="27"/>
  <c r="E192" i="27"/>
  <c r="F192" i="27"/>
  <c r="D193" i="27"/>
  <c r="E193" i="27"/>
  <c r="F193" i="27"/>
  <c r="D194" i="27"/>
  <c r="E194" i="27"/>
  <c r="F194" i="27"/>
  <c r="D195" i="27"/>
  <c r="E195" i="27"/>
  <c r="F195" i="27"/>
  <c r="D196" i="27"/>
  <c r="E196" i="27"/>
  <c r="F196" i="27"/>
  <c r="D197" i="27"/>
  <c r="E197" i="27"/>
  <c r="F197" i="27"/>
  <c r="D198" i="27"/>
  <c r="E198" i="27"/>
  <c r="F198" i="27"/>
  <c r="D199" i="27"/>
  <c r="E199" i="27"/>
  <c r="F199" i="27"/>
  <c r="D200" i="27"/>
  <c r="E200" i="27"/>
  <c r="F200" i="27"/>
  <c r="D201" i="27"/>
  <c r="E201" i="27"/>
  <c r="F201" i="27"/>
  <c r="D165" i="27"/>
  <c r="E165" i="27"/>
  <c r="F165" i="27"/>
  <c r="D166" i="27"/>
  <c r="E166" i="27"/>
  <c r="F166" i="27"/>
  <c r="D167" i="27"/>
  <c r="E167" i="27"/>
  <c r="F167" i="27"/>
  <c r="D168" i="27"/>
  <c r="E168" i="27"/>
  <c r="F168" i="27"/>
  <c r="D169" i="27"/>
  <c r="E169" i="27"/>
  <c r="F169" i="27"/>
  <c r="D170" i="27"/>
  <c r="E170" i="27"/>
  <c r="F170" i="27"/>
  <c r="D151" i="27"/>
  <c r="E151" i="27"/>
  <c r="D152" i="27"/>
  <c r="E152" i="27"/>
  <c r="D153" i="27"/>
  <c r="E153" i="27"/>
  <c r="D154" i="27"/>
  <c r="E154" i="27"/>
  <c r="D155" i="27"/>
  <c r="E155" i="27"/>
  <c r="D156" i="27"/>
  <c r="E156" i="27"/>
  <c r="D157" i="27"/>
  <c r="E157" i="27"/>
  <c r="D158" i="27"/>
  <c r="E158" i="27"/>
  <c r="D159" i="27"/>
  <c r="E159" i="27"/>
  <c r="D160" i="27"/>
  <c r="E160" i="27"/>
  <c r="D161" i="27"/>
  <c r="E161" i="27"/>
  <c r="D162" i="27"/>
  <c r="E162" i="27"/>
  <c r="D145" i="27"/>
  <c r="E145" i="27"/>
  <c r="D146" i="27"/>
  <c r="E146" i="27"/>
  <c r="D147" i="27"/>
  <c r="E147" i="27"/>
  <c r="D148" i="27"/>
  <c r="E148" i="27"/>
  <c r="D135" i="27"/>
  <c r="E135" i="27"/>
  <c r="D136" i="27"/>
  <c r="E136" i="27"/>
  <c r="D137" i="27"/>
  <c r="E137" i="27"/>
  <c r="D138" i="27"/>
  <c r="E138" i="27"/>
  <c r="D139" i="27"/>
  <c r="E139" i="27"/>
  <c r="D140" i="27"/>
  <c r="E140" i="27"/>
  <c r="D141" i="27"/>
  <c r="E141" i="27"/>
  <c r="D119" i="27"/>
  <c r="E119" i="27"/>
  <c r="F119" i="27"/>
  <c r="D120" i="27"/>
  <c r="E120" i="27"/>
  <c r="F120" i="27"/>
  <c r="D121" i="27"/>
  <c r="E121" i="27"/>
  <c r="F121" i="27"/>
  <c r="D122" i="27"/>
  <c r="E122" i="27"/>
  <c r="F122" i="27"/>
  <c r="D123" i="27"/>
  <c r="E123" i="27"/>
  <c r="F123" i="27"/>
  <c r="D124" i="27"/>
  <c r="E124" i="27"/>
  <c r="F124" i="27"/>
  <c r="D125" i="27"/>
  <c r="E125" i="27"/>
  <c r="F125" i="27"/>
  <c r="D126" i="27"/>
  <c r="E126" i="27"/>
  <c r="F126" i="27"/>
  <c r="D127" i="27"/>
  <c r="E127" i="27"/>
  <c r="F127" i="27"/>
  <c r="D128" i="27"/>
  <c r="E128" i="27"/>
  <c r="F128" i="27"/>
  <c r="D129" i="27"/>
  <c r="E129" i="27"/>
  <c r="F129" i="27"/>
  <c r="D130" i="27"/>
  <c r="E130" i="27"/>
  <c r="F130" i="27"/>
  <c r="D131" i="27"/>
  <c r="E131" i="27"/>
  <c r="F131" i="27"/>
  <c r="D114" i="27"/>
  <c r="E114" i="27"/>
  <c r="F114" i="27"/>
  <c r="D115" i="27"/>
  <c r="E115" i="27"/>
  <c r="F115" i="27"/>
  <c r="D80" i="27"/>
  <c r="E80" i="27"/>
  <c r="F80" i="27"/>
  <c r="D81" i="27"/>
  <c r="E81" i="27"/>
  <c r="F81" i="27"/>
  <c r="D82" i="27"/>
  <c r="E82" i="27"/>
  <c r="F82" i="27"/>
  <c r="D83" i="27"/>
  <c r="E83" i="27"/>
  <c r="F83" i="27"/>
  <c r="D84" i="27"/>
  <c r="E84" i="27"/>
  <c r="F84" i="27"/>
  <c r="D85" i="27"/>
  <c r="E85" i="27"/>
  <c r="F85" i="27"/>
  <c r="D86" i="27"/>
  <c r="E86" i="27"/>
  <c r="F86" i="27"/>
  <c r="D87" i="27"/>
  <c r="E87" i="27"/>
  <c r="F87" i="27"/>
  <c r="D88" i="27"/>
  <c r="E88" i="27"/>
  <c r="F88" i="27"/>
  <c r="D89" i="27"/>
  <c r="E89" i="27"/>
  <c r="F89" i="27"/>
  <c r="D90" i="27"/>
  <c r="E90" i="27"/>
  <c r="F90" i="27"/>
  <c r="D91" i="27"/>
  <c r="E91" i="27"/>
  <c r="F91" i="27"/>
  <c r="D92" i="27"/>
  <c r="E92" i="27"/>
  <c r="F92" i="27"/>
  <c r="D93" i="27"/>
  <c r="E93" i="27"/>
  <c r="F93" i="27"/>
  <c r="D94" i="27"/>
  <c r="E94" i="27"/>
  <c r="F94" i="27"/>
  <c r="D95" i="27"/>
  <c r="E95" i="27"/>
  <c r="F95" i="27"/>
  <c r="D96" i="27"/>
  <c r="E96" i="27"/>
  <c r="F96" i="27"/>
  <c r="D97" i="27"/>
  <c r="E97" i="27"/>
  <c r="F97" i="27"/>
  <c r="D98" i="27"/>
  <c r="E98" i="27"/>
  <c r="F98" i="27"/>
  <c r="D99" i="27"/>
  <c r="E99" i="27"/>
  <c r="F99" i="27"/>
  <c r="D100" i="27"/>
  <c r="E100" i="27"/>
  <c r="F100" i="27"/>
  <c r="D101" i="27"/>
  <c r="E101" i="27"/>
  <c r="F101" i="27"/>
  <c r="D102" i="27"/>
  <c r="E102" i="27"/>
  <c r="F102" i="27"/>
  <c r="D103" i="27"/>
  <c r="E103" i="27"/>
  <c r="F103" i="27"/>
  <c r="D104" i="27"/>
  <c r="E104" i="27"/>
  <c r="F104" i="27"/>
  <c r="D105" i="27"/>
  <c r="E105" i="27"/>
  <c r="F105" i="27"/>
  <c r="D106" i="27"/>
  <c r="E106" i="27"/>
  <c r="F106" i="27"/>
  <c r="D107" i="27"/>
  <c r="E107" i="27"/>
  <c r="F107" i="27"/>
  <c r="D108" i="27"/>
  <c r="E108" i="27"/>
  <c r="F108" i="27"/>
  <c r="D109" i="27"/>
  <c r="E109" i="27"/>
  <c r="F109" i="27"/>
  <c r="D110" i="27"/>
  <c r="E110" i="27"/>
  <c r="F110" i="27"/>
  <c r="D67" i="27"/>
  <c r="E67" i="27"/>
  <c r="F67" i="27"/>
  <c r="D68" i="27"/>
  <c r="E68" i="27"/>
  <c r="F68" i="27"/>
  <c r="D69" i="27"/>
  <c r="E69" i="27"/>
  <c r="F69" i="27"/>
  <c r="D70" i="27"/>
  <c r="E70" i="27"/>
  <c r="F70" i="27"/>
  <c r="D71" i="27"/>
  <c r="E71" i="27"/>
  <c r="F71" i="27"/>
  <c r="D72" i="27"/>
  <c r="E72" i="27"/>
  <c r="F72" i="27"/>
  <c r="D73" i="27"/>
  <c r="E73" i="27"/>
  <c r="F73" i="27"/>
  <c r="D74" i="27"/>
  <c r="E74" i="27"/>
  <c r="F74" i="27"/>
  <c r="D75" i="27"/>
  <c r="E75" i="27"/>
  <c r="F75" i="27"/>
  <c r="D76" i="27"/>
  <c r="E76" i="27"/>
  <c r="F76" i="27"/>
  <c r="D62" i="27"/>
  <c r="E62" i="27"/>
  <c r="F62" i="27"/>
  <c r="D63" i="27"/>
  <c r="E63" i="27"/>
  <c r="F63" i="27"/>
  <c r="D64" i="27"/>
  <c r="E64" i="27"/>
  <c r="F64" i="27"/>
  <c r="D53" i="27"/>
  <c r="E53" i="27"/>
  <c r="F53" i="27"/>
  <c r="D54" i="27"/>
  <c r="E54" i="27"/>
  <c r="F54" i="27"/>
  <c r="D55" i="27"/>
  <c r="E55" i="27"/>
  <c r="F55" i="27"/>
  <c r="D56" i="27"/>
  <c r="E56" i="27"/>
  <c r="F56" i="27"/>
  <c r="D57" i="27"/>
  <c r="E57" i="27"/>
  <c r="F57" i="27"/>
  <c r="D58" i="27"/>
  <c r="E58" i="27"/>
  <c r="F58" i="27"/>
  <c r="D59" i="27"/>
  <c r="E59" i="27"/>
  <c r="F59" i="27"/>
  <c r="D42" i="27"/>
  <c r="E42" i="27"/>
  <c r="F42" i="27"/>
  <c r="D43" i="27"/>
  <c r="E43" i="27"/>
  <c r="F43" i="27"/>
  <c r="D44" i="27"/>
  <c r="E44" i="27"/>
  <c r="F44" i="27"/>
  <c r="D45" i="27"/>
  <c r="E45" i="27"/>
  <c r="F45" i="27"/>
  <c r="D46" i="27"/>
  <c r="E46" i="27"/>
  <c r="F46" i="27"/>
  <c r="D47" i="27"/>
  <c r="E47" i="27"/>
  <c r="F47" i="27"/>
  <c r="D48" i="27"/>
  <c r="E48" i="27"/>
  <c r="F48" i="27"/>
  <c r="D49" i="27"/>
  <c r="E49" i="27"/>
  <c r="F49" i="27"/>
  <c r="D50" i="27"/>
  <c r="E50" i="27"/>
  <c r="F50" i="27"/>
  <c r="D41" i="27"/>
  <c r="F10" i="27"/>
  <c r="F11" i="27"/>
  <c r="F12" i="27"/>
  <c r="F13" i="27"/>
  <c r="F14" i="27"/>
  <c r="F15" i="27"/>
  <c r="F16" i="27"/>
  <c r="F17" i="27"/>
  <c r="F18" i="27"/>
  <c r="F19" i="27"/>
  <c r="F20" i="27"/>
  <c r="F21" i="27"/>
  <c r="F22" i="27"/>
  <c r="F23" i="27"/>
  <c r="F24" i="27"/>
  <c r="F25" i="27"/>
  <c r="F28" i="27"/>
  <c r="F29" i="27"/>
  <c r="F30" i="27"/>
  <c r="F31" i="27"/>
  <c r="F32" i="27"/>
  <c r="F33" i="27"/>
  <c r="F34" i="27"/>
  <c r="F35" i="27"/>
  <c r="F36" i="27"/>
  <c r="F37" i="27"/>
  <c r="F38" i="27"/>
  <c r="F27" i="27"/>
  <c r="D28" i="27"/>
  <c r="E28" i="27"/>
  <c r="D29" i="27"/>
  <c r="E29" i="27"/>
  <c r="D30" i="27"/>
  <c r="E30" i="27"/>
  <c r="D31" i="27"/>
  <c r="E31" i="27"/>
  <c r="D32" i="27"/>
  <c r="E32" i="27"/>
  <c r="D33" i="27"/>
  <c r="E33" i="27"/>
  <c r="D34" i="27"/>
  <c r="E34" i="27"/>
  <c r="D35" i="27"/>
  <c r="E35" i="27"/>
  <c r="D36" i="27"/>
  <c r="E36" i="27"/>
  <c r="D37" i="27"/>
  <c r="E37" i="27"/>
  <c r="D38" i="27"/>
  <c r="E38" i="27"/>
  <c r="Z233" i="15"/>
  <c r="AB233" i="15" s="1"/>
  <c r="AA233" i="15"/>
  <c r="Z234" i="15"/>
  <c r="AB234" i="15" s="1"/>
  <c r="AA234" i="15"/>
  <c r="Z235" i="15"/>
  <c r="AB235" i="15" s="1"/>
  <c r="AA235" i="15"/>
  <c r="Z236" i="15"/>
  <c r="AB236" i="15" s="1"/>
  <c r="AA236" i="15"/>
  <c r="Z237" i="15"/>
  <c r="AB237" i="15" s="1"/>
  <c r="AA237" i="15"/>
  <c r="Z238" i="15"/>
  <c r="AB238" i="15" s="1"/>
  <c r="AA238" i="15"/>
  <c r="Z239" i="15"/>
  <c r="AB239" i="15" s="1"/>
  <c r="AA239" i="15"/>
  <c r="Z240" i="15"/>
  <c r="AB240" i="15" s="1"/>
  <c r="AA240" i="15"/>
  <c r="Z241" i="15"/>
  <c r="AB241" i="15" s="1"/>
  <c r="AA241" i="15"/>
  <c r="AA228" i="15"/>
  <c r="Z228" i="15"/>
  <c r="AB228" i="15" s="1"/>
  <c r="Z224" i="15"/>
  <c r="AB224" i="15" s="1"/>
  <c r="AA224" i="15"/>
  <c r="Z225" i="15"/>
  <c r="AB225" i="15" s="1"/>
  <c r="AA225" i="15"/>
  <c r="Z220" i="15"/>
  <c r="AB220" i="15" s="1"/>
  <c r="AA220" i="15"/>
  <c r="Z213" i="15"/>
  <c r="AB213" i="15" s="1"/>
  <c r="AA213" i="15"/>
  <c r="Z215" i="15"/>
  <c r="AB215" i="15" s="1"/>
  <c r="AA215" i="15"/>
  <c r="Z204" i="15"/>
  <c r="AB204" i="15" s="1"/>
  <c r="AA204" i="15"/>
  <c r="Z205" i="15"/>
  <c r="AB205" i="15" s="1"/>
  <c r="AA205" i="15"/>
  <c r="Z206" i="15"/>
  <c r="AB206" i="15" s="1"/>
  <c r="AA206" i="15"/>
  <c r="Z208" i="15"/>
  <c r="AB208" i="15" s="1"/>
  <c r="AA208" i="15"/>
  <c r="Z176" i="15"/>
  <c r="AB176" i="15" s="1"/>
  <c r="AA176" i="15"/>
  <c r="Z177" i="15"/>
  <c r="AB177" i="15" s="1"/>
  <c r="AA177" i="15"/>
  <c r="Z178" i="15"/>
  <c r="AB178" i="15" s="1"/>
  <c r="AA178" i="15"/>
  <c r="Z179" i="15"/>
  <c r="AB179" i="15" s="1"/>
  <c r="AA179" i="15"/>
  <c r="Z180" i="15"/>
  <c r="AB180" i="15" s="1"/>
  <c r="AA180" i="15"/>
  <c r="Z181" i="15"/>
  <c r="AB181" i="15" s="1"/>
  <c r="AA181" i="15"/>
  <c r="Z183" i="15"/>
  <c r="AB183" i="15" s="1"/>
  <c r="AA183" i="15"/>
  <c r="Z184" i="15"/>
  <c r="AB184" i="15" s="1"/>
  <c r="AA184" i="15"/>
  <c r="Z185" i="15"/>
  <c r="AB185" i="15" s="1"/>
  <c r="AA185" i="15"/>
  <c r="Z186" i="15"/>
  <c r="AB186" i="15" s="1"/>
  <c r="AA186" i="15"/>
  <c r="Z187" i="15"/>
  <c r="AB187" i="15" s="1"/>
  <c r="AA187" i="15"/>
  <c r="Z188" i="15"/>
  <c r="AB188" i="15" s="1"/>
  <c r="AA188" i="15"/>
  <c r="Z189" i="15"/>
  <c r="AB189" i="15" s="1"/>
  <c r="AA189" i="15"/>
  <c r="Z190" i="15"/>
  <c r="AB190" i="15" s="1"/>
  <c r="AA190" i="15"/>
  <c r="Z191" i="15"/>
  <c r="AB191" i="15" s="1"/>
  <c r="AA191" i="15"/>
  <c r="Z193" i="15"/>
  <c r="AB193" i="15" s="1"/>
  <c r="AA193" i="15"/>
  <c r="Z194" i="15"/>
  <c r="AB194" i="15" s="1"/>
  <c r="AA194" i="15"/>
  <c r="Z196" i="15"/>
  <c r="AB196" i="15" s="1"/>
  <c r="AA196" i="15"/>
  <c r="Z198" i="15"/>
  <c r="AB198" i="15" s="1"/>
  <c r="AA198" i="15"/>
  <c r="Z199" i="15"/>
  <c r="AB199" i="15" s="1"/>
  <c r="AA199" i="15"/>
  <c r="Z200" i="15"/>
  <c r="AB200" i="15" s="1"/>
  <c r="AA200" i="15"/>
  <c r="Z164" i="15"/>
  <c r="AB164" i="15" s="1"/>
  <c r="AA164" i="15"/>
  <c r="Z165" i="15"/>
  <c r="AB165" i="15" s="1"/>
  <c r="AA165" i="15"/>
  <c r="Z166" i="15"/>
  <c r="AB166" i="15" s="1"/>
  <c r="AA166" i="15"/>
  <c r="Z167" i="15"/>
  <c r="AB167" i="15" s="1"/>
  <c r="AA167" i="15"/>
  <c r="Z169" i="15"/>
  <c r="AB169" i="15" s="1"/>
  <c r="AA169" i="15"/>
  <c r="Z154" i="15"/>
  <c r="AB154" i="15" s="1"/>
  <c r="AA154" i="15"/>
  <c r="Z156" i="15"/>
  <c r="AB156" i="15" s="1"/>
  <c r="AA156" i="15"/>
  <c r="Z157" i="15"/>
  <c r="AB157" i="15" s="1"/>
  <c r="AA157" i="15"/>
  <c r="Z158" i="15"/>
  <c r="AB158" i="15" s="1"/>
  <c r="AA158" i="15"/>
  <c r="Z159" i="15"/>
  <c r="AB159" i="15" s="1"/>
  <c r="AA159" i="15"/>
  <c r="Z146" i="15"/>
  <c r="AB146" i="15" s="1"/>
  <c r="AA146" i="15"/>
  <c r="Z147" i="15"/>
  <c r="AB147" i="15" s="1"/>
  <c r="AA147" i="15"/>
  <c r="Z138" i="15"/>
  <c r="AB138" i="15" s="1"/>
  <c r="AA138" i="15"/>
  <c r="Z119" i="15"/>
  <c r="AB119" i="15" s="1"/>
  <c r="AA119" i="15"/>
  <c r="Z122" i="15"/>
  <c r="AB122" i="15" s="1"/>
  <c r="AA122" i="15"/>
  <c r="Z124" i="15"/>
  <c r="AB124" i="15" s="1"/>
  <c r="AA124" i="15"/>
  <c r="Z125" i="15"/>
  <c r="AB125" i="15" s="1"/>
  <c r="AA125" i="15"/>
  <c r="Z126" i="15"/>
  <c r="AB126" i="15" s="1"/>
  <c r="AA126" i="15"/>
  <c r="Z127" i="15"/>
  <c r="AB127" i="15" s="1"/>
  <c r="AA127" i="15"/>
  <c r="Z130" i="15"/>
  <c r="AB130" i="15" s="1"/>
  <c r="AA130" i="15"/>
  <c r="Z114" i="15"/>
  <c r="AB114" i="15" s="1"/>
  <c r="AA114" i="15"/>
  <c r="Z79" i="15"/>
  <c r="AB79" i="15" s="1"/>
  <c r="AA79" i="15"/>
  <c r="Z82" i="15"/>
  <c r="AB82" i="15" s="1"/>
  <c r="AA82" i="15"/>
  <c r="Z84" i="15"/>
  <c r="AB84" i="15" s="1"/>
  <c r="AA84" i="15"/>
  <c r="Z88" i="15"/>
  <c r="AB88" i="15" s="1"/>
  <c r="AA88" i="15"/>
  <c r="Z90" i="15"/>
  <c r="AB90" i="15" s="1"/>
  <c r="AA90" i="15"/>
  <c r="Z92" i="15"/>
  <c r="AB92" i="15" s="1"/>
  <c r="AA92" i="15"/>
  <c r="Z95" i="15"/>
  <c r="AB95" i="15" s="1"/>
  <c r="AA95" i="15"/>
  <c r="Z96" i="15"/>
  <c r="AB96" i="15" s="1"/>
  <c r="AA96" i="15"/>
  <c r="Z97" i="15"/>
  <c r="AB97" i="15" s="1"/>
  <c r="AA97" i="15"/>
  <c r="Z98" i="15"/>
  <c r="AB98" i="15" s="1"/>
  <c r="AA98" i="15"/>
  <c r="Z99" i="15"/>
  <c r="AB99" i="15" s="1"/>
  <c r="AA99" i="15"/>
  <c r="Z100" i="15"/>
  <c r="AB100" i="15" s="1"/>
  <c r="AA100" i="15"/>
  <c r="Z102" i="15"/>
  <c r="AB102" i="15" s="1"/>
  <c r="AA102" i="15"/>
  <c r="Z103" i="15"/>
  <c r="AB103" i="15" s="1"/>
  <c r="AA103" i="15"/>
  <c r="Z104" i="15"/>
  <c r="AB104" i="15" s="1"/>
  <c r="AA104" i="15"/>
  <c r="Z108" i="15"/>
  <c r="AB108" i="15" s="1"/>
  <c r="AA108" i="15"/>
  <c r="Z68" i="15"/>
  <c r="AB68" i="15" s="1"/>
  <c r="AA68" i="15"/>
  <c r="Z70" i="15"/>
  <c r="AB70" i="15" s="1"/>
  <c r="AA70" i="15"/>
  <c r="Z71" i="15"/>
  <c r="AB71" i="15" s="1"/>
  <c r="AA71" i="15"/>
  <c r="Z73" i="15"/>
  <c r="AB73" i="15" s="1"/>
  <c r="AA73" i="15"/>
  <c r="AA65" i="15"/>
  <c r="Z65" i="15"/>
  <c r="AB65" i="15" s="1"/>
  <c r="Z61" i="15"/>
  <c r="AB61" i="15" s="1"/>
  <c r="AA61" i="15"/>
  <c r="Z56" i="15"/>
  <c r="AB56" i="15" s="1"/>
  <c r="AA56" i="15"/>
  <c r="Z58" i="15"/>
  <c r="AB58" i="15" s="1"/>
  <c r="AA58" i="15"/>
  <c r="AA51" i="15"/>
  <c r="Z51" i="15"/>
  <c r="AB51" i="15" s="1"/>
  <c r="Z41" i="15"/>
  <c r="AB41" i="15" s="1"/>
  <c r="AA41" i="15"/>
  <c r="Z44" i="15"/>
  <c r="AB44" i="15" s="1"/>
  <c r="AA44" i="15"/>
  <c r="Z45" i="15"/>
  <c r="AB45" i="15" s="1"/>
  <c r="AA45" i="15"/>
  <c r="Z49" i="15"/>
  <c r="AB49" i="15" s="1"/>
  <c r="AA49" i="15"/>
  <c r="AA40" i="15"/>
  <c r="Z40" i="15"/>
  <c r="AB40" i="15" s="1"/>
  <c r="Z29" i="15"/>
  <c r="AB29" i="15" s="1"/>
  <c r="AA29" i="15"/>
  <c r="Z31" i="15"/>
  <c r="AB31" i="15" s="1"/>
  <c r="AA31" i="15"/>
  <c r="Z34" i="15"/>
  <c r="AB34" i="15" s="1"/>
  <c r="AA34" i="15"/>
  <c r="Z35" i="15"/>
  <c r="AB35" i="15" s="1"/>
  <c r="AA35" i="15"/>
  <c r="Z36" i="15"/>
  <c r="AB36" i="15" s="1"/>
  <c r="AA36" i="15"/>
  <c r="AA9" i="15"/>
  <c r="Z9" i="15"/>
  <c r="AB9" i="15" s="1"/>
  <c r="Z13" i="15"/>
  <c r="AB13" i="15" s="1"/>
  <c r="AA13" i="15"/>
  <c r="Z15" i="15"/>
  <c r="AB15" i="15" s="1"/>
  <c r="AA15" i="15"/>
  <c r="Z16" i="15"/>
  <c r="AB16" i="15" s="1"/>
  <c r="AA16" i="15"/>
  <c r="Z17" i="15"/>
  <c r="AB17" i="15" s="1"/>
  <c r="AA17" i="15"/>
  <c r="Z18" i="15"/>
  <c r="AB18" i="15" s="1"/>
  <c r="AA18" i="15"/>
  <c r="Z19" i="15"/>
  <c r="AB19" i="15" s="1"/>
  <c r="AA19" i="15"/>
  <c r="Z20" i="15"/>
  <c r="AB20" i="15" s="1"/>
  <c r="AA20" i="15"/>
  <c r="Z21" i="15"/>
  <c r="AB21" i="15" s="1"/>
  <c r="AA21" i="15"/>
  <c r="Z22" i="15"/>
  <c r="AB22" i="15" s="1"/>
  <c r="AA22" i="15"/>
  <c r="Z23" i="15"/>
  <c r="AB23" i="15" s="1"/>
  <c r="AA23" i="15"/>
  <c r="Z24" i="15"/>
  <c r="AB24" i="15" s="1"/>
  <c r="AA24" i="15"/>
  <c r="Y9" i="15"/>
  <c r="Y10" i="15"/>
  <c r="Y8" i="15"/>
  <c r="E10" i="27"/>
  <c r="E11" i="27"/>
  <c r="E12" i="27"/>
  <c r="E13" i="27"/>
  <c r="E14" i="27"/>
  <c r="E15" i="27"/>
  <c r="E16" i="27"/>
  <c r="E17" i="27"/>
  <c r="E18" i="27"/>
  <c r="E19" i="27"/>
  <c r="E20" i="27"/>
  <c r="E21" i="27"/>
  <c r="E22" i="27"/>
  <c r="E23" i="27"/>
  <c r="E24" i="27"/>
  <c r="E25" i="27"/>
  <c r="E9" i="27"/>
  <c r="D10" i="27"/>
  <c r="D11" i="27"/>
  <c r="D12" i="27"/>
  <c r="D13" i="27"/>
  <c r="D14" i="27"/>
  <c r="D15" i="27"/>
  <c r="D16" i="27"/>
  <c r="D17" i="27"/>
  <c r="D18" i="27"/>
  <c r="D19" i="27"/>
  <c r="D20" i="27"/>
  <c r="D21" i="27"/>
  <c r="D22" i="27"/>
  <c r="D23" i="27"/>
  <c r="D24" i="27"/>
  <c r="D25" i="27"/>
  <c r="D9" i="27"/>
  <c r="H208" i="15"/>
  <c r="I208" i="15" s="1"/>
  <c r="H199" i="15"/>
  <c r="I199" i="15" s="1"/>
  <c r="H155" i="15"/>
  <c r="I155" i="15" s="1"/>
  <c r="H156" i="15"/>
  <c r="T157" i="15"/>
  <c r="H158" i="15"/>
  <c r="H159" i="15"/>
  <c r="I159" i="15" s="1"/>
  <c r="H160" i="15"/>
  <c r="H161" i="15"/>
  <c r="P129" i="15"/>
  <c r="H58" i="15"/>
  <c r="I58" i="15" s="1"/>
  <c r="H49" i="15"/>
  <c r="I49" i="15" s="1"/>
  <c r="H36" i="15"/>
  <c r="I36" i="15" s="1"/>
  <c r="D48" i="19"/>
  <c r="A3" i="18"/>
  <c r="H3" i="18"/>
  <c r="D19" i="21"/>
  <c r="D27" i="27"/>
  <c r="E27" i="27"/>
  <c r="E41" i="27"/>
  <c r="D52" i="27"/>
  <c r="E52" i="27"/>
  <c r="D61" i="27"/>
  <c r="E61" i="27"/>
  <c r="D66" i="27"/>
  <c r="E66" i="27"/>
  <c r="D79" i="27"/>
  <c r="E79" i="27"/>
  <c r="D113" i="27"/>
  <c r="E113" i="27"/>
  <c r="D118" i="27"/>
  <c r="E118" i="27"/>
  <c r="D134" i="27"/>
  <c r="E134" i="27"/>
  <c r="D144" i="27"/>
  <c r="E144" i="27"/>
  <c r="D150" i="27"/>
  <c r="E150" i="27"/>
  <c r="D164" i="27"/>
  <c r="E164" i="27"/>
  <c r="D173" i="27"/>
  <c r="E173" i="27"/>
  <c r="D203" i="27"/>
  <c r="E203" i="27"/>
  <c r="D212" i="27"/>
  <c r="E212" i="27"/>
  <c r="D219" i="27"/>
  <c r="E219" i="27"/>
  <c r="D223" i="27"/>
  <c r="E223" i="27"/>
  <c r="D229" i="27"/>
  <c r="E229" i="27"/>
  <c r="F9" i="27"/>
  <c r="F41" i="27"/>
  <c r="F52" i="27"/>
  <c r="F61" i="27"/>
  <c r="F66" i="27"/>
  <c r="F79" i="27"/>
  <c r="F113" i="27"/>
  <c r="F118" i="27"/>
  <c r="F164" i="27"/>
  <c r="F173" i="27"/>
  <c r="F203" i="27"/>
  <c r="F212" i="27"/>
  <c r="F219" i="27"/>
  <c r="F223" i="27"/>
  <c r="F229" i="27"/>
  <c r="A3" i="27"/>
  <c r="E23" i="22"/>
  <c r="A1" i="22"/>
  <c r="A1" i="21"/>
  <c r="A3" i="19"/>
  <c r="B5" i="16"/>
  <c r="Q8" i="23"/>
  <c r="Q2" i="23"/>
  <c r="P8" i="23"/>
  <c r="P2" i="23"/>
  <c r="O8" i="23"/>
  <c r="O2" i="23"/>
  <c r="N8" i="23"/>
  <c r="N2" i="23"/>
  <c r="M8" i="23"/>
  <c r="M2" i="23"/>
  <c r="L8" i="23"/>
  <c r="L2" i="23"/>
  <c r="K8" i="23"/>
  <c r="K2" i="23"/>
  <c r="J8" i="23"/>
  <c r="J2" i="23"/>
  <c r="I8" i="23"/>
  <c r="I2" i="23"/>
  <c r="H8" i="23"/>
  <c r="H2" i="23"/>
  <c r="G8" i="23"/>
  <c r="G2" i="23"/>
  <c r="F8" i="23"/>
  <c r="F2" i="23"/>
  <c r="E8" i="23"/>
  <c r="E2" i="23"/>
  <c r="D8" i="23"/>
  <c r="D2" i="23"/>
  <c r="C8" i="23"/>
  <c r="C2" i="23"/>
  <c r="B8" i="23"/>
  <c r="B2" i="23"/>
  <c r="A8" i="23"/>
  <c r="A2" i="23"/>
  <c r="A7" i="23"/>
  <c r="A1" i="23"/>
  <c r="H228" i="15"/>
  <c r="I228" i="15" s="1"/>
  <c r="H229" i="15"/>
  <c r="H231" i="15"/>
  <c r="H232" i="15"/>
  <c r="H233" i="15"/>
  <c r="I233" i="15" s="1"/>
  <c r="H234" i="15"/>
  <c r="I234" i="15" s="1"/>
  <c r="Z222" i="15"/>
  <c r="Z223" i="15"/>
  <c r="H224" i="15"/>
  <c r="I224" i="15" s="1"/>
  <c r="N218" i="15"/>
  <c r="N211" i="15"/>
  <c r="H212" i="15"/>
  <c r="H215" i="15"/>
  <c r="I215" i="15" s="1"/>
  <c r="H202" i="15"/>
  <c r="H172" i="15"/>
  <c r="H181" i="15"/>
  <c r="I181" i="15" s="1"/>
  <c r="H184" i="15"/>
  <c r="I184" i="15" s="1"/>
  <c r="H190" i="15"/>
  <c r="I190" i="15" s="1"/>
  <c r="H195" i="15"/>
  <c r="H164" i="15"/>
  <c r="I164" i="15" s="1"/>
  <c r="Z168" i="15"/>
  <c r="H149" i="15"/>
  <c r="I149" i="15" s="1"/>
  <c r="H151" i="15"/>
  <c r="H152" i="15"/>
  <c r="H153" i="15"/>
  <c r="N144" i="15"/>
  <c r="H133" i="15"/>
  <c r="I133" i="15" s="1"/>
  <c r="Z134" i="15"/>
  <c r="H135" i="15"/>
  <c r="I135" i="15" s="1"/>
  <c r="V119" i="15"/>
  <c r="H120" i="15"/>
  <c r="I120" i="15" s="1"/>
  <c r="H124" i="15"/>
  <c r="I124" i="15" s="1"/>
  <c r="H125" i="15"/>
  <c r="H127" i="15"/>
  <c r="I127" i="15" s="1"/>
  <c r="H128" i="15"/>
  <c r="N113" i="15"/>
  <c r="H114" i="15"/>
  <c r="I114" i="15" s="1"/>
  <c r="R78" i="15"/>
  <c r="H79" i="15"/>
  <c r="R80" i="15"/>
  <c r="H84" i="15"/>
  <c r="H86" i="15"/>
  <c r="H91" i="15"/>
  <c r="H100" i="15"/>
  <c r="I100" i="15" s="1"/>
  <c r="Z101" i="15"/>
  <c r="H104" i="15"/>
  <c r="I104" i="15" s="1"/>
  <c r="R105" i="15"/>
  <c r="P108" i="15"/>
  <c r="H65" i="15"/>
  <c r="I65" i="15" s="1"/>
  <c r="H66" i="15"/>
  <c r="I66" i="15" s="1"/>
  <c r="H72" i="15"/>
  <c r="I72" i="15" s="1"/>
  <c r="H63" i="15"/>
  <c r="I63" i="15" s="1"/>
  <c r="H54" i="15"/>
  <c r="I54" i="15" s="1"/>
  <c r="H57" i="15"/>
  <c r="Z42" i="15"/>
  <c r="H46" i="15"/>
  <c r="H26" i="15"/>
  <c r="I26" i="15" s="1"/>
  <c r="H29" i="15"/>
  <c r="I29" i="15" s="1"/>
  <c r="H30" i="15"/>
  <c r="H9" i="15"/>
  <c r="I9" i="15" s="1"/>
  <c r="H11" i="15"/>
  <c r="I11" i="15" s="1"/>
  <c r="L12" i="15"/>
  <c r="P16" i="15"/>
  <c r="H17" i="15"/>
  <c r="I17" i="15" s="1"/>
  <c r="H21" i="15"/>
  <c r="I21" i="15" s="1"/>
  <c r="D60" i="19"/>
  <c r="D58" i="19"/>
  <c r="D55" i="19"/>
  <c r="D56" i="19"/>
  <c r="D57" i="19"/>
  <c r="D54" i="19"/>
  <c r="D53" i="19"/>
  <c r="D52" i="19"/>
  <c r="D50" i="19"/>
  <c r="D49" i="19"/>
  <c r="D45" i="19"/>
  <c r="D46" i="19"/>
  <c r="D47" i="19"/>
  <c r="D40" i="19"/>
  <c r="D41" i="19"/>
  <c r="D43" i="19"/>
  <c r="D44" i="19"/>
  <c r="D36" i="19"/>
  <c r="D37" i="19"/>
  <c r="D38" i="19"/>
  <c r="D39" i="19"/>
  <c r="D34" i="19"/>
  <c r="D33" i="19"/>
  <c r="D32" i="19"/>
  <c r="D30" i="19"/>
  <c r="D28" i="19"/>
  <c r="D29" i="19"/>
  <c r="D27" i="19"/>
  <c r="D26" i="19"/>
  <c r="D25" i="19"/>
  <c r="D24" i="19"/>
  <c r="D23" i="19"/>
  <c r="D22" i="19"/>
  <c r="D21" i="19"/>
  <c r="D20" i="19"/>
  <c r="D19" i="19"/>
  <c r="D18" i="19"/>
  <c r="D17" i="19"/>
  <c r="D15" i="19"/>
  <c r="D12" i="19"/>
  <c r="D11" i="19"/>
  <c r="D13" i="19"/>
  <c r="D10" i="19"/>
  <c r="D9" i="19"/>
  <c r="D8" i="19"/>
  <c r="D7" i="19"/>
  <c r="H134" i="15"/>
  <c r="Z149" i="15"/>
  <c r="H179" i="15"/>
  <c r="I179" i="15" s="1"/>
  <c r="H185" i="15"/>
  <c r="I185" i="15" s="1"/>
  <c r="H211" i="15"/>
  <c r="I211" i="15" s="1"/>
  <c r="H218" i="15"/>
  <c r="I218" i="15" s="1"/>
  <c r="H240" i="15"/>
  <c r="N133" i="15"/>
  <c r="Z152" i="15"/>
  <c r="H225" i="15"/>
  <c r="I225" i="15" s="1"/>
  <c r="T151" i="15"/>
  <c r="H183" i="15"/>
  <c r="I183" i="15" s="1"/>
  <c r="Z231" i="15"/>
  <c r="H196" i="15"/>
  <c r="I196" i="15" s="1"/>
  <c r="H203" i="15"/>
  <c r="H214" i="15"/>
  <c r="Z195" i="15"/>
  <c r="H68" i="15"/>
  <c r="I68" i="15" s="1"/>
  <c r="H82" i="15"/>
  <c r="I82" i="15" s="1"/>
  <c r="H24" i="15"/>
  <c r="I24" i="15" s="1"/>
  <c r="H126" i="15"/>
  <c r="I126" i="15" s="1"/>
  <c r="Z175" i="15"/>
  <c r="H55" i="15"/>
  <c r="Z66" i="15"/>
  <c r="H107" i="15"/>
  <c r="I107" i="15" s="1"/>
  <c r="H103" i="15"/>
  <c r="I103" i="15" s="1"/>
  <c r="H191" i="15"/>
  <c r="I191" i="15" s="1"/>
  <c r="H189" i="15"/>
  <c r="I189" i="15" s="1"/>
  <c r="H187" i="15"/>
  <c r="I187" i="15" s="1"/>
  <c r="L202" i="15"/>
  <c r="H51" i="15"/>
  <c r="I51" i="15" s="1"/>
  <c r="H105" i="15"/>
  <c r="I105" i="15" s="1"/>
  <c r="H81" i="15"/>
  <c r="I81" i="15" s="1"/>
  <c r="H143" i="15"/>
  <c r="I143" i="15" s="1"/>
  <c r="H222" i="15"/>
  <c r="I222" i="15" s="1"/>
  <c r="Z232" i="15"/>
  <c r="H70" i="15"/>
  <c r="I70" i="15" s="1"/>
  <c r="H99" i="15"/>
  <c r="I99" i="15" s="1"/>
  <c r="R79" i="15"/>
  <c r="H118" i="15"/>
  <c r="I118" i="15" s="1"/>
  <c r="H144" i="15"/>
  <c r="I144" i="15" s="1"/>
  <c r="H154" i="15"/>
  <c r="I154" i="15" s="1"/>
  <c r="H223" i="15"/>
  <c r="H62" i="15"/>
  <c r="H88" i="15"/>
  <c r="I88" i="15" s="1"/>
  <c r="H113" i="15"/>
  <c r="I113" i="15" s="1"/>
  <c r="V125" i="15"/>
  <c r="H168" i="15"/>
  <c r="Z197" i="15"/>
  <c r="H194" i="15"/>
  <c r="I194" i="15" s="1"/>
  <c r="Z203" i="15"/>
  <c r="Z229" i="15"/>
  <c r="H238" i="15"/>
  <c r="H20" i="15"/>
  <c r="I20" i="15" s="1"/>
  <c r="H101" i="15"/>
  <c r="H97" i="15"/>
  <c r="I97" i="15" s="1"/>
  <c r="H122" i="15"/>
  <c r="I122" i="15" s="1"/>
  <c r="H147" i="15"/>
  <c r="I147" i="15" s="1"/>
  <c r="H169" i="15"/>
  <c r="I169" i="15" s="1"/>
  <c r="H175" i="15"/>
  <c r="Z172" i="15"/>
  <c r="H237" i="15"/>
  <c r="H90" i="15"/>
  <c r="I90" i="15" s="1"/>
  <c r="H186" i="15"/>
  <c r="I186" i="15" s="1"/>
  <c r="H12" i="15"/>
  <c r="I12" i="15" s="1"/>
  <c r="H8" i="15"/>
  <c r="Z8" i="15"/>
  <c r="Z26" i="15"/>
  <c r="Z46" i="15"/>
  <c r="H112" i="15"/>
  <c r="I112" i="15" s="1"/>
  <c r="H145" i="15"/>
  <c r="I145" i="15" s="1"/>
  <c r="Z153" i="15"/>
  <c r="H167" i="15"/>
  <c r="I167" i="15" s="1"/>
  <c r="H180" i="15"/>
  <c r="I180" i="15" s="1"/>
  <c r="H178" i="15"/>
  <c r="I178" i="15" s="1"/>
  <c r="H18" i="15"/>
  <c r="I18" i="15" s="1"/>
  <c r="H43" i="15"/>
  <c r="Z43" i="15"/>
  <c r="H73" i="15"/>
  <c r="I73" i="15" s="1"/>
  <c r="H109" i="15"/>
  <c r="I109" i="15" s="1"/>
  <c r="R109" i="15"/>
  <c r="H85" i="15"/>
  <c r="I85" i="15" s="1"/>
  <c r="H83" i="15"/>
  <c r="I83" i="15" s="1"/>
  <c r="H139" i="15"/>
  <c r="Z139" i="15"/>
  <c r="H188" i="15"/>
  <c r="I188" i="15" s="1"/>
  <c r="H177" i="15"/>
  <c r="I177" i="15" s="1"/>
  <c r="Z173" i="15"/>
  <c r="H173" i="15"/>
  <c r="H213" i="15"/>
  <c r="I213" i="15" s="1"/>
  <c r="Z219" i="15"/>
  <c r="H219" i="15"/>
  <c r="H23" i="15"/>
  <c r="I23" i="15" s="1"/>
  <c r="H241" i="15"/>
  <c r="H45" i="15"/>
  <c r="I45" i="15" s="1"/>
  <c r="H16" i="15"/>
  <c r="H10" i="15"/>
  <c r="Z91" i="15"/>
  <c r="H42" i="15"/>
  <c r="Z63" i="15"/>
  <c r="H106" i="15"/>
  <c r="I106" i="15" s="1"/>
  <c r="H19" i="15"/>
  <c r="I19" i="15" s="1"/>
  <c r="H98" i="15"/>
  <c r="I98" i="15" s="1"/>
  <c r="H80" i="15"/>
  <c r="H121" i="15"/>
  <c r="I121" i="15" s="1"/>
  <c r="H176" i="15"/>
  <c r="I176" i="15" s="1"/>
  <c r="H108" i="15"/>
  <c r="R84" i="15"/>
  <c r="H15" i="15"/>
  <c r="I15" i="15" s="1"/>
  <c r="H236" i="15"/>
  <c r="H119" i="15"/>
  <c r="H56" i="15"/>
  <c r="I56" i="15" s="1"/>
  <c r="H150" i="15"/>
  <c r="H61" i="15"/>
  <c r="I61" i="15" s="1"/>
  <c r="H27" i="15"/>
  <c r="H174" i="15"/>
  <c r="I174" i="15" s="1"/>
  <c r="H78" i="15"/>
  <c r="I78" i="15" s="1"/>
  <c r="H117" i="15"/>
  <c r="H204" i="15"/>
  <c r="I204" i="15" s="1"/>
  <c r="H220" i="15"/>
  <c r="Z11" i="15"/>
  <c r="H71" i="15"/>
  <c r="I71" i="15" s="1"/>
  <c r="Z54" i="15"/>
  <c r="H13" i="15"/>
  <c r="I13" i="15" s="1"/>
  <c r="H67" i="15"/>
  <c r="H102" i="15"/>
  <c r="I102" i="15" s="1"/>
  <c r="H138" i="15"/>
  <c r="I138" i="15" s="1"/>
  <c r="H60" i="15"/>
  <c r="Z72" i="15"/>
  <c r="Z57" i="15"/>
  <c r="H33" i="15"/>
  <c r="H28" i="15"/>
  <c r="H14" i="15"/>
  <c r="H35" i="15"/>
  <c r="I35" i="15" s="1"/>
  <c r="H31" i="15"/>
  <c r="H48" i="15"/>
  <c r="Z48" i="15"/>
  <c r="H40" i="15"/>
  <c r="I40" i="15" s="1"/>
  <c r="H52" i="15"/>
  <c r="I52" i="15" s="1"/>
  <c r="Z52" i="15"/>
  <c r="H74" i="15"/>
  <c r="I74" i="15" s="1"/>
  <c r="Z69" i="15"/>
  <c r="H69" i="15"/>
  <c r="H96" i="15"/>
  <c r="I96" i="15" s="1"/>
  <c r="H94" i="15"/>
  <c r="R92" i="15"/>
  <c r="H92" i="15"/>
  <c r="H89" i="15"/>
  <c r="Z89" i="15"/>
  <c r="R87" i="15"/>
  <c r="H87" i="15"/>
  <c r="I87" i="15" s="1"/>
  <c r="H136" i="15"/>
  <c r="H165" i="15"/>
  <c r="I165" i="15" s="1"/>
  <c r="H198" i="15"/>
  <c r="L198" i="15"/>
  <c r="Z192" i="15"/>
  <c r="H192" i="15"/>
  <c r="H182" i="15"/>
  <c r="I182" i="15" s="1"/>
  <c r="N207" i="15"/>
  <c r="H207" i="15"/>
  <c r="I207" i="15" s="1"/>
  <c r="H205" i="15"/>
  <c r="I205" i="15" s="1"/>
  <c r="Z230" i="15"/>
  <c r="H230" i="15"/>
  <c r="H239" i="15"/>
  <c r="H34" i="15"/>
  <c r="I34" i="15" s="1"/>
  <c r="H32" i="15"/>
  <c r="Z32" i="15"/>
  <c r="H47" i="15"/>
  <c r="Z47" i="15"/>
  <c r="H44" i="15"/>
  <c r="N44" i="15"/>
  <c r="H41" i="15"/>
  <c r="I41" i="15" s="1"/>
  <c r="H53" i="15"/>
  <c r="I53" i="15" s="1"/>
  <c r="H75" i="15"/>
  <c r="Z75" i="15"/>
  <c r="R95" i="15"/>
  <c r="H95" i="15"/>
  <c r="H93" i="15"/>
  <c r="I93" i="15" s="1"/>
  <c r="R93" i="15"/>
  <c r="H123" i="15"/>
  <c r="I123" i="15" s="1"/>
  <c r="H140" i="15"/>
  <c r="I140" i="15" s="1"/>
  <c r="H137" i="15"/>
  <c r="I137" i="15" s="1"/>
  <c r="H146" i="15"/>
  <c r="I146" i="15" s="1"/>
  <c r="H166" i="15"/>
  <c r="I166" i="15" s="1"/>
  <c r="H163" i="15"/>
  <c r="H197" i="15"/>
  <c r="H193" i="15"/>
  <c r="I193" i="15" s="1"/>
  <c r="N206" i="15"/>
  <c r="H206" i="15"/>
  <c r="H200" i="15"/>
  <c r="I200" i="15" s="1"/>
  <c r="H157" i="15"/>
  <c r="Z155" i="15"/>
  <c r="T156" i="15"/>
  <c r="T158" i="15"/>
  <c r="H129" i="15"/>
  <c r="AA129" i="15" s="1"/>
  <c r="H37" i="15"/>
  <c r="H130" i="15"/>
  <c r="I130" i="15" s="1"/>
  <c r="Z109" i="15"/>
  <c r="Z105" i="15"/>
  <c r="Z93" i="15"/>
  <c r="Z87" i="15"/>
  <c r="AA136" i="15"/>
  <c r="Z151" i="15"/>
  <c r="Z207" i="15"/>
  <c r="D243" i="27" l="1"/>
  <c r="AA232" i="15"/>
  <c r="I232" i="15"/>
  <c r="AB232" i="15"/>
  <c r="AA163" i="15"/>
  <c r="I163" i="15"/>
  <c r="U156" i="15"/>
  <c r="I156" i="15"/>
  <c r="AA150" i="15"/>
  <c r="I150" i="15"/>
  <c r="AA67" i="15"/>
  <c r="I67" i="15"/>
  <c r="AA60" i="15"/>
  <c r="I60" i="15"/>
  <c r="AA46" i="15"/>
  <c r="I46" i="15"/>
  <c r="AB46" i="15"/>
  <c r="AA32" i="15"/>
  <c r="I32" i="15"/>
  <c r="AB32" i="15"/>
  <c r="O206" i="15"/>
  <c r="I206" i="15"/>
  <c r="AA37" i="15"/>
  <c r="I37" i="15"/>
  <c r="AA197" i="15"/>
  <c r="I197" i="15"/>
  <c r="AA75" i="15"/>
  <c r="I75" i="15"/>
  <c r="O44" i="15"/>
  <c r="I44" i="15"/>
  <c r="AA47" i="15"/>
  <c r="I47" i="15"/>
  <c r="M198" i="15"/>
  <c r="I198" i="15"/>
  <c r="M136" i="15"/>
  <c r="I136" i="15"/>
  <c r="AA89" i="15"/>
  <c r="I89" i="15"/>
  <c r="AA48" i="15"/>
  <c r="I48" i="15"/>
  <c r="AA28" i="15"/>
  <c r="I28" i="15"/>
  <c r="AA27" i="15"/>
  <c r="I27" i="15"/>
  <c r="W119" i="15"/>
  <c r="I119" i="15"/>
  <c r="Q108" i="15"/>
  <c r="I108" i="15"/>
  <c r="Q16" i="15"/>
  <c r="I16" i="15"/>
  <c r="AA219" i="15"/>
  <c r="I219" i="15"/>
  <c r="AA139" i="15"/>
  <c r="I139" i="15"/>
  <c r="AA8" i="15"/>
  <c r="I8" i="15"/>
  <c r="AA175" i="15"/>
  <c r="I175" i="15"/>
  <c r="AA168" i="15"/>
  <c r="I168" i="15"/>
  <c r="AA62" i="15"/>
  <c r="I62" i="15"/>
  <c r="AA214" i="15"/>
  <c r="I214" i="15"/>
  <c r="AA30" i="15"/>
  <c r="I30" i="15"/>
  <c r="AA91" i="15"/>
  <c r="I91" i="15"/>
  <c r="S84" i="15"/>
  <c r="I84" i="15"/>
  <c r="S79" i="15"/>
  <c r="I79" i="15"/>
  <c r="M128" i="15"/>
  <c r="I128" i="15"/>
  <c r="W125" i="15"/>
  <c r="I125" i="15"/>
  <c r="AA153" i="15"/>
  <c r="I153" i="15"/>
  <c r="U151" i="15"/>
  <c r="I151" i="15"/>
  <c r="AA195" i="15"/>
  <c r="I195" i="15"/>
  <c r="AA172" i="15"/>
  <c r="I172" i="15"/>
  <c r="AA231" i="15"/>
  <c r="I231" i="15"/>
  <c r="U161" i="15"/>
  <c r="I161" i="15"/>
  <c r="AB91" i="15"/>
  <c r="AB153" i="15"/>
  <c r="AB175" i="15"/>
  <c r="AB168" i="15"/>
  <c r="Q129" i="15"/>
  <c r="I129" i="15"/>
  <c r="U157" i="15"/>
  <c r="I157" i="15"/>
  <c r="S95" i="15"/>
  <c r="I95" i="15"/>
  <c r="AA230" i="15"/>
  <c r="AB230" i="15" s="1"/>
  <c r="I230" i="15"/>
  <c r="AA192" i="15"/>
  <c r="AB192" i="15" s="1"/>
  <c r="I192" i="15"/>
  <c r="S92" i="15"/>
  <c r="I92" i="15"/>
  <c r="S94" i="15"/>
  <c r="I94" i="15"/>
  <c r="AA69" i="15"/>
  <c r="AB69" i="15" s="1"/>
  <c r="I69" i="15"/>
  <c r="AA14" i="15"/>
  <c r="I14" i="15"/>
  <c r="AA33" i="15"/>
  <c r="I33" i="15"/>
  <c r="H217" i="15"/>
  <c r="I220" i="15"/>
  <c r="AA117" i="15"/>
  <c r="I117" i="15"/>
  <c r="S80" i="15"/>
  <c r="I80" i="15"/>
  <c r="AA42" i="15"/>
  <c r="AB42" i="15" s="1"/>
  <c r="I42" i="15"/>
  <c r="AA10" i="15"/>
  <c r="I10" i="15"/>
  <c r="AA173" i="15"/>
  <c r="AB173" i="15" s="1"/>
  <c r="I173" i="15"/>
  <c r="AA43" i="15"/>
  <c r="AB43" i="15" s="1"/>
  <c r="I43" i="15"/>
  <c r="AA101" i="15"/>
  <c r="AB101" i="15" s="1"/>
  <c r="I101" i="15"/>
  <c r="AA223" i="15"/>
  <c r="I223" i="15"/>
  <c r="AA55" i="15"/>
  <c r="I55" i="15"/>
  <c r="AA203" i="15"/>
  <c r="I203" i="15"/>
  <c r="AA134" i="15"/>
  <c r="I134" i="15"/>
  <c r="AA57" i="15"/>
  <c r="AB57" i="15" s="1"/>
  <c r="I57" i="15"/>
  <c r="S86" i="15"/>
  <c r="I86" i="15"/>
  <c r="AA152" i="15"/>
  <c r="I152" i="15"/>
  <c r="M202" i="15"/>
  <c r="I202" i="15"/>
  <c r="O212" i="15"/>
  <c r="I212" i="15"/>
  <c r="AA229" i="15"/>
  <c r="AB229" i="15" s="1"/>
  <c r="I229" i="15"/>
  <c r="M160" i="15"/>
  <c r="I160" i="15"/>
  <c r="U158" i="15"/>
  <c r="I158" i="15"/>
  <c r="AB75" i="15"/>
  <c r="AB47" i="15"/>
  <c r="AB89" i="15"/>
  <c r="AB48" i="15"/>
  <c r="AB219" i="15"/>
  <c r="AB139" i="15"/>
  <c r="AB8" i="15"/>
  <c r="AB172" i="15"/>
  <c r="AB203" i="15"/>
  <c r="AB197" i="15"/>
  <c r="AB195" i="15"/>
  <c r="AB231" i="15"/>
  <c r="AB152" i="15"/>
  <c r="AB134" i="15"/>
  <c r="AB223" i="15"/>
  <c r="E243" i="27"/>
  <c r="I238" i="15"/>
  <c r="I31" i="15"/>
  <c r="I239" i="15"/>
  <c r="I240" i="15"/>
  <c r="I236" i="15"/>
  <c r="I241" i="15"/>
  <c r="I237" i="15"/>
  <c r="AA128" i="15"/>
  <c r="AA94" i="15"/>
  <c r="AA80" i="15"/>
  <c r="AA52" i="15"/>
  <c r="AB52" i="15" s="1"/>
  <c r="AA218" i="15"/>
  <c r="O218" i="15"/>
  <c r="AA207" i="15"/>
  <c r="AB207" i="15" s="1"/>
  <c r="O207" i="15"/>
  <c r="AA182" i="15"/>
  <c r="O182" i="15"/>
  <c r="Z182" i="15"/>
  <c r="AB182" i="15" s="1"/>
  <c r="N182" i="15"/>
  <c r="AA174" i="15"/>
  <c r="O174" i="15"/>
  <c r="Z174" i="15"/>
  <c r="AB174" i="15" s="1"/>
  <c r="N174" i="15"/>
  <c r="Z160" i="15"/>
  <c r="L160" i="15"/>
  <c r="Z161" i="15"/>
  <c r="T161" i="15"/>
  <c r="AA145" i="15"/>
  <c r="O145" i="15"/>
  <c r="Z145" i="15"/>
  <c r="AB145" i="15" s="1"/>
  <c r="N145" i="15"/>
  <c r="AA144" i="15"/>
  <c r="O144" i="15"/>
  <c r="AA137" i="15"/>
  <c r="O137" i="15"/>
  <c r="O7" i="15" s="1"/>
  <c r="Z140" i="15"/>
  <c r="L140" i="15"/>
  <c r="Z135" i="15"/>
  <c r="N135" i="15"/>
  <c r="AA135" i="15"/>
  <c r="O135" i="15"/>
  <c r="Z137" i="15"/>
  <c r="AB137" i="15" s="1"/>
  <c r="N137" i="15"/>
  <c r="AA140" i="15"/>
  <c r="M140" i="15"/>
  <c r="Z136" i="15"/>
  <c r="AB136" i="15" s="1"/>
  <c r="L136" i="15"/>
  <c r="AA133" i="15"/>
  <c r="AA132" i="15" s="1"/>
  <c r="O133" i="15"/>
  <c r="Z123" i="15"/>
  <c r="V123" i="15"/>
  <c r="AA121" i="15"/>
  <c r="W121" i="15"/>
  <c r="Z118" i="15"/>
  <c r="V118" i="15"/>
  <c r="Z128" i="15"/>
  <c r="AB128" i="15" s="1"/>
  <c r="L128" i="15"/>
  <c r="Z120" i="15"/>
  <c r="V120" i="15"/>
  <c r="AA120" i="15"/>
  <c r="W120" i="15"/>
  <c r="AA123" i="15"/>
  <c r="W123" i="15"/>
  <c r="AA118" i="15"/>
  <c r="W118" i="15"/>
  <c r="Z121" i="15"/>
  <c r="AB121" i="15" s="1"/>
  <c r="V121" i="15"/>
  <c r="AA113" i="15"/>
  <c r="O113" i="15"/>
  <c r="Z83" i="15"/>
  <c r="R83" i="15"/>
  <c r="AA85" i="15"/>
  <c r="S85" i="15"/>
  <c r="AA109" i="15"/>
  <c r="AB109" i="15" s="1"/>
  <c r="S109" i="15"/>
  <c r="AA81" i="15"/>
  <c r="S81" i="15"/>
  <c r="AA105" i="15"/>
  <c r="AB105" i="15" s="1"/>
  <c r="S105" i="15"/>
  <c r="AA107" i="15"/>
  <c r="M107" i="15"/>
  <c r="Z106" i="15"/>
  <c r="L106" i="15"/>
  <c r="AA93" i="15"/>
  <c r="AB93" i="15" s="1"/>
  <c r="S93" i="15"/>
  <c r="AA87" i="15"/>
  <c r="AB87" i="15" s="1"/>
  <c r="S87" i="15"/>
  <c r="Z94" i="15"/>
  <c r="AB94" i="15" s="1"/>
  <c r="R94" i="15"/>
  <c r="Z86" i="15"/>
  <c r="R86" i="15"/>
  <c r="AA106" i="15"/>
  <c r="M106" i="15"/>
  <c r="AA83" i="15"/>
  <c r="S83" i="15"/>
  <c r="Z85" i="15"/>
  <c r="AB85" i="15" s="1"/>
  <c r="R85" i="15"/>
  <c r="Z81" i="15"/>
  <c r="AB81" i="15" s="1"/>
  <c r="R81" i="15"/>
  <c r="Z107" i="15"/>
  <c r="AB107" i="15" s="1"/>
  <c r="L107" i="15"/>
  <c r="AA78" i="15"/>
  <c r="S78" i="15"/>
  <c r="AA74" i="15"/>
  <c r="U74" i="15"/>
  <c r="Z74" i="15"/>
  <c r="AB74" i="15" s="1"/>
  <c r="T74" i="15"/>
  <c r="Z53" i="15"/>
  <c r="T53" i="15"/>
  <c r="AA53" i="15"/>
  <c r="AA50" i="15" s="1"/>
  <c r="U53" i="15"/>
  <c r="U7" i="15" s="1"/>
  <c r="AA12" i="15"/>
  <c r="M12" i="15"/>
  <c r="Z212" i="15"/>
  <c r="N212" i="15"/>
  <c r="AA211" i="15"/>
  <c r="O211" i="15"/>
  <c r="Z12" i="15"/>
  <c r="AB12" i="15" s="1"/>
  <c r="AA151" i="15"/>
  <c r="AB151" i="15" s="1"/>
  <c r="AA149" i="15"/>
  <c r="AB149" i="15" s="1"/>
  <c r="Z33" i="15"/>
  <c r="AB33" i="15" s="1"/>
  <c r="Z144" i="15"/>
  <c r="AB144" i="15" s="1"/>
  <c r="Z150" i="15"/>
  <c r="AB150" i="15" s="1"/>
  <c r="Z30" i="15"/>
  <c r="AB30" i="15" s="1"/>
  <c r="G162" i="15"/>
  <c r="Z163" i="15"/>
  <c r="AB163" i="15" s="1"/>
  <c r="E246" i="18"/>
  <c r="E244" i="27"/>
  <c r="Z55" i="15"/>
  <c r="AB55" i="15" s="1"/>
  <c r="G50" i="15"/>
  <c r="Z62" i="15"/>
  <c r="AB62" i="15" s="1"/>
  <c r="AA66" i="15"/>
  <c r="AB66" i="15" s="1"/>
  <c r="Z218" i="15"/>
  <c r="AB218" i="15" s="1"/>
  <c r="Z221" i="15"/>
  <c r="Z10" i="15"/>
  <c r="AB10" i="15" s="1"/>
  <c r="Z28" i="15"/>
  <c r="AB28" i="15" s="1"/>
  <c r="AA54" i="15"/>
  <c r="AB54" i="15" s="1"/>
  <c r="AA63" i="15"/>
  <c r="AA59" i="15" s="1"/>
  <c r="Z67" i="15"/>
  <c r="AB67" i="15" s="1"/>
  <c r="G39" i="15"/>
  <c r="H116" i="15"/>
  <c r="H77" i="15"/>
  <c r="H111" i="15"/>
  <c r="H221" i="15"/>
  <c r="H210" i="15"/>
  <c r="G148" i="15"/>
  <c r="H162" i="15"/>
  <c r="H39" i="15"/>
  <c r="H59" i="15"/>
  <c r="G64" i="15"/>
  <c r="H142" i="15"/>
  <c r="H50" i="15"/>
  <c r="G201" i="15"/>
  <c r="G132" i="15"/>
  <c r="AA217" i="15"/>
  <c r="G111" i="15"/>
  <c r="H132" i="15"/>
  <c r="H148" i="15"/>
  <c r="H201" i="15"/>
  <c r="G221" i="15"/>
  <c r="Z50" i="15"/>
  <c r="G25" i="15"/>
  <c r="Z14" i="15"/>
  <c r="AB14" i="15" s="1"/>
  <c r="AA11" i="15"/>
  <c r="Z27" i="15"/>
  <c r="AB27" i="15" s="1"/>
  <c r="G59" i="15"/>
  <c r="Z60" i="15"/>
  <c r="AB60" i="15" s="1"/>
  <c r="AA72" i="15"/>
  <c r="AB72" i="15" s="1"/>
  <c r="AA86" i="15"/>
  <c r="Z80" i="15"/>
  <c r="AB80" i="15" s="1"/>
  <c r="G77" i="15"/>
  <c r="Z78" i="15"/>
  <c r="AB78" i="15" s="1"/>
  <c r="Z113" i="15"/>
  <c r="AB113" i="15" s="1"/>
  <c r="G116" i="15"/>
  <c r="Z117" i="15"/>
  <c r="AB117" i="15" s="1"/>
  <c r="Z214" i="15"/>
  <c r="AB214" i="15" s="1"/>
  <c r="AA212" i="15"/>
  <c r="G217" i="15"/>
  <c r="I217" i="15" s="1"/>
  <c r="G22" i="14" s="1"/>
  <c r="Z37" i="15"/>
  <c r="AB37" i="15" s="1"/>
  <c r="Z129" i="15"/>
  <c r="AB129" i="15" s="1"/>
  <c r="AA160" i="15"/>
  <c r="M7" i="15"/>
  <c r="AA155" i="15"/>
  <c r="AB155" i="15" s="1"/>
  <c r="H64" i="15"/>
  <c r="Z227" i="15"/>
  <c r="G142" i="15"/>
  <c r="Z143" i="15"/>
  <c r="AB143" i="15" s="1"/>
  <c r="G210" i="15"/>
  <c r="I210" i="15" s="1"/>
  <c r="G21" i="14" s="1"/>
  <c r="N3" i="23" s="1"/>
  <c r="Z211" i="15"/>
  <c r="AB211" i="15" s="1"/>
  <c r="AA161" i="15"/>
  <c r="H25" i="15"/>
  <c r="Z39" i="15"/>
  <c r="H171" i="15"/>
  <c r="AA112" i="15"/>
  <c r="AA111" i="15" s="1"/>
  <c r="AA222" i="15"/>
  <c r="AB222" i="15" s="1"/>
  <c r="AA143" i="15"/>
  <c r="Z133" i="15"/>
  <c r="AB133" i="15" s="1"/>
  <c r="AA26" i="15"/>
  <c r="Z112" i="15"/>
  <c r="AB112" i="15" s="1"/>
  <c r="AA202" i="15"/>
  <c r="AA201" i="15" s="1"/>
  <c r="G171" i="15"/>
  <c r="AA171" i="15"/>
  <c r="Z202" i="15"/>
  <c r="Z171" i="15" l="1"/>
  <c r="AB171" i="15" s="1"/>
  <c r="J19" i="14" s="1"/>
  <c r="I19" i="14" s="1"/>
  <c r="T7" i="15"/>
  <c r="U5" i="15" s="1"/>
  <c r="G12" i="16" s="1"/>
  <c r="F12" i="16" s="1"/>
  <c r="Z64" i="15"/>
  <c r="I111" i="15"/>
  <c r="G13" i="14" s="1"/>
  <c r="G38" i="15"/>
  <c r="AA142" i="15"/>
  <c r="Z148" i="15"/>
  <c r="W7" i="15"/>
  <c r="I50" i="15"/>
  <c r="AA116" i="15"/>
  <c r="Q7" i="15"/>
  <c r="AA162" i="15"/>
  <c r="AA25" i="15"/>
  <c r="AA227" i="15"/>
  <c r="AA39" i="15"/>
  <c r="AA38" i="15" s="1"/>
  <c r="AA7" i="15"/>
  <c r="Z25" i="15"/>
  <c r="AB135" i="15"/>
  <c r="AB53" i="15"/>
  <c r="I39" i="15"/>
  <c r="AB26" i="15"/>
  <c r="L7" i="15"/>
  <c r="M5" i="15" s="1"/>
  <c r="G8" i="16" s="1"/>
  <c r="F8" i="16" s="1"/>
  <c r="AB202" i="15"/>
  <c r="I221" i="15"/>
  <c r="G23" i="14" s="1"/>
  <c r="F23" i="14" s="1"/>
  <c r="AB212" i="15"/>
  <c r="AB86" i="15"/>
  <c r="AB106" i="15"/>
  <c r="AB83" i="15"/>
  <c r="AB120" i="15"/>
  <c r="AB118" i="15"/>
  <c r="AB123" i="15"/>
  <c r="AB140" i="15"/>
  <c r="AB161" i="15"/>
  <c r="AB160" i="15"/>
  <c r="AB11" i="15"/>
  <c r="AB63" i="15"/>
  <c r="E245" i="27"/>
  <c r="V7" i="15"/>
  <c r="AB50" i="15"/>
  <c r="F21" i="14"/>
  <c r="I142" i="15"/>
  <c r="G16" i="14" s="1"/>
  <c r="I77" i="15"/>
  <c r="G12" i="14" s="1"/>
  <c r="F12" i="14" s="1"/>
  <c r="AA77" i="15"/>
  <c r="I64" i="15"/>
  <c r="G11" i="14" s="1"/>
  <c r="F11" i="14" s="1"/>
  <c r="I162" i="15"/>
  <c r="G18" i="14" s="1"/>
  <c r="K3" i="23" s="1"/>
  <c r="Z162" i="15"/>
  <c r="I116" i="15"/>
  <c r="G14" i="14" s="1"/>
  <c r="F3" i="23"/>
  <c r="F13" i="14"/>
  <c r="AA64" i="15"/>
  <c r="AB64" i="15" s="1"/>
  <c r="J11" i="14" s="1"/>
  <c r="Z7" i="15"/>
  <c r="S7" i="15"/>
  <c r="I59" i="15"/>
  <c r="G10" i="14" s="1"/>
  <c r="I132" i="15"/>
  <c r="G15" i="14" s="1"/>
  <c r="I171" i="15"/>
  <c r="G19" i="14" s="1"/>
  <c r="F19" i="14" s="1"/>
  <c r="AA148" i="15"/>
  <c r="AB148" i="15" s="1"/>
  <c r="J17" i="14" s="1"/>
  <c r="AA210" i="15"/>
  <c r="H38" i="15"/>
  <c r="I38" i="15" s="1"/>
  <c r="G9" i="14" s="1"/>
  <c r="I148" i="15"/>
  <c r="G17" i="14" s="1"/>
  <c r="Z217" i="15"/>
  <c r="AB217" i="15" s="1"/>
  <c r="J22" i="14" s="1"/>
  <c r="I201" i="15"/>
  <c r="G20" i="14" s="1"/>
  <c r="Z111" i="15"/>
  <c r="AB111" i="15" s="1"/>
  <c r="J13" i="14" s="1"/>
  <c r="Z132" i="15"/>
  <c r="AB132" i="15" s="1"/>
  <c r="J15" i="14" s="1"/>
  <c r="AA221" i="15"/>
  <c r="AB221" i="15" s="1"/>
  <c r="J23" i="14" s="1"/>
  <c r="Z142" i="15"/>
  <c r="AB142" i="15" s="1"/>
  <c r="J16" i="14" s="1"/>
  <c r="AB227" i="15"/>
  <c r="J24" i="14" s="1"/>
  <c r="I25" i="15"/>
  <c r="N7" i="15"/>
  <c r="O5" i="15" s="1"/>
  <c r="G9" i="16" s="1"/>
  <c r="F9" i="16" s="1"/>
  <c r="R7" i="15"/>
  <c r="P7" i="15"/>
  <c r="Z201" i="15"/>
  <c r="AB201" i="15" s="1"/>
  <c r="J20" i="14" s="1"/>
  <c r="AB39" i="15"/>
  <c r="Z38" i="15"/>
  <c r="Z210" i="15"/>
  <c r="O3" i="23"/>
  <c r="F22" i="14"/>
  <c r="Z116" i="15"/>
  <c r="Z77" i="15"/>
  <c r="AB77" i="15" s="1"/>
  <c r="J12" i="14" s="1"/>
  <c r="Z59" i="15"/>
  <c r="AB59" i="15" s="1"/>
  <c r="J10" i="14" s="1"/>
  <c r="AA6" i="15"/>
  <c r="AB25" i="15"/>
  <c r="W5" i="15" l="1"/>
  <c r="G13" i="16" s="1"/>
  <c r="F13" i="16" s="1"/>
  <c r="AB210" i="15"/>
  <c r="J21" i="14" s="1"/>
  <c r="I21" i="14" s="1"/>
  <c r="AB7" i="15"/>
  <c r="AB162" i="15"/>
  <c r="J18" i="14" s="1"/>
  <c r="K9" i="23" s="1"/>
  <c r="AB116" i="15"/>
  <c r="J14" i="14" s="1"/>
  <c r="Q5" i="15"/>
  <c r="G10" i="16" s="1"/>
  <c r="F10" i="16" s="1"/>
  <c r="E3" i="23"/>
  <c r="P3" i="23"/>
  <c r="D3" i="23"/>
  <c r="L3" i="23"/>
  <c r="AA5" i="15"/>
  <c r="Z6" i="15"/>
  <c r="AB6" i="15" s="1"/>
  <c r="J8" i="14" s="1"/>
  <c r="F18" i="14"/>
  <c r="I3" i="23"/>
  <c r="F16" i="14"/>
  <c r="L9" i="23"/>
  <c r="G3" i="23"/>
  <c r="F14" i="14"/>
  <c r="S5" i="15"/>
  <c r="G11" i="16" s="1"/>
  <c r="F11" i="16" s="1"/>
  <c r="C3" i="23"/>
  <c r="F10" i="14"/>
  <c r="F15" i="14"/>
  <c r="H3" i="23"/>
  <c r="AB38" i="15"/>
  <c r="J9" i="14" s="1"/>
  <c r="B3" i="23"/>
  <c r="F9" i="14"/>
  <c r="M3" i="23"/>
  <c r="F20" i="14"/>
  <c r="O9" i="23"/>
  <c r="I22" i="14"/>
  <c r="J3" i="23"/>
  <c r="F17" i="14"/>
  <c r="I11" i="14"/>
  <c r="D9" i="23"/>
  <c r="J9" i="23"/>
  <c r="I17" i="14"/>
  <c r="C9" i="23"/>
  <c r="I10" i="14"/>
  <c r="I12" i="14"/>
  <c r="E9" i="23"/>
  <c r="G9" i="23"/>
  <c r="I14" i="14"/>
  <c r="N9" i="23"/>
  <c r="M9" i="23"/>
  <c r="I20" i="14"/>
  <c r="Q9" i="23"/>
  <c r="I24" i="14"/>
  <c r="P9" i="23"/>
  <c r="I23" i="14"/>
  <c r="I15" i="14"/>
  <c r="H9" i="23"/>
  <c r="I9" i="23"/>
  <c r="I16" i="14"/>
  <c r="F9" i="23"/>
  <c r="I13" i="14"/>
  <c r="I9" i="14" l="1"/>
  <c r="B9" i="23"/>
  <c r="I8" i="14"/>
  <c r="A9" i="23"/>
  <c r="H235" i="15"/>
  <c r="H227" i="15" l="1"/>
  <c r="I235" i="15"/>
  <c r="G227" i="15"/>
  <c r="I227" i="15" l="1"/>
  <c r="G24" i="14" s="1"/>
  <c r="F24" i="14" s="1"/>
  <c r="E243" i="15"/>
  <c r="E250" i="15"/>
  <c r="H22" i="15"/>
  <c r="H7" i="15" s="1"/>
  <c r="H6" i="15" s="1"/>
  <c r="E242" i="15"/>
  <c r="G22" i="15"/>
  <c r="I22" i="15" s="1"/>
  <c r="Q3" i="23" l="1"/>
  <c r="E247" i="15"/>
  <c r="E248" i="15" s="1"/>
  <c r="G7" i="15"/>
  <c r="I7" i="15" l="1"/>
  <c r="G6" i="15"/>
  <c r="I6" i="15" s="1"/>
  <c r="G8" i="14" s="1"/>
  <c r="F8" i="14" l="1"/>
  <c r="A3" i="23"/>
  <c r="R3" i="23" s="1"/>
  <c r="G25" i="14"/>
</calcChain>
</file>

<file path=xl/comments1.xml><?xml version="1.0" encoding="utf-8"?>
<comments xmlns="http://schemas.openxmlformats.org/spreadsheetml/2006/main">
  <authors>
    <author>lisa.walby</author>
  </authors>
  <commentList>
    <comment ref="B15" authorId="0">
      <text>
        <r>
          <rPr>
            <b/>
            <sz val="8"/>
            <color indexed="81"/>
            <rFont val="Tahoma"/>
            <family val="2"/>
          </rPr>
          <t>Enter date here.</t>
        </r>
        <r>
          <rPr>
            <sz val="8"/>
            <color indexed="81"/>
            <rFont val="Tahoma"/>
            <family val="2"/>
          </rPr>
          <t xml:space="preserve">
</t>
        </r>
      </text>
    </comment>
    <comment ref="B16" authorId="0">
      <text>
        <r>
          <rPr>
            <b/>
            <sz val="8"/>
            <color indexed="81"/>
            <rFont val="Tahoma"/>
            <family val="2"/>
          </rPr>
          <t>Enter date here.</t>
        </r>
        <r>
          <rPr>
            <sz val="8"/>
            <color indexed="81"/>
            <rFont val="Tahoma"/>
            <family val="2"/>
          </rPr>
          <t xml:space="preserve">
</t>
        </r>
      </text>
    </comment>
    <comment ref="B17" authorId="0">
      <text>
        <r>
          <rPr>
            <b/>
            <sz val="8"/>
            <color indexed="81"/>
            <rFont val="Tahoma"/>
            <family val="2"/>
          </rPr>
          <t>Enter date here.</t>
        </r>
        <r>
          <rPr>
            <sz val="8"/>
            <color indexed="81"/>
            <rFont val="Tahoma"/>
            <family val="2"/>
          </rPr>
          <t xml:space="preserve">
</t>
        </r>
      </text>
    </comment>
    <comment ref="B19" authorId="0">
      <text>
        <r>
          <rPr>
            <b/>
            <sz val="8"/>
            <color indexed="81"/>
            <rFont val="Tahoma"/>
            <family val="2"/>
          </rPr>
          <t>Place an "X" in the box if this Agency is not governed by 49 CFR Part 659. (by checking this box it will eliminate questions that reflect this reg)</t>
        </r>
        <r>
          <rPr>
            <sz val="8"/>
            <color indexed="81"/>
            <rFont val="Tahoma"/>
            <family val="2"/>
          </rPr>
          <t xml:space="preserve">
</t>
        </r>
      </text>
    </comment>
    <comment ref="B20" authorId="0">
      <text>
        <r>
          <rPr>
            <b/>
            <sz val="8"/>
            <color indexed="81"/>
            <rFont val="Tahoma"/>
            <family val="2"/>
          </rPr>
          <t>select ranking from drop down box.</t>
        </r>
        <r>
          <rPr>
            <sz val="8"/>
            <color indexed="81"/>
            <rFont val="Tahoma"/>
            <family val="2"/>
          </rPr>
          <t xml:space="preserve">
This is the current fiscal year ranking from the work plan top 100 list</t>
        </r>
      </text>
    </comment>
    <comment ref="B23" authorId="0">
      <text>
        <r>
          <rPr>
            <b/>
            <sz val="8"/>
            <color indexed="81"/>
            <rFont val="Tahoma"/>
            <family val="2"/>
          </rPr>
          <t>Place an "X" in the box next to applicable types of service.</t>
        </r>
        <r>
          <rPr>
            <sz val="8"/>
            <color indexed="81"/>
            <rFont val="Tahoma"/>
            <family val="2"/>
          </rPr>
          <t xml:space="preserve">
</t>
        </r>
      </text>
    </comment>
    <comment ref="A40" authorId="0">
      <text>
        <r>
          <rPr>
            <b/>
            <sz val="8"/>
            <color indexed="81"/>
            <rFont val="Tahoma"/>
            <family val="2"/>
          </rPr>
          <t xml:space="preserve">lFTA Section 5311
Section 5311 is a non-urbanized area formula funding program authorized by 49 United States Code (U.S.C) Section 5311. This federal grant program provides funding for public transit in non-urbanized areas with a population under 50,000 as designated by the Bureau of the Census
http://www.fta.dot.gov/funding/grants/grants_financing_4126.html#general
</t>
        </r>
        <r>
          <rPr>
            <sz val="8"/>
            <color indexed="81"/>
            <rFont val="Tahoma"/>
            <family val="2"/>
          </rPr>
          <t xml:space="preserve">
</t>
        </r>
      </text>
    </comment>
    <comment ref="G40" authorId="0">
      <text>
        <r>
          <rPr>
            <b/>
            <sz val="8"/>
            <color indexed="81"/>
            <rFont val="Tahoma"/>
            <family val="2"/>
          </rPr>
          <t>select ranking from drop down box.</t>
        </r>
        <r>
          <rPr>
            <sz val="8"/>
            <color indexed="81"/>
            <rFont val="Tahoma"/>
            <family val="2"/>
          </rPr>
          <t xml:space="preserve">
</t>
        </r>
      </text>
    </comment>
    <comment ref="D116" authorId="0">
      <text>
        <r>
          <rPr>
            <b/>
            <sz val="8"/>
            <color indexed="81"/>
            <rFont val="Tahoma"/>
            <family val="2"/>
          </rPr>
          <t>select ranking from drop down box.</t>
        </r>
        <r>
          <rPr>
            <sz val="8"/>
            <color indexed="81"/>
            <rFont val="Tahoma"/>
            <family val="2"/>
          </rPr>
          <t xml:space="preserve">
</t>
        </r>
      </text>
    </comment>
  </commentList>
</comments>
</file>

<file path=xl/comments2.xml><?xml version="1.0" encoding="utf-8"?>
<comments xmlns="http://schemas.openxmlformats.org/spreadsheetml/2006/main">
  <authors>
    <author>test</author>
  </authors>
  <commentList>
    <comment ref="A1" authorId="0">
      <text>
        <r>
          <rPr>
            <b/>
            <sz val="8"/>
            <color indexed="81"/>
            <rFont val="Tahoma"/>
            <family val="2"/>
          </rPr>
          <t>Direction:  Field office location of the Surface Inspectors Assessment Team.</t>
        </r>
        <r>
          <rPr>
            <sz val="8"/>
            <color indexed="81"/>
            <rFont val="Tahoma"/>
            <family val="2"/>
          </rPr>
          <t xml:space="preserve">
</t>
        </r>
      </text>
    </comment>
    <comment ref="A5" authorId="0">
      <text>
        <r>
          <rPr>
            <b/>
            <sz val="8"/>
            <color indexed="81"/>
            <rFont val="Tahoma"/>
            <family val="2"/>
          </rPr>
          <t>Direction:</t>
        </r>
        <r>
          <rPr>
            <sz val="8"/>
            <color indexed="81"/>
            <rFont val="Tahoma"/>
            <family val="2"/>
          </rPr>
          <t xml:space="preserve">
The actual AOR the Stakeholder is located in which may be different than the location of the Surface Field Office.</t>
        </r>
      </text>
    </comment>
    <comment ref="A10" authorId="0">
      <text>
        <r>
          <rPr>
            <sz val="8"/>
            <color indexed="81"/>
            <rFont val="Tahoma"/>
            <family val="2"/>
          </rPr>
          <t xml:space="preserve">This will auto populate from the Agency Profile Tab.
</t>
        </r>
      </text>
    </comment>
    <comment ref="B15" authorId="0">
      <text>
        <r>
          <rPr>
            <b/>
            <sz val="8"/>
            <color indexed="81"/>
            <rFont val="Tahoma"/>
            <family val="2"/>
          </rPr>
          <t>This will auto populate from the Agency Profile Tab.</t>
        </r>
        <r>
          <rPr>
            <sz val="8"/>
            <color indexed="81"/>
            <rFont val="Tahoma"/>
            <family val="2"/>
          </rPr>
          <t xml:space="preserve">
</t>
        </r>
      </text>
    </comment>
    <comment ref="B16" authorId="0">
      <text>
        <r>
          <rPr>
            <b/>
            <sz val="8"/>
            <color indexed="81"/>
            <rFont val="Tahoma"/>
            <family val="2"/>
          </rPr>
          <t>This will auto populate from the Agency Profile Tab.</t>
        </r>
        <r>
          <rPr>
            <sz val="8"/>
            <color indexed="81"/>
            <rFont val="Tahoma"/>
            <family val="2"/>
          </rPr>
          <t xml:space="preserve">
</t>
        </r>
      </text>
    </comment>
    <comment ref="B17" authorId="0">
      <text>
        <r>
          <rPr>
            <b/>
            <sz val="8"/>
            <color indexed="81"/>
            <rFont val="Tahoma"/>
            <family val="2"/>
          </rPr>
          <t xml:space="preserve">This will auto populate from the Agency Profile Tab.
</t>
        </r>
        <r>
          <rPr>
            <sz val="8"/>
            <color indexed="81"/>
            <rFont val="Tahoma"/>
            <family val="2"/>
          </rPr>
          <t xml:space="preserve">
</t>
        </r>
      </text>
    </comment>
  </commentList>
</comments>
</file>

<file path=xl/comments3.xml><?xml version="1.0" encoding="utf-8"?>
<comments xmlns="http://schemas.openxmlformats.org/spreadsheetml/2006/main">
  <authors>
    <author>lisa.walby</author>
  </authors>
  <commentList>
    <comment ref="C6" authorId="0">
      <text>
        <r>
          <rPr>
            <b/>
            <sz val="8"/>
            <color indexed="81"/>
            <rFont val="Tahoma"/>
            <family val="2"/>
          </rPr>
          <t>Provide a Recommended Action for all score 2 and below</t>
        </r>
        <r>
          <rPr>
            <sz val="8"/>
            <color indexed="81"/>
            <rFont val="Tahoma"/>
            <family val="2"/>
          </rPr>
          <t xml:space="preserve">
Scores are to be assigned on a scale of 0-4 as follows:  
0 = Program element does not exist.  Also assigned for “yes/no” questions having a “no” response. 
1 = Program element exists but does not include all required components.  
2 = Program element is in place but not fully implemented.  
3 = Program element in place and used but not verified. 
4 = Program element in place and regularly reviewed/verified.  Also assigned for “yes/no” questions having a “yes” response.
Questions that do not apply to the subject systems will be marked N/A an scored a “4” so that the system is not penalized.  
</t>
        </r>
      </text>
    </comment>
    <comment ref="D6" authorId="0">
      <text>
        <r>
          <rPr>
            <b/>
            <sz val="8"/>
            <color indexed="81"/>
            <rFont val="Tahoma"/>
            <family val="2"/>
          </rPr>
          <t>smart practice</t>
        </r>
        <r>
          <rPr>
            <sz val="8"/>
            <color indexed="81"/>
            <rFont val="Tahoma"/>
            <family val="2"/>
          </rPr>
          <t xml:space="preserve">
</t>
        </r>
      </text>
    </comment>
    <comment ref="E6" authorId="0">
      <text>
        <r>
          <rPr>
            <b/>
            <sz val="8"/>
            <color indexed="81"/>
            <rFont val="Tahoma"/>
            <family val="2"/>
          </rPr>
          <t>PIAP</t>
        </r>
        <r>
          <rPr>
            <sz val="8"/>
            <color indexed="81"/>
            <rFont val="Tahoma"/>
            <family val="2"/>
          </rPr>
          <t xml:space="preserve">
</t>
        </r>
      </text>
    </comment>
    <comment ref="A10" authorId="0">
      <text>
        <r>
          <rPr>
            <b/>
            <sz val="8"/>
            <color indexed="81"/>
            <rFont val="Tahoma"/>
            <family val="2"/>
          </rPr>
          <t>Blue means Baseline Security Mesure</t>
        </r>
        <r>
          <rPr>
            <sz val="8"/>
            <color indexed="81"/>
            <rFont val="Tahoma"/>
            <family val="2"/>
          </rPr>
          <t xml:space="preserve">
</t>
        </r>
      </text>
    </comment>
  </commentList>
</comments>
</file>

<file path=xl/comments4.xml><?xml version="1.0" encoding="utf-8"?>
<comments xmlns="http://schemas.openxmlformats.org/spreadsheetml/2006/main">
  <authors>
    <author>test</author>
  </authors>
  <commentList>
    <comment ref="A3" authorId="0">
      <text>
        <r>
          <rPr>
            <b/>
            <sz val="8"/>
            <color indexed="81"/>
            <rFont val="Tahoma"/>
            <family val="2"/>
          </rPr>
          <t>(Current number of total explosive-detection canine teams)</t>
        </r>
      </text>
    </comment>
    <comment ref="A4" authorId="0">
      <text>
        <r>
          <rPr>
            <b/>
            <sz val="8"/>
            <color indexed="81"/>
            <rFont val="Tahoma"/>
            <family val="2"/>
          </rPr>
          <t xml:space="preserve"> (Explosive-detection and other)</t>
        </r>
      </text>
    </comment>
    <comment ref="B5" authorId="0">
      <text>
        <r>
          <rPr>
            <b/>
            <sz val="8"/>
            <color indexed="81"/>
            <rFont val="Tahoma"/>
            <family val="2"/>
          </rPr>
          <t>(Number of teams funded by TSA)</t>
        </r>
        <r>
          <rPr>
            <sz val="8"/>
            <color indexed="81"/>
            <rFont val="Tahoma"/>
            <family val="2"/>
          </rPr>
          <t xml:space="preserve">
</t>
        </r>
      </text>
    </comment>
    <comment ref="B6" authorId="0">
      <text>
        <r>
          <rPr>
            <b/>
            <sz val="8"/>
            <color indexed="81"/>
            <rFont val="Tahoma"/>
            <family val="2"/>
          </rPr>
          <t>(Number of teams that are TSA legacy funded)</t>
        </r>
        <r>
          <rPr>
            <sz val="8"/>
            <color indexed="81"/>
            <rFont val="Tahoma"/>
            <family val="2"/>
          </rPr>
          <t xml:space="preserve">
</t>
        </r>
      </text>
    </comment>
    <comment ref="B7" authorId="0">
      <text>
        <r>
          <rPr>
            <b/>
            <sz val="8"/>
            <color indexed="81"/>
            <rFont val="Tahoma"/>
            <family val="2"/>
          </rPr>
          <t xml:space="preserve"> (Number of teams that are not TSA-funded)</t>
        </r>
        <r>
          <rPr>
            <sz val="8"/>
            <color indexed="81"/>
            <rFont val="Tahoma"/>
            <family val="2"/>
          </rPr>
          <t xml:space="preserve">
</t>
        </r>
      </text>
    </comment>
    <comment ref="A8" authorId="0">
      <text>
        <r>
          <rPr>
            <b/>
            <sz val="8"/>
            <color indexed="81"/>
            <rFont val="Tahoma"/>
            <family val="2"/>
          </rPr>
          <t>(Number of officers trained in Behavior Detection)</t>
        </r>
        <r>
          <rPr>
            <sz val="8"/>
            <color indexed="81"/>
            <rFont val="Tahoma"/>
            <family val="2"/>
          </rPr>
          <t xml:space="preserve">
</t>
        </r>
      </text>
    </comment>
    <comment ref="A9" authorId="0">
      <text>
        <r>
          <rPr>
            <b/>
            <sz val="8"/>
            <color indexed="81"/>
            <rFont val="Tahoma"/>
            <family val="2"/>
          </rPr>
          <t>(Current total number of officers in the department)</t>
        </r>
        <r>
          <rPr>
            <sz val="8"/>
            <color indexed="81"/>
            <rFont val="Tahoma"/>
            <family val="2"/>
          </rPr>
          <t xml:space="preserve">
</t>
        </r>
      </text>
    </comment>
    <comment ref="A10" authorId="0">
      <text>
        <r>
          <rPr>
            <b/>
            <sz val="8"/>
            <color indexed="81"/>
            <rFont val="Tahoma"/>
            <family val="2"/>
          </rPr>
          <t>(Number of BDOs on specialized anti-terrorism units)</t>
        </r>
        <r>
          <rPr>
            <sz val="8"/>
            <color indexed="81"/>
            <rFont val="Tahoma"/>
            <family val="2"/>
          </rPr>
          <t xml:space="preserve">
</t>
        </r>
      </text>
    </comment>
    <comment ref="A13" authorId="0">
      <text>
        <r>
          <rPr>
            <b/>
            <sz val="8"/>
            <color indexed="81"/>
            <rFont val="Tahoma"/>
            <family val="2"/>
          </rPr>
          <t>(broken into 3-month reports, i.e. 1st quarter, 2nd quarter, 3rd quarter, 4th quarter):  (Do not include TSA VIPR teams in this figure.  For multi-day operations, count each day as a separate operation.)</t>
        </r>
        <r>
          <rPr>
            <sz val="8"/>
            <color indexed="81"/>
            <rFont val="Tahoma"/>
            <family val="2"/>
          </rPr>
          <t xml:space="preserve">
</t>
        </r>
      </text>
    </comment>
  </commentList>
</comments>
</file>

<file path=xl/comments5.xml><?xml version="1.0" encoding="utf-8"?>
<comments xmlns="http://schemas.openxmlformats.org/spreadsheetml/2006/main">
  <authors>
    <author>lisa.walby</author>
  </authors>
  <commentList>
    <comment ref="G8" authorId="0">
      <text>
        <r>
          <rPr>
            <b/>
            <sz val="8"/>
            <color indexed="81"/>
            <rFont val="Tahoma"/>
            <family val="2"/>
          </rPr>
          <t>Blue means Baseline Security Line Item</t>
        </r>
      </text>
    </comment>
  </commentList>
</comments>
</file>

<file path=xl/comments6.xml><?xml version="1.0" encoding="utf-8"?>
<comments xmlns="http://schemas.openxmlformats.org/spreadsheetml/2006/main">
  <authors>
    <author>lisa.walby</author>
  </authors>
  <commentList>
    <comment ref="C6" authorId="0">
      <text>
        <r>
          <rPr>
            <b/>
            <sz val="8"/>
            <color indexed="81"/>
            <rFont val="Tahoma"/>
            <family val="2"/>
          </rPr>
          <t>Provide a Recommended Action for all score 2 and below</t>
        </r>
        <r>
          <rPr>
            <sz val="8"/>
            <color indexed="81"/>
            <rFont val="Tahoma"/>
            <family val="2"/>
          </rPr>
          <t xml:space="preserve">
Scores are to be assigned on a scale of 0-4 as follows:  
0 = Program element does not exist.  Also assigned for “yes/no” questions having a “no” response. 
1 = Program element exists but does not include all required components.  
2 = Program element is in place but not fully implemented.  
3 = Program element in place and used but not verified. 
4 = Program element in place and regularly reviewed/verified.  Also assigned for “yes/no” questions having a “yes” response.
Questions that do not apply to the subject systems will be marked N/A an scored a “4” so that the system is not penalized.  
</t>
        </r>
      </text>
    </comment>
    <comment ref="A10" authorId="0">
      <text>
        <r>
          <rPr>
            <b/>
            <sz val="8"/>
            <color indexed="81"/>
            <rFont val="Tahoma"/>
            <family val="2"/>
          </rPr>
          <t>Blue means Baseline Security Line Item</t>
        </r>
        <r>
          <rPr>
            <sz val="8"/>
            <color indexed="81"/>
            <rFont val="Tahoma"/>
            <family val="2"/>
          </rPr>
          <t xml:space="preserve">
</t>
        </r>
      </text>
    </comment>
  </commentList>
</comments>
</file>

<file path=xl/comments7.xml><?xml version="1.0" encoding="utf-8"?>
<comments xmlns="http://schemas.openxmlformats.org/spreadsheetml/2006/main">
  <authors>
    <author>lisa.walby</author>
  </authors>
  <commentList>
    <comment ref="A9" authorId="0">
      <text>
        <r>
          <rPr>
            <b/>
            <sz val="8"/>
            <color indexed="81"/>
            <rFont val="Tahoma"/>
            <family val="2"/>
          </rPr>
          <t>Blue means Baseline Security Line Item</t>
        </r>
        <r>
          <rPr>
            <sz val="8"/>
            <color indexed="81"/>
            <rFont val="Tahoma"/>
            <family val="2"/>
          </rPr>
          <t xml:space="preserve">
</t>
        </r>
      </text>
    </comment>
    <comment ref="C9" authorId="0">
      <text>
        <r>
          <rPr>
            <b/>
            <sz val="8"/>
            <color indexed="81"/>
            <rFont val="Tahoma"/>
            <family val="2"/>
          </rPr>
          <t xml:space="preserve">These scores are linked.  Scores must be entered in the BASE template.  </t>
        </r>
        <r>
          <rPr>
            <sz val="8"/>
            <color indexed="81"/>
            <rFont val="Tahoma"/>
            <family val="2"/>
          </rPr>
          <t xml:space="preserve">
</t>
        </r>
      </text>
    </comment>
  </commentList>
</comments>
</file>

<file path=xl/comments8.xml><?xml version="1.0" encoding="utf-8"?>
<comments xmlns="http://schemas.openxmlformats.org/spreadsheetml/2006/main">
  <authors>
    <author>lisa.walby</author>
  </authors>
  <commentList>
    <comment ref="H4" authorId="0">
      <text>
        <r>
          <rPr>
            <sz val="8"/>
            <color indexed="81"/>
            <rFont val="Tahoma"/>
            <family val="2"/>
          </rPr>
          <t xml:space="preserve">This is the actual weight assigned but because of the way the spreadsheet was set up we devided all weights by the max score of 4
</t>
        </r>
      </text>
    </comment>
    <comment ref="L4" authorId="0">
      <text>
        <r>
          <rPr>
            <b/>
            <sz val="8"/>
            <color indexed="81"/>
            <rFont val="Tahoma"/>
            <family val="2"/>
          </rPr>
          <t xml:space="preserve">Element is calculated by dividing the total points by the total possible values for the line items selected.  </t>
        </r>
        <r>
          <rPr>
            <sz val="8"/>
            <color indexed="81"/>
            <rFont val="Tahoma"/>
            <family val="2"/>
          </rPr>
          <t xml:space="preserve">
</t>
        </r>
      </text>
    </comment>
    <comment ref="F8" authorId="0">
      <text>
        <r>
          <rPr>
            <sz val="8"/>
            <color indexed="81"/>
            <rFont val="Tahoma"/>
            <family val="2"/>
          </rPr>
          <t xml:space="preserve">weight/4=
0.002246/4=.000562
</t>
        </r>
      </text>
    </comment>
    <comment ref="G8" authorId="0">
      <text>
        <r>
          <rPr>
            <sz val="8"/>
            <color indexed="81"/>
            <rFont val="Tahoma"/>
            <family val="2"/>
          </rPr>
          <t>C8 x D8 =.002247
4 x .000562 = .002247</t>
        </r>
      </text>
    </comment>
    <comment ref="H8" authorId="0">
      <text>
        <r>
          <rPr>
            <sz val="8"/>
            <color indexed="81"/>
            <rFont val="Tahoma"/>
            <family val="2"/>
          </rPr>
          <t xml:space="preserve">D8 x 4 = .002247
</t>
        </r>
      </text>
    </comment>
    <comment ref="I8" authorId="0">
      <text>
        <r>
          <rPr>
            <sz val="8"/>
            <color indexed="81"/>
            <rFont val="Tahoma"/>
            <family val="2"/>
          </rPr>
          <t xml:space="preserve">E8 / F8 = %
</t>
        </r>
      </text>
    </comment>
    <comment ref="D23" authorId="0">
      <text>
        <r>
          <rPr>
            <b/>
            <sz val="8"/>
            <color indexed="81"/>
            <rFont val="Tahoma"/>
            <family val="2"/>
          </rPr>
          <t>lisa.walby:</t>
        </r>
        <r>
          <rPr>
            <sz val="8"/>
            <color indexed="81"/>
            <rFont val="Tahoma"/>
            <family val="2"/>
          </rPr>
          <t xml:space="preserve">
sso questions are not applicable to bus only</t>
        </r>
      </text>
    </comment>
    <comment ref="D31" authorId="0">
      <text>
        <r>
          <rPr>
            <b/>
            <sz val="8"/>
            <color indexed="81"/>
            <rFont val="Tahoma"/>
            <family val="2"/>
          </rPr>
          <t>lisa.walby:</t>
        </r>
        <r>
          <rPr>
            <sz val="8"/>
            <color indexed="81"/>
            <rFont val="Tahoma"/>
            <family val="2"/>
          </rPr>
          <t xml:space="preserve">
type change SSP to ERP  Per Ken Dixon</t>
        </r>
      </text>
    </comment>
    <comment ref="D33" authorId="0">
      <text>
        <r>
          <rPr>
            <b/>
            <sz val="8"/>
            <color indexed="81"/>
            <rFont val="Tahoma"/>
            <family val="2"/>
          </rPr>
          <t>lisa.walby:</t>
        </r>
        <r>
          <rPr>
            <sz val="8"/>
            <color indexed="81"/>
            <rFont val="Tahoma"/>
            <family val="2"/>
          </rPr>
          <t xml:space="preserve">
typo change SSP to ERP per Ken Dixon</t>
        </r>
      </text>
    </comment>
  </commentList>
</comments>
</file>

<file path=xl/sharedStrings.xml><?xml version="1.0" encoding="utf-8"?>
<sst xmlns="http://schemas.openxmlformats.org/spreadsheetml/2006/main" count="1441" uniqueCount="632">
  <si>
    <t>Does the transit agency monitor a network of security, fire, duress, intrusion, utility and internal 911 alarm systems?</t>
  </si>
  <si>
    <t>Does the transit agency use graffiti-resistant/etch-resistant materials for walls, ceilings, and windows?</t>
  </si>
  <si>
    <t>FACILITY SECURITY AND ACCESS CONTROLS</t>
  </si>
  <si>
    <t xml:space="preserve">Have assets and facilities requiring restricted access been identified? </t>
  </si>
  <si>
    <t>Has the date of the most recent vulnerability assessment been provided to TSA at sd.masstransit@dhs.gov?</t>
  </si>
  <si>
    <t>Are security investments prioritized using information developed in the risk assessment process?</t>
  </si>
  <si>
    <t>Are security-related roles and responsibilities for non-security and/or law enforcement personnel  (i.e., operators, conductors, maintenance workers and station attendants) established in the SSP or other documents?</t>
  </si>
  <si>
    <t>Have appropriate reference guides or other written instructions or procedures been distributed to transit employees to implement the requirements of the SSP?</t>
  </si>
  <si>
    <t>Does a Security Review Committee (or other designated group) regularly review security incident reports, trends, and program audit findings?</t>
  </si>
  <si>
    <t>Is CCTV equipment installed in transit agency facilities?</t>
  </si>
  <si>
    <t>Is CCTV equipment protecting critical assets interfaced with an access control system?</t>
  </si>
  <si>
    <t>Does the agency use National Fire Protection Association (NFPA) Standard 130 or equivalent to evaluate fire/life safety in station design or modification (including fire detection systems, firewalls and flame-resistant materials, back-up powered emergency lighting, defaults in turnstile and other systems supporting emergency exists, and pre-recorded public announcements)?</t>
  </si>
  <si>
    <t>Do transit vehicles have radios, silent alarms, and/or passenger communication systems?</t>
  </si>
  <si>
    <t>Has the agency designated a department/person responsible for administering the access control policy with respect to agency documents?</t>
  </si>
  <si>
    <t>Has the agency established lines of delegated authority/succession of security responsibilities and, if so, has that information been distributed to agency managers?</t>
  </si>
  <si>
    <t>Does the ERP establish and assign responsibility for implementation of the security program to a Senior Manager who is a "direct report" to the agency's Chief Executive Officer?</t>
  </si>
  <si>
    <t>Have appropriate reference guides or other written instructions or procedures been distributed to transit employees to implement the requirements of the ERP?</t>
  </si>
  <si>
    <t>Are informational briefings with appropriate personnel held whenever emergency response protocols are substantially changed or updated?</t>
  </si>
  <si>
    <t>Do managers and supervisors routinely provide information to front-line personnel regarding security and emergency response issues?</t>
  </si>
  <si>
    <t>Are managers and/or supervisors required to debrief front-line employees regarding their involvement in or management of any security or emergency incidents?</t>
  </si>
  <si>
    <t>Does the system integrate randomness and unpredictability into its security activities to enhance deterrent effect?</t>
  </si>
  <si>
    <t xml:space="preserve">Does training of transit system law enforcement and/or security personnel integrate the concept and employment of visible, random security measures? </t>
  </si>
  <si>
    <t>Does the transit system integrate local and regional first responders (law enforcement, firefighters, emergency medical teams) in drills, tabletop exercises, and/or field exercises?  If so, summarize each joint event and state when it took place.</t>
  </si>
  <si>
    <t>Does the agency keep documentation of its security critical systems, such as tunnels, bridges, HVAC systems and intrusion alarm detection systems (i.e. plans, schematics, etc.) protected from unauthorized access?</t>
  </si>
  <si>
    <t>Score</t>
  </si>
  <si>
    <t>Has the ERP been distributed to appropriate departments in the organization?</t>
  </si>
  <si>
    <t>Requirements not met but agency has program that may be considered to be a "Best Practice."</t>
  </si>
  <si>
    <t>Requirements only partially met but agency has program that may be considered to be a "Best Practice."</t>
  </si>
  <si>
    <t>Color Key:</t>
  </si>
  <si>
    <t>Transit Agency Overview</t>
  </si>
  <si>
    <t>Ensure that operations and maintenance supervisors, forepersons and managers are held accountable for security issues under their control</t>
  </si>
  <si>
    <t>Coordinate Security and Emergency Management Plan(s) with local and regional agencies</t>
  </si>
  <si>
    <t>Establish and Maintain a Security and Emergency Training Program</t>
  </si>
  <si>
    <t xml:space="preserve">Conduct Tabletop and Functional Drills </t>
  </si>
  <si>
    <t xml:space="preserve">Establish and use a Risk Management Process to assess and manage threats, vulnerabilities and consequences   </t>
  </si>
  <si>
    <t>Establish and use an information sharing process for threat and intelligence information</t>
  </si>
  <si>
    <t>Control Access to Security Critical Facilities with ID badges for all visitors, employees and contractors</t>
  </si>
  <si>
    <t>Conduct Physical Security Inspections</t>
  </si>
  <si>
    <t>Conduct Background Investigations of Employees and Contractors</t>
  </si>
  <si>
    <t>Control Access to documents of security critical systems and facilities</t>
  </si>
  <si>
    <t>Process for handling and access to Sensitive Security Information (SSI)</t>
  </si>
  <si>
    <t>Audit Program</t>
  </si>
  <si>
    <t>SECURITY PROGRAM AUDITS</t>
  </si>
  <si>
    <t>Does the transit agency have an Emergency Response Plan (ERP)?</t>
  </si>
  <si>
    <t>Does the transit agency’s internal security audit process ensure that auditors are independent from those responsible for the activity being audited?</t>
  </si>
  <si>
    <t>Has the transit agency established checklists and procedures to govern the conduct of its internal security audit process?</t>
  </si>
  <si>
    <t>Has the transit agency developed a form or quick reference guide for station attendants and others regarding station and facility inspections?</t>
  </si>
  <si>
    <t>BACKGROUND INVESTIGATIONS</t>
  </si>
  <si>
    <t>Does the agency conduct background investigations (i.e., criminal history and motor vehicle records) on all new front-line operations and maintenance employees, and employees with access to sensitive security information, facilities and systems?</t>
  </si>
  <si>
    <t>Has counsel for the agency reviewed the process for conducting employee background investigations to confirm that procedures are consistent with applicable statutes and regulations?</t>
  </si>
  <si>
    <t>Is the background investigation process documented?</t>
  </si>
  <si>
    <t>DOCUMENT CONTROL</t>
  </si>
  <si>
    <t>Are Uninterruptible Power Supply (UPS) or redundant power sources provided for safety and security of critical equipment, such as but not limited to: exit and platform lighting; parking lot lighting; ancillary space and shop lighting; intrusion detection (alarmed rooms and spaces, fare collection equipment, etc.); fire detection, alarm and suppression systems; public address (shop and public areas); call-for-aid telephones; CCTV; emergency trip stations; vital train control functions; etc.?</t>
  </si>
  <si>
    <t>Action Item Description</t>
  </si>
  <si>
    <t>Performance</t>
  </si>
  <si>
    <t>Emergency Response Plan (ERP)</t>
  </si>
  <si>
    <t>System Security Plan (SSP)</t>
  </si>
  <si>
    <t>Establish Written System Security Plans (SSPs) and Emergency Response Plans (ERPs)</t>
  </si>
  <si>
    <t>Define Roles and Responsibilities for Security and Emergency Management</t>
  </si>
  <si>
    <t>Weight</t>
  </si>
  <si>
    <t>Points</t>
  </si>
  <si>
    <t>Grade</t>
  </si>
  <si>
    <t>Possible</t>
  </si>
  <si>
    <t>2.  Define roles and responsibilities for security and emergency management.</t>
  </si>
  <si>
    <t>3.  Ensure that operations and maintenance supervisors, forepersons, and managers are held accountable for security issues under their control.</t>
  </si>
  <si>
    <t>4.  Coordinate Security and Emergency Management Plan(s) with local and regional agencies.</t>
  </si>
  <si>
    <t>1.  Establish written Security Programs and Emergency Management Plans.</t>
  </si>
  <si>
    <t>5.  Establish and maintain a Security and Emergency Training Program</t>
  </si>
  <si>
    <t>7.  Implement and reinforce a Public Security and Emergency Awareness program.</t>
  </si>
  <si>
    <t>12. Control access to security critical facilities with ID badges for all visitors, employees and contractors.</t>
  </si>
  <si>
    <t>13. Conduct physical security inspections.</t>
  </si>
  <si>
    <t>14. Conduct background investigations of employees and contractors.</t>
  </si>
  <si>
    <t>15. Control access to documents of security-critical systems and facilities.</t>
  </si>
  <si>
    <t>17. Conduct Security Program audits.</t>
  </si>
  <si>
    <t>16. Ensure existence of a process for handling and access to Sensitive Security Information (SSI).</t>
  </si>
  <si>
    <t>Does not meet requirements as described in reference materials.</t>
  </si>
  <si>
    <t>Requirements are partially met and/or are in the process of being completed.</t>
  </si>
  <si>
    <t>Requirements have been met.</t>
  </si>
  <si>
    <t>Requirements have been met and substantially exceeded with actions or programs that may be considered to be "Best Practices."</t>
  </si>
  <si>
    <t>ESTABLISH A RISK ASSESSMENT AND INFORMATION SHARING PROCESS</t>
  </si>
  <si>
    <t xml:space="preserve">PUBLIC AWARENESS </t>
  </si>
  <si>
    <t>Does the transit agency use Transit Watch materials in its security and emergency awareness program?</t>
  </si>
  <si>
    <t>MANAGEMENT AND ACCOUNTABILITY</t>
  </si>
  <si>
    <t>Does the system have a protocol to report threats or significant security concerns to appropriate law enforcement authorities, and TSA's Transportation Security Operations Center (TSOC)?</t>
  </si>
  <si>
    <t>Does the system document the results of inspections and implement any changes to policies and procedures or implement corrective actions, based on the findings?</t>
  </si>
  <si>
    <t xml:space="preserve">Has the transit system tested its communications systems for interoperability with appropriate emergency response agencies? </t>
  </si>
  <si>
    <t>2.b. Emergency Response Plan (ERP):</t>
  </si>
  <si>
    <t>Line</t>
  </si>
  <si>
    <t>Does the transit agency have a System Security Plan (SSP)?</t>
  </si>
  <si>
    <t>Does the SSP contain or reference other documents that establish protocols addressing specific threats from (i) Improvised Explosive Devices (IED) and (ii) Weapons of Mass Destruction (chemical, biological, radiological hazards)?</t>
  </si>
  <si>
    <t>Does the SSP include provisions requiring that security be addressed in extensions, major projects, new vehicles and equipment procurement and other capital projects, and including integration with the transit agency’s safety certification process?</t>
  </si>
  <si>
    <t>Does the transit agency produce periodic reports reviewing its progress in meeting its SSP goals and objectives?</t>
  </si>
  <si>
    <t>Are informational briefings with appropriate personnel held whenever security protocols, threat levels, or protective measures  are updated or as security conditions warrant?</t>
  </si>
  <si>
    <t>Does the agency have a documented policy for proper handling, control, and storage of documents labeled as or otherwise determined to be Sensitive Security Information (SSI) pursuant to 49 CFR Part 15 or 1520?</t>
  </si>
  <si>
    <t>Have employees provided access to SSI material per 49 CFR Part 15 or 1520 received training on proper labeling, handling, dissemination, and storage (such as through the TSA on-line SSI training program)?</t>
  </si>
  <si>
    <t>DRILLS AND EXERCISES</t>
  </si>
  <si>
    <t xml:space="preserve">HOMELAND SECURITY ADVISORY SYSTEM (HSAS)  </t>
  </si>
  <si>
    <t xml:space="preserve">Implement and reinforce a Public Security and Emergency Awareness program       </t>
  </si>
  <si>
    <t>Transit Security Fundamentals</t>
  </si>
  <si>
    <t>Have regional incident management protocols been shared with the agency and incorporated into the agency's ERP?</t>
  </si>
  <si>
    <t>Have the agency's emergency response protocols been shared with the EMA and appropriate first responder agencies?</t>
  </si>
  <si>
    <t>Are general security awareness and emergency preparedness messages included in public announcement messages at stations and on board vehicles?</t>
  </si>
  <si>
    <t>Does the agency's SSPP or a related document include a requirement for annual field exercises, tabletops and drills?</t>
  </si>
  <si>
    <t>Does the ERP contain or reference other documents to provide for Continuity of Operations while responding to emergency events?</t>
  </si>
  <si>
    <t>Does the agency have a written Business Recovery Plan to guide restoration of facilities and services following an emergency event?</t>
  </si>
  <si>
    <t>Does the SSP establish and assign responsibility for implementation of the security program to a Senior Manager who is a "direct report" to the agency's Chief Executive Officer?</t>
  </si>
  <si>
    <t>Are roles and responsibilities for security and/or law enforcement personnel assigned by title and/or position established in the SSP or other documents?</t>
  </si>
  <si>
    <t>Is CCTV equipment installed on transit vehicles?</t>
  </si>
  <si>
    <t>TSF-1.  Protection of high risk/high consequence underwater/underground assets and systems.</t>
  </si>
  <si>
    <t>TSF-2.  Protection of other high risk/high consequence assets that have been identified through system-wide risk assessments.</t>
  </si>
  <si>
    <t>TSF-3.  Use of visible, unpredictable deterrence.</t>
  </si>
  <si>
    <t>TSF-4.  Targeted counter-terrorism training for key front-line staff.</t>
  </si>
  <si>
    <t>TSF-5.  Emergency preparedness drills and exercises.</t>
  </si>
  <si>
    <t>TSF-6.  Public awareness and preparedness campaigns.</t>
  </si>
  <si>
    <t>Have locks, bullet resistant materials and anti-fragmentation materials been installed/used at critical locations?</t>
  </si>
  <si>
    <t xml:space="preserve">Are gates and locks used on all facility doors to prevent unauthorized access? </t>
  </si>
  <si>
    <t xml:space="preserve">Are keys controlled through an established program managed by the security/police function? </t>
  </si>
  <si>
    <t>Are gates and locks also used to close down system facilities after operating hours?</t>
  </si>
  <si>
    <t>Does the system conduct drills and exercises of its security and emergency response plans to test capabilities of i) employees and ii) first responders to operate effectively in underwater/underground infrastructure?</t>
  </si>
  <si>
    <t xml:space="preserve">Are visible, random security measures integrated into security plans to introduce unpredictability into security activities for deterrent effect?   </t>
  </si>
  <si>
    <t>Are all appropriate personnel notified via briefings, email, voicemail, or signage of changes in threat condition, protective measures or the employee watch programs?</t>
  </si>
  <si>
    <t>Do the Security and Emergency Response Plans address protection and response for critical underwater tunnels, underground stations/ tunnels and critical systems, where applicable?</t>
  </si>
  <si>
    <t>Do public awareness materials and/or messages inform passengers on the means to evacuate safely from transit vehicles and underwater/underground facilities?</t>
  </si>
  <si>
    <t>Does the agency conduct frequent inspections of access points, ventilation systems, and the interior of underground/underwater assets and systems for indications of suspicious activity?</t>
  </si>
  <si>
    <t>Are senior staff and middle management ERP coordination meetings held on a regular basis?</t>
  </si>
  <si>
    <t>Is the SSP separate from the agency’s System Safety Program Plan (SSPP)?</t>
  </si>
  <si>
    <t>Does the ERP require an annual review to determine if it needs to be updated?</t>
  </si>
  <si>
    <t xml:space="preserve"> Does the agency have an established program to monitor employee training and to schedule employees for training as needed?</t>
  </si>
  <si>
    <t>This sheet is for data analysis only.</t>
  </si>
  <si>
    <t>Top 17 Scoring Detail</t>
  </si>
  <si>
    <t>Transit Security Fundamentals Scoring Detail</t>
  </si>
  <si>
    <t>Element 1</t>
  </si>
  <si>
    <t>Grade:</t>
  </si>
  <si>
    <t>Totals:</t>
  </si>
  <si>
    <t>Element 2</t>
  </si>
  <si>
    <t>Element 3</t>
  </si>
  <si>
    <t>Element 4</t>
  </si>
  <si>
    <t>Element 5</t>
  </si>
  <si>
    <t>Element 6</t>
  </si>
  <si>
    <t>SECURITY AND EMERGENCY RESPONSE TRAINING</t>
  </si>
  <si>
    <t xml:space="preserve">Does a written policy statement exist that endorses and adopts the policies and procedures of the SSP that is approved and signed by top management, including the agency's chief executive? </t>
  </si>
  <si>
    <t>Does the SSP identify the goals and objectives for the security program?</t>
  </si>
  <si>
    <t>Does the transit agency conduct an outreach program to enlist members of the public as security awareness volunteers, similar to Neighborhood Watch programs?</t>
  </si>
  <si>
    <t>Does the SSP contain or reference other documents establishing procedures for the management of security incidents by the operations control center?</t>
  </si>
  <si>
    <t>Does the SSP contain or reference other documents establishing plans, procedures, or protocols for responding to security events with external agencies (such as law enforcement, local EMA, fire departments, etc.)?</t>
  </si>
  <si>
    <t xml:space="preserve">Have Mutual Aid agreements been established between the transit agency and entities in the area that would be called upon to supplement the agency's resources in the event of an emergency event? </t>
  </si>
  <si>
    <t>Does the agency participate in a regional Emergency Management Working Group or similar regional coordinating body for emergency preparedness and response?</t>
  </si>
  <si>
    <t>Has the transit agency developed and implemented a public security and emergency awareness program?</t>
  </si>
  <si>
    <t>Does the agency issue public service announcements or press releases to local media (e.g. newspaper, radio and/or television) regarding security and emergency protocols?</t>
  </si>
  <si>
    <t>Does the transit agency conduct a volunteer training program for non-employees to aid with system evacuations and emergency response?</t>
  </si>
  <si>
    <t>Has the agency identified facilities and systems it considers to be its critical assets?</t>
  </si>
  <si>
    <t>Upon request, has TSA been provided access to the agency's vulnerability assessments, Security Plan and related documents?</t>
  </si>
  <si>
    <t xml:space="preserve">Does the agency have a formalized process and procedures for reporting and exchange of threat and intelligence information with Federal, State, and/or local law enforcement agencies? </t>
  </si>
  <si>
    <t>Has the transit agency developed and implemented procedures to monitor, update and document access control (e.g. card key, ID badges, keys, safe combinations, etc.)?</t>
  </si>
  <si>
    <t>Do transit agency personnel administer an automated employee access control system and perform corrective analysis of security breaches?</t>
  </si>
  <si>
    <t>Is directional signage with adequate lighting provided in a consistent manner in all stations, both to provide orientation and to support emergency evacuation?</t>
  </si>
  <si>
    <t>Does the agency conduct frequent inspections of key facilities, stations, terminals, trains and vehicles, or other critical assets for persons, materials, and items that do not belong?</t>
  </si>
  <si>
    <t>Has the transit agency established procedures for inspecting/sweeping vehicles and stations to identify and manage suspicious items, based on HOT characteristics (hidden, obviously suspicious, not typical) or equivalent system?</t>
  </si>
  <si>
    <t>Has the transit agency developed a form or quick reference guide for operations and personnel for the conduct of pre-trip, post-trip, and within trip inspections?</t>
  </si>
  <si>
    <t>Does the security review committee (or other designated group) review document control practices, assess compliance applicable procedures, and identify discrepancies and necessary corrective action?</t>
  </si>
  <si>
    <t xml:space="preserve">Are employees who may be provided SSI materials per 49 CFR Part 15 or 1520) familiar with the documented policy for the proper handling of such materials? </t>
  </si>
  <si>
    <t xml:space="preserve">Has training on the agency's incident response protocols appropriate to the position been provided to managers and supervisors? </t>
  </si>
  <si>
    <t>Has training focused on IEDs and WMDs appropriate to the position been provided to manager and supervisors?</t>
  </si>
  <si>
    <t>BASE Technical Scoring Sheet</t>
  </si>
  <si>
    <t xml:space="preserve">Does a written policy statement exist that endorses and adopts the policies and procedures of the ERP that is approved and signed by top management, including the agency's chief executive? </t>
  </si>
  <si>
    <t>Has an annual review of the SSP been performed and documented in the preceding 12 months?</t>
  </si>
  <si>
    <t>Has an annual review of the ERP been performed and documented in the preceding 12 months?</t>
  </si>
  <si>
    <t>Does the ERP include a process or review provision to ensure coordination with the rail transit agency’s SSPP and SSP?</t>
  </si>
  <si>
    <t>Does the ERP contain or reference other documents establishing plans, procedures, or protocols for responding to emergency events with external agencies (such as law enforcement, local EMA, fire departments, etc.)?</t>
  </si>
  <si>
    <t xml:space="preserve">Is the transit agency complying with its internal security audit schedule? </t>
  </si>
  <si>
    <t>Is each internal security audit documented in a written report, which includes evaluation of the adequacy and effectiveness of the SSP element and applicable implementing procedures audited, needed corrected actions, needed recommendations, an implementation schedule for corrective actions and status reporting?</t>
  </si>
  <si>
    <t>In the last 12 months, has the Security Review Committee (or other designated group) addressed the findings and recommendations from the internal security audits, and updated plans, protocols and processes as necessary?</t>
  </si>
  <si>
    <t>Are ID badges or other measures employed to restrict access to facilities not open to the public?</t>
  </si>
  <si>
    <t>Does the agency have procedures to issue ID badges for visitors and contractors?</t>
  </si>
  <si>
    <t>Are emergency call boxes provided for passengers?</t>
  </si>
  <si>
    <t>Baseline Security Scoring Detail</t>
  </si>
  <si>
    <t>Baseline Performance</t>
  </si>
  <si>
    <t>Baseline Security Questions</t>
  </si>
  <si>
    <t>Transportation Security Fundamentals Questions</t>
  </si>
  <si>
    <t>Questions</t>
  </si>
  <si>
    <t>Category</t>
  </si>
  <si>
    <t>Does the SSP include or reference other documents adopting Crime Prevention Through Environmental Design (CPTED) principles as part of the agency's engineering practices?</t>
  </si>
  <si>
    <t>Agency Points of Contact</t>
  </si>
  <si>
    <t>STSI Inspector:</t>
  </si>
  <si>
    <t>Telephone:</t>
  </si>
  <si>
    <t>Completed:</t>
  </si>
  <si>
    <t>Description</t>
  </si>
  <si>
    <t>Findings</t>
  </si>
  <si>
    <t>Verification</t>
  </si>
  <si>
    <t>References</t>
  </si>
  <si>
    <t>Section</t>
  </si>
  <si>
    <t>SP</t>
  </si>
  <si>
    <t>Rec. Action</t>
  </si>
  <si>
    <t>Regulatory Reference</t>
  </si>
  <si>
    <t>TSF #</t>
  </si>
  <si>
    <t>Other Documents</t>
  </si>
  <si>
    <t>Line Sort</t>
  </si>
  <si>
    <t>Re-sort</t>
  </si>
  <si>
    <t>Does the agency have a System Security Plan (SSP)?</t>
  </si>
  <si>
    <t>FTA SEPP Chapter 3</t>
  </si>
  <si>
    <t>FTA SEPP, Chapter 3 &amp; FTA Resource Toolkit, Appendix G</t>
  </si>
  <si>
    <t>Does the SSP include provisions requiring that security be addressed in extensions, major projects, new vehicles and equipment procurement and other capital projects, and including integration with the agency’s safety certification process?</t>
  </si>
  <si>
    <t>FTA SEPP, Chapter 8 &amp; FTA Resource Toolkit, Appendix G</t>
  </si>
  <si>
    <t>FTA Resource Toolkit, Appendix G</t>
  </si>
  <si>
    <t>Does the agency produce periodic reports reviewing its progress in meeting its SSP goals and objectives?</t>
  </si>
  <si>
    <t>Does the agency have an Emergency Response Plan (ERP)?</t>
  </si>
  <si>
    <t>Does the ERP include a process or review provision to ensure coordination with the agency's SSPP and SSP?</t>
  </si>
  <si>
    <t>Does the ERP contain or reference other documents that establish procedures for the management of emergency events, including those to be employed by the operations control center?</t>
  </si>
  <si>
    <t>TCRP/NCHRP Continuity of Operations (COOP) Planning Guidelines for Transportation Agencies</t>
  </si>
  <si>
    <t xml:space="preserve">Do senior staff and middle management conduct security meetings on a regular basis to review recommendations for changes to plans and processes?  </t>
  </si>
  <si>
    <t>FTA SEPP, Chapter 6 &amp; FTA Resource Toolkit, Appendix G</t>
  </si>
  <si>
    <t>Are emergency response roles and responsibilities for all departments identified in the ERP or other supporting documents?</t>
  </si>
  <si>
    <t>Are roles and responsibilities for front-line personnel (i.e. system law enforcement, system security officials, train or vehicle operators, conductors, station attendants, maintenance workers) described in the system's Emergency Response Plan (ERP)?</t>
  </si>
  <si>
    <t xml:space="preserve">Have Mutual Aid agreements been established between the agency and entities in the area that would be called upon to supplement the agency's resources in the event of an emergency event? </t>
  </si>
  <si>
    <t>FTA SEPP, Chapter 3 &amp; FTA Resource Toolkit, Appendices E &amp; G</t>
  </si>
  <si>
    <t>Have agency resources been appropriately identified and provided to the regional EMA?</t>
  </si>
  <si>
    <t>Does the agency have a designated point-of-contact or liaison with the local/regional Emergency Operations Center (EOC)?</t>
  </si>
  <si>
    <t>Does the agency send a representative to the local/regional EOC, should it be activated?</t>
  </si>
  <si>
    <t>Does the agency have information sharing capabilities with the regional/local EOC (i.e., contacts, procedures, resource inventories, etc.)?</t>
  </si>
  <si>
    <t>Has the agency developed internal incident management protocols that comply with the National Response Plan and the National Incident Management System?</t>
  </si>
  <si>
    <t>Is initial training provided to all new agency employees regarding security orientation/awareness?</t>
  </si>
  <si>
    <t>FTA SEPP, Chapter 7 &amp; FTA Resource Toolkit, Appendices E &amp; G</t>
  </si>
  <si>
    <t>Is initial training provided to all new agency employees regarding emergency response?</t>
  </si>
  <si>
    <t>Does the agency have a system that records and tracks personnel training for emergency response courses (including initial, annual, periodic and other)?</t>
  </si>
  <si>
    <t>Does the agency have a program to regularly review and update security awareness and emergency response training materials?</t>
  </si>
  <si>
    <t xml:space="preserve">Does training of agency law enforcement and/or security personnel integrate the concept and employment of visible, random security measures? </t>
  </si>
  <si>
    <t>FTA Protective Measures</t>
  </si>
  <si>
    <t xml:space="preserve">Implement and reinforce a Public Security and Emergency Awareness program:       </t>
  </si>
  <si>
    <t>Has the agency developed and implemented a public security and emergency awareness program?</t>
  </si>
  <si>
    <t>FTA’s Transit Watch</t>
  </si>
  <si>
    <t>Does the agency use Transit Watch materials in its security and emergency awareness program?</t>
  </si>
  <si>
    <t>Does the agency conduct a volunteer training program for non-employees to aid with system evacuations and emergency response?</t>
  </si>
  <si>
    <t>Does the agency conduct an outreach program to enlist members of the public as security awareness volunteers, similar to Neighborhood Watch programs?</t>
  </si>
  <si>
    <t>Do public awareness materials and/or messages inform passengers on the means to evacuate safely from transit vehicles and/or from underwater/underground facilities?</t>
  </si>
  <si>
    <t>Does the agency’s System Safety Program Plan (SSPP) contain or reference a document describing the process used by the agency to develop an approved, coordinated schedule for all emergency management program activities, including local/regional emergency planning and participation in exercises and drills?</t>
  </si>
  <si>
    <t>FTA’s SEPP, Chapter 7, FTA’s Resource Toolkit Appendices E &amp; G</t>
  </si>
  <si>
    <t>Does the agency’s SSPP or SSP describe or reference how the agency performs its emergency planning responsibilities and requirements regarding emergency drills and exercises?</t>
  </si>
  <si>
    <t>Does the agency evaluate its emergency preparedness by using annual field exercises, tabletop exercises, and/or drills?  If so, please summarize the exercise events held in the past year.</t>
  </si>
  <si>
    <t>Does the agency’s SSPP or SSP describe or reference how the agency documents the results of its emergency preparedness evaluations (i.e., briefings, after action reports and implementation of findings)?</t>
  </si>
  <si>
    <t>Does the agency’s SSPP or a related document describe or reference its program for providing employee training on emergency response protocols and procedures?</t>
  </si>
  <si>
    <t>Does the agency participate as an active player in full-scale, regional exercises held at least annually?</t>
  </si>
  <si>
    <t>In the last year, has the agency reviewed results and prepared after-action reports to assess performance and develop lessons learned for all drills, tabletop, and/or field exercises?</t>
  </si>
  <si>
    <t>TCRP/NCHRP Guidelines for Transportation Emergency Training Exercises</t>
  </si>
  <si>
    <t>Has the agency established metrics to assess its performance during emergency exercises and to measure improvements?</t>
  </si>
  <si>
    <t>FTA’s SEPP, Chapter 5, FTA’s Resource Toolkit Appendix G</t>
  </si>
  <si>
    <t>FTA’s SEPP, Chapter 6, FTA’s Resource Toolkit Appendix G</t>
  </si>
  <si>
    <t>FTA’s SEPP, Chapter 7</t>
  </si>
  <si>
    <t>FTA’s SEPP, Chapter 8 &amp; Resource Toolkit, Appendix G</t>
  </si>
  <si>
    <t>Has the agency developed and implemented procedures to monitor, update and document access control (e.g. card key, ID badges, keys, safe combinations, etc.)?</t>
  </si>
  <si>
    <t>Does the agency require escorts for visitors accessing non-public areas?</t>
  </si>
  <si>
    <t>Is CCTV equipment installed at the agency's facilities?</t>
  </si>
  <si>
    <t>Does the agency monitor a network of security, fire, duress, intrusion, utility and internal 911 alarm systems?</t>
  </si>
  <si>
    <t>Do agency personnel administer an automated employee access control system and perform corrective analysis of security breaches?</t>
  </si>
  <si>
    <t>Does the agency use National Fire Protection Association (NFPA) Standard 130 or equivalent local codes to evaluate fire/life safety in station design or modification (including fire detection systems, firewalls and flame-resistant materials, back-up powered emergency lighting, defaults in turnstile and other systems supporting emergency exists, and pre-recorded public announcements)?</t>
  </si>
  <si>
    <t>Do passenger vehicles have radios, silent alarms, and/or passenger communication systems?</t>
  </si>
  <si>
    <t>Does the agency use graffiti-resistant/etch-resistant materials for walls, ceilings, and windows?</t>
  </si>
  <si>
    <t>Does the agency have a back-up operations control center capability?</t>
  </si>
  <si>
    <t>Does the system conduct frequent inspections of key facilities, stations, terminals, trains and vehicles, or other key assets for persons, materials, and items that do not belong?</t>
  </si>
  <si>
    <t>Has the agency established procedures for inspecting/sweeping vehicles and stations to identify and manage suspicious items, based on HOT characteristics (hidden, obviously suspicious, not typical) or equivalent system?</t>
  </si>
  <si>
    <t>FTA’s SEPP, Chapter 6 &amp; Resource Toolkit, Appendix G</t>
  </si>
  <si>
    <t>Has the agency developed a form or quick reference guide for operations and personnel for the conduct of pre-trip, post-trip, and within trip inspections?</t>
  </si>
  <si>
    <t>Has the agency developed a form or quick reference guide for station attendants and others regarding station and facility inspections?</t>
  </si>
  <si>
    <t>49 CFR Parts 15 and 1520</t>
  </si>
  <si>
    <t>FTA Resource Toolkit, Appendices E and G</t>
  </si>
  <si>
    <t>Does the SSP contain a description of the process used by the agency to audit its implementation of the SSP over the course of the agencies published schedule?</t>
  </si>
  <si>
    <t>Has the agency established checklists and procedures to govern the conduct of its internal security audit process?</t>
  </si>
  <si>
    <t xml:space="preserve">Is the agency complying with its internal security audit schedule? </t>
  </si>
  <si>
    <t>Does the agency’s internal security audit process ensure that auditors are independent from those responsible for the activity being audited?</t>
  </si>
  <si>
    <t>§ 659.23 (e) &amp; § 659.27(a)</t>
  </si>
  <si>
    <t>§ 659.27(e)</t>
  </si>
  <si>
    <t>§ 659.27 (c)</t>
  </si>
  <si>
    <t>§ 659.27 (f)</t>
  </si>
  <si>
    <t>§ 659.27 (g)</t>
  </si>
  <si>
    <t>§ 659.27 (h)</t>
  </si>
  <si>
    <t xml:space="preserve">                                                                                                             </t>
  </si>
  <si>
    <t>DO NOT MODIFY OR ENTER ANY DATA ON THIS SHEET!</t>
  </si>
  <si>
    <t>BASE Section</t>
  </si>
  <si>
    <t>Score (0-4)</t>
  </si>
  <si>
    <t>TSF-1: Protection of High Risk / High Consequence Underwater / Underground Assets and Systems.</t>
  </si>
  <si>
    <t xml:space="preserve">TSF-3. Use of visible, unpredictable deterrence. </t>
  </si>
  <si>
    <t>TSF-4. Targeted counter-terrorism training for key front-line staff.</t>
  </si>
  <si>
    <t>Item</t>
  </si>
  <si>
    <t>Smart Security Practice Addendums (SP)</t>
  </si>
  <si>
    <t>Recommended Action Addendums</t>
  </si>
  <si>
    <t>Justification</t>
  </si>
  <si>
    <t>Explanatory Notes / Justification</t>
  </si>
  <si>
    <t>Category Score Average</t>
  </si>
  <si>
    <t>System Ranking:</t>
  </si>
  <si>
    <t>System Grant Ranking:</t>
  </si>
  <si>
    <t>Heavy Rail</t>
  </si>
  <si>
    <t>Light Rail</t>
  </si>
  <si>
    <t>Monorail</t>
  </si>
  <si>
    <t>Bus</t>
  </si>
  <si>
    <t>Trolley</t>
  </si>
  <si>
    <t>If the agency's communications systems are NOT inter-operable with appropriate emergency response agencies, have alternate communication protocols been established?  Describe the alternate communication protocols in the justification.</t>
  </si>
  <si>
    <t>Are passengers urged to report unattended property, suspicious behavior, and security concerns to uniformed crew members, law enforcement or security personnel, and/or a contact telephone number?  If so, summarize the type of materials used and content in the justification.</t>
  </si>
  <si>
    <t>In the last 12 months, has the agency updated plans, protocols and processes to incorporate after-action report recommendations/findings and corrective actions?  If so, summarize the actions taken in the justification.</t>
  </si>
  <si>
    <t xml:space="preserve">Does the agency have a risk assessment process approved by its management, for managing threats and vulnerabilities?  If so, summarize the process in the justification. </t>
  </si>
  <si>
    <t>Has the system implemented procedures to limit and monitor authorized access to underground and underwater tunnels?  If so, summarize procedures in the justification.</t>
  </si>
  <si>
    <t xml:space="preserve">Has the system implemented protective measures to secure high risk/high consequence assets and systems identified in risk assessments?  Examples of protective measures include but are not limited to CCTV, intrusion detection systems, smart camera technology, fencing, enhanced lighting, access control, LE patrols, K-9s, protection of ventilation systems.    If protective measures for this infrastructure are employed, summarize type and location in the justification. </t>
  </si>
  <si>
    <t>&lt;&lt;Agency Name&gt;&gt;</t>
  </si>
  <si>
    <t>&lt;&lt;date&gt;&gt;</t>
  </si>
  <si>
    <t>RA</t>
  </si>
  <si>
    <t>TSF-2.  Protection of other high risk/high consequence assets identified by system risk assessments.</t>
  </si>
  <si>
    <r>
      <t>A</t>
    </r>
    <r>
      <rPr>
        <sz val="14"/>
        <rFont val="Times New Roman"/>
        <family val="1"/>
      </rPr>
      <t xml:space="preserve">ssessment of </t>
    </r>
    <r>
      <rPr>
        <b/>
        <sz val="14"/>
        <rFont val="Times New Roman"/>
        <family val="1"/>
      </rPr>
      <t>T</t>
    </r>
    <r>
      <rPr>
        <sz val="14"/>
        <rFont val="Times New Roman"/>
        <family val="1"/>
      </rPr>
      <t xml:space="preserve">ransportation </t>
    </r>
    <r>
      <rPr>
        <b/>
        <sz val="14"/>
        <rFont val="Times New Roman"/>
        <family val="1"/>
      </rPr>
      <t>S</t>
    </r>
    <r>
      <rPr>
        <sz val="14"/>
        <rFont val="Times New Roman"/>
        <family val="1"/>
      </rPr>
      <t>ecurity</t>
    </r>
    <r>
      <rPr>
        <b/>
        <sz val="14"/>
        <rFont val="Times New Roman"/>
        <family val="1"/>
      </rPr>
      <t xml:space="preserve"> F</t>
    </r>
    <r>
      <rPr>
        <sz val="14"/>
        <rFont val="Times New Roman"/>
        <family val="1"/>
      </rPr>
      <t>undamentals</t>
    </r>
    <r>
      <rPr>
        <b/>
        <sz val="14"/>
        <rFont val="Times New Roman"/>
        <family val="1"/>
      </rPr>
      <t xml:space="preserve"> (TSF)</t>
    </r>
  </si>
  <si>
    <r>
      <t>B</t>
    </r>
    <r>
      <rPr>
        <sz val="14"/>
        <rFont val="Times New Roman"/>
        <family val="1"/>
      </rPr>
      <t xml:space="preserve">aseline </t>
    </r>
    <r>
      <rPr>
        <b/>
        <sz val="14"/>
        <rFont val="Times New Roman"/>
        <family val="1"/>
      </rPr>
      <t>A</t>
    </r>
    <r>
      <rPr>
        <sz val="14"/>
        <rFont val="Times New Roman"/>
        <family val="1"/>
      </rPr>
      <t xml:space="preserve">ssessment &amp; </t>
    </r>
    <r>
      <rPr>
        <b/>
        <sz val="14"/>
        <rFont val="Times New Roman"/>
        <family val="1"/>
      </rPr>
      <t>S</t>
    </r>
    <r>
      <rPr>
        <sz val="14"/>
        <rFont val="Times New Roman"/>
        <family val="1"/>
      </rPr>
      <t xml:space="preserve">ecurity </t>
    </r>
    <r>
      <rPr>
        <b/>
        <sz val="14"/>
        <rFont val="Times New Roman"/>
        <family val="1"/>
      </rPr>
      <t>E</t>
    </r>
    <r>
      <rPr>
        <sz val="14"/>
        <rFont val="Times New Roman"/>
        <family val="1"/>
      </rPr>
      <t>nhancement Review</t>
    </r>
  </si>
  <si>
    <t>&lt;&lt;Copy and paste from checklist&gt;&gt;</t>
  </si>
  <si>
    <t>&lt;&lt;Enter SP here&gt;&gt;</t>
  </si>
  <si>
    <t>Transit System receives Grant Funding under Section 5311 of Title 49:</t>
  </si>
  <si>
    <t>&lt;&lt;Street Address&gt;&gt;</t>
  </si>
  <si>
    <t>X</t>
  </si>
  <si>
    <t>1 - 50</t>
  </si>
  <si>
    <t>INSERT PICTURE OF TRANSIT SYSTEM'S VEHICLE</t>
  </si>
  <si>
    <t>Non blank cells</t>
  </si>
  <si>
    <t>Total SPs and RAs</t>
  </si>
  <si>
    <t>Cells w/text</t>
  </si>
  <si>
    <t># of 0,1 and 2</t>
  </si>
  <si>
    <t>Grey cells</t>
  </si>
  <si>
    <t xml:space="preserve">This should be 0 if the # of RAs match the # of ratings ≤ 2 </t>
  </si>
  <si>
    <t>Total cells</t>
  </si>
  <si>
    <t>Non blank cells + cells w/text</t>
  </si>
  <si>
    <t>This should be 0 if all Line Items were rated</t>
  </si>
  <si>
    <t>EXAMPLE</t>
  </si>
  <si>
    <t>&lt;&lt;copy and paste from checklist&gt;&gt;</t>
  </si>
  <si>
    <t>Does Amtrak have a System Security Plan (SSP)?</t>
  </si>
  <si>
    <t>Smart Security Practice Description</t>
  </si>
  <si>
    <t>Amtrak's SSP is wonderful and should be a model for all transit systems.</t>
  </si>
  <si>
    <t>Total SPs</t>
  </si>
  <si>
    <t>Recommended Action Description</t>
  </si>
  <si>
    <t>Option for consideration:</t>
  </si>
  <si>
    <t xml:space="preserve">Option for consideration:  Develop an SSP.  Utilize FTA's SSP template posted on FTA's website.  </t>
  </si>
  <si>
    <t>Total RAs</t>
  </si>
  <si>
    <t xml:space="preserve">Instructions:  For each item where "Recommended Action" is suggested, copy the cells in columns A thru E from the referenced line item in the "Checklist" Tab into the "&lt;&lt;copy and paste from checklist&gt;&gt;"  line below, then provide a description of the recommended corrective action.  Include the planned timing for completion in the description.  For additional entries, copy and paste additional rows.  
</t>
  </si>
  <si>
    <t xml:space="preserve">Instructions:  For each item identified as a possible "Smart Practice", copy the cells in columns A thru D from the referenced line item in the "Checklist" into the "&lt;&lt;copy and paste from checklist&gt;&gt;  line below, then provide a description of the program or practice.  For additional entries, copy and paste additional rows.  For additional entries, copy and paste additional rows.  </t>
  </si>
  <si>
    <t>cells w/text+Grey cells</t>
  </si>
  <si>
    <t>henry.budhram@dhs.gov</t>
  </si>
  <si>
    <t>Telephone:  571-227-4268</t>
  </si>
  <si>
    <t>OSO/Compliance</t>
  </si>
  <si>
    <t>Henry Budhram</t>
  </si>
  <si>
    <t>lisa.walby@dhs.gov</t>
  </si>
  <si>
    <t>Telephone:  571-227-1653</t>
  </si>
  <si>
    <t>Lisa Walby</t>
  </si>
  <si>
    <t>For further information or to offer suggestions, please contact:</t>
  </si>
  <si>
    <t xml:space="preserve">Please remember this a work in progress!!  Your assistance and suggestions for improvements will be appreciated. </t>
  </si>
  <si>
    <t>Baseline score 2 or below</t>
  </si>
  <si>
    <t>Baseline "Yes" response</t>
  </si>
  <si>
    <t>https://team.ishare.tsa.dhs.gov/sites/OpsNet/Inspectors/Surface/BASE/Forms/AllItems.aspx?RootFolder=%2fsites%2fOpsNet%2fInspectors%2fSurface%2fBASE%2fMass%20Transit%20BASE%2fMT%20BASE%20PIAP&amp;FolderCTID=&amp;View=%7bC99BECEA%2dBE7B%2d464B%2dA10D%2d966F8057957B%7d</t>
  </si>
  <si>
    <t>Click on the URL address below to access the document library.</t>
  </si>
  <si>
    <t>Document Library:</t>
  </si>
  <si>
    <t>PIAP Conclusion:</t>
  </si>
  <si>
    <t>Guide for answering dropdown boxes:</t>
  </si>
  <si>
    <t>Column "B" represents the line item question</t>
  </si>
  <si>
    <t>Column "A" represents the BASE checklist question category and line item</t>
  </si>
  <si>
    <t>PIAP Checklist Tab:</t>
  </si>
  <si>
    <t>PIAP Tool Guidance</t>
  </si>
  <si>
    <t>Guidance</t>
  </si>
  <si>
    <t>Number of "Addressed" responses</t>
  </si>
  <si>
    <t>Number of "Yes" responses</t>
  </si>
  <si>
    <t>Additional Comments:</t>
  </si>
  <si>
    <t>Improvement Status: (Addressed/Unaddressed)</t>
  </si>
  <si>
    <t>Referenced PIAP Toolkit  (Yes/No)</t>
  </si>
  <si>
    <t xml:space="preserve">PIAP Required? (Yes/No)  </t>
  </si>
  <si>
    <t>Smart Security Practice</t>
  </si>
  <si>
    <t>Performance Improvement Action Plan (PIAP) Checklist</t>
  </si>
  <si>
    <t>Columns "D-F" identify SP, RA, and Justification</t>
  </si>
  <si>
    <t>Cells w/text+Grey cells</t>
  </si>
  <si>
    <t>Column "H" - HQs will pre-select "Yes" from the drop down box as to whether the PIAP is required within a category.</t>
  </si>
  <si>
    <t>Column "I" select yes/no from the drop down box as to whether the PIAP toolkit was utilized.  Only applicable to those items identified in Column "I".</t>
  </si>
  <si>
    <t>Column "J" select from the drop down box whether the vulnerability was addressed or unaddressed.  Only applicable to those items identified in Column "I".</t>
  </si>
  <si>
    <t>Column "K" provide additional comments.  Only applicable to those items identified in Column "I".</t>
  </si>
  <si>
    <t>Complete the PIAP, update the BASE (on the checklist tab) and resubmit to HQs via the STSIP@dhs.gov email box every three months.</t>
  </si>
  <si>
    <t>Does the agency have a written Business Continuity Plan and COOP to guide restoration of facilities and services following an emergency event?</t>
  </si>
  <si>
    <t>Are security-related roles and responsibilities for non-security and/or law enforcement personnel (i.e., operators, conductors, maintenance workers and station attendants) established in the SSP or other documents?</t>
  </si>
  <si>
    <t>Has the agency appointed a Primary and Alternate Security Coordinator to serve as its primary and immediate 24-hr contact for intelligence and security-related contact with TSA and are the names of those Coordinators on file with TSA OSPIE office correct?</t>
  </si>
  <si>
    <t xml:space="preserve">Does the agency maintain a record of security related incidents that are reported within the agency? </t>
  </si>
  <si>
    <t>Does the agency have a program for confirming that personnel have a working knowledge of security protocols?  If so, summarize program in the justification.</t>
  </si>
  <si>
    <t xml:space="preserve">Have agency employees received general training on Incident Command System (ICS) procedures in accordance with National Incident Management System at least annually? </t>
  </si>
  <si>
    <t xml:space="preserve">Has ICS and NIMS training appropriate to the position been provided to Senior Management staff, supervisors, and managers at least annually?  </t>
  </si>
  <si>
    <t xml:space="preserve">Has ICS and NIMS training appropriate to the position been provided to front-line employees at least annually? </t>
  </si>
  <si>
    <t xml:space="preserve">Has ICS and NIMS training appropriate to the position been provided to managers and supervisors at least annually? </t>
  </si>
  <si>
    <t>Has the agency developed a program and provided annual training on its own incident response protocols?</t>
  </si>
  <si>
    <t xml:space="preserve">Has training on the agency's incident response protocols appropriate to the position been provided to Senior Management staff, managers and supervisors at least annually?                                                 </t>
  </si>
  <si>
    <t xml:space="preserve">Has training on the agency's incident response protocols appropriate to the position been provided to managers and supervisors at least annually? </t>
  </si>
  <si>
    <t xml:space="preserve">Has training on the agency's incident response protocols appropriate to the position been provided to front-line employees at least annually? </t>
  </si>
  <si>
    <t>Has the transit system implemented an annual training program for personnel regarding response to terrorism, including (i) Improvised Explosive Devices and ii) Weapons of Mass Destruction (chemical, biological, radiological, nuclear)?  If so, summarize the relevant programs in justification.</t>
  </si>
  <si>
    <t xml:space="preserve">Has training focused on IEDs and WMDs appropriate to the position been provided to Senior Management staff, managers, and supervisors at least annually?                                             </t>
  </si>
  <si>
    <t>Has training focused on IEDs and WMDs appropriate to the position been provided to manager and supervisors at least annually?</t>
  </si>
  <si>
    <t xml:space="preserve">Has training focused on IEDs and WMDs appropriate to the position been provided to front-line employees at least annually? </t>
  </si>
  <si>
    <t>Do law enforcement/security department personnel at the agency receive specialized training in counter-terrorism annually? Summarize program in the justification.</t>
  </si>
  <si>
    <t>Do law enforcement/security department personnel at the agency receive specialized training supporting their incident management and emergency response roles at least annually? Summarize program in justification.</t>
  </si>
  <si>
    <t>Does the agency have a system that records and tracks personnel training for all security-related courses (including initial, annual, periodic and other)?</t>
  </si>
  <si>
    <t xml:space="preserve">Do the agency's security awareness and emergency response training programs cover response and recovery operations in critical facilities and infrastructure?  If so, summarize relevant provisions of program in the justification. </t>
  </si>
  <si>
    <t>Has the agency provided training to regional first responders (law enforcement agencies, firefighters, and emergency medical response teams) to enable them to operate in critical facilities and infrastructure?</t>
  </si>
  <si>
    <t>Has the agency implemented a program to annually train or orient first responders (law enforcement, firefighters, emergency medical teams) and other potential supporting assets (e.g., TSA regional personnel for VIPR exercises) on railroad familiarization?</t>
  </si>
  <si>
    <t>Does the SSP contain or reference other documents identifying incremental actions (imminent or elevated) to be implemented for a NTAS threat?</t>
  </si>
  <si>
    <t>Does the agency have actionable operational response protocols for the specific threat scenarios from NTAS?</t>
  </si>
  <si>
    <t>Has the agency provided annual training and/or instruction focused on job function regarding the incremental activities to be performed by employees?</t>
  </si>
  <si>
    <t>Does the agency provide active public outreach for security awareness and emergency preparedness (e.g., Transit Watch, “If You See Something, Say Something”, message boards, brochures, channel cards, posters, fliers)?</t>
  </si>
  <si>
    <t>Does the agency track and monitor customer complaints reported by passengers?</t>
  </si>
  <si>
    <t xml:space="preserve">Has the agency had an internal or external risk or vulnerability assessment on its critical assets within the past 3 years?  Specify the dates of the most recent assessments and the entity(ies) that conducted the assessment(s).  </t>
  </si>
  <si>
    <t>Does the system report threat and intelligence information directly to FBI Joint Terrorism Task Force (JTTF) or other regional anti-terrorism task force?</t>
  </si>
  <si>
    <t>Does the agency report their NTD security data to FTA as required by 49 CFR 659?</t>
  </si>
  <si>
    <t>Does the agency routinely receive threat and intelligence information directly from any Federal government agency, State Homeland Security Office, Regional or State Intelligence Fusion Center,  PT-ISAC, or other transit agencies?</t>
  </si>
  <si>
    <t xml:space="preserve">In the last year, has the agency conducted and/or participated in  a drill, tabletop exercise, and/or field exercise including scenarios involving (i) IED's and (ii) WMD (chemical, biological, radiological, nuclear) with other transit agencies and first responders (e.g., NTAS scenarios)? </t>
  </si>
  <si>
    <t>Developing a Comprehensive Cyber Security Strategy</t>
  </si>
  <si>
    <t>Has the agency conducted a risk assessment to identify operational control and communication/business enterprise IT assets and potential vulnerabilities?</t>
  </si>
  <si>
    <t>Has the agency implemented protocols to ensure that all IT facilities (e.g., data centers, server rooms, etc) and equipment are properly secured to guard against internal or external threats or attacks?</t>
  </si>
  <si>
    <t>Has a written strategy been developed and integrated into the overall security program to mitigate the cyber risk identified?</t>
  </si>
  <si>
    <t>Does the agency have a designated representative to secure the internal network through appropriate access controls for employees, a strong authentication (i.e., password) policy, encrypting sensitive data, and employing network security infrastructure (example: firewalls, intrusion detection systems, IT security audits, antivirus, etc)?</t>
  </si>
  <si>
    <t>Does the agency ensure that recurring cyber security training reinforces security roles, responsibilities, and duties of employees at all levels to protect against and recognize cyber threats?</t>
  </si>
  <si>
    <t>Has the agency established a cyber-incident response and reporting protocol?</t>
  </si>
  <si>
    <t>Is the agency aware of and using available resources (e.g., standards, PT-ISAC, US CERT, National Cyber Security Communication and Integration Center, etc)?</t>
  </si>
  <si>
    <t>Are Crime Prevention through Environmental Design (CPTED) and technology (e.g., CCTV, access control, intrusion detection, bollards, etc) incorporated into design criteria for all new and/or existing capital projects?</t>
  </si>
  <si>
    <t>Based on the risk assessment, does the agency use fencing, barriers, and/or intrusion detection to protect against unauthorized entry into stations, facilities, and other identified critical assets?</t>
  </si>
  <si>
    <t>Does the agency have policies and procedures for screening of mail and/or outside deliveries?</t>
  </si>
  <si>
    <t>At passenger stations at which a vulnerability assessment has identified a significant risk, and to the extent practicable, has the owner/operator removed trash receptacles and other non-essential receptacles or containers (with the exception of bomb resistant receptacles or clear plastic containers) from the platform areas of passenger terminals and stations?</t>
  </si>
  <si>
    <t>Does the agency employ specific protective measures for all critical infrastructure  (e.g., tunnels, bridges, stations, control centers, etc), identified through the risk assessment particularly at access points and ventilation infrastructure in place and maintained in optimal condition? Examples of protective measures include, but are not limited to, CCTV, intrusion detection systems, smart camera technology, fencing, lighting, access control, law enforcement patrols, canine patrols, physical protection for ventilation systems.  If protective measures for this infrastructure are employed, summarize type and location in the justification.</t>
  </si>
  <si>
    <t>Does the agency have or utilize explosive detection canine teams, either maintained by the system or made available from other law enforcement agencies?  If so, has the system implemented procedures for reporting of and response to positive reactions by the canine?</t>
  </si>
  <si>
    <t>Is there a process in place, with necessary training provided to  personnel, to ensure that  in service rail cars are inspected at regular periodic intervals for suspicious or unattended items? Specify type and frequency of inspections.</t>
  </si>
  <si>
    <t>Is there a process in place, with necessary training provided to  personnel, to ensure that all critical infrastructure are inspected at regular periodic intervals for suspicious or unattended items? Specify type and frequency of inspections.</t>
  </si>
  <si>
    <t xml:space="preserve"> To the extent allowed by agency policy or law, does the agency conduct background investigations on contractors, including vendors, with access to critical facilities, sensitive security systems, and sensitive security information? </t>
  </si>
  <si>
    <t xml:space="preserve">Are the criteria for background investigations based on employee type (senior management staff, law enforcement officers, managers/supervisors, operators, maintenance, safety/security sensitive, contractor, etc.) and/or responsibility and access documented?  </t>
  </si>
  <si>
    <t>Does the agency have a documented policy for identifying and controlling the distribution of and access to documents  it considers to be Sensitive Security Information (SSI) pursuant to 49 CFR Part 15 or 1520?</t>
  </si>
  <si>
    <t>Has the agency established a schedule for conducting  its internal security audit process?</t>
  </si>
  <si>
    <t>Is annual refresher training provided regarding emergency response to Front-line Employees?</t>
  </si>
  <si>
    <t>Does the agency issue public service announcements or press releases to local media (e.g. newspaper, radio, television, social media, QRC codes, and/or apps for smart phones) regarding security and emergency protocols?</t>
  </si>
  <si>
    <t>Does the SSP require an annual review?</t>
  </si>
  <si>
    <t>Conduct Tabletop and Functional Drills</t>
  </si>
  <si>
    <t>Is annual refresher training on emergency response provided to Senior Management staff, supervisors, and manager?</t>
  </si>
  <si>
    <t>Based on the results of question 9.103, has a Risk Assessment, analyzing threat, vulnerability, &amp; consequence, been conducted for critical assets and infrastructure, and systems within the past 3 years?  Have management and staff responsible for the risk assessment process been properly trained to manage the process?</t>
  </si>
  <si>
    <t>Is annual refresher training on emergency response provided to Managers and Supervisors?</t>
  </si>
  <si>
    <t>Is annual refresher training on emergency response provided Managers and Supervisors</t>
  </si>
  <si>
    <t>Does the agency have an appropriate mechanism in place for passengers to communicate an (e.g., 1-800 number, smart phone applications, social media, etc.)  that can be called or used to report security concerns?  If so, is this information indicated in public awareness materials and messages?</t>
  </si>
  <si>
    <t>Does the agency have a risk assessment process approved by its management, for managing threats and vulnerabilities?  If so, summarize the process in the justification.</t>
  </si>
  <si>
    <t>Establish and use an information sharing process for threat and intelligence information.</t>
  </si>
  <si>
    <t xml:space="preserve">Establish and use a risk management process </t>
  </si>
  <si>
    <t>Establish plans and protocols to respond to the National Terrorism Advisory System (NTAS) alert system</t>
  </si>
  <si>
    <t>Are regular supervisor, manager, and/or foreperson security review and coordination briefings held?  If so, detail frequency and subjects covered in the justification.</t>
  </si>
  <si>
    <t>Is annual refresher training provided regarding security orientation/awareness to Senior Management staff, managers and supervisors?</t>
  </si>
  <si>
    <t xml:space="preserve">Is annual refresher training provided regarding security orientation/awareness to managers and supervisors? </t>
  </si>
  <si>
    <t xml:space="preserve">Is annual refresher training provided regarding security orientation/awareness  to front-line employees? </t>
  </si>
  <si>
    <t>Is ongoing advanced security training focused on job function provided at least annually?</t>
  </si>
  <si>
    <t>Is initial training provided to all new transit employees regarding emergency response?</t>
  </si>
  <si>
    <t xml:space="preserve"> Is annual refresher training provided regarding emergency response to Senior Management staff, supervisors, and managers?</t>
  </si>
  <si>
    <t>Is annual refresher training provided regarding emergency response to Managers and Supervisors?</t>
  </si>
  <si>
    <t>Is annual refresher training provided regarding emergency response to front-line Employees?</t>
  </si>
  <si>
    <t>Have agency employees received general training on Incident Command System (ICS) procedures in accordance with National Incident Management System at least annually?</t>
  </si>
  <si>
    <t xml:space="preserve"> Has ICS and NIMS training appropriate to the position been provided to Senior Management staff, supervisors, and managers at least annually?  </t>
  </si>
  <si>
    <t>Has ICS and NIMS training appropriate to the position been provided to front-line employees at least annually?</t>
  </si>
  <si>
    <t xml:space="preserve">as training on the agency's incident response protocols appropriate to the position been provided to Senior Management staff, managers and supervisors at least annually?                                      </t>
  </si>
  <si>
    <t xml:space="preserve"> Has training on the agency's incident response protocols appropriate to the position been provided to front-line employees at least annually?</t>
  </si>
  <si>
    <t>Has the transit system implemented an annual training program for personnel regarding response to terrorism, including (i) Improvised Explosive Devices and ii) Weapons of Mass Destruction (chemical, biological, radiological, nuclear)?  If so, summarize the relevant programs in the justification.</t>
  </si>
  <si>
    <t xml:space="preserve">Has training focused on IEDs and WMDs appropriate to the position been provided to Senior Management staff, managers, and supervisors at least annually?                                                </t>
  </si>
  <si>
    <t xml:space="preserve">Do law enforcement/security department personnel at the agency receive specialized training supporting their incident management and emergency response roles at least annually? Summarize program in the justification. </t>
  </si>
  <si>
    <t>Does the transit agency have a system that records and tracks personnel training for emergency response courses (including initial, periodic and other)?</t>
  </si>
  <si>
    <t>Do the agency's security awareness and emergency response training programs cover response and recovery operations in critical facilities and infrastructure?  If so, summarize relevant provisions of program in the justification.</t>
  </si>
  <si>
    <t>Has the agency implemented a program to annually train or orient first responders (law enforcement, firefighters, emergency medical teams) and other potential supporting assets (e.g., TSA regional personnel for VIPR exercises)on railroad familiarization?</t>
  </si>
  <si>
    <t xml:space="preserve"> RISK MANAGEMENT</t>
  </si>
  <si>
    <t xml:space="preserve">In the last 12 months, has the agency updated plans, protocols and processes to incorporate after-action report recommendations/findings and corrective actions?  If so, summarize the actions taken in the justification. </t>
  </si>
  <si>
    <t>Has the system implemented protective measures to secure high risk/high consequence assets and systems identified in risk assessments?  Examples of protective measures include but are not limited to CCTV, intrusion detection systems, smart camera technology, fencing, enhanced lighting, access control, LE patrols, K-9s, protection of ventilation systems.    If protective measures for this infrastructure are employed, summarize type and location in in the justification.</t>
  </si>
  <si>
    <t>Does the agency employ specific protective measures for all critical infrastructure  (e.g., tunnels, bridges, stations, control centers, etc) identified through the risk assessment particularly at access points and ventilation infrastructure in place and maintained in optimal condition? Examples of protective measures include, but are not limited to, CCTV, intrusion detection systems, smart camera technology, fencing, lighting, access control, law enforcement patrols, canine patrols, physical protection for ventilation systems.  If protective measures for this infrastructure are employed, summarize type and location in the justification.</t>
  </si>
  <si>
    <t xml:space="preserve">To the extent allowed by agency policy or law, does the agency conduct background investigations on contractors, including vendors, with access to critical facilities, sensitive security systems, and sensitive security information?  </t>
  </si>
  <si>
    <t xml:space="preserve">Is the criteria for background investigations based on employee type (senior management staff, law enforcement officers, managers/supervisors, operators, maintenance, safety/security sensitive, contractor, etc.) and/or responsibility and access documented?  </t>
  </si>
  <si>
    <t>B</t>
  </si>
  <si>
    <t>Is the above consistent with agency's overall announcement program?</t>
  </si>
  <si>
    <t>At passenger stations at which a vulnerability assessment has identified a significant risk, and to the extent practicable, has the owner/operator removed trash receptacles and other non-essential receptacles or containers  (with the exception of bomb resistant receptacles or clear plastic containers) from the platform areas of passenger terminals and stations?</t>
  </si>
  <si>
    <t>Does the SSP contain a description of the process used by the agency to audit its implementation of the SSP over the course of the agency's published schedule?</t>
  </si>
  <si>
    <t>Based on the results of question 8.103, has a Risk Assessment, analyzing threat, vulnerability, &amp; consequence, been conducted for critical assets and infrastructure, and systems within the past 3 years?  Have management and staff responsible for the risk assessment process been properly trained to manage the process?</t>
  </si>
  <si>
    <t>Not Governed By 49 CFR Part 659</t>
  </si>
  <si>
    <t>Name:</t>
  </si>
  <si>
    <t>Title:</t>
  </si>
  <si>
    <t>Airport Code</t>
  </si>
  <si>
    <t>Phone</t>
  </si>
  <si>
    <t>Assessment Team</t>
  </si>
  <si>
    <t>Supervisory Approval</t>
  </si>
  <si>
    <t>AFSD-I</t>
  </si>
  <si>
    <t>STSI</t>
  </si>
  <si>
    <t>Headquarters Approval</t>
  </si>
  <si>
    <t>Lead Inspector</t>
  </si>
  <si>
    <t>Wayne Bard</t>
  </si>
  <si>
    <t>Inspector</t>
  </si>
  <si>
    <t>HQ</t>
  </si>
  <si>
    <t>Assessment Started</t>
  </si>
  <si>
    <t>Out-Brief</t>
  </si>
  <si>
    <t>Assessment Completed</t>
  </si>
  <si>
    <t xml:space="preserve">Stakeholder In-Brief </t>
  </si>
  <si>
    <t>Date</t>
  </si>
  <si>
    <t>Out-Brief Team</t>
  </si>
  <si>
    <t>FSD</t>
  </si>
  <si>
    <t>AFSD-LE</t>
  </si>
  <si>
    <t xml:space="preserve">Albany - ALB </t>
  </si>
  <si>
    <t>Albuquerque - ABQ</t>
  </si>
  <si>
    <t>Anchorage - ANC</t>
  </si>
  <si>
    <t>Austin - AUS</t>
  </si>
  <si>
    <t>Atlanta - ATL</t>
  </si>
  <si>
    <t>Baltimore - BWI</t>
  </si>
  <si>
    <t>Baton Rouge - BTR</t>
  </si>
  <si>
    <t>Bloomington-Moline - MLI</t>
  </si>
  <si>
    <t>Boston - BOS</t>
  </si>
  <si>
    <t>Buffalo - BUF</t>
  </si>
  <si>
    <t>Charleston - CHS</t>
  </si>
  <si>
    <t xml:space="preserve">Charlotte - CLT </t>
  </si>
  <si>
    <t xml:space="preserve">Chicago - MDW </t>
  </si>
  <si>
    <t>Cincinnati - CVG</t>
  </si>
  <si>
    <t>Cleveland - CLE</t>
  </si>
  <si>
    <t>Columbus - CMH</t>
  </si>
  <si>
    <t>Dallas - DAL</t>
  </si>
  <si>
    <t>Denver - DEN</t>
  </si>
  <si>
    <t>Detroit - DTW</t>
  </si>
  <si>
    <t>El Paso - ELP</t>
  </si>
  <si>
    <t>Fairbanks - FAI</t>
  </si>
  <si>
    <t>Fresno - FAT</t>
  </si>
  <si>
    <t>Honolulu - HNL</t>
  </si>
  <si>
    <t>Houston - HOU</t>
  </si>
  <si>
    <t>Indianapolis - IND</t>
  </si>
  <si>
    <t>Jacksonville - JAX</t>
  </si>
  <si>
    <t>Kansas City - MCI</t>
  </si>
  <si>
    <t>La Guardia - LGA</t>
  </si>
  <si>
    <t>Las Vegas - LAS</t>
  </si>
  <si>
    <t xml:space="preserve">Little Rock - LIT </t>
  </si>
  <si>
    <t>Los Angeles - LAX</t>
  </si>
  <si>
    <t>Louisville - SDF</t>
  </si>
  <si>
    <t>Memphis - MEM</t>
  </si>
  <si>
    <t>Miami - MIA</t>
  </si>
  <si>
    <t>Milwaukee - MKE</t>
  </si>
  <si>
    <t>Minneapolis - MSP</t>
  </si>
  <si>
    <t>Mobile - MOB</t>
  </si>
  <si>
    <t>Nashville - BNA</t>
  </si>
  <si>
    <t>Hartford - BDL</t>
  </si>
  <si>
    <t>New Orleans - MSY</t>
  </si>
  <si>
    <t xml:space="preserve">New York - JFK </t>
  </si>
  <si>
    <t>Newark - EWR</t>
  </si>
  <si>
    <t>Norfolk - ORF</t>
  </si>
  <si>
    <t>Oakland - OAK</t>
  </si>
  <si>
    <t>Oklahoma City - OKC</t>
  </si>
  <si>
    <t>Omaha - OMA</t>
  </si>
  <si>
    <t xml:space="preserve">Ontario - ONT </t>
  </si>
  <si>
    <t>Orlando - MCO</t>
  </si>
  <si>
    <t>Philadelphia - PHL</t>
  </si>
  <si>
    <t>Phoenix - PHX</t>
  </si>
  <si>
    <t>Pittsburgh - PIT</t>
  </si>
  <si>
    <t>Portland - PDX</t>
  </si>
  <si>
    <t>Providence - PVD</t>
  </si>
  <si>
    <t xml:space="preserve">Richmond - RIC </t>
  </si>
  <si>
    <t>Sacramento - SMF</t>
  </si>
  <si>
    <t>Salt Lake City - SLC</t>
  </si>
  <si>
    <t>San Antonio - SAT</t>
  </si>
  <si>
    <t>San Diego - SAN</t>
  </si>
  <si>
    <t>San Francisco - SFO</t>
  </si>
  <si>
    <t>San Jose - SJC</t>
  </si>
  <si>
    <t>San Juan - SJU</t>
  </si>
  <si>
    <t>Seattle-Tacoma - SEA</t>
  </si>
  <si>
    <t>St. Louis - STL</t>
  </si>
  <si>
    <t>Tampa - TPA</t>
  </si>
  <si>
    <t>Tulsa - TUL</t>
  </si>
  <si>
    <t>Tucson - TUS</t>
  </si>
  <si>
    <t>Washington - DCA</t>
  </si>
  <si>
    <t>Surface Field Office</t>
  </si>
  <si>
    <t>In-Brief Team</t>
  </si>
  <si>
    <t>FSD AOR Field Office (Optional)</t>
  </si>
  <si>
    <t>Delivery of Executive Summary</t>
  </si>
  <si>
    <t>Local Approval Date</t>
  </si>
  <si>
    <t>HQ Approval Date</t>
  </si>
  <si>
    <t>Rapid Rail</t>
  </si>
  <si>
    <t>Inclined Plane</t>
  </si>
  <si>
    <t>Funicular</t>
  </si>
  <si>
    <t>Automated Guideway</t>
  </si>
  <si>
    <t>Tourist</t>
  </si>
  <si>
    <t>Historic</t>
  </si>
  <si>
    <t>Scenic</t>
  </si>
  <si>
    <t>Excursion</t>
  </si>
  <si>
    <t xml:space="preserve">Commuter </t>
  </si>
  <si>
    <t xml:space="preserve">Regional </t>
  </si>
  <si>
    <t>Intercity</t>
  </si>
  <si>
    <t>Agency Assessed</t>
  </si>
  <si>
    <t>Email Address</t>
  </si>
  <si>
    <t>Assessment Dates</t>
  </si>
  <si>
    <t>&lt;&lt;City, State&gt;&gt;</t>
  </si>
  <si>
    <t>Additional Points of Contact</t>
  </si>
  <si>
    <t>Types of Service</t>
  </si>
  <si>
    <t>6.  Establish plans and protocols to respond to the National Terrorism Advisory System (NTAS)      alert system.</t>
  </si>
  <si>
    <t>8.  Establish and use a risk management process.</t>
  </si>
  <si>
    <t>9.  Establish and use an information sharing process for threat and intelligence information.</t>
  </si>
  <si>
    <t>10. Conduct Tabletop and Functional Drills.</t>
  </si>
  <si>
    <t>11. Developing a Comprehensive Cyber Security Strategy.</t>
  </si>
  <si>
    <r>
      <t>B</t>
    </r>
    <r>
      <rPr>
        <sz val="18"/>
        <rFont val="Times New Roman"/>
        <family val="1"/>
      </rPr>
      <t xml:space="preserve">aseline </t>
    </r>
    <r>
      <rPr>
        <b/>
        <sz val="18"/>
        <rFont val="Times New Roman"/>
        <family val="1"/>
      </rPr>
      <t>A</t>
    </r>
    <r>
      <rPr>
        <sz val="18"/>
        <rFont val="Times New Roman"/>
        <family val="1"/>
      </rPr>
      <t xml:space="preserve">ssessment &amp; </t>
    </r>
    <r>
      <rPr>
        <b/>
        <sz val="18"/>
        <rFont val="Times New Roman"/>
        <family val="1"/>
      </rPr>
      <t>S</t>
    </r>
    <r>
      <rPr>
        <sz val="18"/>
        <rFont val="Times New Roman"/>
        <family val="1"/>
      </rPr>
      <t xml:space="preserve">ecurity </t>
    </r>
    <r>
      <rPr>
        <b/>
        <sz val="18"/>
        <rFont val="Times New Roman"/>
        <family val="1"/>
      </rPr>
      <t>E</t>
    </r>
    <r>
      <rPr>
        <sz val="18"/>
        <rFont val="Times New Roman"/>
        <family val="1"/>
      </rPr>
      <t>nhancement Review Checklist</t>
    </r>
  </si>
  <si>
    <r>
      <t>Assessment Started</t>
    </r>
    <r>
      <rPr>
        <sz val="10"/>
        <rFont val="Times New Roman"/>
        <family val="1"/>
      </rPr>
      <t xml:space="preserve"> - </t>
    </r>
  </si>
  <si>
    <r>
      <t>Assessment Completed</t>
    </r>
    <r>
      <rPr>
        <sz val="10"/>
        <rFont val="Times New Roman"/>
        <family val="1"/>
      </rPr>
      <t xml:space="preserve"> - </t>
    </r>
  </si>
  <si>
    <r>
      <t>Outbrief Conducted</t>
    </r>
    <r>
      <rPr>
        <sz val="10"/>
        <rFont val="Times New Roman"/>
        <family val="1"/>
      </rPr>
      <t xml:space="preserve"> - </t>
    </r>
  </si>
  <si>
    <r>
      <t>B</t>
    </r>
    <r>
      <rPr>
        <sz val="14"/>
        <rFont val="Times New Roman"/>
        <family val="1"/>
      </rPr>
      <t xml:space="preserve">aseline </t>
    </r>
    <r>
      <rPr>
        <b/>
        <sz val="14"/>
        <rFont val="Times New Roman"/>
        <family val="1"/>
      </rPr>
      <t>A</t>
    </r>
    <r>
      <rPr>
        <sz val="14"/>
        <rFont val="Times New Roman"/>
        <family val="1"/>
      </rPr>
      <t xml:space="preserve">ssessment &amp; </t>
    </r>
    <r>
      <rPr>
        <b/>
        <sz val="14"/>
        <rFont val="Times New Roman"/>
        <family val="1"/>
      </rPr>
      <t>S</t>
    </r>
    <r>
      <rPr>
        <sz val="14"/>
        <rFont val="Times New Roman"/>
        <family val="1"/>
      </rPr>
      <t xml:space="preserve">ecurity </t>
    </r>
    <r>
      <rPr>
        <b/>
        <sz val="14"/>
        <rFont val="Times New Roman"/>
        <family val="1"/>
      </rPr>
      <t>E</t>
    </r>
    <r>
      <rPr>
        <sz val="14"/>
        <rFont val="Times New Roman"/>
        <family val="1"/>
      </rPr>
      <t>nhancement Review Checklist</t>
    </r>
  </si>
  <si>
    <r>
      <t xml:space="preserve">FTA </t>
    </r>
    <r>
      <rPr>
        <i/>
        <sz val="8"/>
        <rFont val="Times New Roman"/>
        <family val="1"/>
      </rPr>
      <t>Security Design Considerations</t>
    </r>
  </si>
  <si>
    <r>
      <t xml:space="preserve">FTA </t>
    </r>
    <r>
      <rPr>
        <i/>
        <sz val="8"/>
        <rFont val="Times New Roman"/>
        <family val="1"/>
      </rPr>
      <t>Critical Incident Management Guidelines &amp; TCRP Public Transportation</t>
    </r>
  </si>
  <si>
    <r>
      <t xml:space="preserve">FTA </t>
    </r>
    <r>
      <rPr>
        <i/>
        <sz val="8"/>
        <rFont val="Times New Roman"/>
        <family val="1"/>
      </rPr>
      <t>Critical Incident Management Guidelines &amp; TCRP Public Transportation Emergency Mobilization and Emergency Operations Guide</t>
    </r>
  </si>
  <si>
    <r>
      <t xml:space="preserve">Is annual refresher training provided regarding </t>
    </r>
    <r>
      <rPr>
        <b/>
        <sz val="8"/>
        <rFont val="Times New Roman"/>
        <family val="1"/>
      </rPr>
      <t>security</t>
    </r>
    <r>
      <rPr>
        <sz val="8"/>
        <rFont val="Times New Roman"/>
        <family val="1"/>
      </rPr>
      <t xml:space="preserve"> orientation/awareness to Senior Management staff, managers and supervisors? </t>
    </r>
  </si>
  <si>
    <r>
      <t xml:space="preserve">Is annual refresher training provided regarding </t>
    </r>
    <r>
      <rPr>
        <b/>
        <sz val="8"/>
        <rFont val="Times New Roman"/>
        <family val="1"/>
      </rPr>
      <t>security</t>
    </r>
    <r>
      <rPr>
        <sz val="8"/>
        <rFont val="Times New Roman"/>
        <family val="1"/>
      </rPr>
      <t xml:space="preserve"> orientation/awareness to managers and supervisors? </t>
    </r>
  </si>
  <si>
    <r>
      <t xml:space="preserve">Is annual refresher training provided regarding </t>
    </r>
    <r>
      <rPr>
        <b/>
        <sz val="8"/>
        <rFont val="Times New Roman"/>
        <family val="1"/>
      </rPr>
      <t>security</t>
    </r>
    <r>
      <rPr>
        <sz val="8"/>
        <rFont val="Times New Roman"/>
        <family val="1"/>
      </rPr>
      <t xml:space="preserve"> orientation/awareness  to front-line employees? </t>
    </r>
  </si>
  <si>
    <r>
      <t xml:space="preserve">Is ongoing advanced </t>
    </r>
    <r>
      <rPr>
        <b/>
        <sz val="8"/>
        <color indexed="8"/>
        <rFont val="Times New Roman"/>
        <family val="1"/>
      </rPr>
      <t>security</t>
    </r>
    <r>
      <rPr>
        <sz val="8"/>
        <color indexed="8"/>
        <rFont val="Times New Roman"/>
        <family val="1"/>
      </rPr>
      <t xml:space="preserve"> training focused on job function provided at least annually?</t>
    </r>
  </si>
  <si>
    <r>
      <t xml:space="preserve">Is directional signage with adequate lighting provided in a consistent manner in all </t>
    </r>
    <r>
      <rPr>
        <b/>
        <sz val="8"/>
        <color indexed="8"/>
        <rFont val="Times New Roman"/>
        <family val="1"/>
      </rPr>
      <t>stations,</t>
    </r>
    <r>
      <rPr>
        <sz val="8"/>
        <color indexed="8"/>
        <rFont val="Times New Roman"/>
        <family val="1"/>
      </rPr>
      <t xml:space="preserve"> both to provide orientation and to support emergency evacuation?</t>
    </r>
  </si>
  <si>
    <r>
      <t xml:space="preserve">Score            </t>
    </r>
    <r>
      <rPr>
        <b/>
        <sz val="12"/>
        <color indexed="10"/>
        <rFont val="Times New Roman"/>
        <family val="1"/>
      </rPr>
      <t>(do NOT change scoring values)</t>
    </r>
  </si>
  <si>
    <r>
      <t xml:space="preserve">Column "C" represents the score </t>
    </r>
    <r>
      <rPr>
        <sz val="11"/>
        <color indexed="10"/>
        <rFont val="Times New Roman"/>
        <family val="1"/>
      </rPr>
      <t>(do not change score values)</t>
    </r>
  </si>
  <si>
    <t>YES</t>
  </si>
  <si>
    <t>NO</t>
  </si>
  <si>
    <t>T1</t>
  </si>
  <si>
    <t>T3</t>
  </si>
  <si>
    <t>T2</t>
  </si>
  <si>
    <t>T5</t>
  </si>
  <si>
    <t>T4</t>
  </si>
  <si>
    <t>T6</t>
  </si>
  <si>
    <t>Baseline Security Line Item</t>
  </si>
  <si>
    <t>Questions NOT SCORED</t>
  </si>
  <si>
    <t>a</t>
  </si>
  <si>
    <t>Should be 0 if all Line Items were rated</t>
  </si>
  <si>
    <t>NATIONAL TERRORISM ADVISORY SYSTEM (NTAS)</t>
  </si>
  <si>
    <t>Establish plans and protocols to respond to the DHS National Terrorism Advisory System (NTAS).</t>
  </si>
  <si>
    <t>Establish plans and protocols to respond to the DHS National Terrorism Advisory System (NTAS)</t>
  </si>
  <si>
    <t>OBJECTIVELY MESSURED RISK REDUCTION (OMRR)</t>
  </si>
  <si>
    <t xml:space="preserve">Total Explosive-detection Canine Teams:  </t>
  </si>
  <si>
    <t xml:space="preserve">Number of TSA-funded Teams:  </t>
  </si>
  <si>
    <t xml:space="preserve">Number of TSA-legacy Teams:   </t>
  </si>
  <si>
    <t xml:space="preserve">Number of Other (non-TSA) Teams: </t>
  </si>
  <si>
    <t>Total High Visibility Operations (last 12 months</t>
  </si>
  <si>
    <t>1st Quarter</t>
  </si>
  <si>
    <t>2nd Quarter</t>
  </si>
  <si>
    <t>3rd Quarter</t>
  </si>
  <si>
    <t>4th Quarter</t>
  </si>
  <si>
    <t xml:space="preserve">Total Number of Canine Teams:  </t>
  </si>
  <si>
    <t xml:space="preserve">Total Number of Behavior Detection Officers: </t>
  </si>
  <si>
    <t xml:space="preserve">Total Number of Officers in Department:  </t>
  </si>
  <si>
    <t xml:space="preserve">Total Number of BDOs on Specialized Units: </t>
  </si>
  <si>
    <t>FTA SEPP, Chapter 3 &amp; FTA Resource Toolkit, Appendix G. The security section of the SSPP "should also specify how state and local law enforcement and security personnel interface and work together, and how the parties communicate and share jurisdictions."</t>
  </si>
  <si>
    <t>Fill in only if Applicable</t>
  </si>
  <si>
    <t>Paperwork Reduction Act Statement:  This is a voluntary collection of information.  TSA estimates that the total average burden per assessment and response associated with this collection is approximately 46 hours.  An agency may not conduct or sponsor, and a person is not required to respond to a collection of information unless it displays a valid OMB control number.  The control number assigned to this collection is OMB 1652-XXXX, which expires on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</si>
</sst>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0.0000"/>
    <numFmt numFmtId="166" formatCode="0.000000"/>
    <numFmt numFmtId="167" formatCode="0.0000000"/>
    <numFmt numFmtId="168" formatCode="0.00000"/>
    <numFmt numFmtId="169" formatCode="0.00000000"/>
    <numFmt numFmtId="170" formatCode="0.000000000"/>
  </numFmts>
  <fonts count="58" x14ac:knownFonts="1">
    <font>
      <sz val="10"/>
      <name val="Arial"/>
    </font>
    <font>
      <sz val="10"/>
      <name val="Arial"/>
      <family val="2"/>
    </font>
    <font>
      <u/>
      <sz val="10"/>
      <color indexed="12"/>
      <name val="Arial"/>
      <family val="2"/>
    </font>
    <font>
      <b/>
      <sz val="14"/>
      <name val="Arial"/>
      <family val="2"/>
    </font>
    <font>
      <sz val="8"/>
      <name val="Arial"/>
      <family val="2"/>
    </font>
    <font>
      <b/>
      <sz val="10"/>
      <name val="Arial"/>
      <family val="2"/>
    </font>
    <font>
      <sz val="8"/>
      <color indexed="81"/>
      <name val="Tahoma"/>
      <family val="2"/>
    </font>
    <font>
      <b/>
      <sz val="12"/>
      <name val="Times New Roman"/>
      <family val="1"/>
    </font>
    <font>
      <sz val="10"/>
      <name val="Times New Roman"/>
      <family val="1"/>
    </font>
    <font>
      <b/>
      <sz val="10"/>
      <name val="Times New Roman"/>
      <family val="1"/>
    </font>
    <font>
      <b/>
      <sz val="8"/>
      <name val="Times New Roman"/>
      <family val="1"/>
    </font>
    <font>
      <b/>
      <sz val="8"/>
      <color indexed="16"/>
      <name val="Times New Roman"/>
      <family val="1"/>
    </font>
    <font>
      <sz val="8"/>
      <name val="Times New Roman"/>
      <family val="1"/>
    </font>
    <font>
      <sz val="8"/>
      <color indexed="8"/>
      <name val="Times New Roman"/>
      <family val="1"/>
    </font>
    <font>
      <b/>
      <sz val="8"/>
      <color indexed="81"/>
      <name val="Tahoma"/>
      <family val="2"/>
    </font>
    <font>
      <b/>
      <sz val="14"/>
      <name val="Times New Roman"/>
      <family val="1"/>
    </font>
    <font>
      <sz val="14"/>
      <name val="Times New Roman"/>
      <family val="1"/>
    </font>
    <font>
      <b/>
      <sz val="12"/>
      <color indexed="10"/>
      <name val="Times New Roman"/>
      <family val="1"/>
    </font>
    <font>
      <b/>
      <sz val="7"/>
      <name val="Times New Roman"/>
      <family val="1"/>
    </font>
    <font>
      <b/>
      <sz val="10"/>
      <color indexed="12"/>
      <name val="Times New Roman"/>
      <family val="1"/>
    </font>
    <font>
      <b/>
      <sz val="11"/>
      <name val="Times New Roman"/>
      <family val="1"/>
    </font>
    <font>
      <sz val="10"/>
      <color indexed="9"/>
      <name val="Times New Roman"/>
      <family val="1"/>
    </font>
    <font>
      <sz val="8"/>
      <name val="Tahoma"/>
      <family val="2"/>
    </font>
    <font>
      <sz val="10"/>
      <color indexed="8"/>
      <name val="Times New Roman"/>
      <family val="1"/>
    </font>
    <font>
      <sz val="11"/>
      <color theme="1"/>
      <name val="Calibri"/>
      <family val="2"/>
      <scheme val="minor"/>
    </font>
    <font>
      <b/>
      <sz val="12"/>
      <color rgb="FFFF0000"/>
      <name val="Times New Roman"/>
      <family val="1"/>
    </font>
    <font>
      <sz val="10"/>
      <color rgb="FFFF0000"/>
      <name val="Times New Roman"/>
      <family val="1"/>
    </font>
    <font>
      <b/>
      <sz val="18"/>
      <color theme="0"/>
      <name val="Times New Roman"/>
      <family val="1"/>
    </font>
    <font>
      <sz val="10"/>
      <color indexed="10"/>
      <name val="Times New Roman"/>
      <family val="1"/>
    </font>
    <font>
      <b/>
      <sz val="18"/>
      <name val="Times New Roman"/>
      <family val="1"/>
    </font>
    <font>
      <sz val="18"/>
      <name val="Times New Roman"/>
      <family val="1"/>
    </font>
    <font>
      <sz val="9"/>
      <name val="Times New Roman"/>
      <family val="1"/>
    </font>
    <font>
      <b/>
      <sz val="20"/>
      <name val="Times New Roman"/>
      <family val="1"/>
    </font>
    <font>
      <sz val="12"/>
      <name val="Times New Roman"/>
      <family val="1"/>
    </font>
    <font>
      <b/>
      <sz val="8"/>
      <color indexed="10"/>
      <name val="Times New Roman"/>
      <family val="1"/>
    </font>
    <font>
      <i/>
      <sz val="8"/>
      <name val="Times New Roman"/>
      <family val="1"/>
    </font>
    <font>
      <sz val="8"/>
      <color rgb="FF000000"/>
      <name val="Times New Roman"/>
      <family val="1"/>
    </font>
    <font>
      <sz val="8"/>
      <color theme="1"/>
      <name val="Times New Roman"/>
      <family val="1"/>
    </font>
    <font>
      <b/>
      <sz val="8"/>
      <color indexed="8"/>
      <name val="Times New Roman"/>
      <family val="1"/>
    </font>
    <font>
      <sz val="8"/>
      <color indexed="10"/>
      <name val="Times New Roman"/>
      <family val="1"/>
    </font>
    <font>
      <u/>
      <sz val="10"/>
      <color indexed="12"/>
      <name val="Times New Roman"/>
      <family val="1"/>
    </font>
    <font>
      <b/>
      <sz val="24"/>
      <name val="Times New Roman"/>
      <family val="1"/>
    </font>
    <font>
      <sz val="11"/>
      <color theme="1"/>
      <name val="Times New Roman"/>
      <family val="1"/>
    </font>
    <font>
      <sz val="18"/>
      <color theme="1"/>
      <name val="Times New Roman"/>
      <family val="1"/>
    </font>
    <font>
      <b/>
      <sz val="12"/>
      <color theme="0"/>
      <name val="Times New Roman"/>
      <family val="1"/>
    </font>
    <font>
      <sz val="10"/>
      <color theme="1"/>
      <name val="Times New Roman"/>
      <family val="1"/>
    </font>
    <font>
      <b/>
      <sz val="14"/>
      <color theme="0"/>
      <name val="Times New Roman"/>
      <family val="1"/>
    </font>
    <font>
      <sz val="14"/>
      <color theme="1"/>
      <name val="Times New Roman"/>
      <family val="1"/>
    </font>
    <font>
      <b/>
      <sz val="11"/>
      <color theme="1"/>
      <name val="Times New Roman"/>
      <family val="1"/>
    </font>
    <font>
      <sz val="11"/>
      <color indexed="10"/>
      <name val="Times New Roman"/>
      <family val="1"/>
    </font>
    <font>
      <i/>
      <sz val="10"/>
      <name val="Times New Roman"/>
      <family val="1"/>
    </font>
    <font>
      <b/>
      <i/>
      <sz val="11"/>
      <color theme="1"/>
      <name val="Times New Roman"/>
      <family val="1"/>
    </font>
    <font>
      <b/>
      <i/>
      <sz val="10"/>
      <name val="Times New Roman"/>
      <family val="1"/>
    </font>
    <font>
      <b/>
      <sz val="8"/>
      <color theme="0" tint="-0.249977111117893"/>
      <name val="Times New Roman"/>
      <family val="1"/>
    </font>
    <font>
      <sz val="10"/>
      <color theme="0" tint="-0.249977111117893"/>
      <name val="Arial"/>
      <family val="2"/>
    </font>
    <font>
      <sz val="8"/>
      <color theme="0" tint="-0.249977111117893"/>
      <name val="Times New Roman"/>
      <family val="1"/>
    </font>
    <font>
      <sz val="11"/>
      <name val="Calibri"/>
      <family val="2"/>
    </font>
    <font>
      <sz val="16"/>
      <name val="Arial"/>
      <family val="2"/>
    </font>
  </fonts>
  <fills count="2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5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
      <patternFill patternType="solid">
        <fgColor theme="3" tint="0.59999389629810485"/>
        <bgColor indexed="64"/>
      </patternFill>
    </fill>
    <fill>
      <patternFill patternType="solid">
        <fgColor theme="1"/>
        <bgColor indexed="64"/>
      </patternFill>
    </fill>
    <fill>
      <patternFill patternType="solid">
        <fgColor theme="3" tint="0.39997558519241921"/>
        <bgColor indexed="64"/>
      </patternFill>
    </fill>
    <fill>
      <patternFill patternType="solid">
        <fgColor rgb="FF0070C0"/>
        <bgColor indexed="64"/>
      </patternFill>
    </fill>
    <fill>
      <patternFill patternType="solid">
        <fgColor rgb="FFFF00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9"/>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4659260841701"/>
        <bgColor indexed="64"/>
      </patternFill>
    </fill>
  </fills>
  <borders count="98">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diagonal/>
    </border>
    <border>
      <left style="thin">
        <color indexed="64"/>
      </left>
      <right style="thin">
        <color indexed="64"/>
      </right>
      <top style="hair">
        <color indexed="64"/>
      </top>
      <bottom style="medium">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double">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top/>
      <bottom style="double">
        <color theme="3"/>
      </bottom>
      <diagonal/>
    </border>
    <border>
      <left/>
      <right/>
      <top style="double">
        <color theme="3"/>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6">
    <xf numFmtId="0" fontId="0" fillId="0" borderId="0"/>
    <xf numFmtId="0" fontId="2" fillId="0" borderId="0" applyNumberFormat="0" applyFill="0" applyBorder="0" applyAlignment="0" applyProtection="0">
      <alignment vertical="top"/>
      <protection locked="0"/>
    </xf>
    <xf numFmtId="0" fontId="1" fillId="0" borderId="0"/>
    <xf numFmtId="0" fontId="24" fillId="0" borderId="0"/>
    <xf numFmtId="0" fontId="1" fillId="0" borderId="0"/>
    <xf numFmtId="0" fontId="24" fillId="0" borderId="0"/>
  </cellStyleXfs>
  <cellXfs count="943">
    <xf numFmtId="0" fontId="0" fillId="0" borderId="0" xfId="0"/>
    <xf numFmtId="0" fontId="7" fillId="0" borderId="0" xfId="0" applyFont="1"/>
    <xf numFmtId="0" fontId="8" fillId="0" borderId="0" xfId="0" applyFont="1"/>
    <xf numFmtId="0" fontId="9" fillId="0" borderId="0" xfId="0" applyFont="1"/>
    <xf numFmtId="0" fontId="9" fillId="5" borderId="5" xfId="0" applyFont="1" applyFill="1" applyBorder="1"/>
    <xf numFmtId="0" fontId="8" fillId="5" borderId="5" xfId="0" applyFont="1" applyFill="1" applyBorder="1"/>
    <xf numFmtId="0" fontId="9" fillId="6" borderId="5" xfId="0" applyFont="1" applyFill="1" applyBorder="1"/>
    <xf numFmtId="0" fontId="8" fillId="6" borderId="5" xfId="0" applyFont="1" applyFill="1" applyBorder="1"/>
    <xf numFmtId="0" fontId="10" fillId="0" borderId="6" xfId="0" applyFont="1" applyBorder="1" applyAlignment="1">
      <alignment horizontal="center" vertical="center"/>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6" xfId="0" applyFont="1" applyBorder="1" applyAlignment="1">
      <alignment horizontal="center" vertical="top" wrapText="1"/>
    </xf>
    <xf numFmtId="0" fontId="11" fillId="3" borderId="7" xfId="0" applyFont="1" applyFill="1" applyBorder="1" applyAlignment="1">
      <alignment horizontal="center" vertical="top"/>
    </xf>
    <xf numFmtId="0" fontId="11" fillId="3" borderId="3" xfId="0" applyFont="1" applyFill="1" applyBorder="1" applyAlignment="1">
      <alignment vertical="top"/>
    </xf>
    <xf numFmtId="0" fontId="8" fillId="3" borderId="3" xfId="0" applyFont="1" applyFill="1" applyBorder="1" applyAlignment="1">
      <alignment vertical="top"/>
    </xf>
    <xf numFmtId="0" fontId="8" fillId="3" borderId="8" xfId="0" applyFont="1" applyFill="1" applyBorder="1" applyAlignment="1">
      <alignment vertical="top"/>
    </xf>
    <xf numFmtId="0" fontId="8" fillId="0" borderId="0" xfId="0" applyFont="1" applyFill="1" applyBorder="1" applyAlignment="1">
      <alignment vertical="top"/>
    </xf>
    <xf numFmtId="0" fontId="9" fillId="3" borderId="7" xfId="0" applyFont="1" applyFill="1" applyBorder="1"/>
    <xf numFmtId="0" fontId="9" fillId="3" borderId="9" xfId="0" applyFont="1" applyFill="1" applyBorder="1" applyAlignment="1">
      <alignment horizontal="center" vertical="center" wrapText="1"/>
    </xf>
    <xf numFmtId="9" fontId="9" fillId="0" borderId="10" xfId="0" applyNumberFormat="1" applyFont="1" applyBorder="1" applyAlignment="1">
      <alignment horizontal="center" vertical="center" wrapText="1"/>
    </xf>
    <xf numFmtId="0" fontId="9" fillId="3" borderId="11" xfId="0" applyFont="1" applyFill="1" applyBorder="1" applyAlignment="1">
      <alignment horizontal="center" vertical="center" wrapText="1"/>
    </xf>
    <xf numFmtId="9" fontId="9" fillId="0" borderId="12" xfId="0" applyNumberFormat="1" applyFont="1" applyBorder="1" applyAlignment="1">
      <alignment horizontal="center" vertical="center" wrapText="1"/>
    </xf>
    <xf numFmtId="164" fontId="10" fillId="3" borderId="13" xfId="0" applyNumberFormat="1" applyFont="1" applyFill="1" applyBorder="1" applyAlignment="1">
      <alignment horizontal="center" vertical="top"/>
    </xf>
    <xf numFmtId="0" fontId="10" fillId="3" borderId="14" xfId="0" applyFont="1" applyFill="1" applyBorder="1" applyAlignment="1">
      <alignment vertical="top"/>
    </xf>
    <xf numFmtId="0" fontId="8" fillId="3" borderId="14" xfId="0" applyFont="1" applyFill="1" applyBorder="1" applyAlignment="1">
      <alignment vertical="top"/>
    </xf>
    <xf numFmtId="9" fontId="8" fillId="3" borderId="15" xfId="0" applyNumberFormat="1" applyFont="1" applyFill="1" applyBorder="1" applyAlignment="1">
      <alignment vertical="top"/>
    </xf>
    <xf numFmtId="9" fontId="8" fillId="0" borderId="0" xfId="0" applyNumberFormat="1" applyFont="1" applyFill="1" applyBorder="1" applyAlignment="1">
      <alignment vertical="top"/>
    </xf>
    <xf numFmtId="0" fontId="8" fillId="0" borderId="16" xfId="0" applyFont="1" applyBorder="1"/>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166" fontId="9" fillId="0" borderId="5" xfId="0" applyNumberFormat="1" applyFont="1" applyBorder="1" applyAlignment="1">
      <alignment horizontal="center" vertical="center" wrapText="1"/>
    </xf>
    <xf numFmtId="0" fontId="10" fillId="3" borderId="4" xfId="0" applyFont="1" applyFill="1" applyBorder="1" applyAlignment="1">
      <alignment vertical="top"/>
    </xf>
    <xf numFmtId="0" fontId="8" fillId="3" borderId="4" xfId="0" applyFont="1" applyFill="1" applyBorder="1" applyAlignment="1">
      <alignment vertical="top"/>
    </xf>
    <xf numFmtId="164" fontId="12" fillId="6" borderId="1" xfId="0" applyNumberFormat="1" applyFont="1" applyFill="1" applyBorder="1" applyAlignment="1">
      <alignment horizontal="center" vertical="top"/>
    </xf>
    <xf numFmtId="0" fontId="8" fillId="2" borderId="1" xfId="0" applyFont="1" applyFill="1" applyBorder="1" applyAlignment="1">
      <alignment horizontal="center" vertical="center" wrapText="1"/>
    </xf>
    <xf numFmtId="166" fontId="8" fillId="2" borderId="1" xfId="0" applyNumberFormat="1" applyFont="1" applyFill="1" applyBorder="1" applyAlignment="1">
      <alignment horizontal="center" vertical="center" wrapText="1"/>
    </xf>
    <xf numFmtId="9" fontId="8" fillId="2" borderId="0" xfId="0" applyNumberFormat="1" applyFont="1" applyFill="1" applyBorder="1" applyAlignment="1">
      <alignment vertical="top" wrapText="1"/>
    </xf>
    <xf numFmtId="164" fontId="12" fillId="2" borderId="1" xfId="0" applyNumberFormat="1" applyFont="1" applyFill="1" applyBorder="1" applyAlignment="1">
      <alignment horizontal="center" vertical="top"/>
    </xf>
    <xf numFmtId="164" fontId="12" fillId="2" borderId="18" xfId="0" applyNumberFormat="1" applyFont="1" applyFill="1" applyBorder="1" applyAlignment="1">
      <alignment horizontal="center" vertical="top"/>
    </xf>
    <xf numFmtId="164" fontId="12" fillId="6" borderId="18" xfId="0" applyNumberFormat="1" applyFont="1" applyFill="1" applyBorder="1" applyAlignment="1">
      <alignment horizontal="center" vertical="top"/>
    </xf>
    <xf numFmtId="164" fontId="12" fillId="0" borderId="18" xfId="0" applyNumberFormat="1" applyFont="1" applyFill="1" applyBorder="1" applyAlignment="1">
      <alignment horizontal="center" vertical="top"/>
    </xf>
    <xf numFmtId="164" fontId="10" fillId="3" borderId="2" xfId="0" applyNumberFormat="1" applyFont="1" applyFill="1" applyBorder="1" applyAlignment="1">
      <alignment horizontal="center" vertical="top"/>
    </xf>
    <xf numFmtId="0" fontId="10" fillId="3" borderId="2" xfId="0" applyFont="1" applyFill="1" applyBorder="1" applyAlignment="1">
      <alignment vertical="top"/>
    </xf>
    <xf numFmtId="0" fontId="8" fillId="3" borderId="2" xfId="0" applyFont="1" applyFill="1" applyBorder="1" applyAlignment="1">
      <alignment vertical="top"/>
    </xf>
    <xf numFmtId="168" fontId="8" fillId="3" borderId="2" xfId="0" applyNumberFormat="1" applyFont="1" applyFill="1" applyBorder="1" applyAlignment="1">
      <alignment vertical="top"/>
    </xf>
    <xf numFmtId="9" fontId="8" fillId="3" borderId="2" xfId="0" applyNumberFormat="1" applyFont="1" applyFill="1" applyBorder="1" applyAlignment="1">
      <alignment vertical="top"/>
    </xf>
    <xf numFmtId="164" fontId="12" fillId="0" borderId="1" xfId="0" applyNumberFormat="1" applyFont="1" applyFill="1" applyBorder="1" applyAlignment="1">
      <alignment horizontal="center" vertical="top"/>
    </xf>
    <xf numFmtId="164" fontId="12" fillId="2" borderId="19" xfId="0" applyNumberFormat="1" applyFont="1" applyFill="1" applyBorder="1" applyAlignment="1">
      <alignment horizontal="center" vertical="top"/>
    </xf>
    <xf numFmtId="164" fontId="10" fillId="3" borderId="3" xfId="0" applyNumberFormat="1" applyFont="1" applyFill="1" applyBorder="1" applyAlignment="1">
      <alignment horizontal="center" vertical="top"/>
    </xf>
    <xf numFmtId="0" fontId="10" fillId="3" borderId="3" xfId="0" applyFont="1" applyFill="1" applyBorder="1" applyAlignment="1">
      <alignment vertical="top"/>
    </xf>
    <xf numFmtId="0" fontId="8" fillId="3" borderId="20" xfId="0" applyFont="1" applyFill="1" applyBorder="1" applyAlignment="1">
      <alignment vertical="top"/>
    </xf>
    <xf numFmtId="9" fontId="8" fillId="3" borderId="3" xfId="0" applyNumberFormat="1" applyFont="1" applyFill="1" applyBorder="1" applyAlignment="1">
      <alignment vertical="top"/>
    </xf>
    <xf numFmtId="0" fontId="10" fillId="3" borderId="3" xfId="0" applyFont="1" applyFill="1" applyBorder="1" applyAlignment="1">
      <alignment horizontal="center" vertical="top"/>
    </xf>
    <xf numFmtId="164" fontId="10" fillId="3" borderId="4" xfId="0" applyNumberFormat="1" applyFont="1" applyFill="1" applyBorder="1" applyAlignment="1">
      <alignment horizontal="center" vertical="top"/>
    </xf>
    <xf numFmtId="9" fontId="8" fillId="3" borderId="4" xfId="0" applyNumberFormat="1" applyFont="1" applyFill="1" applyBorder="1" applyAlignment="1">
      <alignment vertical="top"/>
    </xf>
    <xf numFmtId="0" fontId="12" fillId="2" borderId="1" xfId="0" applyFont="1" applyFill="1" applyBorder="1" applyAlignment="1">
      <alignment horizontal="center" vertical="top"/>
    </xf>
    <xf numFmtId="0" fontId="12" fillId="2" borderId="18" xfId="0" applyFont="1" applyFill="1" applyBorder="1" applyAlignment="1">
      <alignment horizontal="center" vertical="top"/>
    </xf>
    <xf numFmtId="0" fontId="12" fillId="2" borderId="19" xfId="0" applyFont="1" applyFill="1" applyBorder="1" applyAlignment="1">
      <alignment horizontal="center" vertical="top"/>
    </xf>
    <xf numFmtId="0" fontId="10" fillId="3" borderId="2" xfId="0" applyFont="1" applyFill="1" applyBorder="1" applyAlignment="1">
      <alignment horizontal="left" vertical="top"/>
    </xf>
    <xf numFmtId="0" fontId="9" fillId="3" borderId="2" xfId="0" applyFont="1" applyFill="1" applyBorder="1" applyAlignment="1">
      <alignment vertical="top" wrapText="1"/>
    </xf>
    <xf numFmtId="9" fontId="8" fillId="3" borderId="2" xfId="0" applyNumberFormat="1" applyFont="1" applyFill="1" applyBorder="1" applyAlignment="1">
      <alignment vertical="top" wrapText="1"/>
    </xf>
    <xf numFmtId="168" fontId="8" fillId="2" borderId="1" xfId="0" applyNumberFormat="1" applyFont="1" applyFill="1" applyBorder="1" applyAlignment="1">
      <alignment horizontal="center" vertical="center" wrapText="1"/>
    </xf>
    <xf numFmtId="0" fontId="10" fillId="3" borderId="2" xfId="0" applyFont="1" applyFill="1" applyBorder="1" applyAlignment="1">
      <alignment horizontal="left" vertical="top" wrapText="1"/>
    </xf>
    <xf numFmtId="0" fontId="10" fillId="3" borderId="2" xfId="0" applyFont="1" applyFill="1" applyBorder="1" applyAlignment="1">
      <alignment vertical="top" wrapText="1"/>
    </xf>
    <xf numFmtId="165" fontId="8" fillId="3" borderId="2" xfId="0" applyNumberFormat="1" applyFont="1" applyFill="1" applyBorder="1" applyAlignment="1">
      <alignment vertical="top"/>
    </xf>
    <xf numFmtId="165" fontId="8" fillId="2" borderId="1" xfId="0" applyNumberFormat="1" applyFont="1" applyFill="1" applyBorder="1" applyAlignment="1">
      <alignment horizontal="center" vertical="center" wrapText="1"/>
    </xf>
    <xf numFmtId="164" fontId="12" fillId="6" borderId="19" xfId="0" applyNumberFormat="1" applyFont="1" applyFill="1" applyBorder="1" applyAlignment="1">
      <alignment horizontal="center" vertical="top"/>
    </xf>
    <xf numFmtId="0" fontId="11" fillId="3" borderId="20" xfId="0" applyFont="1" applyFill="1" applyBorder="1" applyAlignment="1">
      <alignment horizontal="center" vertical="top"/>
    </xf>
    <xf numFmtId="0" fontId="11" fillId="3" borderId="20" xfId="0" applyFont="1" applyFill="1" applyBorder="1" applyAlignment="1">
      <alignment horizontal="left" vertical="top"/>
    </xf>
    <xf numFmtId="0" fontId="10" fillId="3" borderId="20" xfId="0" applyFont="1" applyFill="1" applyBorder="1" applyAlignment="1">
      <alignment vertical="top" wrapText="1"/>
    </xf>
    <xf numFmtId="0" fontId="11" fillId="3" borderId="3" xfId="0" applyFont="1" applyFill="1" applyBorder="1" applyAlignment="1">
      <alignment horizontal="center" vertical="top"/>
    </xf>
    <xf numFmtId="0" fontId="10" fillId="3" borderId="4" xfId="0" applyFont="1" applyFill="1" applyBorder="1" applyAlignment="1">
      <alignment horizontal="left" vertical="top"/>
    </xf>
    <xf numFmtId="0" fontId="10" fillId="3" borderId="4" xfId="0" applyFont="1" applyFill="1" applyBorder="1" applyAlignment="1">
      <alignment vertical="top" wrapText="1"/>
    </xf>
    <xf numFmtId="165" fontId="8" fillId="3" borderId="4" xfId="0" applyNumberFormat="1" applyFont="1" applyFill="1" applyBorder="1" applyAlignment="1">
      <alignment vertical="top"/>
    </xf>
    <xf numFmtId="0" fontId="11" fillId="3" borderId="3" xfId="0" applyFont="1" applyFill="1" applyBorder="1" applyAlignment="1">
      <alignment horizontal="left" vertical="top"/>
    </xf>
    <xf numFmtId="0" fontId="10" fillId="3" borderId="3" xfId="0" applyFont="1" applyFill="1" applyBorder="1" applyAlignment="1">
      <alignment vertical="top" wrapText="1"/>
    </xf>
    <xf numFmtId="0" fontId="10" fillId="3" borderId="4" xfId="0" applyFont="1" applyFill="1" applyBorder="1" applyAlignment="1">
      <alignment horizontal="left" vertical="top" wrapText="1"/>
    </xf>
    <xf numFmtId="164" fontId="13" fillId="0" borderId="18" xfId="0" applyNumberFormat="1" applyFont="1" applyFill="1" applyBorder="1" applyAlignment="1">
      <alignment horizontal="center" vertical="top"/>
    </xf>
    <xf numFmtId="164" fontId="13" fillId="0" borderId="21" xfId="0" applyNumberFormat="1" applyFont="1" applyFill="1" applyBorder="1" applyAlignment="1">
      <alignment horizontal="center" vertical="top"/>
    </xf>
    <xf numFmtId="167" fontId="8" fillId="2" borderId="1" xfId="0" applyNumberFormat="1" applyFont="1" applyFill="1" applyBorder="1" applyAlignment="1">
      <alignment horizontal="center" vertical="center" wrapText="1"/>
    </xf>
    <xf numFmtId="0" fontId="10" fillId="3" borderId="22" xfId="0" applyFont="1" applyFill="1" applyBorder="1" applyAlignment="1">
      <alignment horizontal="left" vertical="top" wrapText="1"/>
    </xf>
    <xf numFmtId="164" fontId="13" fillId="2" borderId="21" xfId="0" applyNumberFormat="1" applyFont="1" applyFill="1" applyBorder="1" applyAlignment="1">
      <alignment horizontal="center" vertical="top"/>
    </xf>
    <xf numFmtId="164" fontId="10" fillId="3" borderId="14" xfId="0" applyNumberFormat="1" applyFont="1" applyFill="1" applyBorder="1" applyAlignment="1">
      <alignment horizontal="center" vertical="top"/>
    </xf>
    <xf numFmtId="164" fontId="13" fillId="2" borderId="1" xfId="0" applyNumberFormat="1" applyFont="1" applyFill="1" applyBorder="1" applyAlignment="1">
      <alignment horizontal="center" vertical="top"/>
    </xf>
    <xf numFmtId="164" fontId="13" fillId="2" borderId="18" xfId="0" applyNumberFormat="1" applyFont="1" applyFill="1" applyBorder="1" applyAlignment="1">
      <alignment horizontal="center" vertical="top"/>
    </xf>
    <xf numFmtId="164" fontId="12" fillId="2" borderId="23" xfId="0" applyNumberFormat="1" applyFont="1" applyFill="1" applyBorder="1" applyAlignment="1">
      <alignment horizontal="center" vertical="top"/>
    </xf>
    <xf numFmtId="166" fontId="8" fillId="2" borderId="23" xfId="0" applyNumberFormat="1" applyFont="1" applyFill="1" applyBorder="1" applyAlignment="1">
      <alignment horizontal="center" vertical="center" wrapText="1"/>
    </xf>
    <xf numFmtId="0" fontId="8" fillId="3" borderId="0" xfId="0" applyFont="1" applyFill="1"/>
    <xf numFmtId="0" fontId="8" fillId="0" borderId="0" xfId="0" applyFont="1" applyFill="1" applyBorder="1" applyAlignment="1">
      <alignment horizontal="center" vertical="center"/>
    </xf>
    <xf numFmtId="0" fontId="8" fillId="0" borderId="24" xfId="0" applyFont="1" applyBorder="1" applyAlignment="1">
      <alignment horizontal="left" vertical="center" wrapText="1"/>
    </xf>
    <xf numFmtId="167" fontId="8" fillId="3" borderId="14" xfId="0" applyNumberFormat="1" applyFont="1" applyFill="1" applyBorder="1" applyAlignment="1">
      <alignment vertical="top"/>
    </xf>
    <xf numFmtId="0" fontId="3" fillId="0" borderId="0" xfId="0" applyFont="1"/>
    <xf numFmtId="0" fontId="0" fillId="0" borderId="0" xfId="0" applyAlignment="1">
      <alignment textRotation="45" wrapText="1"/>
    </xf>
    <xf numFmtId="0" fontId="0" fillId="0" borderId="0" xfId="0" applyAlignment="1">
      <alignment textRotation="45"/>
    </xf>
    <xf numFmtId="9" fontId="0" fillId="0" borderId="0" xfId="0" applyNumberFormat="1"/>
    <xf numFmtId="9" fontId="5" fillId="7" borderId="25" xfId="0" applyNumberFormat="1" applyFont="1" applyFill="1" applyBorder="1" applyAlignment="1">
      <alignment horizontal="center"/>
    </xf>
    <xf numFmtId="0" fontId="5" fillId="7" borderId="25" xfId="0" applyFont="1" applyFill="1" applyBorder="1" applyAlignment="1">
      <alignment textRotation="45" wrapText="1"/>
    </xf>
    <xf numFmtId="0" fontId="15" fillId="0" borderId="0" xfId="0" applyFont="1"/>
    <xf numFmtId="0" fontId="8" fillId="0" borderId="0" xfId="0" applyFont="1" applyAlignment="1">
      <alignment horizontal="center" vertical="center"/>
    </xf>
    <xf numFmtId="0" fontId="8" fillId="0" borderId="0" xfId="0" applyFont="1" applyBorder="1" applyAlignment="1">
      <alignment horizontal="center" vertical="center"/>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center" wrapText="1"/>
    </xf>
    <xf numFmtId="0" fontId="8" fillId="0" borderId="0" xfId="0" applyFont="1" applyFill="1"/>
    <xf numFmtId="0" fontId="10" fillId="3" borderId="14" xfId="0" applyFont="1" applyFill="1" applyBorder="1" applyAlignment="1">
      <alignment horizontal="center" vertical="top" wrapText="1"/>
    </xf>
    <xf numFmtId="0" fontId="17" fillId="0" borderId="0" xfId="0" applyFont="1"/>
    <xf numFmtId="0" fontId="10"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7" fillId="3" borderId="26" xfId="0" applyFont="1" applyFill="1" applyBorder="1" applyAlignment="1">
      <alignment horizontal="left" vertical="top"/>
    </xf>
    <xf numFmtId="0" fontId="8" fillId="3" borderId="14" xfId="0" applyFont="1" applyFill="1" applyBorder="1"/>
    <xf numFmtId="0" fontId="8" fillId="3" borderId="27" xfId="0" applyFont="1" applyFill="1" applyBorder="1"/>
    <xf numFmtId="0" fontId="8" fillId="0" borderId="28" xfId="0" applyFont="1" applyBorder="1" applyAlignment="1">
      <alignment horizontal="left" vertical="top" wrapText="1"/>
    </xf>
    <xf numFmtId="0" fontId="8" fillId="0" borderId="18" xfId="0" applyFont="1" applyBorder="1" applyAlignment="1">
      <alignment horizontal="left" vertical="top" wrapText="1"/>
    </xf>
    <xf numFmtId="0" fontId="8" fillId="0" borderId="23" xfId="0" applyFont="1" applyBorder="1" applyAlignment="1">
      <alignment horizontal="left" vertical="top" wrapText="1"/>
    </xf>
    <xf numFmtId="0" fontId="8" fillId="0" borderId="28" xfId="0" applyFont="1" applyBorder="1" applyAlignment="1">
      <alignment horizontal="center" vertical="center" wrapText="1"/>
    </xf>
    <xf numFmtId="0" fontId="7" fillId="0" borderId="0" xfId="0" applyFont="1" applyAlignment="1">
      <alignment horizontal="center"/>
    </xf>
    <xf numFmtId="9" fontId="21" fillId="0" borderId="25" xfId="0" applyNumberFormat="1" applyFont="1" applyBorder="1"/>
    <xf numFmtId="9" fontId="8" fillId="0" borderId="0" xfId="0" applyNumberFormat="1" applyFont="1" applyFill="1" applyAlignment="1">
      <alignment horizontal="center" vertical="center"/>
    </xf>
    <xf numFmtId="9" fontId="8" fillId="0" borderId="0" xfId="0" applyNumberFormat="1" applyFont="1" applyAlignment="1">
      <alignment horizontal="center" vertical="center"/>
    </xf>
    <xf numFmtId="0" fontId="9" fillId="0" borderId="0" xfId="0" applyFont="1" applyFill="1" applyAlignment="1">
      <alignment horizontal="right"/>
    </xf>
    <xf numFmtId="9" fontId="9" fillId="7" borderId="25" xfId="0" applyNumberFormat="1" applyFont="1" applyFill="1" applyBorder="1" applyAlignment="1">
      <alignment horizontal="center"/>
    </xf>
    <xf numFmtId="164" fontId="8" fillId="2" borderId="1" xfId="0" applyNumberFormat="1" applyFont="1" applyFill="1" applyBorder="1" applyAlignment="1">
      <alignment horizontal="center" vertical="center" wrapText="1"/>
    </xf>
    <xf numFmtId="169" fontId="8" fillId="2" borderId="1" xfId="0" applyNumberFormat="1" applyFont="1" applyFill="1" applyBorder="1" applyAlignment="1">
      <alignment horizontal="center" vertical="center" wrapText="1"/>
    </xf>
    <xf numFmtId="170" fontId="8" fillId="2" borderId="1" xfId="0" applyNumberFormat="1" applyFont="1" applyFill="1" applyBorder="1" applyAlignment="1">
      <alignment horizontal="center" vertical="center" wrapText="1"/>
    </xf>
    <xf numFmtId="164" fontId="8" fillId="0" borderId="18" xfId="0" applyNumberFormat="1" applyFont="1" applyFill="1" applyBorder="1" applyAlignment="1">
      <alignment horizontal="center" vertical="top"/>
    </xf>
    <xf numFmtId="0" fontId="8" fillId="5" borderId="18" xfId="0" applyFont="1" applyFill="1" applyBorder="1" applyAlignment="1">
      <alignment vertical="top" wrapText="1"/>
    </xf>
    <xf numFmtId="0" fontId="23" fillId="5" borderId="18" xfId="0" applyFont="1" applyFill="1" applyBorder="1" applyAlignment="1">
      <alignment vertical="top" wrapText="1"/>
    </xf>
    <xf numFmtId="164" fontId="8" fillId="2" borderId="18" xfId="0" applyNumberFormat="1" applyFont="1" applyFill="1" applyBorder="1" applyAlignment="1">
      <alignment horizontal="center" vertical="top"/>
    </xf>
    <xf numFmtId="0" fontId="8" fillId="2" borderId="28" xfId="0" applyFont="1" applyFill="1" applyBorder="1" applyAlignment="1">
      <alignment horizontal="center" vertical="top"/>
    </xf>
    <xf numFmtId="0" fontId="8" fillId="5" borderId="28" xfId="0" applyFont="1" applyFill="1" applyBorder="1" applyAlignment="1">
      <alignment vertical="top" wrapText="1"/>
    </xf>
    <xf numFmtId="0" fontId="8" fillId="5" borderId="18" xfId="0" applyNumberFormat="1" applyFont="1" applyFill="1" applyBorder="1" applyAlignment="1">
      <alignment vertical="top" wrapText="1"/>
    </xf>
    <xf numFmtId="164" fontId="8" fillId="2" borderId="23" xfId="0" applyNumberFormat="1" applyFont="1" applyFill="1" applyBorder="1" applyAlignment="1">
      <alignment horizontal="center" vertical="top"/>
    </xf>
    <xf numFmtId="0" fontId="8" fillId="5" borderId="23" xfId="0" applyFont="1" applyFill="1" applyBorder="1" applyAlignment="1">
      <alignment vertical="top" wrapText="1"/>
    </xf>
    <xf numFmtId="164" fontId="8" fillId="2" borderId="28" xfId="0" applyNumberFormat="1" applyFont="1" applyFill="1" applyBorder="1" applyAlignment="1">
      <alignment horizontal="center" vertical="top"/>
    </xf>
    <xf numFmtId="0" fontId="8" fillId="5" borderId="28" xfId="0" applyFont="1" applyFill="1" applyBorder="1" applyAlignment="1">
      <alignment horizontal="left" vertical="top" wrapText="1"/>
    </xf>
    <xf numFmtId="0" fontId="8" fillId="5" borderId="18" xfId="0" applyFont="1" applyFill="1" applyBorder="1" applyAlignment="1">
      <alignment horizontal="left" vertical="top" wrapText="1"/>
    </xf>
    <xf numFmtId="164" fontId="23" fillId="0" borderId="23" xfId="0" applyNumberFormat="1" applyFont="1" applyFill="1" applyBorder="1" applyAlignment="1">
      <alignment horizontal="center" vertical="top"/>
    </xf>
    <xf numFmtId="0" fontId="8" fillId="5" borderId="23" xfId="0" applyFont="1" applyFill="1" applyBorder="1" applyAlignment="1">
      <alignment horizontal="left" vertical="top" wrapText="1"/>
    </xf>
    <xf numFmtId="0" fontId="23" fillId="5" borderId="28" xfId="0" applyFont="1" applyFill="1" applyBorder="1" applyAlignment="1">
      <alignment vertical="top" wrapText="1"/>
    </xf>
    <xf numFmtId="0" fontId="8" fillId="0" borderId="14" xfId="0" applyFont="1" applyBorder="1"/>
    <xf numFmtId="0" fontId="8" fillId="8" borderId="29" xfId="0" applyFont="1" applyFill="1" applyBorder="1" applyAlignment="1">
      <alignment horizontal="right"/>
    </xf>
    <xf numFmtId="0" fontId="8" fillId="8" borderId="11" xfId="0" applyFont="1" applyFill="1" applyBorder="1" applyAlignment="1">
      <alignment horizontal="center" vertical="center"/>
    </xf>
    <xf numFmtId="0" fontId="8" fillId="8" borderId="16" xfId="0" applyFont="1" applyFill="1" applyBorder="1" applyAlignment="1">
      <alignment horizontal="right"/>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16" xfId="0" applyFont="1" applyFill="1" applyBorder="1"/>
    <xf numFmtId="0" fontId="8" fillId="8" borderId="30" xfId="0" applyFont="1" applyFill="1" applyBorder="1" applyAlignment="1">
      <alignment horizontal="right"/>
    </xf>
    <xf numFmtId="0" fontId="9" fillId="8" borderId="31" xfId="0" applyFont="1" applyFill="1" applyBorder="1" applyAlignment="1">
      <alignment horizontal="right"/>
    </xf>
    <xf numFmtId="0" fontId="9" fillId="8" borderId="32" xfId="0" applyFont="1" applyFill="1" applyBorder="1" applyAlignment="1">
      <alignment horizontal="center" vertical="center"/>
    </xf>
    <xf numFmtId="0" fontId="10" fillId="9" borderId="33" xfId="0" applyFont="1" applyFill="1" applyBorder="1" applyAlignment="1">
      <alignment horizontal="center" vertical="top"/>
    </xf>
    <xf numFmtId="0" fontId="10" fillId="9" borderId="33" xfId="0" applyFont="1" applyFill="1" applyBorder="1" applyAlignment="1">
      <alignment horizontal="center" vertical="top" wrapText="1"/>
    </xf>
    <xf numFmtId="0" fontId="10" fillId="9" borderId="33" xfId="0" applyFont="1" applyFill="1" applyBorder="1" applyAlignment="1">
      <alignment horizontal="center" vertical="center" wrapText="1"/>
    </xf>
    <xf numFmtId="0" fontId="10" fillId="9" borderId="16" xfId="0" applyFont="1" applyFill="1" applyBorder="1" applyAlignment="1">
      <alignment horizontal="center" vertical="top"/>
    </xf>
    <xf numFmtId="0" fontId="10" fillId="9" borderId="5" xfId="0" applyFont="1" applyFill="1" applyBorder="1" applyAlignment="1">
      <alignment horizontal="center" vertical="top" wrapText="1"/>
    </xf>
    <xf numFmtId="0" fontId="10" fillId="9" borderId="5" xfId="0" applyFont="1" applyFill="1" applyBorder="1" applyAlignment="1">
      <alignment horizontal="center" vertical="center" wrapText="1"/>
    </xf>
    <xf numFmtId="0" fontId="10" fillId="9" borderId="17" xfId="0" applyFont="1" applyFill="1" applyBorder="1" applyAlignment="1">
      <alignment horizontal="center" vertical="center" wrapText="1"/>
    </xf>
    <xf numFmtId="164" fontId="12" fillId="6" borderId="34" xfId="0" applyNumberFormat="1" applyFont="1" applyFill="1" applyBorder="1" applyAlignment="1">
      <alignment horizontal="center" vertical="top"/>
    </xf>
    <xf numFmtId="0" fontId="12" fillId="2" borderId="35" xfId="0" applyFont="1" applyFill="1" applyBorder="1" applyAlignment="1">
      <alignment horizontal="center" vertical="center" wrapText="1"/>
    </xf>
    <xf numFmtId="0" fontId="9" fillId="0" borderId="36" xfId="0" applyFont="1" applyBorder="1"/>
    <xf numFmtId="0" fontId="8" fillId="0" borderId="0" xfId="0" applyFont="1" applyBorder="1"/>
    <xf numFmtId="0" fontId="8" fillId="0" borderId="37" xfId="0" applyFont="1" applyBorder="1"/>
    <xf numFmtId="0" fontId="10" fillId="9" borderId="5" xfId="0" applyFont="1" applyFill="1" applyBorder="1" applyAlignment="1">
      <alignment horizontal="center" vertical="top"/>
    </xf>
    <xf numFmtId="0" fontId="9" fillId="8" borderId="32" xfId="0" applyFont="1" applyFill="1" applyBorder="1" applyAlignment="1">
      <alignment horizontal="center"/>
    </xf>
    <xf numFmtId="0" fontId="18" fillId="9" borderId="5" xfId="0" applyFont="1" applyFill="1" applyBorder="1" applyAlignment="1">
      <alignment horizontal="center" vertical="center" wrapText="1"/>
    </xf>
    <xf numFmtId="0" fontId="25" fillId="0" borderId="0" xfId="0" applyFont="1"/>
    <xf numFmtId="0" fontId="26" fillId="0" borderId="0" xfId="0" applyFont="1"/>
    <xf numFmtId="164" fontId="10" fillId="3" borderId="38" xfId="0" applyNumberFormat="1" applyFont="1" applyFill="1" applyBorder="1" applyAlignment="1">
      <alignment horizontal="center" vertical="top"/>
    </xf>
    <xf numFmtId="0" fontId="7" fillId="3" borderId="26" xfId="0" applyFont="1" applyFill="1" applyBorder="1" applyAlignment="1">
      <alignment vertical="center"/>
    </xf>
    <xf numFmtId="0" fontId="7" fillId="3" borderId="14" xfId="0" applyFont="1" applyFill="1" applyBorder="1" applyAlignment="1">
      <alignment vertical="center"/>
    </xf>
    <xf numFmtId="0" fontId="8" fillId="3" borderId="27" xfId="0" applyFont="1" applyFill="1" applyBorder="1" applyAlignment="1"/>
    <xf numFmtId="166" fontId="8" fillId="2"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166" fontId="8" fillId="2" borderId="39" xfId="0" applyNumberFormat="1" applyFont="1" applyFill="1" applyBorder="1" applyAlignment="1">
      <alignment horizontal="center" vertical="center" wrapText="1"/>
    </xf>
    <xf numFmtId="166" fontId="8" fillId="2" borderId="5" xfId="0" applyNumberFormat="1"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5" xfId="0"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168" fontId="8" fillId="2" borderId="5" xfId="0" applyNumberFormat="1" applyFont="1" applyFill="1" applyBorder="1" applyAlignment="1">
      <alignment horizontal="center" vertical="center" wrapText="1"/>
    </xf>
    <xf numFmtId="164" fontId="12" fillId="6" borderId="39" xfId="0" applyNumberFormat="1" applyFont="1" applyFill="1" applyBorder="1" applyAlignment="1">
      <alignment horizontal="center" vertical="top"/>
    </xf>
    <xf numFmtId="164" fontId="12" fillId="6" borderId="5" xfId="0" applyNumberFormat="1" applyFont="1" applyFill="1" applyBorder="1" applyAlignment="1">
      <alignment horizontal="center" vertical="top"/>
    </xf>
    <xf numFmtId="164" fontId="12" fillId="2" borderId="5" xfId="0" applyNumberFormat="1" applyFont="1" applyFill="1" applyBorder="1" applyAlignment="1">
      <alignment horizontal="center" vertical="top"/>
    </xf>
    <xf numFmtId="0" fontId="12" fillId="2" borderId="0" xfId="0" applyFont="1" applyFill="1" applyBorder="1" applyAlignment="1">
      <alignment horizontal="center" vertical="top"/>
    </xf>
    <xf numFmtId="168" fontId="8" fillId="2" borderId="0" xfId="0" applyNumberFormat="1" applyFont="1" applyFill="1" applyBorder="1" applyAlignment="1">
      <alignment horizontal="center" vertical="center" wrapText="1"/>
    </xf>
    <xf numFmtId="170" fontId="8" fillId="2" borderId="39" xfId="0" applyNumberFormat="1" applyFont="1" applyFill="1" applyBorder="1" applyAlignment="1">
      <alignment horizontal="center" vertical="center" wrapText="1"/>
    </xf>
    <xf numFmtId="170" fontId="8" fillId="2" borderId="5" xfId="0" applyNumberFormat="1" applyFont="1" applyFill="1" applyBorder="1" applyAlignment="1">
      <alignment horizontal="center" vertical="center" wrapText="1"/>
    </xf>
    <xf numFmtId="164" fontId="12" fillId="0" borderId="5" xfId="0" applyNumberFormat="1" applyFont="1" applyFill="1" applyBorder="1" applyAlignment="1">
      <alignment horizontal="center" vertical="top"/>
    </xf>
    <xf numFmtId="164" fontId="13" fillId="6" borderId="5" xfId="0" applyNumberFormat="1" applyFont="1" applyFill="1" applyBorder="1" applyAlignment="1">
      <alignment horizontal="center" vertical="top"/>
    </xf>
    <xf numFmtId="168" fontId="8" fillId="2" borderId="39" xfId="0" applyNumberFormat="1"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64" fontId="13" fillId="2" borderId="0" xfId="0" applyNumberFormat="1" applyFont="1" applyFill="1" applyBorder="1" applyAlignment="1">
      <alignment horizontal="center" vertical="top"/>
    </xf>
    <xf numFmtId="165" fontId="8" fillId="2" borderId="39" xfId="0" applyNumberFormat="1" applyFont="1" applyFill="1" applyBorder="1" applyAlignment="1">
      <alignment horizontal="center" vertical="center" wrapText="1"/>
    </xf>
    <xf numFmtId="164" fontId="8" fillId="2" borderId="5" xfId="0" applyNumberFormat="1" applyFont="1" applyFill="1" applyBorder="1" applyAlignment="1">
      <alignment horizontal="center" vertical="center" wrapText="1"/>
    </xf>
    <xf numFmtId="0" fontId="12" fillId="2" borderId="39" xfId="0" applyFont="1" applyFill="1" applyBorder="1" applyAlignment="1">
      <alignment horizontal="center" vertical="top"/>
    </xf>
    <xf numFmtId="0" fontId="12" fillId="2" borderId="5" xfId="0" applyFont="1" applyFill="1" applyBorder="1" applyAlignment="1">
      <alignment horizontal="center" vertical="top"/>
    </xf>
    <xf numFmtId="0" fontId="12" fillId="6" borderId="5" xfId="0" applyFont="1" applyFill="1" applyBorder="1" applyAlignment="1">
      <alignment horizontal="center" vertical="top"/>
    </xf>
    <xf numFmtId="0" fontId="12" fillId="0" borderId="5" xfId="0" applyFont="1" applyFill="1" applyBorder="1" applyAlignment="1">
      <alignment horizontal="center" vertical="top"/>
    </xf>
    <xf numFmtId="164" fontId="8" fillId="11" borderId="18" xfId="0" applyNumberFormat="1" applyFont="1" applyFill="1" applyBorder="1" applyAlignment="1">
      <alignment horizontal="center" vertical="top"/>
    </xf>
    <xf numFmtId="0" fontId="8" fillId="11" borderId="18" xfId="0" applyFont="1" applyFill="1" applyBorder="1" applyAlignment="1">
      <alignment horizontal="center" vertical="top"/>
    </xf>
    <xf numFmtId="0" fontId="8" fillId="11" borderId="23" xfId="0" applyFont="1" applyFill="1" applyBorder="1" applyAlignment="1">
      <alignment horizontal="center" vertical="top"/>
    </xf>
    <xf numFmtId="164" fontId="8" fillId="2" borderId="5" xfId="0" applyNumberFormat="1" applyFont="1" applyFill="1" applyBorder="1" applyAlignment="1">
      <alignment horizontal="center" vertical="center"/>
    </xf>
    <xf numFmtId="0" fontId="8" fillId="5" borderId="5" xfId="0" applyFont="1" applyFill="1" applyBorder="1" applyAlignment="1">
      <alignment wrapText="1"/>
    </xf>
    <xf numFmtId="0" fontId="8" fillId="0" borderId="5" xfId="0" applyFont="1" applyBorder="1" applyAlignment="1">
      <alignment horizontal="center" vertical="center" wrapText="1"/>
    </xf>
    <xf numFmtId="164" fontId="8" fillId="11" borderId="5" xfId="0" applyNumberFormat="1" applyFont="1" applyFill="1" applyBorder="1" applyAlignment="1">
      <alignment horizontal="center" vertical="top"/>
    </xf>
    <xf numFmtId="0" fontId="8" fillId="5" borderId="5" xfId="0" applyFont="1" applyFill="1" applyBorder="1" applyAlignment="1">
      <alignment vertical="top" wrapText="1"/>
    </xf>
    <xf numFmtId="164" fontId="23" fillId="11" borderId="5" xfId="0" applyNumberFormat="1" applyFont="1" applyFill="1" applyBorder="1" applyAlignment="1">
      <alignment horizontal="center" vertical="top"/>
    </xf>
    <xf numFmtId="0" fontId="23" fillId="5" borderId="5" xfId="0" applyFont="1" applyFill="1" applyBorder="1" applyAlignment="1">
      <alignment vertical="top" wrapText="1"/>
    </xf>
    <xf numFmtId="0" fontId="8" fillId="11" borderId="5" xfId="0" applyFont="1" applyFill="1" applyBorder="1" applyAlignment="1">
      <alignment horizontal="center" vertical="top"/>
    </xf>
    <xf numFmtId="164" fontId="8" fillId="0" borderId="5" xfId="0" applyNumberFormat="1" applyFont="1" applyFill="1" applyBorder="1" applyAlignment="1">
      <alignment horizontal="center" vertical="top"/>
    </xf>
    <xf numFmtId="0" fontId="8" fillId="5" borderId="5" xfId="0" applyNumberFormat="1" applyFont="1" applyFill="1" applyBorder="1" applyAlignment="1">
      <alignment vertical="top" wrapText="1"/>
    </xf>
    <xf numFmtId="0" fontId="12" fillId="6" borderId="39" xfId="0" applyFont="1" applyFill="1" applyBorder="1" applyAlignment="1">
      <alignment horizontal="center" vertical="top"/>
    </xf>
    <xf numFmtId="0" fontId="12" fillId="12" borderId="39" xfId="0" applyFont="1" applyFill="1" applyBorder="1" applyAlignment="1">
      <alignment horizontal="center" vertical="top"/>
    </xf>
    <xf numFmtId="0" fontId="12" fillId="11" borderId="5" xfId="0" applyFont="1" applyFill="1" applyBorder="1" applyAlignment="1">
      <alignment horizontal="center" vertical="top"/>
    </xf>
    <xf numFmtId="0" fontId="12" fillId="12" borderId="5" xfId="0" applyFont="1" applyFill="1" applyBorder="1" applyAlignment="1">
      <alignment horizontal="center" vertical="top"/>
    </xf>
    <xf numFmtId="164" fontId="12" fillId="12" borderId="5" xfId="0" applyNumberFormat="1" applyFont="1" applyFill="1" applyBorder="1" applyAlignment="1">
      <alignment horizontal="center" vertical="top"/>
    </xf>
    <xf numFmtId="164" fontId="12" fillId="11" borderId="5" xfId="0" applyNumberFormat="1" applyFont="1" applyFill="1" applyBorder="1" applyAlignment="1">
      <alignment horizontal="center" vertical="top"/>
    </xf>
    <xf numFmtId="164" fontId="13" fillId="11" borderId="5" xfId="0" applyNumberFormat="1" applyFont="1" applyFill="1" applyBorder="1" applyAlignment="1">
      <alignment horizontal="center" vertical="top"/>
    </xf>
    <xf numFmtId="164" fontId="12" fillId="12" borderId="39" xfId="0" applyNumberFormat="1" applyFont="1" applyFill="1" applyBorder="1" applyAlignment="1">
      <alignment horizontal="center" vertical="top"/>
    </xf>
    <xf numFmtId="0" fontId="9" fillId="3" borderId="43" xfId="0" applyFont="1" applyFill="1" applyBorder="1"/>
    <xf numFmtId="166" fontId="8" fillId="0" borderId="6" xfId="0" applyNumberFormat="1" applyFont="1" applyBorder="1"/>
    <xf numFmtId="166" fontId="8" fillId="0" borderId="5" xfId="0" applyNumberFormat="1" applyFont="1" applyBorder="1" applyAlignment="1">
      <alignment horizontal="center" vertical="center"/>
    </xf>
    <xf numFmtId="164" fontId="10" fillId="3" borderId="43" xfId="0" applyNumberFormat="1" applyFont="1" applyFill="1" applyBorder="1" applyAlignment="1">
      <alignment horizontal="center" vertical="top"/>
    </xf>
    <xf numFmtId="0" fontId="10" fillId="3" borderId="22" xfId="0" applyFont="1" applyFill="1" applyBorder="1" applyAlignment="1">
      <alignment vertical="top"/>
    </xf>
    <xf numFmtId="0" fontId="8" fillId="3" borderId="22" xfId="0" applyFont="1" applyFill="1" applyBorder="1" applyAlignment="1">
      <alignment vertical="top"/>
    </xf>
    <xf numFmtId="167" fontId="8" fillId="3" borderId="22" xfId="0" applyNumberFormat="1" applyFont="1" applyFill="1" applyBorder="1" applyAlignment="1">
      <alignment vertical="top"/>
    </xf>
    <xf numFmtId="9" fontId="8" fillId="3" borderId="45" xfId="0" applyNumberFormat="1" applyFont="1" applyFill="1" applyBorder="1" applyAlignment="1">
      <alignment vertical="top"/>
    </xf>
    <xf numFmtId="0" fontId="8" fillId="0" borderId="6" xfId="0" applyFont="1" applyBorder="1"/>
    <xf numFmtId="0" fontId="8" fillId="0" borderId="46" xfId="0" applyFont="1" applyBorder="1"/>
    <xf numFmtId="164" fontId="12" fillId="2" borderId="40" xfId="0" applyNumberFormat="1" applyFont="1" applyFill="1" applyBorder="1" applyAlignment="1">
      <alignment horizontal="center" vertical="top"/>
    </xf>
    <xf numFmtId="166" fontId="8" fillId="2" borderId="40" xfId="0" applyNumberFormat="1" applyFont="1" applyFill="1" applyBorder="1" applyAlignment="1">
      <alignment horizontal="center" vertical="center" wrapText="1"/>
    </xf>
    <xf numFmtId="9" fontId="8" fillId="2" borderId="5" xfId="0" applyNumberFormat="1" applyFont="1" applyFill="1" applyBorder="1" applyAlignment="1">
      <alignment vertical="top" wrapText="1"/>
    </xf>
    <xf numFmtId="164" fontId="10" fillId="3" borderId="22" xfId="0" applyNumberFormat="1" applyFont="1" applyFill="1" applyBorder="1" applyAlignment="1">
      <alignment horizontal="center" vertical="top"/>
    </xf>
    <xf numFmtId="164" fontId="12" fillId="2" borderId="39" xfId="0" applyNumberFormat="1" applyFont="1" applyFill="1" applyBorder="1" applyAlignment="1">
      <alignment horizontal="center" vertical="top"/>
    </xf>
    <xf numFmtId="0" fontId="8" fillId="3" borderId="5" xfId="0" applyFont="1" applyFill="1" applyBorder="1" applyAlignment="1">
      <alignment horizontal="center" vertical="center"/>
    </xf>
    <xf numFmtId="9" fontId="8" fillId="3" borderId="5" xfId="0" applyNumberFormat="1" applyFont="1" applyFill="1" applyBorder="1" applyAlignment="1">
      <alignment vertical="top"/>
    </xf>
    <xf numFmtId="164" fontId="10" fillId="3" borderId="5" xfId="0" applyNumberFormat="1" applyFont="1" applyFill="1" applyBorder="1" applyAlignment="1">
      <alignment horizontal="center" vertical="top"/>
    </xf>
    <xf numFmtId="9" fontId="8" fillId="3" borderId="5" xfId="0" applyNumberFormat="1" applyFont="1" applyFill="1" applyBorder="1" applyAlignment="1">
      <alignment vertical="top" wrapText="1"/>
    </xf>
    <xf numFmtId="0" fontId="11" fillId="3" borderId="5" xfId="0" applyFont="1" applyFill="1" applyBorder="1" applyAlignment="1">
      <alignment horizontal="center" vertical="top"/>
    </xf>
    <xf numFmtId="0" fontId="10" fillId="3" borderId="5" xfId="0" applyFont="1" applyFill="1" applyBorder="1" applyAlignment="1">
      <alignment vertical="top" wrapText="1"/>
    </xf>
    <xf numFmtId="168" fontId="8" fillId="3" borderId="5" xfId="0" applyNumberFormat="1" applyFont="1" applyFill="1" applyBorder="1" applyAlignment="1">
      <alignment horizontal="center" vertical="center"/>
    </xf>
    <xf numFmtId="164" fontId="13" fillId="2" borderId="5" xfId="0" applyNumberFormat="1" applyFont="1" applyFill="1" applyBorder="1" applyAlignment="1">
      <alignment horizontal="center" vertical="top"/>
    </xf>
    <xf numFmtId="0" fontId="8" fillId="0" borderId="26" xfId="0" applyFont="1" applyBorder="1"/>
    <xf numFmtId="164" fontId="10" fillId="2" borderId="40" xfId="0" applyNumberFormat="1" applyFont="1" applyFill="1" applyBorder="1" applyAlignment="1">
      <alignment horizontal="center" vertical="top"/>
    </xf>
    <xf numFmtId="166" fontId="8" fillId="3" borderId="4" xfId="0" applyNumberFormat="1" applyFont="1" applyFill="1" applyBorder="1" applyAlignment="1">
      <alignment vertical="top"/>
    </xf>
    <xf numFmtId="166" fontId="8" fillId="3" borderId="5" xfId="0" applyNumberFormat="1" applyFont="1" applyFill="1" applyBorder="1" applyAlignment="1">
      <alignment horizontal="center" vertical="center"/>
    </xf>
    <xf numFmtId="9" fontId="8" fillId="0" borderId="25" xfId="0" applyNumberFormat="1" applyFont="1" applyBorder="1" applyAlignment="1">
      <alignment horizontal="center" vertical="center"/>
    </xf>
    <xf numFmtId="0" fontId="8" fillId="11" borderId="0" xfId="0" applyFont="1" applyFill="1"/>
    <xf numFmtId="0" fontId="8" fillId="4" borderId="0" xfId="0" applyFont="1" applyFill="1" applyBorder="1" applyAlignment="1">
      <alignment horizontal="center"/>
    </xf>
    <xf numFmtId="0" fontId="15" fillId="0" borderId="0" xfId="2" applyFont="1" applyAlignment="1"/>
    <xf numFmtId="0" fontId="8" fillId="0" borderId="0" xfId="2" applyFont="1" applyAlignment="1">
      <alignment horizontal="center" vertical="center"/>
    </xf>
    <xf numFmtId="0" fontId="9" fillId="0" borderId="5" xfId="0" applyFont="1" applyBorder="1"/>
    <xf numFmtId="14" fontId="9" fillId="0" borderId="5" xfId="2" applyNumberFormat="1" applyFont="1" applyBorder="1"/>
    <xf numFmtId="14" fontId="9" fillId="0" borderId="0" xfId="2" applyNumberFormat="1" applyFont="1" applyBorder="1"/>
    <xf numFmtId="0" fontId="12" fillId="16" borderId="26" xfId="0" applyFont="1" applyFill="1" applyBorder="1" applyAlignment="1"/>
    <xf numFmtId="0" fontId="9" fillId="0" borderId="5" xfId="2" applyFont="1" applyBorder="1" applyAlignment="1">
      <alignment horizontal="center"/>
    </xf>
    <xf numFmtId="0" fontId="8" fillId="0" borderId="0" xfId="2" applyFont="1" applyBorder="1" applyAlignment="1">
      <alignment horizontal="center"/>
    </xf>
    <xf numFmtId="0" fontId="12" fillId="18" borderId="5" xfId="0" applyFont="1" applyFill="1" applyBorder="1"/>
    <xf numFmtId="49" fontId="8" fillId="0" borderId="5" xfId="0" applyNumberFormat="1" applyFont="1" applyBorder="1" applyAlignment="1">
      <alignment horizontal="center"/>
    </xf>
    <xf numFmtId="0" fontId="8" fillId="0" borderId="0" xfId="2" applyFont="1" applyBorder="1" applyAlignment="1">
      <alignment horizontal="center" vertical="center"/>
    </xf>
    <xf numFmtId="0" fontId="8" fillId="0" borderId="5" xfId="0" applyFont="1" applyBorder="1"/>
    <xf numFmtId="0" fontId="9" fillId="0" borderId="5" xfId="2" applyFont="1" applyBorder="1" applyAlignment="1">
      <alignment horizontal="center" vertical="center"/>
    </xf>
    <xf numFmtId="49" fontId="12" fillId="0" borderId="5" xfId="0" applyNumberFormat="1" applyFont="1" applyBorder="1" applyAlignment="1">
      <alignment horizontal="center" vertical="center"/>
    </xf>
    <xf numFmtId="0" fontId="8" fillId="20" borderId="5" xfId="0" applyFont="1" applyFill="1" applyBorder="1"/>
    <xf numFmtId="0" fontId="9" fillId="0" borderId="0" xfId="0" applyFont="1" applyBorder="1"/>
    <xf numFmtId="0" fontId="31" fillId="16" borderId="0" xfId="0" applyFont="1" applyFill="1" applyBorder="1" applyAlignment="1"/>
    <xf numFmtId="0" fontId="8" fillId="0" borderId="0" xfId="0" applyFont="1" applyBorder="1" applyAlignment="1"/>
    <xf numFmtId="0" fontId="32" fillId="0" borderId="0" xfId="0" applyFont="1" applyBorder="1"/>
    <xf numFmtId="49" fontId="8" fillId="0" borderId="0" xfId="0" applyNumberFormat="1" applyFont="1" applyBorder="1"/>
    <xf numFmtId="0" fontId="8" fillId="20" borderId="0" xfId="0" applyFont="1" applyFill="1" applyBorder="1"/>
    <xf numFmtId="0" fontId="8" fillId="17" borderId="0" xfId="0" applyFont="1" applyFill="1" applyBorder="1"/>
    <xf numFmtId="0" fontId="8" fillId="17" borderId="0" xfId="0" applyFont="1" applyFill="1"/>
    <xf numFmtId="0" fontId="8" fillId="18" borderId="0" xfId="0" applyFont="1" applyFill="1" applyBorder="1" applyAlignment="1">
      <alignment horizontal="center" vertical="center"/>
    </xf>
    <xf numFmtId="0" fontId="8" fillId="17" borderId="0" xfId="0" applyFont="1" applyFill="1" applyBorder="1" applyAlignment="1">
      <alignment horizontal="center" vertical="center"/>
    </xf>
    <xf numFmtId="0" fontId="8" fillId="20" borderId="5" xfId="0" applyFont="1" applyFill="1" applyBorder="1" applyAlignment="1">
      <alignment horizontal="center" vertical="center"/>
    </xf>
    <xf numFmtId="14" fontId="8" fillId="0" borderId="5" xfId="0" applyNumberFormat="1" applyFont="1" applyBorder="1"/>
    <xf numFmtId="0" fontId="8" fillId="18" borderId="0" xfId="0" applyFont="1" applyFill="1" applyBorder="1"/>
    <xf numFmtId="0" fontId="9" fillId="17" borderId="0" xfId="0" applyFont="1" applyFill="1"/>
    <xf numFmtId="0" fontId="9" fillId="17" borderId="0" xfId="2" applyFont="1" applyFill="1"/>
    <xf numFmtId="0" fontId="8" fillId="17" borderId="0" xfId="2" applyFont="1" applyFill="1"/>
    <xf numFmtId="0" fontId="10" fillId="0" borderId="67" xfId="0" applyFont="1" applyBorder="1" applyAlignment="1">
      <alignment horizontal="right"/>
    </xf>
    <xf numFmtId="0" fontId="8" fillId="0" borderId="0" xfId="0" applyFont="1" applyAlignment="1">
      <alignment horizontal="center"/>
    </xf>
    <xf numFmtId="0" fontId="10" fillId="0" borderId="36" xfId="0" applyFont="1" applyBorder="1" applyAlignment="1">
      <alignment horizontal="right"/>
    </xf>
    <xf numFmtId="0" fontId="10" fillId="0" borderId="68" xfId="0" applyFont="1" applyFill="1" applyBorder="1" applyAlignment="1">
      <alignment horizontal="right"/>
    </xf>
    <xf numFmtId="0" fontId="10" fillId="0" borderId="5" xfId="0" applyFont="1" applyBorder="1" applyAlignment="1">
      <alignment horizontal="center" vertical="top"/>
    </xf>
    <xf numFmtId="0" fontId="10" fillId="0" borderId="5" xfId="0" applyFont="1" applyBorder="1" applyAlignment="1">
      <alignment horizontal="center" vertical="top" wrapText="1"/>
    </xf>
    <xf numFmtId="0" fontId="10" fillId="0" borderId="26" xfId="0" applyFont="1" applyBorder="1" applyAlignment="1">
      <alignment horizontal="center" vertical="center" wrapText="1"/>
    </xf>
    <xf numFmtId="0" fontId="10" fillId="0" borderId="27" xfId="0" applyFont="1" applyBorder="1" applyAlignment="1">
      <alignment horizontal="center" vertical="top" wrapText="1"/>
    </xf>
    <xf numFmtId="0" fontId="10" fillId="0" borderId="0" xfId="0" applyFont="1"/>
    <xf numFmtId="0" fontId="10" fillId="0" borderId="6" xfId="0" applyFont="1" applyBorder="1" applyAlignment="1">
      <alignment horizontal="center" vertical="center" wrapText="1"/>
    </xf>
    <xf numFmtId="0" fontId="10" fillId="0" borderId="5" xfId="0" applyFont="1" applyFill="1" applyBorder="1" applyAlignment="1">
      <alignment horizontal="center" vertical="center" wrapText="1"/>
    </xf>
    <xf numFmtId="0" fontId="8" fillId="0" borderId="0" xfId="0" applyFont="1" applyAlignment="1">
      <alignment vertical="center"/>
    </xf>
    <xf numFmtId="0" fontId="12" fillId="3" borderId="3" xfId="0" applyFont="1" applyFill="1" applyBorder="1" applyAlignment="1">
      <alignment horizontal="center" vertical="center"/>
    </xf>
    <xf numFmtId="0" fontId="12" fillId="3" borderId="3" xfId="0" applyFont="1" applyFill="1" applyBorder="1" applyAlignment="1">
      <alignment vertical="top"/>
    </xf>
    <xf numFmtId="0" fontId="12" fillId="0" borderId="69" xfId="0" applyFont="1" applyBorder="1"/>
    <xf numFmtId="0" fontId="12" fillId="3" borderId="14" xfId="0" applyFont="1" applyFill="1" applyBorder="1" applyAlignment="1">
      <alignment horizontal="center" vertical="center"/>
    </xf>
    <xf numFmtId="0" fontId="12" fillId="3" borderId="14" xfId="0" applyFont="1" applyFill="1" applyBorder="1" applyAlignment="1">
      <alignment vertical="top"/>
    </xf>
    <xf numFmtId="0" fontId="12" fillId="0" borderId="70" xfId="0" applyFont="1" applyBorder="1"/>
    <xf numFmtId="0" fontId="12" fillId="3" borderId="4" xfId="0" applyFont="1" applyFill="1" applyBorder="1" applyAlignment="1">
      <alignment horizontal="center" vertical="center"/>
    </xf>
    <xf numFmtId="0" fontId="12" fillId="3" borderId="4" xfId="0" applyFont="1" applyFill="1" applyBorder="1" applyAlignment="1">
      <alignment vertical="top"/>
    </xf>
    <xf numFmtId="0" fontId="12" fillId="2" borderId="39" xfId="0" applyFont="1" applyFill="1" applyBorder="1" applyAlignment="1">
      <alignment horizontal="left" vertical="top" wrapText="1"/>
    </xf>
    <xf numFmtId="0" fontId="12" fillId="2" borderId="39" xfId="0" applyFont="1" applyFill="1" applyBorder="1" applyAlignment="1">
      <alignment horizontal="center" vertical="center" wrapText="1"/>
    </xf>
    <xf numFmtId="0" fontId="12" fillId="2" borderId="39" xfId="0" applyFont="1" applyFill="1" applyBorder="1" applyAlignment="1">
      <alignment vertical="top" wrapText="1"/>
    </xf>
    <xf numFmtId="0" fontId="12" fillId="0" borderId="39" xfId="0" applyFont="1" applyFill="1" applyBorder="1" applyAlignment="1">
      <alignment vertical="top" wrapText="1"/>
    </xf>
    <xf numFmtId="0" fontId="12" fillId="0" borderId="1" xfId="0" applyFont="1" applyFill="1" applyBorder="1" applyAlignment="1">
      <alignment horizontal="center" vertical="center" wrapText="1"/>
    </xf>
    <xf numFmtId="0" fontId="12" fillId="2" borderId="1" xfId="0" applyFont="1" applyFill="1" applyBorder="1" applyAlignment="1">
      <alignment vertical="top" wrapText="1"/>
    </xf>
    <xf numFmtId="0" fontId="12" fillId="0" borderId="5" xfId="0" applyFont="1" applyFill="1" applyBorder="1" applyAlignment="1">
      <alignment horizontal="left" vertical="top" wrapText="1"/>
    </xf>
    <xf numFmtId="0" fontId="12" fillId="2" borderId="5" xfId="0" applyFont="1" applyFill="1" applyBorder="1" applyAlignment="1">
      <alignment horizontal="center" vertical="center" wrapText="1"/>
    </xf>
    <xf numFmtId="0" fontId="12" fillId="0" borderId="5" xfId="0" applyFont="1" applyFill="1" applyBorder="1" applyAlignment="1">
      <alignment vertical="top" wrapText="1"/>
    </xf>
    <xf numFmtId="0" fontId="12" fillId="0" borderId="18" xfId="0" applyFont="1" applyFill="1" applyBorder="1" applyAlignment="1">
      <alignment horizontal="center" vertical="center" wrapText="1"/>
    </xf>
    <xf numFmtId="0" fontId="12" fillId="0" borderId="18" xfId="0" applyFont="1" applyFill="1" applyBorder="1" applyAlignment="1">
      <alignment vertical="top" wrapText="1"/>
    </xf>
    <xf numFmtId="0" fontId="12" fillId="2" borderId="18" xfId="0" applyFont="1" applyFill="1" applyBorder="1" applyAlignment="1">
      <alignment vertical="top" wrapText="1"/>
    </xf>
    <xf numFmtId="0" fontId="12" fillId="2" borderId="18" xfId="0" applyFont="1" applyFill="1" applyBorder="1" applyAlignment="1">
      <alignment horizontal="center" vertical="center" wrapText="1"/>
    </xf>
    <xf numFmtId="0" fontId="12" fillId="5" borderId="5" xfId="0" applyFont="1" applyFill="1" applyBorder="1" applyAlignment="1">
      <alignment horizontal="left" vertical="top" wrapText="1"/>
    </xf>
    <xf numFmtId="0" fontId="34" fillId="0" borderId="5" xfId="0" applyFont="1" applyFill="1" applyBorder="1" applyAlignment="1">
      <alignment vertical="top" wrapText="1"/>
    </xf>
    <xf numFmtId="0" fontId="12" fillId="2" borderId="5" xfId="0" applyFont="1" applyFill="1" applyBorder="1" applyAlignment="1">
      <alignment vertical="top" wrapText="1"/>
    </xf>
    <xf numFmtId="0" fontId="12" fillId="2" borderId="5" xfId="0" applyFont="1" applyFill="1" applyBorder="1" applyAlignment="1">
      <alignment horizontal="left" vertical="top" wrapText="1"/>
    </xf>
    <xf numFmtId="0" fontId="12" fillId="0" borderId="1" xfId="0" applyFont="1" applyFill="1" applyBorder="1" applyAlignment="1">
      <alignment vertical="top" wrapText="1"/>
    </xf>
    <xf numFmtId="0" fontId="12" fillId="3" borderId="2" xfId="0" applyFont="1" applyFill="1" applyBorder="1" applyAlignment="1">
      <alignment horizontal="center" vertical="center"/>
    </xf>
    <xf numFmtId="164" fontId="12" fillId="12" borderId="1" xfId="0" applyNumberFormat="1" applyFont="1" applyFill="1" applyBorder="1" applyAlignment="1">
      <alignment horizontal="center" vertical="top"/>
    </xf>
    <xf numFmtId="164" fontId="12" fillId="12" borderId="18" xfId="0" applyNumberFormat="1" applyFont="1" applyFill="1" applyBorder="1" applyAlignment="1">
      <alignment horizontal="center" vertical="top"/>
    </xf>
    <xf numFmtId="0" fontId="12" fillId="2" borderId="18" xfId="0" applyFont="1" applyFill="1" applyBorder="1" applyAlignment="1">
      <alignment horizontal="left" vertical="top" wrapText="1"/>
    </xf>
    <xf numFmtId="0" fontId="12" fillId="2" borderId="19" xfId="0" applyFont="1" applyFill="1" applyBorder="1" applyAlignment="1">
      <alignment vertical="top" wrapText="1"/>
    </xf>
    <xf numFmtId="0" fontId="12" fillId="2" borderId="19" xfId="0" applyFont="1" applyFill="1" applyBorder="1" applyAlignment="1">
      <alignment horizontal="center" vertical="center" wrapText="1"/>
    </xf>
    <xf numFmtId="0" fontId="12" fillId="3" borderId="3" xfId="0" applyFont="1" applyFill="1" applyBorder="1" applyAlignment="1">
      <alignment vertical="top" wrapText="1"/>
    </xf>
    <xf numFmtId="0" fontId="12" fillId="3" borderId="4" xfId="0" applyFont="1" applyFill="1" applyBorder="1" applyAlignment="1">
      <alignment vertical="top" wrapText="1"/>
    </xf>
    <xf numFmtId="0" fontId="12" fillId="11" borderId="18" xfId="0" applyFont="1" applyFill="1" applyBorder="1" applyAlignment="1">
      <alignment horizontal="center" vertical="top"/>
    </xf>
    <xf numFmtId="0" fontId="12" fillId="12" borderId="18" xfId="0" applyFont="1" applyFill="1" applyBorder="1" applyAlignment="1">
      <alignment horizontal="center" vertical="top"/>
    </xf>
    <xf numFmtId="0" fontId="12" fillId="5" borderId="18" xfId="0" applyFont="1" applyFill="1" applyBorder="1" applyAlignment="1">
      <alignment vertical="top" wrapText="1"/>
    </xf>
    <xf numFmtId="0" fontId="13" fillId="2" borderId="18" xfId="0" applyFont="1" applyFill="1" applyBorder="1" applyAlignment="1">
      <alignment vertical="top" wrapText="1"/>
    </xf>
    <xf numFmtId="0" fontId="12" fillId="0" borderId="0" xfId="0" applyFont="1" applyAlignment="1">
      <alignment vertical="top" wrapText="1"/>
    </xf>
    <xf numFmtId="0" fontId="12" fillId="12" borderId="19" xfId="0" applyFont="1" applyFill="1" applyBorder="1" applyAlignment="1">
      <alignment horizontal="center" vertical="top"/>
    </xf>
    <xf numFmtId="0" fontId="12" fillId="0" borderId="73" xfId="0" applyFont="1" applyBorder="1" applyAlignment="1">
      <alignment horizontal="left" vertical="top" wrapText="1"/>
    </xf>
    <xf numFmtId="0" fontId="10" fillId="3" borderId="38" xfId="0" applyFont="1" applyFill="1" applyBorder="1" applyAlignment="1">
      <alignment horizontal="left" vertical="top"/>
    </xf>
    <xf numFmtId="0" fontId="10" fillId="3" borderId="2" xfId="0" applyFont="1" applyFill="1" applyBorder="1" applyAlignment="1">
      <alignment horizontal="center" vertical="center" wrapText="1"/>
    </xf>
    <xf numFmtId="164" fontId="12" fillId="11" borderId="18" xfId="0" applyNumberFormat="1" applyFont="1" applyFill="1" applyBorder="1" applyAlignment="1">
      <alignment horizontal="center" vertical="top"/>
    </xf>
    <xf numFmtId="0" fontId="10" fillId="3" borderId="2" xfId="0" applyFont="1" applyFill="1" applyBorder="1" applyAlignment="1">
      <alignment horizontal="center" vertical="top"/>
    </xf>
    <xf numFmtId="0" fontId="12" fillId="12" borderId="1" xfId="0" applyFont="1" applyFill="1" applyBorder="1" applyAlignment="1">
      <alignment horizontal="center" vertical="top"/>
    </xf>
    <xf numFmtId="0" fontId="13" fillId="11" borderId="5" xfId="0" applyFont="1" applyFill="1" applyBorder="1" applyAlignment="1">
      <alignment vertical="top" wrapText="1"/>
    </xf>
    <xf numFmtId="0" fontId="12" fillId="0" borderId="19" xfId="0" applyFont="1" applyFill="1" applyBorder="1" applyAlignment="1">
      <alignment vertical="top" wrapText="1"/>
    </xf>
    <xf numFmtId="0" fontId="13" fillId="0" borderId="1" xfId="0" applyFont="1" applyFill="1" applyBorder="1" applyAlignment="1">
      <alignment vertical="top" wrapText="1"/>
    </xf>
    <xf numFmtId="0" fontId="13" fillId="0" borderId="18" xfId="0" applyFont="1" applyFill="1" applyBorder="1" applyAlignment="1">
      <alignment vertical="top" wrapText="1"/>
    </xf>
    <xf numFmtId="164" fontId="12" fillId="12" borderId="19" xfId="0" applyNumberFormat="1" applyFont="1" applyFill="1" applyBorder="1" applyAlignment="1">
      <alignment horizontal="center" vertical="top"/>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2" fillId="5" borderId="1" xfId="0" applyFont="1" applyFill="1" applyBorder="1" applyAlignment="1">
      <alignment vertical="top" wrapText="1"/>
    </xf>
    <xf numFmtId="0" fontId="13" fillId="5" borderId="18" xfId="0" applyFont="1" applyFill="1" applyBorder="1" applyAlignment="1">
      <alignment vertical="top" wrapText="1"/>
    </xf>
    <xf numFmtId="0" fontId="12" fillId="12" borderId="0" xfId="0" applyFont="1" applyFill="1" applyAlignment="1">
      <alignment horizontal="center" vertical="top"/>
    </xf>
    <xf numFmtId="0" fontId="12" fillId="0" borderId="70" xfId="0" applyFont="1" applyFill="1" applyBorder="1"/>
    <xf numFmtId="0" fontId="12" fillId="2" borderId="42" xfId="0" applyFont="1" applyFill="1" applyBorder="1" applyAlignment="1">
      <alignment horizontal="center" vertical="center" wrapText="1"/>
    </xf>
    <xf numFmtId="0" fontId="12" fillId="5" borderId="21" xfId="0" applyFont="1" applyFill="1" applyBorder="1" applyAlignment="1">
      <alignment vertical="top" wrapText="1"/>
    </xf>
    <xf numFmtId="0" fontId="12" fillId="2" borderId="21" xfId="0" applyFont="1" applyFill="1" applyBorder="1" applyAlignment="1">
      <alignment vertical="top" wrapText="1"/>
    </xf>
    <xf numFmtId="0" fontId="12" fillId="5" borderId="76" xfId="0" applyFont="1" applyFill="1" applyBorder="1" applyAlignment="1">
      <alignment vertical="top" wrapText="1"/>
    </xf>
    <xf numFmtId="0" fontId="10"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3" fillId="2" borderId="76" xfId="0" applyFont="1" applyFill="1" applyBorder="1" applyAlignment="1">
      <alignment vertical="top" wrapText="1"/>
    </xf>
    <xf numFmtId="0" fontId="12" fillId="0" borderId="0" xfId="0" applyFont="1" applyAlignment="1">
      <alignment wrapText="1"/>
    </xf>
    <xf numFmtId="0" fontId="8" fillId="0" borderId="0" xfId="0" applyFont="1" applyFill="1" applyBorder="1"/>
    <xf numFmtId="0" fontId="12" fillId="11" borderId="18" xfId="0" applyFont="1" applyFill="1" applyBorder="1" applyAlignment="1">
      <alignment vertical="top" wrapText="1"/>
    </xf>
    <xf numFmtId="164" fontId="10" fillId="3" borderId="47" xfId="0" applyNumberFormat="1" applyFont="1" applyFill="1" applyBorder="1" applyAlignment="1">
      <alignment horizontal="center" vertical="top"/>
    </xf>
    <xf numFmtId="0" fontId="10" fillId="3" borderId="48" xfId="0" applyFont="1" applyFill="1" applyBorder="1" applyAlignment="1">
      <alignment horizontal="left" vertical="top"/>
    </xf>
    <xf numFmtId="0" fontId="12" fillId="5" borderId="19" xfId="0" applyFont="1" applyFill="1" applyBorder="1" applyAlignment="1">
      <alignment vertical="top" wrapText="1"/>
    </xf>
    <xf numFmtId="0" fontId="12" fillId="0" borderId="2" xfId="0" applyFont="1" applyBorder="1" applyAlignment="1">
      <alignment horizontal="center"/>
    </xf>
    <xf numFmtId="0" fontId="12" fillId="0" borderId="79" xfId="0" applyFont="1" applyBorder="1" applyAlignment="1">
      <alignment wrapText="1"/>
    </xf>
    <xf numFmtId="0" fontId="12" fillId="0" borderId="65" xfId="0" applyFont="1" applyFill="1" applyBorder="1" applyAlignment="1">
      <alignment vertical="top" wrapText="1"/>
    </xf>
    <xf numFmtId="0" fontId="11" fillId="3" borderId="80" xfId="0" applyFont="1" applyFill="1" applyBorder="1" applyAlignment="1">
      <alignment horizontal="left" vertical="top"/>
    </xf>
    <xf numFmtId="0" fontId="10" fillId="3" borderId="80" xfId="0" applyFont="1" applyFill="1" applyBorder="1" applyAlignment="1">
      <alignment horizontal="center" vertical="center" wrapText="1"/>
    </xf>
    <xf numFmtId="0" fontId="12" fillId="3" borderId="80" xfId="0" applyFont="1" applyFill="1" applyBorder="1" applyAlignment="1">
      <alignment vertical="top" wrapText="1"/>
    </xf>
    <xf numFmtId="0" fontId="10" fillId="3" borderId="80" xfId="0" applyFont="1" applyFill="1" applyBorder="1" applyAlignment="1">
      <alignment vertical="top" wrapText="1"/>
    </xf>
    <xf numFmtId="0" fontId="13" fillId="2" borderId="19" xfId="0" applyFont="1" applyFill="1" applyBorder="1" applyAlignment="1">
      <alignment vertical="top" wrapText="1"/>
    </xf>
    <xf numFmtId="164" fontId="12" fillId="2" borderId="21" xfId="0" applyNumberFormat="1" applyFont="1" applyFill="1" applyBorder="1" applyAlignment="1">
      <alignment horizontal="center" vertical="top"/>
    </xf>
    <xf numFmtId="0" fontId="13" fillId="2" borderId="42" xfId="0" applyFont="1" applyFill="1" applyBorder="1" applyAlignment="1">
      <alignment horizontal="center" vertical="center" wrapText="1"/>
    </xf>
    <xf numFmtId="0" fontId="28" fillId="0" borderId="0" xfId="0" applyFont="1"/>
    <xf numFmtId="0" fontId="12" fillId="2" borderId="65" xfId="0" applyFont="1" applyFill="1" applyBorder="1" applyAlignment="1">
      <alignment horizontal="center" vertical="center" wrapText="1"/>
    </xf>
    <xf numFmtId="0" fontId="12" fillId="2" borderId="65" xfId="0" applyFont="1" applyFill="1" applyBorder="1" applyAlignment="1">
      <alignment vertical="top" wrapText="1"/>
    </xf>
    <xf numFmtId="0" fontId="8" fillId="8" borderId="40" xfId="0" applyFont="1" applyFill="1" applyBorder="1" applyAlignment="1">
      <alignment horizontal="center" vertical="center"/>
    </xf>
    <xf numFmtId="0" fontId="12" fillId="0" borderId="0" xfId="0" applyFont="1" applyAlignment="1">
      <alignment horizontal="center"/>
    </xf>
    <xf numFmtId="0" fontId="12" fillId="0" borderId="0" xfId="0" applyFont="1" applyAlignment="1">
      <alignment horizontal="center" vertical="center"/>
    </xf>
    <xf numFmtId="0" fontId="8" fillId="8" borderId="46" xfId="0" applyFont="1" applyFill="1" applyBorder="1"/>
    <xf numFmtId="0" fontId="9" fillId="8" borderId="31" xfId="0" applyFont="1" applyFill="1" applyBorder="1" applyAlignment="1">
      <alignment horizontal="center" vertical="center"/>
    </xf>
    <xf numFmtId="0" fontId="9" fillId="8" borderId="32" xfId="0" applyFont="1" applyFill="1" applyBorder="1" applyAlignment="1">
      <alignment wrapText="1"/>
    </xf>
    <xf numFmtId="0" fontId="42" fillId="0" borderId="0" xfId="3" applyFont="1"/>
    <xf numFmtId="0" fontId="44" fillId="15" borderId="31" xfId="3" applyFont="1" applyFill="1" applyBorder="1" applyAlignment="1">
      <alignment horizontal="center" vertical="center"/>
    </xf>
    <xf numFmtId="0" fontId="44" fillId="15" borderId="83" xfId="3" applyFont="1" applyFill="1" applyBorder="1" applyAlignment="1">
      <alignment horizontal="center" vertical="center" wrapText="1"/>
    </xf>
    <xf numFmtId="0" fontId="44" fillId="15" borderId="71" xfId="3" applyFont="1" applyFill="1" applyBorder="1" applyAlignment="1">
      <alignment horizontal="center" vertical="center" wrapText="1"/>
    </xf>
    <xf numFmtId="0" fontId="7" fillId="9" borderId="71" xfId="3" applyFont="1" applyFill="1" applyBorder="1" applyAlignment="1">
      <alignment horizontal="center" vertical="top" wrapText="1"/>
    </xf>
    <xf numFmtId="0" fontId="44" fillId="15" borderId="32" xfId="3" applyFont="1" applyFill="1" applyBorder="1" applyAlignment="1">
      <alignment horizontal="center" vertical="center" wrapText="1"/>
    </xf>
    <xf numFmtId="0" fontId="7" fillId="0" borderId="0" xfId="3" applyFont="1"/>
    <xf numFmtId="0" fontId="11" fillId="3" borderId="3" xfId="3" applyFont="1" applyFill="1" applyBorder="1" applyAlignment="1">
      <alignment vertical="top"/>
    </xf>
    <xf numFmtId="0" fontId="12" fillId="3" borderId="3" xfId="3" applyFont="1" applyFill="1" applyBorder="1" applyAlignment="1">
      <alignment horizontal="center" vertical="center"/>
    </xf>
    <xf numFmtId="0" fontId="12" fillId="3" borderId="3" xfId="3" applyFont="1" applyFill="1" applyBorder="1" applyAlignment="1">
      <alignment vertical="top"/>
    </xf>
    <xf numFmtId="0" fontId="12" fillId="9" borderId="3" xfId="3" applyFont="1" applyFill="1" applyBorder="1" applyAlignment="1">
      <alignment vertical="top"/>
    </xf>
    <xf numFmtId="164" fontId="10" fillId="3" borderId="14" xfId="3" applyNumberFormat="1" applyFont="1" applyFill="1" applyBorder="1" applyAlignment="1">
      <alignment horizontal="center" vertical="top"/>
    </xf>
    <xf numFmtId="0" fontId="10" fillId="3" borderId="14" xfId="3" applyFont="1" applyFill="1" applyBorder="1" applyAlignment="1">
      <alignment vertical="top"/>
    </xf>
    <xf numFmtId="0" fontId="12" fillId="3" borderId="14" xfId="3" applyFont="1" applyFill="1" applyBorder="1" applyAlignment="1">
      <alignment horizontal="center" vertical="center"/>
    </xf>
    <xf numFmtId="0" fontId="12" fillId="3" borderId="14" xfId="3" applyFont="1" applyFill="1" applyBorder="1" applyAlignment="1">
      <alignment vertical="top"/>
    </xf>
    <xf numFmtId="0" fontId="12" fillId="9" borderId="14" xfId="3" applyFont="1" applyFill="1" applyBorder="1" applyAlignment="1">
      <alignment vertical="top"/>
    </xf>
    <xf numFmtId="164" fontId="10" fillId="3" borderId="4" xfId="3" applyNumberFormat="1" applyFont="1" applyFill="1" applyBorder="1" applyAlignment="1">
      <alignment horizontal="center" vertical="top"/>
    </xf>
    <xf numFmtId="0" fontId="10" fillId="3" borderId="4" xfId="3" applyFont="1" applyFill="1" applyBorder="1" applyAlignment="1">
      <alignment vertical="top"/>
    </xf>
    <xf numFmtId="0" fontId="12" fillId="3" borderId="4" xfId="3" applyFont="1" applyFill="1" applyBorder="1" applyAlignment="1">
      <alignment horizontal="center" vertical="center"/>
    </xf>
    <xf numFmtId="0" fontId="12" fillId="3" borderId="4" xfId="3" applyFont="1" applyFill="1" applyBorder="1" applyAlignment="1">
      <alignment vertical="top"/>
    </xf>
    <xf numFmtId="0" fontId="12" fillId="9" borderId="4" xfId="3" applyFont="1" applyFill="1" applyBorder="1" applyAlignment="1">
      <alignment vertical="top"/>
    </xf>
    <xf numFmtId="0" fontId="12" fillId="2" borderId="1" xfId="3" applyFont="1" applyFill="1" applyBorder="1" applyAlignment="1">
      <alignment horizontal="center" vertical="center" wrapText="1"/>
    </xf>
    <xf numFmtId="0" fontId="12" fillId="2" borderId="41" xfId="3" applyFont="1" applyFill="1" applyBorder="1" applyAlignment="1">
      <alignment horizontal="center" vertical="center" wrapText="1"/>
    </xf>
    <xf numFmtId="0" fontId="12" fillId="9" borderId="42" xfId="3" applyFont="1" applyFill="1" applyBorder="1" applyAlignment="1">
      <alignment vertical="top" wrapText="1"/>
    </xf>
    <xf numFmtId="0" fontId="12" fillId="0" borderId="18" xfId="0" applyFont="1" applyFill="1" applyBorder="1" applyAlignment="1">
      <alignment horizontal="left" vertical="top" wrapText="1"/>
    </xf>
    <xf numFmtId="0" fontId="12" fillId="5" borderId="18" xfId="0" applyFont="1" applyFill="1" applyBorder="1" applyAlignment="1">
      <alignment horizontal="left" vertical="top" wrapText="1"/>
    </xf>
    <xf numFmtId="0" fontId="13" fillId="0" borderId="18" xfId="0" applyFont="1" applyFill="1" applyBorder="1" applyAlignment="1">
      <alignment horizontal="left" vertical="top" wrapText="1"/>
    </xf>
    <xf numFmtId="0" fontId="13" fillId="5" borderId="18" xfId="0" applyFont="1" applyFill="1" applyBorder="1" applyAlignment="1">
      <alignment horizontal="left" vertical="top" wrapText="1"/>
    </xf>
    <xf numFmtId="0" fontId="13" fillId="2" borderId="18" xfId="0" applyFont="1" applyFill="1" applyBorder="1" applyAlignment="1">
      <alignment horizontal="left" vertical="top" wrapText="1"/>
    </xf>
    <xf numFmtId="0" fontId="12" fillId="0" borderId="84" xfId="0" applyFont="1" applyBorder="1" applyAlignment="1">
      <alignment horizontal="center"/>
    </xf>
    <xf numFmtId="164" fontId="10" fillId="3" borderId="2" xfId="3" applyNumberFormat="1" applyFont="1" applyFill="1" applyBorder="1" applyAlignment="1">
      <alignment horizontal="center" vertical="top"/>
    </xf>
    <xf numFmtId="0" fontId="10" fillId="3" borderId="2" xfId="3" applyFont="1" applyFill="1" applyBorder="1" applyAlignment="1">
      <alignment vertical="top"/>
    </xf>
    <xf numFmtId="0" fontId="12" fillId="3" borderId="2" xfId="3" applyFont="1" applyFill="1" applyBorder="1" applyAlignment="1">
      <alignment horizontal="center" vertical="center"/>
    </xf>
    <xf numFmtId="0" fontId="12" fillId="9" borderId="2" xfId="3" applyFont="1" applyFill="1" applyBorder="1" applyAlignment="1">
      <alignment vertical="top"/>
    </xf>
    <xf numFmtId="0" fontId="12" fillId="0" borderId="39" xfId="0" applyFont="1" applyFill="1" applyBorder="1" applyAlignment="1">
      <alignment horizontal="left" vertical="top" wrapText="1"/>
    </xf>
    <xf numFmtId="0" fontId="12" fillId="2" borderId="39" xfId="3" applyFont="1" applyFill="1" applyBorder="1" applyAlignment="1">
      <alignment horizontal="center" vertical="center" wrapText="1"/>
    </xf>
    <xf numFmtId="0" fontId="12" fillId="0" borderId="39" xfId="3" applyFont="1" applyFill="1" applyBorder="1" applyAlignment="1">
      <alignment horizontal="center" vertical="center"/>
    </xf>
    <xf numFmtId="0" fontId="12" fillId="0" borderId="39" xfId="3" applyFont="1" applyFill="1" applyBorder="1" applyAlignment="1">
      <alignment horizontal="center" vertical="center" wrapText="1"/>
    </xf>
    <xf numFmtId="0" fontId="12" fillId="0" borderId="0" xfId="3" applyFont="1" applyAlignment="1">
      <alignment horizontal="center" vertical="center" wrapText="1"/>
    </xf>
    <xf numFmtId="0" fontId="12" fillId="9" borderId="42" xfId="3" applyFont="1" applyFill="1" applyBorder="1" applyAlignment="1">
      <alignment vertical="top"/>
    </xf>
    <xf numFmtId="0" fontId="12" fillId="2" borderId="5" xfId="3" applyFont="1" applyFill="1" applyBorder="1" applyAlignment="1">
      <alignment horizontal="center" vertical="center" wrapText="1"/>
    </xf>
    <xf numFmtId="0" fontId="12" fillId="0" borderId="5" xfId="3" applyFont="1" applyFill="1" applyBorder="1" applyAlignment="1">
      <alignment horizontal="center" vertical="center"/>
    </xf>
    <xf numFmtId="0" fontId="12" fillId="0" borderId="5" xfId="3" applyFont="1" applyFill="1" applyBorder="1" applyAlignment="1">
      <alignment horizontal="center" vertical="center" wrapText="1"/>
    </xf>
    <xf numFmtId="0" fontId="12" fillId="0" borderId="5" xfId="3" applyFont="1" applyBorder="1" applyAlignment="1">
      <alignment horizontal="center" vertical="center" wrapText="1"/>
    </xf>
    <xf numFmtId="0" fontId="12" fillId="0" borderId="1" xfId="3" applyFont="1" applyFill="1" applyBorder="1" applyAlignment="1">
      <alignment horizontal="center" vertical="center"/>
    </xf>
    <xf numFmtId="0" fontId="12" fillId="0" borderId="1" xfId="3" applyFont="1" applyFill="1" applyBorder="1" applyAlignment="1">
      <alignment horizontal="center" vertical="center" wrapText="1"/>
    </xf>
    <xf numFmtId="164" fontId="10" fillId="3" borderId="3" xfId="3" applyNumberFormat="1" applyFont="1" applyFill="1" applyBorder="1" applyAlignment="1">
      <alignment horizontal="center" vertical="top"/>
    </xf>
    <xf numFmtId="0" fontId="10" fillId="3" borderId="3" xfId="3" applyFont="1" applyFill="1" applyBorder="1" applyAlignment="1">
      <alignment vertical="top"/>
    </xf>
    <xf numFmtId="0" fontId="12" fillId="3" borderId="3" xfId="3" applyFont="1" applyFill="1" applyBorder="1" applyAlignment="1">
      <alignment horizontal="center" vertical="center" wrapText="1"/>
    </xf>
    <xf numFmtId="0" fontId="12" fillId="3" borderId="4" xfId="3" applyFont="1" applyFill="1" applyBorder="1" applyAlignment="1">
      <alignment horizontal="center" vertical="center" wrapText="1"/>
    </xf>
    <xf numFmtId="0" fontId="12" fillId="6" borderId="18" xfId="0" applyFont="1" applyFill="1" applyBorder="1" applyAlignment="1">
      <alignment horizontal="center" vertical="top"/>
    </xf>
    <xf numFmtId="0" fontId="12" fillId="6" borderId="19" xfId="0" applyFont="1" applyFill="1" applyBorder="1" applyAlignment="1">
      <alignment horizontal="center" vertical="top"/>
    </xf>
    <xf numFmtId="164" fontId="12" fillId="0" borderId="86" xfId="0" applyNumberFormat="1" applyFont="1" applyBorder="1" applyAlignment="1">
      <alignment horizontal="center" vertical="top"/>
    </xf>
    <xf numFmtId="0" fontId="10" fillId="3" borderId="2" xfId="3" applyFont="1" applyFill="1" applyBorder="1" applyAlignment="1">
      <alignment horizontal="left" vertical="top"/>
    </xf>
    <xf numFmtId="0" fontId="12" fillId="3" borderId="2" xfId="3" applyFont="1" applyFill="1" applyBorder="1" applyAlignment="1">
      <alignment horizontal="center" vertical="center" wrapText="1"/>
    </xf>
    <xf numFmtId="0" fontId="10" fillId="9" borderId="2" xfId="3" applyFont="1" applyFill="1" applyBorder="1" applyAlignment="1">
      <alignment vertical="top" wrapText="1"/>
    </xf>
    <xf numFmtId="0" fontId="12" fillId="0" borderId="0" xfId="0" applyFont="1" applyAlignment="1">
      <alignment horizontal="center" vertical="top"/>
    </xf>
    <xf numFmtId="0" fontId="10" fillId="3" borderId="2" xfId="3" applyFont="1" applyFill="1" applyBorder="1" applyAlignment="1">
      <alignment horizontal="center" vertical="top"/>
    </xf>
    <xf numFmtId="0" fontId="12" fillId="6" borderId="1" xfId="0" applyFont="1" applyFill="1" applyBorder="1" applyAlignment="1">
      <alignment horizontal="center" vertical="top"/>
    </xf>
    <xf numFmtId="0" fontId="12" fillId="0" borderId="41" xfId="3" applyFont="1" applyFill="1" applyBorder="1" applyAlignment="1">
      <alignment horizontal="center" vertical="center" wrapText="1"/>
    </xf>
    <xf numFmtId="0" fontId="11" fillId="3" borderId="3" xfId="3" applyFont="1" applyFill="1" applyBorder="1" applyAlignment="1">
      <alignment horizontal="center" vertical="top"/>
    </xf>
    <xf numFmtId="0" fontId="11" fillId="3" borderId="3" xfId="3" applyFont="1" applyFill="1" applyBorder="1" applyAlignment="1">
      <alignment horizontal="left" vertical="top"/>
    </xf>
    <xf numFmtId="0" fontId="10" fillId="9" borderId="3" xfId="3" applyFont="1" applyFill="1" applyBorder="1" applyAlignment="1">
      <alignment vertical="top" wrapText="1"/>
    </xf>
    <xf numFmtId="0" fontId="10" fillId="3" borderId="4" xfId="3" applyFont="1" applyFill="1" applyBorder="1" applyAlignment="1">
      <alignment horizontal="left" vertical="top"/>
    </xf>
    <xf numFmtId="0" fontId="10" fillId="9" borderId="4" xfId="3" applyFont="1" applyFill="1" applyBorder="1" applyAlignment="1">
      <alignment vertical="top" wrapText="1"/>
    </xf>
    <xf numFmtId="0" fontId="37" fillId="12" borderId="0" xfId="3" applyFont="1" applyFill="1" applyAlignment="1">
      <alignment horizontal="center" vertical="top"/>
    </xf>
    <xf numFmtId="0" fontId="10" fillId="9" borderId="42" xfId="3" applyFont="1" applyFill="1" applyBorder="1" applyAlignment="1">
      <alignment vertical="top" wrapText="1"/>
    </xf>
    <xf numFmtId="0" fontId="10" fillId="3" borderId="4" xfId="3" applyFont="1" applyFill="1" applyBorder="1" applyAlignment="1">
      <alignment horizontal="center" vertical="top"/>
    </xf>
    <xf numFmtId="0" fontId="12" fillId="5" borderId="5" xfId="0" applyFont="1" applyFill="1" applyBorder="1" applyAlignment="1">
      <alignment horizontal="left" wrapText="1"/>
    </xf>
    <xf numFmtId="0" fontId="12" fillId="5" borderId="5" xfId="0" applyFont="1" applyFill="1" applyBorder="1" applyAlignment="1">
      <alignment vertical="top" wrapText="1"/>
    </xf>
    <xf numFmtId="0" fontId="12" fillId="11" borderId="5" xfId="0" applyFont="1" applyFill="1" applyBorder="1" applyAlignment="1">
      <alignment vertical="top" wrapText="1"/>
    </xf>
    <xf numFmtId="0" fontId="12" fillId="11" borderId="5" xfId="0" applyFont="1" applyFill="1" applyBorder="1" applyAlignment="1">
      <alignment wrapText="1"/>
    </xf>
    <xf numFmtId="0" fontId="13" fillId="5" borderId="39" xfId="0" applyFont="1" applyFill="1" applyBorder="1" applyAlignment="1">
      <alignment vertical="top" wrapText="1"/>
    </xf>
    <xf numFmtId="0" fontId="12" fillId="11" borderId="1" xfId="0" applyFont="1" applyFill="1" applyBorder="1" applyAlignment="1">
      <alignment vertical="top" wrapText="1"/>
    </xf>
    <xf numFmtId="0" fontId="12" fillId="9" borderId="2" xfId="3" applyFont="1" applyFill="1" applyBorder="1" applyAlignment="1">
      <alignment vertical="top" wrapText="1"/>
    </xf>
    <xf numFmtId="0" fontId="12" fillId="9" borderId="0" xfId="3" applyFont="1" applyFill="1" applyBorder="1" applyAlignment="1">
      <alignment vertical="top" wrapText="1"/>
    </xf>
    <xf numFmtId="164" fontId="12" fillId="2" borderId="77" xfId="0" applyNumberFormat="1" applyFont="1" applyFill="1" applyBorder="1" applyAlignment="1">
      <alignment horizontal="center" vertical="top"/>
    </xf>
    <xf numFmtId="164" fontId="12" fillId="6" borderId="21" xfId="0" applyNumberFormat="1" applyFont="1" applyFill="1" applyBorder="1" applyAlignment="1">
      <alignment horizontal="center" vertical="top"/>
    </xf>
    <xf numFmtId="0" fontId="10" fillId="3" borderId="14" xfId="3" applyFont="1" applyFill="1" applyBorder="1" applyAlignment="1">
      <alignment horizontal="left" vertical="top"/>
    </xf>
    <xf numFmtId="0" fontId="12" fillId="3" borderId="14" xfId="3" applyFont="1" applyFill="1" applyBorder="1" applyAlignment="1">
      <alignment horizontal="center" vertical="center" wrapText="1"/>
    </xf>
    <xf numFmtId="0" fontId="10" fillId="9" borderId="14" xfId="3" applyFont="1" applyFill="1" applyBorder="1" applyAlignment="1">
      <alignment vertical="top" wrapText="1"/>
    </xf>
    <xf numFmtId="0" fontId="39" fillId="9" borderId="42" xfId="3" applyFont="1" applyFill="1" applyBorder="1" applyAlignment="1">
      <alignment vertical="top" wrapText="1"/>
    </xf>
    <xf numFmtId="0" fontId="12" fillId="2" borderId="18" xfId="3" applyFont="1" applyFill="1" applyBorder="1" applyAlignment="1">
      <alignment horizontal="center" vertical="center" wrapText="1"/>
    </xf>
    <xf numFmtId="0" fontId="12" fillId="2" borderId="85" xfId="3" applyFont="1" applyFill="1" applyBorder="1" applyAlignment="1">
      <alignment horizontal="center" vertical="center" wrapText="1"/>
    </xf>
    <xf numFmtId="0" fontId="12" fillId="2" borderId="78" xfId="0" applyFont="1" applyFill="1" applyBorder="1" applyAlignment="1">
      <alignment vertical="top" wrapText="1"/>
    </xf>
    <xf numFmtId="0" fontId="12" fillId="0" borderId="81" xfId="0" applyFont="1" applyBorder="1" applyAlignment="1">
      <alignment horizontal="center" vertical="top"/>
    </xf>
    <xf numFmtId="0" fontId="12" fillId="0" borderId="82" xfId="0" applyFont="1" applyBorder="1" applyAlignment="1">
      <alignment wrapText="1"/>
    </xf>
    <xf numFmtId="0" fontId="8" fillId="0" borderId="0" xfId="3" applyFont="1" applyFill="1"/>
    <xf numFmtId="0" fontId="8" fillId="8" borderId="63" xfId="0" applyFont="1" applyFill="1" applyBorder="1"/>
    <xf numFmtId="0" fontId="42" fillId="0" borderId="0" xfId="3" applyFont="1" applyAlignment="1">
      <alignment wrapText="1"/>
    </xf>
    <xf numFmtId="0" fontId="8" fillId="3" borderId="0" xfId="3" applyFont="1" applyFill="1"/>
    <xf numFmtId="0" fontId="8" fillId="0" borderId="0" xfId="3" applyFont="1" applyFill="1" applyBorder="1" applyAlignment="1">
      <alignment horizontal="center" vertical="center"/>
    </xf>
    <xf numFmtId="0" fontId="8" fillId="0" borderId="0" xfId="3" applyFont="1" applyBorder="1" applyAlignment="1">
      <alignment horizontal="left" vertical="center" wrapText="1"/>
    </xf>
    <xf numFmtId="0" fontId="45" fillId="0" borderId="0" xfId="3" applyFont="1" applyAlignment="1">
      <alignment wrapText="1"/>
    </xf>
    <xf numFmtId="0" fontId="42" fillId="0" borderId="0" xfId="3" applyFont="1" applyAlignment="1">
      <alignment horizontal="center" vertical="center" wrapText="1"/>
    </xf>
    <xf numFmtId="0" fontId="48" fillId="0" borderId="0" xfId="3" applyFont="1"/>
    <xf numFmtId="0" fontId="42" fillId="10" borderId="0" xfId="3" applyFont="1" applyFill="1"/>
    <xf numFmtId="0" fontId="40" fillId="0" borderId="0" xfId="1" applyFont="1" applyAlignment="1" applyProtection="1"/>
    <xf numFmtId="0" fontId="50" fillId="0" borderId="87" xfId="3" applyFont="1" applyBorder="1" applyAlignment="1">
      <alignment wrapText="1"/>
    </xf>
    <xf numFmtId="0" fontId="51" fillId="0" borderId="0" xfId="3" applyFont="1"/>
    <xf numFmtId="164" fontId="10" fillId="11" borderId="40" xfId="0" applyNumberFormat="1" applyFont="1" applyFill="1" applyBorder="1" applyAlignment="1">
      <alignment horizontal="center" vertical="top"/>
    </xf>
    <xf numFmtId="0" fontId="10" fillId="3" borderId="48" xfId="0" applyFont="1" applyFill="1" applyBorder="1" applyAlignment="1">
      <alignment horizontal="left" vertical="top" wrapText="1"/>
    </xf>
    <xf numFmtId="0" fontId="12" fillId="3" borderId="2" xfId="0" applyFont="1" applyFill="1" applyBorder="1" applyAlignment="1">
      <alignment horizontal="left" vertical="top"/>
    </xf>
    <xf numFmtId="164" fontId="12" fillId="2" borderId="65" xfId="0" applyNumberFormat="1" applyFont="1" applyFill="1" applyBorder="1" applyAlignment="1">
      <alignment horizontal="center" vertical="top"/>
    </xf>
    <xf numFmtId="164" fontId="12" fillId="21" borderId="40" xfId="0" applyNumberFormat="1" applyFont="1" applyFill="1" applyBorder="1" applyAlignment="1">
      <alignment horizontal="center" vertical="top"/>
    </xf>
    <xf numFmtId="164" fontId="12" fillId="21" borderId="92" xfId="0" applyNumberFormat="1" applyFont="1" applyFill="1" applyBorder="1" applyAlignment="1">
      <alignment horizontal="center" vertical="top"/>
    </xf>
    <xf numFmtId="164" fontId="12" fillId="2" borderId="6" xfId="0" applyNumberFormat="1" applyFont="1" applyFill="1" applyBorder="1" applyAlignment="1">
      <alignment horizontal="center" vertical="top"/>
    </xf>
    <xf numFmtId="165" fontId="8" fillId="3" borderId="38" xfId="0" applyNumberFormat="1" applyFont="1" applyFill="1" applyBorder="1" applyAlignment="1">
      <alignment vertical="top"/>
    </xf>
    <xf numFmtId="9" fontId="8" fillId="3" borderId="38" xfId="0" applyNumberFormat="1" applyFont="1" applyFill="1" applyBorder="1" applyAlignment="1">
      <alignment vertical="top"/>
    </xf>
    <xf numFmtId="165" fontId="8" fillId="2" borderId="65" xfId="0" applyNumberFormat="1" applyFont="1" applyFill="1" applyBorder="1" applyAlignment="1">
      <alignment horizontal="center" vertical="center" wrapText="1"/>
    </xf>
    <xf numFmtId="0" fontId="8" fillId="2" borderId="65" xfId="0" applyFont="1" applyFill="1" applyBorder="1" applyAlignment="1">
      <alignment horizontal="center" vertical="center" wrapText="1"/>
    </xf>
    <xf numFmtId="164" fontId="12" fillId="9" borderId="92" xfId="0" applyNumberFormat="1" applyFont="1" applyFill="1" applyBorder="1" applyAlignment="1">
      <alignment horizontal="center" vertical="top"/>
    </xf>
    <xf numFmtId="164" fontId="12" fillId="9" borderId="40" xfId="0" applyNumberFormat="1" applyFont="1" applyFill="1" applyBorder="1" applyAlignment="1">
      <alignment horizontal="center" vertical="top"/>
    </xf>
    <xf numFmtId="164" fontId="12" fillId="9" borderId="65" xfId="0" applyNumberFormat="1" applyFont="1" applyFill="1" applyBorder="1" applyAlignment="1">
      <alignment horizontal="center" vertical="top"/>
    </xf>
    <xf numFmtId="0" fontId="10" fillId="3" borderId="38" xfId="0" applyFont="1" applyFill="1" applyBorder="1" applyAlignment="1">
      <alignment vertical="top" wrapText="1"/>
    </xf>
    <xf numFmtId="164" fontId="10" fillId="3" borderId="72" xfId="0" applyNumberFormat="1" applyFont="1" applyFill="1" applyBorder="1" applyAlignment="1">
      <alignment horizontal="center" vertical="top"/>
    </xf>
    <xf numFmtId="0" fontId="9" fillId="16" borderId="32" xfId="0" applyFont="1" applyFill="1" applyBorder="1" applyAlignment="1">
      <alignment horizontal="center" vertical="center"/>
    </xf>
    <xf numFmtId="0" fontId="9" fillId="8" borderId="31" xfId="0" applyFont="1" applyFill="1" applyBorder="1"/>
    <xf numFmtId="0" fontId="12" fillId="0" borderId="40" xfId="0" applyFont="1" applyFill="1" applyBorder="1" applyAlignment="1">
      <alignment vertical="top" wrapText="1"/>
    </xf>
    <xf numFmtId="0" fontId="12" fillId="5" borderId="5" xfId="0" applyFont="1" applyFill="1" applyBorder="1" applyAlignment="1">
      <alignment wrapText="1"/>
    </xf>
    <xf numFmtId="0" fontId="13" fillId="0" borderId="5" xfId="0" applyFont="1" applyFill="1" applyBorder="1" applyAlignment="1">
      <alignment vertical="top" wrapText="1"/>
    </xf>
    <xf numFmtId="0" fontId="12" fillId="2" borderId="40" xfId="0" applyFont="1" applyFill="1" applyBorder="1" applyAlignment="1">
      <alignment vertical="top" wrapText="1"/>
    </xf>
    <xf numFmtId="0" fontId="8" fillId="9" borderId="92" xfId="0" applyFont="1" applyFill="1" applyBorder="1" applyAlignment="1">
      <alignment horizontal="center" vertical="center" wrapText="1"/>
    </xf>
    <xf numFmtId="0" fontId="12" fillId="0" borderId="27" xfId="0" applyFont="1" applyFill="1" applyBorder="1" applyAlignment="1">
      <alignment vertical="top" wrapText="1"/>
    </xf>
    <xf numFmtId="0" fontId="8" fillId="2" borderId="40" xfId="0" applyFont="1" applyFill="1" applyBorder="1" applyAlignment="1">
      <alignment horizontal="center" vertical="center" wrapText="1"/>
    </xf>
    <xf numFmtId="0" fontId="12" fillId="2" borderId="27" xfId="0" applyFont="1" applyFill="1" applyBorder="1" applyAlignment="1">
      <alignment vertical="top" wrapText="1"/>
    </xf>
    <xf numFmtId="0" fontId="12" fillId="2" borderId="70" xfId="0" applyFont="1" applyFill="1" applyBorder="1" applyAlignment="1">
      <alignment horizontal="left" vertical="top" wrapText="1"/>
    </xf>
    <xf numFmtId="0" fontId="12" fillId="11" borderId="27" xfId="0" applyFont="1" applyFill="1" applyBorder="1" applyAlignment="1">
      <alignment vertical="top" wrapText="1"/>
    </xf>
    <xf numFmtId="0" fontId="37" fillId="0" borderId="58" xfId="0" applyFont="1" applyBorder="1" applyAlignment="1">
      <alignment vertical="top" wrapText="1"/>
    </xf>
    <xf numFmtId="0" fontId="37" fillId="0" borderId="27" xfId="0" applyFont="1" applyBorder="1" applyAlignment="1">
      <alignment vertical="top" wrapText="1"/>
    </xf>
    <xf numFmtId="0" fontId="37" fillId="11" borderId="27" xfId="0" applyFont="1" applyFill="1" applyBorder="1" applyAlignment="1">
      <alignment vertical="top" wrapText="1"/>
    </xf>
    <xf numFmtId="0" fontId="37" fillId="5" borderId="27" xfId="0" applyFont="1" applyFill="1" applyBorder="1" applyAlignment="1">
      <alignment vertical="top" wrapText="1"/>
    </xf>
    <xf numFmtId="0" fontId="36" fillId="0" borderId="27" xfId="0" applyFont="1" applyBorder="1" applyAlignment="1">
      <alignment vertical="top" wrapText="1"/>
    </xf>
    <xf numFmtId="0" fontId="13" fillId="2" borderId="40" xfId="0" applyFont="1" applyFill="1" applyBorder="1" applyAlignment="1">
      <alignment horizontal="center" wrapText="1"/>
    </xf>
    <xf numFmtId="0" fontId="13" fillId="2" borderId="0" xfId="0" applyFont="1" applyFill="1" applyBorder="1" applyAlignment="1">
      <alignment horizontal="center" wrapText="1"/>
    </xf>
    <xf numFmtId="0" fontId="37" fillId="0" borderId="72" xfId="0" applyFont="1" applyBorder="1" applyAlignment="1">
      <alignment vertical="top" wrapText="1"/>
    </xf>
    <xf numFmtId="166" fontId="37" fillId="11" borderId="40" xfId="0" applyNumberFormat="1" applyFont="1" applyFill="1" applyBorder="1" applyAlignment="1">
      <alignment horizontal="center" vertical="center"/>
    </xf>
    <xf numFmtId="0" fontId="12" fillId="2" borderId="5" xfId="0" applyFont="1" applyFill="1" applyBorder="1" applyAlignment="1">
      <alignment horizontal="center" vertical="top" wrapText="1"/>
    </xf>
    <xf numFmtId="0" fontId="12" fillId="2" borderId="40" xfId="0" applyFont="1" applyFill="1" applyBorder="1" applyAlignment="1">
      <alignment horizontal="center" vertical="top" wrapText="1"/>
    </xf>
    <xf numFmtId="0" fontId="37" fillId="0" borderId="89" xfId="0" applyFont="1" applyBorder="1" applyAlignment="1">
      <alignment wrapText="1"/>
    </xf>
    <xf numFmtId="0" fontId="13" fillId="2" borderId="27" xfId="0" applyFont="1" applyFill="1" applyBorder="1" applyAlignment="1">
      <alignment vertical="top" wrapText="1"/>
    </xf>
    <xf numFmtId="0" fontId="37" fillId="0" borderId="74" xfId="0" applyFont="1" applyBorder="1" applyAlignment="1">
      <alignment vertical="top" wrapText="1"/>
    </xf>
    <xf numFmtId="0" fontId="13" fillId="0" borderId="27"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5" borderId="27" xfId="0" applyFont="1" applyFill="1" applyBorder="1" applyAlignment="1">
      <alignment horizontal="left" vertical="top" wrapText="1"/>
    </xf>
    <xf numFmtId="0" fontId="12" fillId="11" borderId="27" xfId="0" applyFont="1" applyFill="1" applyBorder="1" applyAlignment="1">
      <alignment horizontal="left" vertical="top" wrapText="1"/>
    </xf>
    <xf numFmtId="0" fontId="12" fillId="5" borderId="27" xfId="0" applyFont="1" applyFill="1" applyBorder="1" applyAlignment="1">
      <alignment vertical="top" wrapText="1"/>
    </xf>
    <xf numFmtId="0" fontId="12" fillId="5" borderId="70" xfId="0" applyFont="1" applyFill="1" applyBorder="1" applyAlignment="1">
      <alignment vertical="top" wrapText="1"/>
    </xf>
    <xf numFmtId="0" fontId="13" fillId="2" borderId="70" xfId="0" applyFont="1" applyFill="1" applyBorder="1" applyAlignment="1">
      <alignment vertical="top" wrapText="1"/>
    </xf>
    <xf numFmtId="0" fontId="13" fillId="5" borderId="70" xfId="0" applyFont="1" applyFill="1" applyBorder="1" applyAlignment="1">
      <alignment vertical="top" wrapText="1"/>
    </xf>
    <xf numFmtId="0" fontId="13" fillId="5" borderId="27" xfId="0" applyFont="1" applyFill="1" applyBorder="1" applyAlignment="1">
      <alignment vertical="top" wrapText="1"/>
    </xf>
    <xf numFmtId="0" fontId="13" fillId="0" borderId="70" xfId="0" applyFont="1" applyFill="1" applyBorder="1" applyAlignment="1">
      <alignment vertical="top" wrapText="1"/>
    </xf>
    <xf numFmtId="0" fontId="12" fillId="0" borderId="70" xfId="0" applyFont="1" applyFill="1" applyBorder="1" applyAlignment="1">
      <alignment vertical="top" wrapText="1"/>
    </xf>
    <xf numFmtId="0" fontId="13" fillId="5" borderId="27" xfId="0" applyNumberFormat="1" applyFont="1" applyFill="1" applyBorder="1" applyAlignment="1">
      <alignment vertical="top" wrapText="1"/>
    </xf>
    <xf numFmtId="0" fontId="12" fillId="2" borderId="70" xfId="0" applyFont="1" applyFill="1" applyBorder="1" applyAlignment="1">
      <alignment vertical="top" wrapText="1"/>
    </xf>
    <xf numFmtId="0" fontId="36" fillId="5" borderId="27" xfId="0" applyFont="1" applyFill="1" applyBorder="1" applyAlignment="1">
      <alignment vertical="top" wrapText="1"/>
    </xf>
    <xf numFmtId="0" fontId="13" fillId="0" borderId="90" xfId="0" applyFont="1" applyFill="1" applyBorder="1" applyAlignment="1">
      <alignment vertical="top" wrapText="1"/>
    </xf>
    <xf numFmtId="0" fontId="13" fillId="11" borderId="27" xfId="0" applyFont="1" applyFill="1" applyBorder="1" applyAlignment="1">
      <alignment vertical="top" wrapText="1"/>
    </xf>
    <xf numFmtId="0" fontId="8" fillId="9" borderId="2" xfId="0" applyFont="1" applyFill="1" applyBorder="1" applyAlignment="1">
      <alignment vertical="top"/>
    </xf>
    <xf numFmtId="0" fontId="8" fillId="9" borderId="48" xfId="0" applyFont="1" applyFill="1" applyBorder="1" applyAlignment="1">
      <alignment vertical="top"/>
    </xf>
    <xf numFmtId="0" fontId="12" fillId="5" borderId="24" xfId="0" applyFont="1" applyFill="1" applyBorder="1" applyAlignment="1">
      <alignment vertical="top" wrapText="1"/>
    </xf>
    <xf numFmtId="168" fontId="37" fillId="11" borderId="5" xfId="0" applyNumberFormat="1" applyFont="1" applyFill="1" applyBorder="1" applyAlignment="1">
      <alignment horizontal="center" vertical="center"/>
    </xf>
    <xf numFmtId="0" fontId="13" fillId="0" borderId="27" xfId="0" applyFont="1" applyFill="1" applyBorder="1" applyAlignment="1">
      <alignment vertical="top" wrapText="1"/>
    </xf>
    <xf numFmtId="0" fontId="12" fillId="5" borderId="27" xfId="0" applyFont="1" applyFill="1" applyBorder="1" applyAlignment="1">
      <alignment horizontal="left" wrapText="1"/>
    </xf>
    <xf numFmtId="0" fontId="12" fillId="2" borderId="27" xfId="0" applyFont="1" applyFill="1" applyBorder="1" applyAlignment="1">
      <alignment wrapText="1"/>
    </xf>
    <xf numFmtId="0" fontId="13" fillId="5" borderId="24" xfId="0" applyFont="1" applyFill="1" applyBorder="1" applyAlignment="1">
      <alignment vertical="top" wrapText="1"/>
    </xf>
    <xf numFmtId="0" fontId="13" fillId="2" borderId="24" xfId="0" applyFont="1" applyFill="1" applyBorder="1" applyAlignment="1">
      <alignment vertical="top" wrapText="1"/>
    </xf>
    <xf numFmtId="0" fontId="12" fillId="2" borderId="74" xfId="0" applyFont="1" applyFill="1" applyBorder="1" applyAlignment="1">
      <alignment vertical="top" wrapText="1"/>
    </xf>
    <xf numFmtId="164" fontId="12" fillId="12" borderId="42" xfId="0" applyNumberFormat="1" applyFont="1" applyFill="1" applyBorder="1" applyAlignment="1">
      <alignment horizontal="center" vertical="top"/>
    </xf>
    <xf numFmtId="0" fontId="36" fillId="0" borderId="24" xfId="0" applyFont="1" applyBorder="1" applyAlignment="1">
      <alignment vertical="top" wrapText="1"/>
    </xf>
    <xf numFmtId="164" fontId="12" fillId="12" borderId="41" xfId="0" applyNumberFormat="1" applyFont="1" applyFill="1" applyBorder="1" applyAlignment="1">
      <alignment horizontal="center" vertical="top"/>
    </xf>
    <xf numFmtId="0" fontId="37" fillId="5" borderId="24" xfId="0" applyFont="1" applyFill="1" applyBorder="1" applyAlignment="1">
      <alignment vertical="top" wrapText="1"/>
    </xf>
    <xf numFmtId="164" fontId="12" fillId="11" borderId="41" xfId="0" applyNumberFormat="1" applyFont="1" applyFill="1" applyBorder="1" applyAlignment="1">
      <alignment horizontal="center" vertical="top"/>
    </xf>
    <xf numFmtId="164" fontId="12" fillId="2" borderId="42" xfId="0" applyNumberFormat="1" applyFont="1" applyFill="1" applyBorder="1" applyAlignment="1">
      <alignment horizontal="center" vertical="top"/>
    </xf>
    <xf numFmtId="0" fontId="37" fillId="0" borderId="24" xfId="0" applyFont="1" applyBorder="1" applyAlignment="1">
      <alignment vertical="top" wrapText="1"/>
    </xf>
    <xf numFmtId="164" fontId="12" fillId="2" borderId="41" xfId="0" applyNumberFormat="1" applyFont="1" applyFill="1" applyBorder="1" applyAlignment="1">
      <alignment horizontal="center" vertical="top"/>
    </xf>
    <xf numFmtId="0" fontId="12" fillId="0" borderId="24" xfId="0" applyFont="1" applyFill="1" applyBorder="1" applyAlignment="1">
      <alignment vertical="top" wrapText="1"/>
    </xf>
    <xf numFmtId="0" fontId="12" fillId="5" borderId="27" xfId="0" applyNumberFormat="1" applyFont="1" applyFill="1" applyBorder="1" applyAlignment="1">
      <alignment vertical="top" wrapText="1"/>
    </xf>
    <xf numFmtId="0" fontId="12" fillId="11" borderId="27" xfId="0" applyNumberFormat="1" applyFont="1" applyFill="1" applyBorder="1" applyAlignment="1">
      <alignment wrapText="1"/>
    </xf>
    <xf numFmtId="0" fontId="36" fillId="5" borderId="27" xfId="0" applyFont="1" applyFill="1" applyBorder="1" applyAlignment="1">
      <alignment wrapText="1"/>
    </xf>
    <xf numFmtId="0" fontId="12" fillId="0" borderId="27" xfId="0" applyNumberFormat="1" applyFont="1" applyFill="1" applyBorder="1" applyAlignment="1">
      <alignment wrapText="1"/>
    </xf>
    <xf numFmtId="0" fontId="12" fillId="0" borderId="89" xfId="0" applyNumberFormat="1" applyFont="1" applyFill="1" applyBorder="1" applyAlignment="1">
      <alignment wrapText="1"/>
    </xf>
    <xf numFmtId="0" fontId="12" fillId="11" borderId="24" xfId="0" applyFont="1" applyFill="1" applyBorder="1" applyAlignment="1">
      <alignment vertical="top" wrapText="1"/>
    </xf>
    <xf numFmtId="0" fontId="12" fillId="5" borderId="74" xfId="0" applyFont="1" applyFill="1" applyBorder="1" applyAlignment="1">
      <alignment vertical="top" wrapText="1"/>
    </xf>
    <xf numFmtId="0" fontId="12" fillId="2" borderId="90" xfId="0" applyFont="1" applyFill="1" applyBorder="1" applyAlignment="1">
      <alignment vertical="top" wrapText="1"/>
    </xf>
    <xf numFmtId="0" fontId="13" fillId="2" borderId="72" xfId="0" applyFont="1" applyFill="1" applyBorder="1" applyAlignment="1">
      <alignment vertical="top" wrapText="1"/>
    </xf>
    <xf numFmtId="164" fontId="13" fillId="12" borderId="5" xfId="0" applyNumberFormat="1" applyFont="1" applyFill="1" applyBorder="1" applyAlignment="1">
      <alignment horizontal="center" vertical="top"/>
    </xf>
    <xf numFmtId="0" fontId="13" fillId="2" borderId="74" xfId="0" applyFont="1" applyFill="1" applyBorder="1" applyAlignment="1">
      <alignment vertical="top" wrapText="1"/>
    </xf>
    <xf numFmtId="0" fontId="12" fillId="2" borderId="91" xfId="0" applyFont="1" applyFill="1" applyBorder="1" applyAlignment="1">
      <alignment vertical="top" wrapText="1"/>
    </xf>
    <xf numFmtId="0" fontId="8" fillId="0" borderId="16" xfId="0" applyFont="1" applyBorder="1" applyAlignment="1">
      <alignment horizontal="center" vertical="center" wrapText="1"/>
    </xf>
    <xf numFmtId="166" fontId="8" fillId="11" borderId="17" xfId="0" applyNumberFormat="1" applyFont="1" applyFill="1" applyBorder="1" applyAlignment="1">
      <alignment horizontal="center" vertical="center" wrapText="1"/>
    </xf>
    <xf numFmtId="0" fontId="8" fillId="0" borderId="17" xfId="0" applyFont="1" applyBorder="1" applyAlignment="1">
      <alignment horizontal="center" vertical="center" wrapText="1"/>
    </xf>
    <xf numFmtId="166" fontId="8" fillId="5" borderId="17" xfId="0" applyNumberFormat="1"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13" fillId="2" borderId="5" xfId="0" applyFont="1" applyFill="1" applyBorder="1" applyAlignment="1">
      <alignment vertical="top" wrapText="1"/>
    </xf>
    <xf numFmtId="0" fontId="10" fillId="3" borderId="38" xfId="0" applyFont="1" applyFill="1" applyBorder="1" applyAlignment="1">
      <alignment horizontal="center" vertical="center" wrapText="1"/>
    </xf>
    <xf numFmtId="0" fontId="12" fillId="3" borderId="38" xfId="0" applyFont="1" applyFill="1" applyBorder="1" applyAlignment="1">
      <alignment vertical="top" wrapText="1"/>
    </xf>
    <xf numFmtId="0" fontId="12" fillId="12" borderId="65" xfId="0" applyFont="1" applyFill="1" applyBorder="1" applyAlignment="1">
      <alignment horizontal="center" vertical="top"/>
    </xf>
    <xf numFmtId="0" fontId="12" fillId="2" borderId="6" xfId="0" applyFont="1" applyFill="1" applyBorder="1" applyAlignment="1">
      <alignment horizontal="center" vertical="center" wrapText="1"/>
    </xf>
    <xf numFmtId="0" fontId="12" fillId="2" borderId="92" xfId="0" applyFont="1" applyFill="1" applyBorder="1" applyAlignment="1">
      <alignment horizontal="center" vertical="center" wrapText="1"/>
    </xf>
    <xf numFmtId="0" fontId="13" fillId="0" borderId="19" xfId="0" applyFont="1" applyFill="1" applyBorder="1" applyAlignment="1">
      <alignment vertical="top" wrapText="1"/>
    </xf>
    <xf numFmtId="0" fontId="11" fillId="3" borderId="80" xfId="0" applyFont="1" applyFill="1" applyBorder="1" applyAlignment="1">
      <alignment horizontal="center" vertical="top"/>
    </xf>
    <xf numFmtId="164" fontId="12" fillId="12" borderId="65" xfId="0" applyNumberFormat="1" applyFont="1" applyFill="1" applyBorder="1" applyAlignment="1">
      <alignment horizontal="center" vertical="top"/>
    </xf>
    <xf numFmtId="164" fontId="12" fillId="12" borderId="40" xfId="0" applyNumberFormat="1" applyFont="1" applyFill="1" applyBorder="1" applyAlignment="1">
      <alignment horizontal="center" vertical="top"/>
    </xf>
    <xf numFmtId="0" fontId="12" fillId="2" borderId="40" xfId="0" applyFont="1" applyFill="1" applyBorder="1" applyAlignment="1">
      <alignment horizontal="center" vertical="center" wrapText="1"/>
    </xf>
    <xf numFmtId="0" fontId="13" fillId="0" borderId="40" xfId="0" applyFont="1" applyFill="1" applyBorder="1" applyAlignment="1">
      <alignment vertical="top" wrapText="1"/>
    </xf>
    <xf numFmtId="0" fontId="12" fillId="12" borderId="6" xfId="0" applyFont="1" applyFill="1" applyBorder="1" applyAlignment="1">
      <alignment horizontal="center" vertical="top"/>
    </xf>
    <xf numFmtId="0" fontId="37" fillId="11" borderId="28" xfId="0" applyFont="1" applyFill="1" applyBorder="1" applyAlignment="1">
      <alignment vertical="top" wrapText="1"/>
    </xf>
    <xf numFmtId="0" fontId="12" fillId="2" borderId="6" xfId="0" applyFont="1" applyFill="1" applyBorder="1" applyAlignment="1">
      <alignment vertical="top" wrapText="1"/>
    </xf>
    <xf numFmtId="164" fontId="13" fillId="12" borderId="92" xfId="0" applyNumberFormat="1" applyFont="1" applyFill="1" applyBorder="1" applyAlignment="1">
      <alignment horizontal="center" vertical="top"/>
    </xf>
    <xf numFmtId="0" fontId="12" fillId="5" borderId="92" xfId="0" applyFont="1" applyFill="1" applyBorder="1" applyAlignment="1">
      <alignment vertical="top" wrapText="1"/>
    </xf>
    <xf numFmtId="0" fontId="13" fillId="5" borderId="5" xfId="0" applyFont="1" applyFill="1" applyBorder="1" applyAlignment="1">
      <alignment vertical="top" wrapText="1"/>
    </xf>
    <xf numFmtId="0" fontId="12" fillId="5" borderId="65" xfId="0" applyFont="1" applyFill="1" applyBorder="1" applyAlignment="1">
      <alignment vertical="top" wrapText="1"/>
    </xf>
    <xf numFmtId="0" fontId="12" fillId="5" borderId="40" xfId="0" applyFont="1" applyFill="1" applyBorder="1" applyAlignment="1">
      <alignment vertical="top" wrapText="1"/>
    </xf>
    <xf numFmtId="164" fontId="10" fillId="3" borderId="68" xfId="0" applyNumberFormat="1" applyFont="1" applyFill="1" applyBorder="1" applyAlignment="1">
      <alignment horizontal="center" vertical="top"/>
    </xf>
    <xf numFmtId="0" fontId="10" fillId="3" borderId="93" xfId="0" applyFont="1" applyFill="1" applyBorder="1" applyAlignment="1">
      <alignment horizontal="left" vertical="top"/>
    </xf>
    <xf numFmtId="0" fontId="12" fillId="5" borderId="5" xfId="0" applyNumberFormat="1" applyFont="1" applyFill="1" applyBorder="1" applyAlignment="1">
      <alignment vertical="top" wrapText="1"/>
    </xf>
    <xf numFmtId="0" fontId="13" fillId="11" borderId="65" xfId="0" applyFont="1" applyFill="1" applyBorder="1" applyAlignment="1">
      <alignment vertical="top" wrapText="1"/>
    </xf>
    <xf numFmtId="164" fontId="10" fillId="3" borderId="92" xfId="0" applyNumberFormat="1" applyFont="1" applyFill="1" applyBorder="1" applyAlignment="1">
      <alignment horizontal="center" vertical="top"/>
    </xf>
    <xf numFmtId="0" fontId="10" fillId="3" borderId="92" xfId="0" applyFont="1" applyFill="1" applyBorder="1" applyAlignment="1">
      <alignment horizontal="left" vertical="top"/>
    </xf>
    <xf numFmtId="0" fontId="10" fillId="3" borderId="92" xfId="0" applyFont="1" applyFill="1" applyBorder="1" applyAlignment="1">
      <alignment horizontal="center" vertical="center" wrapText="1"/>
    </xf>
    <xf numFmtId="0" fontId="12" fillId="3" borderId="92" xfId="0" applyFont="1" applyFill="1" applyBorder="1" applyAlignment="1">
      <alignment vertical="top" wrapText="1"/>
    </xf>
    <xf numFmtId="0" fontId="12" fillId="3" borderId="38" xfId="0" applyFont="1" applyFill="1" applyBorder="1" applyAlignment="1">
      <alignment vertical="top"/>
    </xf>
    <xf numFmtId="0" fontId="12" fillId="2" borderId="40" xfId="0" applyFont="1" applyFill="1" applyBorder="1" applyAlignment="1">
      <alignment horizontal="left" vertical="top" wrapText="1"/>
    </xf>
    <xf numFmtId="0" fontId="12" fillId="3" borderId="22" xfId="0" applyFont="1" applyFill="1" applyBorder="1" applyAlignment="1">
      <alignment vertical="top"/>
    </xf>
    <xf numFmtId="0" fontId="12" fillId="3" borderId="0" xfId="0" applyFont="1" applyFill="1" applyBorder="1" applyAlignment="1">
      <alignment vertical="top" wrapText="1"/>
    </xf>
    <xf numFmtId="0" fontId="12" fillId="3" borderId="22" xfId="0" applyFont="1" applyFill="1" applyBorder="1" applyAlignment="1">
      <alignment vertical="top" wrapText="1"/>
    </xf>
    <xf numFmtId="0" fontId="12" fillId="5" borderId="39" xfId="0" applyFont="1" applyFill="1" applyBorder="1" applyAlignment="1">
      <alignment vertical="top" wrapText="1"/>
    </xf>
    <xf numFmtId="0" fontId="12" fillId="0" borderId="40"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3" borderId="8" xfId="0" applyFont="1" applyFill="1" applyBorder="1" applyAlignment="1">
      <alignment vertical="top" wrapText="1"/>
    </xf>
    <xf numFmtId="164" fontId="10" fillId="3" borderId="60" xfId="0" applyNumberFormat="1" applyFont="1" applyFill="1" applyBorder="1" applyAlignment="1">
      <alignment horizontal="center" vertical="top"/>
    </xf>
    <xf numFmtId="0" fontId="12" fillId="3" borderId="61" xfId="0" applyFont="1" applyFill="1" applyBorder="1" applyAlignment="1">
      <alignment vertical="top" wrapText="1"/>
    </xf>
    <xf numFmtId="164" fontId="12" fillId="12" borderId="6" xfId="0" applyNumberFormat="1" applyFont="1" applyFill="1" applyBorder="1" applyAlignment="1">
      <alignment horizontal="center" vertical="top"/>
    </xf>
    <xf numFmtId="0" fontId="12" fillId="5" borderId="6" xfId="0" applyFont="1" applyFill="1" applyBorder="1" applyAlignment="1">
      <alignment vertical="top" wrapText="1"/>
    </xf>
    <xf numFmtId="0" fontId="12" fillId="3" borderId="48" xfId="0" applyFont="1" applyFill="1" applyBorder="1" applyAlignment="1">
      <alignment vertical="top" wrapText="1"/>
    </xf>
    <xf numFmtId="0" fontId="13" fillId="2" borderId="40" xfId="0" applyFont="1" applyFill="1" applyBorder="1" applyAlignment="1">
      <alignment vertical="top" wrapText="1"/>
    </xf>
    <xf numFmtId="0" fontId="12" fillId="12" borderId="40" xfId="0" applyFont="1" applyFill="1" applyBorder="1" applyAlignment="1">
      <alignment horizontal="center" vertical="top"/>
    </xf>
    <xf numFmtId="0" fontId="12" fillId="0" borderId="6" xfId="0" applyFont="1" applyFill="1" applyBorder="1" applyAlignment="1">
      <alignment vertical="top" wrapText="1"/>
    </xf>
    <xf numFmtId="0" fontId="12" fillId="0" borderId="6" xfId="0" applyFont="1" applyFill="1" applyBorder="1" applyAlignment="1">
      <alignment horizontal="left" vertical="top" wrapText="1"/>
    </xf>
    <xf numFmtId="0" fontId="12" fillId="0" borderId="65" xfId="0" applyFont="1" applyFill="1" applyBorder="1" applyAlignment="1">
      <alignment horizontal="left" vertical="top" wrapText="1"/>
    </xf>
    <xf numFmtId="164" fontId="12" fillId="11" borderId="39" xfId="0" applyNumberFormat="1" applyFont="1" applyFill="1" applyBorder="1" applyAlignment="1">
      <alignment horizontal="center" vertical="top"/>
    </xf>
    <xf numFmtId="0" fontId="12" fillId="0" borderId="90" xfId="0" applyFont="1" applyBorder="1"/>
    <xf numFmtId="0" fontId="12" fillId="0" borderId="74" xfId="0" applyFont="1" applyBorder="1"/>
    <xf numFmtId="0" fontId="12" fillId="9" borderId="2" xfId="0" applyFont="1" applyFill="1" applyBorder="1" applyAlignment="1">
      <alignment horizontal="center" vertical="center"/>
    </xf>
    <xf numFmtId="164" fontId="12" fillId="9" borderId="83" xfId="0" applyNumberFormat="1" applyFont="1" applyFill="1" applyBorder="1" applyAlignment="1">
      <alignment horizontal="left" vertical="top" wrapText="1"/>
    </xf>
    <xf numFmtId="0" fontId="12" fillId="9" borderId="2" xfId="0" applyFont="1" applyFill="1" applyBorder="1" applyAlignment="1">
      <alignment vertical="top" wrapText="1"/>
    </xf>
    <xf numFmtId="0" fontId="12" fillId="9" borderId="48" xfId="0" applyFont="1" applyFill="1" applyBorder="1"/>
    <xf numFmtId="0" fontId="10" fillId="9" borderId="2" xfId="0" applyFont="1" applyFill="1" applyBorder="1" applyAlignment="1">
      <alignment horizontal="center" vertical="center" wrapText="1"/>
    </xf>
    <xf numFmtId="0" fontId="10" fillId="9" borderId="2" xfId="0" applyFont="1" applyFill="1" applyBorder="1" applyAlignment="1">
      <alignment vertical="top"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0" fillId="9" borderId="3" xfId="0" applyFont="1" applyFill="1" applyBorder="1" applyAlignment="1">
      <alignment horizontal="center" vertical="center" wrapText="1"/>
    </xf>
    <xf numFmtId="164" fontId="12" fillId="9" borderId="11" xfId="0" applyNumberFormat="1" applyFont="1" applyFill="1" applyBorder="1" applyAlignment="1">
      <alignment horizontal="left" vertical="top" wrapText="1"/>
    </xf>
    <xf numFmtId="0" fontId="10" fillId="9" borderId="3" xfId="0" applyFont="1" applyFill="1" applyBorder="1" applyAlignment="1">
      <alignment vertical="top" wrapText="1"/>
    </xf>
    <xf numFmtId="0" fontId="10" fillId="9" borderId="4" xfId="0" applyFont="1" applyFill="1" applyBorder="1" applyAlignment="1">
      <alignment horizontal="center" vertical="center" wrapText="1"/>
    </xf>
    <xf numFmtId="164" fontId="12" fillId="9" borderId="65" xfId="0" applyNumberFormat="1" applyFont="1" applyFill="1" applyBorder="1" applyAlignment="1">
      <alignment horizontal="left" vertical="top" wrapText="1"/>
    </xf>
    <xf numFmtId="0" fontId="10" fillId="9" borderId="4" xfId="0" applyFont="1" applyFill="1" applyBorder="1" applyAlignment="1">
      <alignment vertical="top" wrapText="1"/>
    </xf>
    <xf numFmtId="0" fontId="12" fillId="9" borderId="2" xfId="0" applyFont="1" applyFill="1" applyBorder="1" applyAlignment="1">
      <alignment horizontal="center" vertical="center" wrapText="1"/>
    </xf>
    <xf numFmtId="0" fontId="12" fillId="0" borderId="40" xfId="0" applyFont="1" applyFill="1" applyBorder="1" applyAlignment="1">
      <alignment horizontal="center" vertical="center" wrapText="1"/>
    </xf>
    <xf numFmtId="164" fontId="12" fillId="9" borderId="92" xfId="0" applyNumberFormat="1" applyFont="1" applyFill="1" applyBorder="1" applyAlignment="1">
      <alignment horizontal="left" vertical="top" wrapText="1"/>
    </xf>
    <xf numFmtId="0" fontId="12" fillId="3" borderId="14" xfId="0" applyFont="1" applyFill="1" applyBorder="1" applyAlignment="1">
      <alignment horizontal="center" vertical="center" wrapText="1"/>
    </xf>
    <xf numFmtId="0" fontId="11" fillId="3" borderId="7" xfId="0" applyFont="1" applyFill="1" applyBorder="1" applyAlignment="1">
      <alignment vertical="top"/>
    </xf>
    <xf numFmtId="0" fontId="12" fillId="3" borderId="8" xfId="0" applyFont="1" applyFill="1" applyBorder="1" applyAlignment="1">
      <alignment vertical="top"/>
    </xf>
    <xf numFmtId="0" fontId="12" fillId="3" borderId="15" xfId="0" applyFont="1" applyFill="1" applyBorder="1" applyAlignment="1">
      <alignment vertical="top"/>
    </xf>
    <xf numFmtId="0" fontId="12" fillId="3" borderId="61" xfId="0" applyFont="1" applyFill="1" applyBorder="1" applyAlignment="1">
      <alignment vertical="top"/>
    </xf>
    <xf numFmtId="0" fontId="12" fillId="0" borderId="5" xfId="0" applyFont="1" applyBorder="1" applyAlignment="1">
      <alignment vertical="top" wrapText="1"/>
    </xf>
    <xf numFmtId="0" fontId="10" fillId="9" borderId="38" xfId="0" applyFont="1" applyFill="1" applyBorder="1" applyAlignment="1">
      <alignment horizontal="center" vertical="center" wrapText="1"/>
    </xf>
    <xf numFmtId="0" fontId="10" fillId="9" borderId="38" xfId="0" applyFont="1" applyFill="1" applyBorder="1" applyAlignment="1">
      <alignment vertical="top" wrapText="1"/>
    </xf>
    <xf numFmtId="0" fontId="12" fillId="0" borderId="6" xfId="0" applyFont="1" applyBorder="1" applyAlignment="1">
      <alignment vertical="top" wrapText="1"/>
    </xf>
    <xf numFmtId="0" fontId="34" fillId="2" borderId="5" xfId="0" applyFont="1" applyFill="1" applyBorder="1" applyAlignment="1">
      <alignment vertical="top" wrapText="1"/>
    </xf>
    <xf numFmtId="0" fontId="53" fillId="9" borderId="3" xfId="0" applyFont="1" applyFill="1" applyBorder="1" applyAlignment="1">
      <alignment horizontal="center" vertical="center" wrapText="1"/>
    </xf>
    <xf numFmtId="0" fontId="53" fillId="9" borderId="4" xfId="0" applyFont="1" applyFill="1" applyBorder="1" applyAlignment="1">
      <alignment horizontal="center" vertical="center" wrapText="1"/>
    </xf>
    <xf numFmtId="0" fontId="54" fillId="9" borderId="2" xfId="0" applyFont="1" applyFill="1" applyBorder="1" applyAlignment="1"/>
    <xf numFmtId="0" fontId="0" fillId="9" borderId="2" xfId="0" applyFill="1" applyBorder="1" applyAlignment="1"/>
    <xf numFmtId="0" fontId="0" fillId="9" borderId="75" xfId="0" applyFill="1" applyBorder="1" applyAlignment="1"/>
    <xf numFmtId="0" fontId="55" fillId="9" borderId="2" xfId="0" applyFont="1" applyFill="1" applyBorder="1" applyAlignment="1">
      <alignment horizontal="center" vertical="center"/>
    </xf>
    <xf numFmtId="0" fontId="55" fillId="9" borderId="3" xfId="0" applyFont="1" applyFill="1" applyBorder="1" applyAlignment="1">
      <alignment horizontal="center" vertical="center"/>
    </xf>
    <xf numFmtId="0" fontId="55" fillId="9" borderId="4" xfId="0" applyFont="1" applyFill="1" applyBorder="1" applyAlignment="1">
      <alignment horizontal="center" vertical="center"/>
    </xf>
    <xf numFmtId="0" fontId="53" fillId="3" borderId="2" xfId="0" applyFont="1" applyFill="1" applyBorder="1" applyAlignment="1">
      <alignment horizontal="center" vertical="center" wrapText="1"/>
    </xf>
    <xf numFmtId="0" fontId="53" fillId="9" borderId="2" xfId="0" applyFont="1" applyFill="1" applyBorder="1" applyAlignment="1">
      <alignment horizontal="center" vertical="center" wrapText="1"/>
    </xf>
    <xf numFmtId="0" fontId="53" fillId="9" borderId="38" xfId="0" applyFont="1" applyFill="1" applyBorder="1" applyAlignment="1">
      <alignment horizontal="center" vertical="center" wrapText="1"/>
    </xf>
    <xf numFmtId="0" fontId="53" fillId="9" borderId="2" xfId="0" applyFont="1" applyFill="1" applyBorder="1" applyAlignment="1">
      <alignment horizontal="center" vertical="center"/>
    </xf>
    <xf numFmtId="0" fontId="9" fillId="11" borderId="32" xfId="0" applyFont="1" applyFill="1" applyBorder="1" applyAlignment="1">
      <alignment horizontal="center" vertical="center"/>
    </xf>
    <xf numFmtId="0" fontId="8" fillId="11" borderId="0" xfId="0" applyFont="1" applyFill="1" applyBorder="1" applyAlignment="1">
      <alignment horizontal="right"/>
    </xf>
    <xf numFmtId="0" fontId="8" fillId="11" borderId="0" xfId="0" applyFont="1" applyFill="1" applyBorder="1" applyAlignment="1">
      <alignment horizontal="center" vertical="center"/>
    </xf>
    <xf numFmtId="0" fontId="8" fillId="11" borderId="0" xfId="0" applyFont="1" applyFill="1" applyBorder="1"/>
    <xf numFmtId="0" fontId="8" fillId="8" borderId="29" xfId="0" applyFont="1" applyFill="1" applyBorder="1" applyAlignment="1">
      <alignment horizontal="center" vertical="center"/>
    </xf>
    <xf numFmtId="0" fontId="9" fillId="8" borderId="95" xfId="0" applyFont="1" applyFill="1" applyBorder="1" applyAlignment="1">
      <alignment horizontal="center" vertical="center"/>
    </xf>
    <xf numFmtId="0" fontId="9" fillId="8" borderId="94" xfId="0" applyFont="1" applyFill="1" applyBorder="1" applyAlignment="1">
      <alignment wrapText="1"/>
    </xf>
    <xf numFmtId="0" fontId="8" fillId="8" borderId="95" xfId="0" applyFont="1" applyFill="1" applyBorder="1" applyAlignment="1">
      <alignment horizontal="center" vertical="center"/>
    </xf>
    <xf numFmtId="0" fontId="8" fillId="8" borderId="66" xfId="0" applyFont="1" applyFill="1" applyBorder="1"/>
    <xf numFmtId="0" fontId="8" fillId="8" borderId="25" xfId="0" applyFont="1" applyFill="1" applyBorder="1" applyAlignment="1">
      <alignment horizontal="center" vertical="center"/>
    </xf>
    <xf numFmtId="0" fontId="8" fillId="0" borderId="5" xfId="0" applyFont="1" applyBorder="1" applyAlignment="1">
      <alignment horizontal="left" vertical="top" wrapText="1"/>
    </xf>
    <xf numFmtId="0" fontId="12" fillId="0" borderId="42" xfId="3" applyFont="1" applyFill="1" applyBorder="1" applyAlignment="1">
      <alignment horizontal="center" vertical="center" wrapText="1"/>
    </xf>
    <xf numFmtId="164" fontId="13" fillId="0" borderId="5" xfId="0" applyNumberFormat="1" applyFont="1" applyFill="1" applyBorder="1" applyAlignment="1">
      <alignment horizontal="center" vertical="top"/>
    </xf>
    <xf numFmtId="0" fontId="12" fillId="2" borderId="42" xfId="3" applyFont="1" applyFill="1" applyBorder="1" applyAlignment="1">
      <alignment horizontal="center" vertical="center" wrapText="1"/>
    </xf>
    <xf numFmtId="0" fontId="10" fillId="9" borderId="0" xfId="3" applyFont="1" applyFill="1" applyBorder="1" applyAlignment="1">
      <alignment vertical="top" wrapText="1"/>
    </xf>
    <xf numFmtId="164" fontId="12" fillId="2" borderId="96" xfId="0" applyNumberFormat="1" applyFont="1" applyFill="1" applyBorder="1" applyAlignment="1">
      <alignment horizontal="center" vertical="top"/>
    </xf>
    <xf numFmtId="0" fontId="12" fillId="11" borderId="97" xfId="0" applyFont="1" applyFill="1" applyBorder="1" applyAlignment="1">
      <alignment vertical="top" wrapText="1"/>
    </xf>
    <xf numFmtId="0" fontId="13" fillId="2" borderId="39" xfId="0" applyFont="1" applyFill="1" applyBorder="1" applyAlignment="1">
      <alignment vertical="top" wrapText="1"/>
    </xf>
    <xf numFmtId="0" fontId="8" fillId="8" borderId="30" xfId="0" applyFont="1" applyFill="1" applyBorder="1" applyAlignment="1">
      <alignment horizontal="center" vertical="center"/>
    </xf>
    <xf numFmtId="0" fontId="8" fillId="5" borderId="5" xfId="0" applyFont="1" applyFill="1" applyBorder="1" applyAlignment="1">
      <alignment horizontal="left" vertical="top" wrapText="1"/>
    </xf>
    <xf numFmtId="0" fontId="7" fillId="3" borderId="14" xfId="0" applyFont="1" applyFill="1" applyBorder="1" applyAlignment="1">
      <alignment vertical="center" wrapText="1"/>
    </xf>
    <xf numFmtId="49" fontId="12" fillId="0" borderId="0" xfId="0" applyNumberFormat="1" applyFont="1" applyBorder="1" applyAlignment="1">
      <alignment horizontal="center" vertical="center"/>
    </xf>
    <xf numFmtId="0" fontId="12" fillId="11" borderId="0" xfId="0" applyFont="1" applyFill="1" applyBorder="1" applyAlignment="1"/>
    <xf numFmtId="0" fontId="8" fillId="11" borderId="0" xfId="0" applyFont="1" applyFill="1" applyBorder="1" applyAlignment="1"/>
    <xf numFmtId="0" fontId="0" fillId="0" borderId="5" xfId="0" applyBorder="1"/>
    <xf numFmtId="0" fontId="0" fillId="23" borderId="0" xfId="0" applyFill="1" applyAlignment="1">
      <alignment horizontal="center" vertical="center"/>
    </xf>
    <xf numFmtId="0" fontId="0" fillId="23" borderId="0" xfId="0" applyFill="1"/>
    <xf numFmtId="0" fontId="1" fillId="9" borderId="5" xfId="0" applyFont="1" applyFill="1" applyBorder="1" applyAlignment="1">
      <alignment horizontal="center" vertical="center"/>
    </xf>
    <xf numFmtId="0" fontId="0" fillId="22" borderId="0" xfId="0" applyFill="1"/>
    <xf numFmtId="0" fontId="0" fillId="22" borderId="0" xfId="0" applyFill="1" applyBorder="1"/>
    <xf numFmtId="0" fontId="56" fillId="22" borderId="0" xfId="0" applyFont="1" applyFill="1" applyBorder="1" applyAlignment="1"/>
    <xf numFmtId="0" fontId="0" fillId="22" borderId="0" xfId="0" applyFill="1" applyBorder="1" applyAlignment="1"/>
    <xf numFmtId="0" fontId="56" fillId="22" borderId="0" xfId="0" applyFont="1" applyFill="1" applyAlignment="1"/>
    <xf numFmtId="0" fontId="0" fillId="22" borderId="0" xfId="0" applyFill="1" applyAlignment="1"/>
    <xf numFmtId="0" fontId="42" fillId="0" borderId="5" xfId="3" applyFont="1" applyBorder="1" applyAlignment="1" applyProtection="1">
      <alignment horizontal="center" vertical="center"/>
      <protection locked="0"/>
    </xf>
    <xf numFmtId="0" fontId="42" fillId="0" borderId="5" xfId="3" applyFont="1" applyBorder="1" applyProtection="1">
      <protection locked="0"/>
    </xf>
    <xf numFmtId="0" fontId="12" fillId="3" borderId="2" xfId="3" applyFont="1" applyFill="1" applyBorder="1" applyAlignment="1" applyProtection="1">
      <alignment horizontal="center" vertical="center"/>
      <protection locked="0"/>
    </xf>
    <xf numFmtId="0" fontId="12" fillId="9" borderId="2" xfId="3" applyFont="1" applyFill="1" applyBorder="1" applyAlignment="1" applyProtection="1">
      <alignment vertical="top"/>
      <protection locked="0"/>
    </xf>
    <xf numFmtId="0" fontId="12" fillId="3" borderId="3" xfId="3" applyFont="1" applyFill="1" applyBorder="1" applyAlignment="1" applyProtection="1">
      <alignment horizontal="center" vertical="center"/>
      <protection locked="0"/>
    </xf>
    <xf numFmtId="0" fontId="12" fillId="3" borderId="3" xfId="3" applyFont="1" applyFill="1" applyBorder="1" applyAlignment="1" applyProtection="1">
      <alignment vertical="top"/>
      <protection locked="0"/>
    </xf>
    <xf numFmtId="0" fontId="12" fillId="3" borderId="4" xfId="3" applyFont="1" applyFill="1" applyBorder="1" applyAlignment="1" applyProtection="1">
      <alignment horizontal="center" vertical="center"/>
      <protection locked="0"/>
    </xf>
    <xf numFmtId="0" fontId="12" fillId="3" borderId="4" xfId="3" applyFont="1" applyFill="1" applyBorder="1" applyAlignment="1" applyProtection="1">
      <alignment vertical="top"/>
      <protection locked="0"/>
    </xf>
    <xf numFmtId="0" fontId="10" fillId="3" borderId="2" xfId="3" applyFont="1" applyFill="1" applyBorder="1" applyAlignment="1" applyProtection="1">
      <alignment horizontal="center" vertical="center" wrapText="1"/>
      <protection locked="0"/>
    </xf>
    <xf numFmtId="0" fontId="10" fillId="9" borderId="2" xfId="3" applyFont="1" applyFill="1" applyBorder="1" applyAlignment="1" applyProtection="1">
      <alignment vertical="top" wrapText="1"/>
      <protection locked="0"/>
    </xf>
    <xf numFmtId="0" fontId="10" fillId="3" borderId="3" xfId="3" applyFont="1" applyFill="1" applyBorder="1" applyAlignment="1" applyProtection="1">
      <alignment horizontal="center" vertical="center" wrapText="1"/>
      <protection locked="0"/>
    </xf>
    <xf numFmtId="0" fontId="10" fillId="9" borderId="3" xfId="3" applyFont="1" applyFill="1" applyBorder="1" applyAlignment="1" applyProtection="1">
      <alignment vertical="top" wrapText="1"/>
      <protection locked="0"/>
    </xf>
    <xf numFmtId="0" fontId="10" fillId="3" borderId="4" xfId="3" applyFont="1" applyFill="1" applyBorder="1" applyAlignment="1" applyProtection="1">
      <alignment horizontal="center" vertical="center" wrapText="1"/>
      <protection locked="0"/>
    </xf>
    <xf numFmtId="0" fontId="10" fillId="9" borderId="4" xfId="3" applyFont="1" applyFill="1" applyBorder="1" applyAlignment="1" applyProtection="1">
      <alignment vertical="top" wrapText="1"/>
      <protection locked="0"/>
    </xf>
    <xf numFmtId="0" fontId="12" fillId="3" borderId="2" xfId="3" applyFont="1" applyFill="1" applyBorder="1" applyAlignment="1" applyProtection="1">
      <alignment horizontal="center" vertical="center" wrapText="1"/>
      <protection locked="0"/>
    </xf>
    <xf numFmtId="0" fontId="12" fillId="9" borderId="2" xfId="3" applyFont="1" applyFill="1" applyBorder="1" applyAlignment="1" applyProtection="1">
      <alignment vertical="top" wrapText="1"/>
      <protection locked="0"/>
    </xf>
    <xf numFmtId="0" fontId="10" fillId="3" borderId="14" xfId="3" applyFont="1" applyFill="1" applyBorder="1" applyAlignment="1" applyProtection="1">
      <alignment horizontal="center" vertical="center" wrapText="1"/>
      <protection locked="0"/>
    </xf>
    <xf numFmtId="0" fontId="10" fillId="9" borderId="14" xfId="3" applyFont="1" applyFill="1" applyBorder="1" applyAlignment="1" applyProtection="1">
      <alignment vertical="top" wrapText="1"/>
      <protection locked="0"/>
    </xf>
    <xf numFmtId="164" fontId="12" fillId="12" borderId="40" xfId="0" applyNumberFormat="1" applyFont="1" applyFill="1" applyBorder="1" applyAlignment="1" applyProtection="1">
      <alignment horizontal="center" vertical="top"/>
    </xf>
    <xf numFmtId="0" fontId="12" fillId="2" borderId="40" xfId="0" applyFont="1" applyFill="1" applyBorder="1" applyAlignment="1" applyProtection="1">
      <alignment horizontal="left" vertical="top" wrapText="1"/>
    </xf>
    <xf numFmtId="164" fontId="12" fillId="11" borderId="5" xfId="0" applyNumberFormat="1" applyFont="1" applyFill="1" applyBorder="1" applyAlignment="1" applyProtection="1">
      <alignment horizontal="center" vertical="top"/>
    </xf>
    <xf numFmtId="164" fontId="12" fillId="12" borderId="5" xfId="0" applyNumberFormat="1" applyFont="1" applyFill="1" applyBorder="1" applyAlignment="1" applyProtection="1">
      <alignment horizontal="center" vertical="top"/>
    </xf>
    <xf numFmtId="0" fontId="12" fillId="5" borderId="40" xfId="0" applyFont="1" applyFill="1" applyBorder="1" applyAlignment="1" applyProtection="1">
      <alignment horizontal="left" vertical="top" wrapText="1"/>
    </xf>
    <xf numFmtId="164" fontId="12" fillId="11" borderId="6" xfId="0" applyNumberFormat="1" applyFont="1" applyFill="1" applyBorder="1" applyAlignment="1" applyProtection="1">
      <alignment horizontal="center" vertical="top"/>
    </xf>
    <xf numFmtId="164" fontId="10" fillId="9" borderId="47" xfId="0" applyNumberFormat="1" applyFont="1" applyFill="1" applyBorder="1" applyAlignment="1" applyProtection="1">
      <alignment horizontal="center" vertical="top"/>
    </xf>
    <xf numFmtId="0" fontId="10" fillId="9" borderId="2" xfId="0" applyFont="1" applyFill="1" applyBorder="1" applyAlignment="1" applyProtection="1">
      <alignment vertical="top"/>
    </xf>
    <xf numFmtId="0" fontId="12" fillId="0" borderId="40" xfId="0" applyFont="1" applyFill="1" applyBorder="1" applyAlignment="1" applyProtection="1">
      <alignment horizontal="left" vertical="top" wrapText="1"/>
    </xf>
    <xf numFmtId="164" fontId="12" fillId="12" borderId="6" xfId="0" applyNumberFormat="1" applyFont="1" applyFill="1" applyBorder="1" applyAlignment="1" applyProtection="1">
      <alignment horizontal="center" vertical="top"/>
    </xf>
    <xf numFmtId="164" fontId="10" fillId="3" borderId="7" xfId="0" applyNumberFormat="1" applyFont="1" applyFill="1" applyBorder="1" applyAlignment="1" applyProtection="1">
      <alignment horizontal="center" vertical="top"/>
    </xf>
    <xf numFmtId="0" fontId="10" fillId="3" borderId="3" xfId="0" applyFont="1" applyFill="1" applyBorder="1" applyAlignment="1" applyProtection="1">
      <alignment vertical="top" wrapText="1"/>
    </xf>
    <xf numFmtId="164" fontId="10" fillId="3" borderId="60" xfId="0" applyNumberFormat="1" applyFont="1" applyFill="1" applyBorder="1" applyAlignment="1" applyProtection="1">
      <alignment horizontal="center" vertical="top"/>
    </xf>
    <xf numFmtId="0" fontId="10" fillId="3" borderId="4" xfId="0" applyFont="1" applyFill="1" applyBorder="1" applyAlignment="1" applyProtection="1">
      <alignment vertical="top"/>
    </xf>
    <xf numFmtId="0" fontId="12" fillId="11" borderId="40" xfId="0" applyFont="1" applyFill="1" applyBorder="1" applyAlignment="1" applyProtection="1">
      <alignment horizontal="center" vertical="top"/>
    </xf>
    <xf numFmtId="0" fontId="12" fillId="2" borderId="40" xfId="0" applyFont="1" applyFill="1" applyBorder="1" applyAlignment="1" applyProtection="1">
      <alignment vertical="top" wrapText="1"/>
    </xf>
    <xf numFmtId="0" fontId="12" fillId="11" borderId="5" xfId="0" applyFont="1" applyFill="1" applyBorder="1" applyAlignment="1" applyProtection="1">
      <alignment horizontal="center" vertical="top"/>
    </xf>
    <xf numFmtId="0" fontId="12" fillId="12" borderId="5" xfId="0" applyFont="1" applyFill="1" applyBorder="1" applyAlignment="1" applyProtection="1">
      <alignment horizontal="center" vertical="top"/>
    </xf>
    <xf numFmtId="0" fontId="12" fillId="5" borderId="40" xfId="0" applyFont="1" applyFill="1" applyBorder="1" applyAlignment="1" applyProtection="1">
      <alignment vertical="top" wrapText="1"/>
    </xf>
    <xf numFmtId="164" fontId="10" fillId="3" borderId="47" xfId="0" applyNumberFormat="1" applyFont="1" applyFill="1" applyBorder="1" applyAlignment="1" applyProtection="1">
      <alignment horizontal="center" vertical="top"/>
    </xf>
    <xf numFmtId="0" fontId="10" fillId="3" borderId="2" xfId="0" applyFont="1" applyFill="1" applyBorder="1" applyAlignment="1" applyProtection="1">
      <alignment horizontal="left" vertical="top"/>
    </xf>
    <xf numFmtId="164" fontId="12" fillId="11" borderId="40" xfId="0" applyNumberFormat="1" applyFont="1" applyFill="1" applyBorder="1" applyAlignment="1" applyProtection="1">
      <alignment horizontal="center" vertical="top"/>
    </xf>
    <xf numFmtId="0" fontId="12" fillId="11" borderId="6" xfId="0" applyFont="1" applyFill="1" applyBorder="1" applyAlignment="1" applyProtection="1">
      <alignment horizontal="center" vertical="top"/>
    </xf>
    <xf numFmtId="0" fontId="10" fillId="9" borderId="47" xfId="0" applyFont="1" applyFill="1" applyBorder="1" applyAlignment="1" applyProtection="1">
      <alignment horizontal="center" vertical="top"/>
    </xf>
    <xf numFmtId="0" fontId="10" fillId="9" borderId="2" xfId="0" applyFont="1" applyFill="1" applyBorder="1" applyAlignment="1" applyProtection="1">
      <alignment horizontal="left" vertical="top" wrapText="1"/>
    </xf>
    <xf numFmtId="0" fontId="12" fillId="12" borderId="40" xfId="0" applyFont="1" applyFill="1" applyBorder="1" applyAlignment="1" applyProtection="1">
      <alignment horizontal="center" vertical="top"/>
    </xf>
    <xf numFmtId="0" fontId="12" fillId="12" borderId="6" xfId="0" applyFont="1" applyFill="1" applyBorder="1" applyAlignment="1" applyProtection="1">
      <alignment horizontal="center" vertical="top"/>
    </xf>
    <xf numFmtId="0" fontId="13" fillId="0" borderId="40" xfId="0" applyFont="1" applyFill="1" applyBorder="1" applyAlignment="1" applyProtection="1">
      <alignment horizontal="left" vertical="top" wrapText="1"/>
    </xf>
    <xf numFmtId="0" fontId="13" fillId="5" borderId="40" xfId="0" applyFont="1" applyFill="1" applyBorder="1" applyAlignment="1" applyProtection="1">
      <alignment horizontal="left" vertical="top" wrapText="1"/>
    </xf>
    <xf numFmtId="0" fontId="11" fillId="9" borderId="7" xfId="0" applyFont="1" applyFill="1" applyBorder="1" applyAlignment="1" applyProtection="1">
      <alignment horizontal="center" vertical="top"/>
    </xf>
    <xf numFmtId="0" fontId="11" fillId="9" borderId="3" xfId="0" applyFont="1" applyFill="1" applyBorder="1" applyAlignment="1" applyProtection="1">
      <alignment horizontal="left" vertical="top"/>
    </xf>
    <xf numFmtId="164" fontId="10" fillId="9" borderId="60" xfId="0" applyNumberFormat="1" applyFont="1" applyFill="1" applyBorder="1" applyAlignment="1" applyProtection="1">
      <alignment horizontal="center" vertical="top"/>
    </xf>
    <xf numFmtId="0" fontId="10" fillId="9" borderId="4" xfId="0" applyFont="1" applyFill="1" applyBorder="1" applyAlignment="1" applyProtection="1">
      <alignment horizontal="left" vertical="top" wrapText="1"/>
    </xf>
    <xf numFmtId="0" fontId="12" fillId="11" borderId="40" xfId="0" applyFont="1" applyFill="1" applyBorder="1" applyAlignment="1" applyProtection="1">
      <alignment vertical="top" wrapText="1"/>
    </xf>
    <xf numFmtId="164" fontId="12" fillId="2" borderId="5" xfId="0" applyNumberFormat="1" applyFont="1" applyFill="1" applyBorder="1" applyAlignment="1" applyProtection="1">
      <alignment horizontal="center" vertical="top"/>
    </xf>
    <xf numFmtId="0" fontId="11" fillId="9" borderId="47" xfId="0" applyFont="1" applyFill="1" applyBorder="1" applyAlignment="1" applyProtection="1">
      <alignment horizontal="center" vertical="top"/>
    </xf>
    <xf numFmtId="0" fontId="11" fillId="9" borderId="2" xfId="0" applyFont="1" applyFill="1" applyBorder="1" applyAlignment="1" applyProtection="1">
      <alignment horizontal="left" vertical="top"/>
    </xf>
    <xf numFmtId="164" fontId="10" fillId="9" borderId="68" xfId="0" applyNumberFormat="1" applyFont="1" applyFill="1" applyBorder="1" applyAlignment="1" applyProtection="1">
      <alignment horizontal="center" vertical="top"/>
    </xf>
    <xf numFmtId="0" fontId="10" fillId="9" borderId="38" xfId="0" applyFont="1" applyFill="1" applyBorder="1" applyAlignment="1" applyProtection="1">
      <alignment horizontal="left" vertical="top" wrapText="1"/>
    </xf>
    <xf numFmtId="164" fontId="12" fillId="12" borderId="1" xfId="0" applyNumberFormat="1" applyFont="1" applyFill="1" applyBorder="1" applyAlignment="1" applyProtection="1">
      <alignment horizontal="center" vertical="top"/>
    </xf>
    <xf numFmtId="0" fontId="12" fillId="2" borderId="1" xfId="0" applyFont="1" applyFill="1" applyBorder="1" applyAlignment="1" applyProtection="1">
      <alignment vertical="top" wrapText="1"/>
    </xf>
    <xf numFmtId="164" fontId="12" fillId="12" borderId="18" xfId="0" applyNumberFormat="1" applyFont="1" applyFill="1" applyBorder="1" applyAlignment="1" applyProtection="1">
      <alignment horizontal="center" vertical="top"/>
    </xf>
    <xf numFmtId="0" fontId="12" fillId="5" borderId="1" xfId="0" applyFont="1" applyFill="1" applyBorder="1" applyAlignment="1" applyProtection="1">
      <alignment vertical="top" wrapText="1"/>
    </xf>
    <xf numFmtId="164" fontId="12" fillId="2" borderId="19" xfId="0" applyNumberFormat="1" applyFont="1" applyFill="1" applyBorder="1" applyAlignment="1" applyProtection="1">
      <alignment horizontal="center" vertical="top"/>
    </xf>
    <xf numFmtId="164" fontId="13" fillId="11" borderId="5" xfId="0" applyNumberFormat="1" applyFont="1" applyFill="1" applyBorder="1" applyAlignment="1" applyProtection="1">
      <alignment horizontal="center" vertical="top"/>
    </xf>
    <xf numFmtId="164" fontId="13" fillId="12" borderId="5" xfId="0" applyNumberFormat="1" applyFont="1" applyFill="1" applyBorder="1" applyAlignment="1" applyProtection="1">
      <alignment horizontal="center" vertical="top"/>
    </xf>
    <xf numFmtId="0" fontId="13" fillId="11" borderId="40" xfId="0" applyFont="1" applyFill="1" applyBorder="1" applyAlignment="1" applyProtection="1">
      <alignment horizontal="left" vertical="top" wrapText="1"/>
    </xf>
    <xf numFmtId="0" fontId="11" fillId="9" borderId="3" xfId="0" applyFont="1" applyFill="1" applyBorder="1" applyAlignment="1" applyProtection="1">
      <alignment horizontal="left" vertical="top" wrapText="1"/>
    </xf>
    <xf numFmtId="0" fontId="13" fillId="2" borderId="40" xfId="0" applyFont="1" applyFill="1" applyBorder="1" applyAlignment="1" applyProtection="1">
      <alignment vertical="top" wrapText="1"/>
    </xf>
    <xf numFmtId="0" fontId="13" fillId="5" borderId="40" xfId="0" applyFont="1" applyFill="1" applyBorder="1" applyAlignment="1" applyProtection="1">
      <alignment vertical="top" wrapText="1"/>
    </xf>
    <xf numFmtId="164" fontId="12" fillId="2" borderId="6" xfId="0" applyNumberFormat="1" applyFont="1" applyFill="1" applyBorder="1" applyAlignment="1" applyProtection="1">
      <alignment horizontal="center" vertical="top"/>
    </xf>
    <xf numFmtId="0" fontId="10" fillId="9" borderId="4" xfId="0" applyFont="1" applyFill="1" applyBorder="1" applyAlignment="1" applyProtection="1">
      <alignment horizontal="left" vertical="top"/>
    </xf>
    <xf numFmtId="0" fontId="10" fillId="9" borderId="2" xfId="0" applyFont="1" applyFill="1" applyBorder="1" applyAlignment="1" applyProtection="1">
      <alignment horizontal="left" vertical="top"/>
    </xf>
    <xf numFmtId="0" fontId="12" fillId="0" borderId="40" xfId="0" applyFont="1" applyFill="1" applyBorder="1" applyAlignment="1" applyProtection="1">
      <alignment vertical="top" wrapText="1"/>
    </xf>
    <xf numFmtId="0" fontId="10" fillId="9" borderId="48" xfId="0" applyFont="1" applyFill="1" applyBorder="1" applyAlignment="1" applyProtection="1">
      <alignment horizontal="left" vertical="top"/>
    </xf>
    <xf numFmtId="0" fontId="12" fillId="0" borderId="6" xfId="0" applyFont="1" applyBorder="1" applyAlignment="1" applyProtection="1">
      <alignment horizontal="center"/>
    </xf>
    <xf numFmtId="0" fontId="12" fillId="11" borderId="40" xfId="0" applyFont="1" applyFill="1" applyBorder="1" applyAlignment="1" applyProtection="1">
      <alignment horizontal="left" vertical="top" wrapText="1"/>
    </xf>
    <xf numFmtId="164" fontId="12" fillId="2" borderId="40" xfId="0" applyNumberFormat="1" applyFont="1" applyFill="1" applyBorder="1" applyAlignment="1" applyProtection="1">
      <alignment horizontal="center" vertical="top"/>
    </xf>
    <xf numFmtId="0" fontId="12" fillId="2" borderId="5" xfId="0" applyFont="1" applyFill="1" applyBorder="1" applyAlignment="1" applyProtection="1">
      <alignment horizontal="left" vertical="top" wrapText="1"/>
    </xf>
    <xf numFmtId="0" fontId="12" fillId="0" borderId="5" xfId="0" applyFont="1" applyBorder="1" applyAlignment="1" applyProtection="1">
      <alignment horizontal="center" vertical="top"/>
    </xf>
    <xf numFmtId="0" fontId="12" fillId="0" borderId="5" xfId="0" applyFont="1" applyBorder="1" applyAlignment="1" applyProtection="1">
      <alignment horizontal="left" wrapText="1"/>
    </xf>
    <xf numFmtId="0" fontId="8" fillId="0" borderId="0" xfId="0" applyFont="1" applyAlignment="1" applyProtection="1">
      <alignment horizontal="center"/>
    </xf>
    <xf numFmtId="0" fontId="9" fillId="8" borderId="47" xfId="0" applyFont="1" applyFill="1" applyBorder="1" applyProtection="1"/>
    <xf numFmtId="0" fontId="8" fillId="11" borderId="0" xfId="0" applyFont="1" applyFill="1" applyBorder="1" applyAlignment="1" applyProtection="1">
      <alignment horizontal="right"/>
    </xf>
    <xf numFmtId="0" fontId="8" fillId="0" borderId="0" xfId="0" applyFont="1" applyProtection="1"/>
    <xf numFmtId="0" fontId="8" fillId="8" borderId="44" xfId="0" applyFont="1" applyFill="1" applyBorder="1" applyAlignment="1" applyProtection="1">
      <alignment horizontal="right"/>
    </xf>
    <xf numFmtId="0" fontId="8" fillId="8" borderId="16" xfId="0" applyFont="1" applyFill="1" applyBorder="1" applyAlignment="1" applyProtection="1">
      <alignment horizontal="right"/>
    </xf>
    <xf numFmtId="0" fontId="8" fillId="8" borderId="16" xfId="0" applyFont="1" applyFill="1" applyBorder="1" applyProtection="1"/>
    <xf numFmtId="0" fontId="8" fillId="8" borderId="30" xfId="0" applyFont="1" applyFill="1" applyBorder="1" applyAlignment="1" applyProtection="1">
      <alignment horizontal="right"/>
    </xf>
    <xf numFmtId="0" fontId="9" fillId="8" borderId="31" xfId="0" applyFont="1" applyFill="1" applyBorder="1" applyAlignment="1" applyProtection="1">
      <alignment horizontal="right"/>
    </xf>
    <xf numFmtId="0" fontId="12" fillId="2" borderId="40" xfId="0" applyFont="1" applyFill="1" applyBorder="1" applyAlignment="1" applyProtection="1">
      <alignment horizontal="center" vertical="center" wrapText="1"/>
      <protection locked="0" hidden="1"/>
    </xf>
    <xf numFmtId="164" fontId="12" fillId="2" borderId="40" xfId="0" applyNumberFormat="1" applyFont="1" applyFill="1" applyBorder="1" applyAlignment="1" applyProtection="1">
      <alignment horizontal="left" vertical="top" wrapText="1"/>
      <protection locked="0" hidden="1"/>
    </xf>
    <xf numFmtId="0" fontId="12" fillId="2" borderId="5" xfId="0" applyFont="1" applyFill="1" applyBorder="1" applyAlignment="1" applyProtection="1">
      <alignment horizontal="center" vertical="center" wrapText="1"/>
      <protection locked="0" hidden="1"/>
    </xf>
    <xf numFmtId="0" fontId="12" fillId="2" borderId="6" xfId="0" applyFont="1" applyFill="1" applyBorder="1" applyAlignment="1" applyProtection="1">
      <alignment horizontal="center" vertical="center" wrapText="1"/>
      <protection locked="0" hidden="1"/>
    </xf>
    <xf numFmtId="0" fontId="12" fillId="2" borderId="1" xfId="0" applyFont="1" applyFill="1" applyBorder="1" applyAlignment="1" applyProtection="1">
      <alignment horizontal="center" vertical="center" wrapText="1"/>
      <protection locked="0" hidden="1"/>
    </xf>
    <xf numFmtId="0" fontId="12" fillId="2" borderId="39" xfId="0" applyFont="1" applyFill="1" applyBorder="1" applyAlignment="1" applyProtection="1">
      <alignment horizontal="center" vertical="center" wrapText="1"/>
      <protection locked="0" hidden="1"/>
    </xf>
    <xf numFmtId="0" fontId="8" fillId="0" borderId="6" xfId="0" applyFont="1" applyBorder="1" applyProtection="1">
      <protection locked="0" hidden="1"/>
    </xf>
    <xf numFmtId="0" fontId="12" fillId="2" borderId="5" xfId="0" applyFont="1" applyFill="1" applyBorder="1" applyAlignment="1" applyProtection="1">
      <alignment vertical="center" wrapText="1"/>
      <protection locked="0" hidden="1"/>
    </xf>
    <xf numFmtId="0" fontId="12" fillId="2" borderId="6" xfId="0" applyFont="1" applyFill="1" applyBorder="1" applyAlignment="1" applyProtection="1">
      <alignment vertical="center" wrapText="1"/>
      <protection locked="0" hidden="1"/>
    </xf>
    <xf numFmtId="0" fontId="8" fillId="24" borderId="0" xfId="0" applyFont="1" applyFill="1" applyProtection="1"/>
    <xf numFmtId="0" fontId="9" fillId="24" borderId="0" xfId="0" applyFont="1" applyFill="1" applyProtection="1"/>
    <xf numFmtId="0" fontId="8" fillId="24" borderId="0" xfId="0" applyFont="1" applyFill="1" applyAlignment="1" applyProtection="1">
      <alignment vertical="center"/>
    </xf>
    <xf numFmtId="0" fontId="8" fillId="24" borderId="0" xfId="0" applyFont="1" applyFill="1" applyBorder="1" applyProtection="1"/>
    <xf numFmtId="0" fontId="8" fillId="24" borderId="0" xfId="0" applyFont="1" applyFill="1" applyAlignment="1">
      <alignment horizontal="center"/>
    </xf>
    <xf numFmtId="0" fontId="8" fillId="24" borderId="0" xfId="0" applyFont="1" applyFill="1"/>
    <xf numFmtId="0" fontId="8" fillId="24" borderId="0" xfId="0" applyFont="1" applyFill="1" applyAlignment="1">
      <alignment horizontal="center" vertical="center"/>
    </xf>
    <xf numFmtId="0" fontId="12" fillId="2" borderId="40" xfId="0" applyFont="1" applyFill="1" applyBorder="1" applyAlignment="1" applyProtection="1">
      <alignment vertical="top" wrapText="1"/>
      <protection locked="0"/>
    </xf>
    <xf numFmtId="0" fontId="12" fillId="2" borderId="5" xfId="0" applyFont="1" applyFill="1" applyBorder="1" applyAlignment="1" applyProtection="1">
      <alignment vertical="top" wrapText="1"/>
      <protection locked="0"/>
    </xf>
    <xf numFmtId="0" fontId="12" fillId="0" borderId="5" xfId="0" applyFont="1" applyFill="1" applyBorder="1" applyAlignment="1" applyProtection="1">
      <alignment vertical="top" wrapText="1"/>
      <protection locked="0"/>
    </xf>
    <xf numFmtId="0" fontId="12" fillId="2" borderId="6" xfId="0" applyFont="1" applyFill="1" applyBorder="1" applyAlignment="1" applyProtection="1">
      <alignment vertical="top" wrapText="1"/>
      <protection locked="0"/>
    </xf>
    <xf numFmtId="0" fontId="12" fillId="9" borderId="48" xfId="0" applyFont="1" applyFill="1" applyBorder="1" applyAlignment="1" applyProtection="1">
      <alignment vertical="top"/>
      <protection locked="0"/>
    </xf>
    <xf numFmtId="0" fontId="12" fillId="0" borderId="40" xfId="0" applyFont="1" applyFill="1" applyBorder="1" applyAlignment="1" applyProtection="1">
      <alignment vertical="top"/>
      <protection locked="0"/>
    </xf>
    <xf numFmtId="0" fontId="12" fillId="3" borderId="8" xfId="0" applyFont="1" applyFill="1" applyBorder="1" applyAlignment="1" applyProtection="1">
      <alignment vertical="top"/>
      <protection locked="0"/>
    </xf>
    <xf numFmtId="0" fontId="12" fillId="3" borderId="61" xfId="0" applyFont="1" applyFill="1" applyBorder="1" applyAlignment="1" applyProtection="1">
      <alignment vertical="top"/>
      <protection locked="0"/>
    </xf>
    <xf numFmtId="0" fontId="10" fillId="3" borderId="48" xfId="0" applyFont="1" applyFill="1" applyBorder="1" applyAlignment="1" applyProtection="1">
      <alignment vertical="top" wrapText="1"/>
      <protection locked="0"/>
    </xf>
    <xf numFmtId="0" fontId="10" fillId="9" borderId="48" xfId="0" applyFont="1" applyFill="1" applyBorder="1" applyAlignment="1" applyProtection="1">
      <alignment vertical="top" wrapText="1"/>
      <protection locked="0"/>
    </xf>
    <xf numFmtId="0" fontId="10" fillId="9" borderId="8" xfId="0" applyFont="1" applyFill="1" applyBorder="1" applyAlignment="1" applyProtection="1">
      <alignment vertical="top" wrapText="1"/>
      <protection locked="0"/>
    </xf>
    <xf numFmtId="0" fontId="10" fillId="9" borderId="61" xfId="0" applyFont="1" applyFill="1" applyBorder="1" applyAlignment="1" applyProtection="1">
      <alignment vertical="top" wrapText="1"/>
      <protection locked="0"/>
    </xf>
    <xf numFmtId="0" fontId="12" fillId="0" borderId="6" xfId="0" applyFont="1" applyFill="1" applyBorder="1" applyAlignment="1" applyProtection="1">
      <alignment vertical="top" wrapText="1"/>
      <protection locked="0"/>
    </xf>
    <xf numFmtId="0" fontId="10" fillId="9" borderId="93" xfId="0" applyFont="1" applyFill="1" applyBorder="1" applyAlignment="1" applyProtection="1">
      <alignment vertical="top" wrapText="1"/>
      <protection locked="0"/>
    </xf>
    <xf numFmtId="0" fontId="12" fillId="2" borderId="1" xfId="0" applyFont="1" applyFill="1" applyBorder="1" applyAlignment="1" applyProtection="1">
      <alignment vertical="top" wrapText="1"/>
      <protection locked="0"/>
    </xf>
    <xf numFmtId="0" fontId="12" fillId="2" borderId="18" xfId="0" applyFont="1" applyFill="1" applyBorder="1" applyAlignment="1" applyProtection="1">
      <alignment vertical="top" wrapText="1"/>
      <protection locked="0"/>
    </xf>
    <xf numFmtId="0" fontId="12" fillId="2" borderId="19" xfId="0" applyFont="1" applyFill="1" applyBorder="1" applyAlignment="1" applyProtection="1">
      <alignment vertical="top" wrapText="1"/>
      <protection locked="0"/>
    </xf>
    <xf numFmtId="0" fontId="10" fillId="2" borderId="5" xfId="0" applyFont="1" applyFill="1" applyBorder="1" applyAlignment="1" applyProtection="1">
      <alignment vertical="top" wrapText="1"/>
      <protection locked="0"/>
    </xf>
    <xf numFmtId="0" fontId="12" fillId="9" borderId="48" xfId="0" applyFont="1" applyFill="1" applyBorder="1" applyAlignment="1" applyProtection="1">
      <alignment vertical="top" wrapText="1"/>
      <protection locked="0"/>
    </xf>
    <xf numFmtId="0" fontId="10" fillId="0" borderId="40" xfId="0" applyFont="1" applyFill="1" applyBorder="1" applyAlignment="1" applyProtection="1">
      <alignment vertical="top" wrapText="1"/>
      <protection locked="0"/>
    </xf>
    <xf numFmtId="0" fontId="39" fillId="2" borderId="6" xfId="0" applyFont="1" applyFill="1" applyBorder="1" applyAlignment="1" applyProtection="1">
      <alignment vertical="top" wrapText="1"/>
      <protection locked="0"/>
    </xf>
    <xf numFmtId="14" fontId="8" fillId="0" borderId="5" xfId="0" applyNumberFormat="1" applyFont="1" applyBorder="1" applyProtection="1">
      <protection locked="0"/>
    </xf>
    <xf numFmtId="0" fontId="8" fillId="0" borderId="5" xfId="0" applyFont="1" applyBorder="1" applyProtection="1">
      <protection locked="0"/>
    </xf>
    <xf numFmtId="0" fontId="9" fillId="19" borderId="0" xfId="0" applyFont="1" applyFill="1" applyBorder="1" applyAlignment="1">
      <alignment horizontal="center"/>
    </xf>
    <xf numFmtId="0" fontId="8" fillId="0" borderId="0" xfId="0" applyFont="1" applyFill="1" applyBorder="1" applyAlignment="1"/>
    <xf numFmtId="0" fontId="26" fillId="13" borderId="49" xfId="2" applyFont="1" applyFill="1" applyBorder="1" applyAlignment="1">
      <alignment horizontal="center" vertical="center"/>
    </xf>
    <xf numFmtId="0" fontId="26" fillId="13" borderId="50" xfId="2" applyFont="1" applyFill="1" applyBorder="1" applyAlignment="1">
      <alignment horizontal="center" vertical="center"/>
    </xf>
    <xf numFmtId="0" fontId="26" fillId="13" borderId="51" xfId="2" applyFont="1" applyFill="1" applyBorder="1" applyAlignment="1">
      <alignment horizontal="center" vertical="center"/>
    </xf>
    <xf numFmtId="0" fontId="26" fillId="13" borderId="52" xfId="2" applyFont="1" applyFill="1" applyBorder="1" applyAlignment="1">
      <alignment horizontal="center" vertical="center"/>
    </xf>
    <xf numFmtId="0" fontId="26" fillId="13" borderId="0" xfId="2" applyFont="1" applyFill="1" applyBorder="1" applyAlignment="1">
      <alignment horizontal="center" vertical="center"/>
    </xf>
    <xf numFmtId="0" fontId="26" fillId="13" borderId="53" xfId="2" applyFont="1" applyFill="1" applyBorder="1" applyAlignment="1">
      <alignment horizontal="center" vertical="center"/>
    </xf>
    <xf numFmtId="0" fontId="26" fillId="13" borderId="54" xfId="2" applyFont="1" applyFill="1" applyBorder="1" applyAlignment="1">
      <alignment horizontal="center" vertical="center"/>
    </xf>
    <xf numFmtId="0" fontId="26" fillId="13" borderId="55" xfId="2" applyFont="1" applyFill="1" applyBorder="1" applyAlignment="1">
      <alignment horizontal="center" vertical="center"/>
    </xf>
    <xf numFmtId="0" fontId="26" fillId="13" borderId="56" xfId="2" applyFont="1" applyFill="1" applyBorder="1" applyAlignment="1">
      <alignment horizontal="center" vertical="center"/>
    </xf>
    <xf numFmtId="0" fontId="8" fillId="4" borderId="68" xfId="0" applyFont="1" applyFill="1" applyBorder="1" applyAlignment="1">
      <alignment horizontal="center"/>
    </xf>
    <xf numFmtId="0" fontId="8" fillId="0" borderId="38" xfId="0" applyFont="1" applyBorder="1" applyAlignment="1">
      <alignment horizontal="center"/>
    </xf>
    <xf numFmtId="0" fontId="29" fillId="0" borderId="0" xfId="0" applyFont="1" applyBorder="1" applyAlignment="1">
      <alignment horizontal="center" vertical="center"/>
    </xf>
    <xf numFmtId="0" fontId="30" fillId="0" borderId="0" xfId="0" applyFont="1" applyAlignment="1">
      <alignment horizontal="center" vertical="center"/>
    </xf>
    <xf numFmtId="0" fontId="8" fillId="0" borderId="26" xfId="0" applyFont="1" applyFill="1" applyBorder="1" applyAlignment="1"/>
    <xf numFmtId="0" fontId="8" fillId="0" borderId="14" xfId="0" applyFont="1" applyFill="1" applyBorder="1" applyAlignment="1"/>
    <xf numFmtId="0" fontId="8" fillId="0" borderId="27" xfId="0" applyFont="1" applyFill="1" applyBorder="1" applyAlignment="1"/>
    <xf numFmtId="0" fontId="9" fillId="20" borderId="0" xfId="0" applyFont="1" applyFill="1" applyBorder="1" applyAlignment="1">
      <alignment horizontal="center"/>
    </xf>
    <xf numFmtId="0" fontId="8" fillId="20" borderId="0" xfId="0" applyFont="1" applyFill="1" applyBorder="1" applyAlignment="1"/>
    <xf numFmtId="0" fontId="9" fillId="20" borderId="26" xfId="0" applyFont="1" applyFill="1" applyBorder="1" applyAlignment="1">
      <alignment horizontal="center"/>
    </xf>
    <xf numFmtId="0" fontId="9" fillId="20" borderId="14" xfId="0" applyFont="1" applyFill="1" applyBorder="1" applyAlignment="1">
      <alignment horizontal="center"/>
    </xf>
    <xf numFmtId="0" fontId="9" fillId="20" borderId="27" xfId="0" applyFont="1" applyFill="1" applyBorder="1" applyAlignment="1">
      <alignment horizontal="center"/>
    </xf>
    <xf numFmtId="0" fontId="8" fillId="20" borderId="5" xfId="0" applyFont="1" applyFill="1" applyBorder="1" applyAlignment="1"/>
    <xf numFmtId="0" fontId="15" fillId="0" borderId="5" xfId="2" applyFont="1" applyBorder="1" applyAlignment="1">
      <alignment horizontal="center"/>
    </xf>
    <xf numFmtId="0" fontId="8" fillId="0" borderId="5" xfId="0" applyFont="1" applyBorder="1" applyAlignment="1"/>
    <xf numFmtId="0" fontId="8" fillId="0" borderId="5" xfId="2" applyFont="1" applyBorder="1" applyAlignment="1">
      <alignment horizontal="center" vertical="center"/>
    </xf>
    <xf numFmtId="0" fontId="8" fillId="18" borderId="5" xfId="2" applyFont="1" applyFill="1" applyBorder="1" applyAlignment="1">
      <alignment horizontal="center" vertical="center"/>
    </xf>
    <xf numFmtId="0" fontId="12" fillId="16" borderId="5" xfId="0" applyFont="1" applyFill="1" applyBorder="1" applyAlignment="1"/>
    <xf numFmtId="0" fontId="8" fillId="16" borderId="5" xfId="0" applyFont="1" applyFill="1" applyBorder="1" applyAlignment="1"/>
    <xf numFmtId="0" fontId="8" fillId="11" borderId="26" xfId="0" applyFont="1" applyFill="1" applyBorder="1" applyAlignment="1"/>
    <xf numFmtId="0" fontId="8" fillId="11" borderId="27" xfId="0" applyFont="1" applyFill="1" applyBorder="1" applyAlignment="1"/>
    <xf numFmtId="0" fontId="8" fillId="20" borderId="26" xfId="0" applyFont="1" applyFill="1" applyBorder="1" applyAlignment="1"/>
    <xf numFmtId="0" fontId="8" fillId="20" borderId="27" xfId="0" applyFont="1" applyFill="1" applyBorder="1" applyAlignment="1"/>
    <xf numFmtId="0" fontId="9" fillId="20" borderId="5" xfId="0" applyFont="1" applyFill="1" applyBorder="1" applyAlignment="1">
      <alignment horizontal="center"/>
    </xf>
    <xf numFmtId="0" fontId="33" fillId="0" borderId="5" xfId="0" applyFont="1" applyBorder="1" applyAlignment="1" applyProtection="1">
      <alignment horizontal="center" vertical="center"/>
      <protection locked="0"/>
    </xf>
    <xf numFmtId="0" fontId="8" fillId="0" borderId="5" xfId="0" applyFont="1" applyBorder="1" applyAlignment="1" applyProtection="1">
      <protection locked="0"/>
    </xf>
    <xf numFmtId="0" fontId="33" fillId="20" borderId="5" xfId="0" applyFont="1" applyFill="1" applyBorder="1" applyAlignment="1">
      <alignment horizontal="center" vertical="center"/>
    </xf>
    <xf numFmtId="0" fontId="8" fillId="0" borderId="5" xfId="0" applyFont="1" applyFill="1" applyBorder="1" applyAlignment="1" applyProtection="1">
      <protection locked="0"/>
    </xf>
    <xf numFmtId="0" fontId="9" fillId="20" borderId="5" xfId="0" applyFont="1" applyFill="1" applyBorder="1" applyAlignment="1">
      <alignment horizontal="center" vertical="center"/>
    </xf>
    <xf numFmtId="0" fontId="33" fillId="0" borderId="14" xfId="0" applyFont="1" applyFill="1" applyBorder="1" applyAlignment="1">
      <alignment horizontal="center" vertical="center"/>
    </xf>
    <xf numFmtId="0" fontId="8" fillId="0" borderId="14" xfId="0" applyFont="1" applyBorder="1" applyAlignment="1"/>
    <xf numFmtId="0" fontId="33" fillId="0" borderId="5" xfId="0" applyFont="1" applyBorder="1" applyAlignment="1">
      <alignment horizontal="center" vertical="center"/>
    </xf>
    <xf numFmtId="0" fontId="9" fillId="20" borderId="5" xfId="0" applyFont="1" applyFill="1" applyBorder="1" applyAlignment="1"/>
    <xf numFmtId="0" fontId="8" fillId="0" borderId="26" xfId="0" applyFont="1" applyFill="1" applyBorder="1" applyAlignment="1" applyProtection="1">
      <protection locked="0"/>
    </xf>
    <xf numFmtId="0" fontId="8" fillId="0" borderId="14" xfId="0" applyFont="1" applyFill="1" applyBorder="1" applyAlignment="1" applyProtection="1">
      <protection locked="0"/>
    </xf>
    <xf numFmtId="0" fontId="8" fillId="0" borderId="27" xfId="0" applyFont="1" applyFill="1" applyBorder="1" applyAlignment="1" applyProtection="1">
      <protection locked="0"/>
    </xf>
    <xf numFmtId="0" fontId="8" fillId="0" borderId="5" xfId="0" applyFont="1" applyBorder="1" applyAlignment="1">
      <alignment horizontal="left"/>
    </xf>
    <xf numFmtId="0" fontId="0" fillId="0" borderId="5" xfId="0" applyBorder="1" applyAlignment="1"/>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6" xfId="0" applyFont="1" applyBorder="1" applyAlignment="1">
      <alignment horizontal="center" vertical="top"/>
    </xf>
    <xf numFmtId="0" fontId="10" fillId="0" borderId="14" xfId="0" applyFont="1" applyBorder="1" applyAlignment="1">
      <alignment horizontal="center" vertical="top"/>
    </xf>
    <xf numFmtId="0" fontId="8" fillId="0" borderId="5" xfId="0" applyFont="1" applyFill="1" applyBorder="1" applyAlignment="1">
      <alignment horizontal="left"/>
    </xf>
    <xf numFmtId="0" fontId="19" fillId="3" borderId="47" xfId="0" applyFont="1" applyFill="1" applyBorder="1" applyAlignment="1">
      <alignment horizontal="center"/>
    </xf>
    <xf numFmtId="0" fontId="19" fillId="3" borderId="2" xfId="0" applyFont="1" applyFill="1" applyBorder="1" applyAlignment="1">
      <alignment horizontal="center"/>
    </xf>
    <xf numFmtId="0" fontId="19" fillId="3" borderId="48" xfId="0" applyFont="1" applyFill="1" applyBorder="1" applyAlignment="1">
      <alignment horizontal="center"/>
    </xf>
    <xf numFmtId="0" fontId="56" fillId="9" borderId="5" xfId="0" applyFont="1" applyFill="1" applyBorder="1" applyAlignment="1"/>
    <xf numFmtId="0" fontId="0" fillId="9" borderId="5" xfId="0" applyFill="1" applyBorder="1" applyAlignment="1"/>
    <xf numFmtId="0" fontId="57" fillId="9" borderId="5" xfId="0" applyFont="1" applyFill="1" applyBorder="1" applyAlignment="1">
      <alignment horizontal="center" vertical="center"/>
    </xf>
    <xf numFmtId="0" fontId="0" fillId="9" borderId="5" xfId="0" applyFill="1" applyBorder="1" applyAlignment="1">
      <alignment horizontal="center" vertical="center"/>
    </xf>
    <xf numFmtId="0" fontId="27" fillId="14" borderId="47" xfId="0" applyFont="1" applyFill="1" applyBorder="1" applyAlignment="1">
      <alignment horizontal="center" vertical="center"/>
    </xf>
    <xf numFmtId="0" fontId="27" fillId="14" borderId="2" xfId="0" applyFont="1" applyFill="1" applyBorder="1" applyAlignment="1">
      <alignment horizontal="center" vertical="center"/>
    </xf>
    <xf numFmtId="0" fontId="27" fillId="14" borderId="48" xfId="0" applyFont="1" applyFill="1" applyBorder="1" applyAlignment="1">
      <alignment horizontal="center" vertical="center"/>
    </xf>
    <xf numFmtId="0" fontId="8" fillId="0" borderId="59" xfId="0" applyFont="1" applyFill="1" applyBorder="1" applyAlignment="1">
      <alignment horizontal="center" vertical="top" wrapText="1"/>
    </xf>
    <xf numFmtId="0" fontId="8" fillId="0" borderId="60" xfId="0" applyFont="1" applyBorder="1" applyAlignment="1">
      <alignment vertical="top" wrapText="1"/>
    </xf>
    <xf numFmtId="0" fontId="8" fillId="0" borderId="4" xfId="0" applyFont="1" applyBorder="1" applyAlignment="1">
      <alignment vertical="top" wrapText="1"/>
    </xf>
    <xf numFmtId="0" fontId="8" fillId="0" borderId="61" xfId="0" applyFont="1" applyBorder="1" applyAlignment="1">
      <alignment vertical="top" wrapText="1"/>
    </xf>
    <xf numFmtId="0" fontId="8" fillId="0" borderId="62" xfId="0" applyFont="1" applyBorder="1" applyAlignment="1">
      <alignment vertical="top" wrapText="1"/>
    </xf>
    <xf numFmtId="0" fontId="8" fillId="0" borderId="2" xfId="0" applyFont="1" applyBorder="1" applyAlignment="1"/>
    <xf numFmtId="0" fontId="8" fillId="0" borderId="48" xfId="0" applyFont="1" applyBorder="1" applyAlignment="1"/>
    <xf numFmtId="0" fontId="7" fillId="0" borderId="0" xfId="0" applyFont="1" applyAlignment="1">
      <alignment horizontal="center"/>
    </xf>
    <xf numFmtId="0" fontId="8" fillId="0" borderId="59" xfId="0" applyFont="1" applyFill="1" applyBorder="1" applyAlignment="1">
      <alignment vertical="top" wrapText="1"/>
    </xf>
    <xf numFmtId="0" fontId="8" fillId="0" borderId="0" xfId="0" applyFont="1" applyFill="1" applyAlignment="1">
      <alignment vertical="top" wrapText="1"/>
    </xf>
    <xf numFmtId="0" fontId="46" fillId="14" borderId="47" xfId="3" applyFont="1" applyFill="1" applyBorder="1" applyAlignment="1">
      <alignment horizontal="center" vertical="center" wrapText="1"/>
    </xf>
    <xf numFmtId="0" fontId="47" fillId="0" borderId="2" xfId="3" applyFont="1" applyBorder="1" applyAlignment="1">
      <alignment horizontal="center" vertical="center" wrapText="1"/>
    </xf>
    <xf numFmtId="0" fontId="42" fillId="0" borderId="48" xfId="3" applyFont="1" applyBorder="1" applyAlignment="1">
      <alignment wrapText="1"/>
    </xf>
    <xf numFmtId="0" fontId="42" fillId="10" borderId="29" xfId="3" applyFont="1" applyFill="1" applyBorder="1" applyAlignment="1">
      <alignment horizontal="left" wrapText="1"/>
    </xf>
    <xf numFmtId="0" fontId="42" fillId="10" borderId="11" xfId="3" applyFont="1" applyFill="1" applyBorder="1" applyAlignment="1">
      <alignment horizontal="left" wrapText="1"/>
    </xf>
    <xf numFmtId="0" fontId="42" fillId="10" borderId="63" xfId="3" applyFont="1" applyFill="1" applyBorder="1" applyAlignment="1">
      <alignment horizontal="left" wrapText="1"/>
    </xf>
    <xf numFmtId="0" fontId="42" fillId="10" borderId="16" xfId="3" applyFont="1" applyFill="1" applyBorder="1" applyAlignment="1">
      <alignment horizontal="left" wrapText="1"/>
    </xf>
    <xf numFmtId="0" fontId="42" fillId="10" borderId="5" xfId="3" applyFont="1" applyFill="1" applyBorder="1" applyAlignment="1">
      <alignment horizontal="left" wrapText="1"/>
    </xf>
    <xf numFmtId="0" fontId="42" fillId="10" borderId="17" xfId="3" applyFont="1" applyFill="1" applyBorder="1" applyAlignment="1">
      <alignment horizontal="left" wrapText="1"/>
    </xf>
    <xf numFmtId="0" fontId="42" fillId="10" borderId="64" xfId="3" applyFont="1" applyFill="1" applyBorder="1" applyAlignment="1">
      <alignment horizontal="left"/>
    </xf>
    <xf numFmtId="0" fontId="42" fillId="10" borderId="65" xfId="3" applyFont="1" applyFill="1" applyBorder="1" applyAlignment="1">
      <alignment horizontal="left"/>
    </xf>
    <xf numFmtId="0" fontId="42" fillId="10" borderId="66" xfId="3" applyFont="1" applyFill="1" applyBorder="1" applyAlignment="1">
      <alignment horizontal="left"/>
    </xf>
    <xf numFmtId="0" fontId="42" fillId="10" borderId="47" xfId="3" applyFont="1" applyFill="1" applyBorder="1" applyAlignment="1">
      <alignment horizontal="left" wrapText="1"/>
    </xf>
    <xf numFmtId="0" fontId="42" fillId="10" borderId="2" xfId="3" applyFont="1" applyFill="1" applyBorder="1" applyAlignment="1">
      <alignment horizontal="left" wrapText="1"/>
    </xf>
    <xf numFmtId="0" fontId="42" fillId="10" borderId="48" xfId="3" applyFont="1" applyFill="1" applyBorder="1" applyAlignment="1">
      <alignment horizontal="left" wrapText="1"/>
    </xf>
    <xf numFmtId="0" fontId="40" fillId="0" borderId="0" xfId="1" applyFont="1" applyAlignment="1" applyProtection="1">
      <alignment horizontal="left" vertical="top" wrapText="1"/>
    </xf>
    <xf numFmtId="0" fontId="40" fillId="0" borderId="0" xfId="1" applyFont="1" applyAlignment="1" applyProtection="1">
      <alignment wrapText="1"/>
    </xf>
    <xf numFmtId="0" fontId="42" fillId="0" borderId="0" xfId="3" applyFont="1" applyAlignment="1"/>
    <xf numFmtId="0" fontId="42" fillId="0" borderId="0" xfId="3" applyFont="1" applyAlignment="1">
      <alignment wrapText="1"/>
    </xf>
    <xf numFmtId="0" fontId="42" fillId="0" borderId="88" xfId="3" applyFont="1" applyBorder="1" applyAlignment="1">
      <alignment horizontal="left" wrapText="1"/>
    </xf>
    <xf numFmtId="0" fontId="42" fillId="0" borderId="88" xfId="3" applyFont="1" applyBorder="1" applyAlignment="1"/>
    <xf numFmtId="0" fontId="8" fillId="0" borderId="0" xfId="3" applyFont="1" applyBorder="1" applyAlignment="1">
      <alignment horizontal="left" vertical="center" wrapText="1"/>
    </xf>
    <xf numFmtId="0" fontId="52" fillId="0" borderId="0" xfId="3" applyFont="1" applyAlignment="1">
      <alignment wrapText="1"/>
    </xf>
    <xf numFmtId="0" fontId="41" fillId="0" borderId="0" xfId="3" applyFont="1" applyAlignment="1">
      <alignment horizontal="center" vertical="center"/>
    </xf>
    <xf numFmtId="0" fontId="42" fillId="0" borderId="0" xfId="3" applyFont="1" applyAlignment="1">
      <alignment horizontal="center" vertical="center"/>
    </xf>
    <xf numFmtId="0" fontId="29" fillId="0" borderId="0" xfId="3" applyFont="1" applyFill="1" applyAlignment="1">
      <alignment horizontal="center" vertical="center"/>
    </xf>
    <xf numFmtId="0" fontId="43" fillId="0" borderId="0" xfId="3" applyFont="1" applyAlignment="1">
      <alignment horizontal="center" vertical="center"/>
    </xf>
    <xf numFmtId="0" fontId="42" fillId="0" borderId="0" xfId="3" applyFont="1" applyAlignment="1">
      <alignment horizontal="center"/>
    </xf>
    <xf numFmtId="0" fontId="42" fillId="0" borderId="0" xfId="3" applyFont="1" applyBorder="1" applyAlignment="1">
      <alignment horizontal="center"/>
    </xf>
    <xf numFmtId="0" fontId="42" fillId="0" borderId="0" xfId="3" applyFont="1" applyBorder="1" applyAlignment="1"/>
    <xf numFmtId="0" fontId="8" fillId="0" borderId="0" xfId="0" applyFont="1" applyAlignment="1">
      <alignment horizontal="left" vertical="center" wrapText="1"/>
    </xf>
    <xf numFmtId="0" fontId="20" fillId="3" borderId="47" xfId="0" applyFont="1" applyFill="1" applyBorder="1" applyAlignment="1">
      <alignment horizontal="center"/>
    </xf>
    <xf numFmtId="0" fontId="20" fillId="3" borderId="2" xfId="0" applyFont="1" applyFill="1" applyBorder="1" applyAlignment="1">
      <alignment horizontal="center"/>
    </xf>
    <xf numFmtId="0" fontId="0" fillId="0" borderId="2" xfId="0" applyBorder="1" applyAlignment="1"/>
    <xf numFmtId="0" fontId="0" fillId="0" borderId="48" xfId="0" applyBorder="1" applyAlignment="1"/>
    <xf numFmtId="0" fontId="15" fillId="0" borderId="0" xfId="0" applyFont="1" applyAlignment="1">
      <alignment horizontal="center"/>
    </xf>
    <xf numFmtId="0" fontId="0" fillId="0" borderId="0" xfId="0" applyAlignment="1"/>
    <xf numFmtId="0" fontId="16" fillId="0" borderId="0" xfId="0" applyFont="1" applyAlignment="1">
      <alignment horizontal="center"/>
    </xf>
    <xf numFmtId="0" fontId="8" fillId="0" borderId="0" xfId="0" applyFont="1" applyBorder="1" applyAlignment="1">
      <alignment horizontal="left" vertical="center" wrapText="1"/>
    </xf>
    <xf numFmtId="0" fontId="20" fillId="3" borderId="47" xfId="0" applyFont="1" applyFill="1" applyBorder="1" applyAlignment="1">
      <alignment horizontal="center" wrapText="1"/>
    </xf>
    <xf numFmtId="0" fontId="20" fillId="3" borderId="2" xfId="0" applyFont="1" applyFill="1" applyBorder="1" applyAlignment="1">
      <alignment horizontal="center" wrapText="1"/>
    </xf>
    <xf numFmtId="0" fontId="20" fillId="3" borderId="48" xfId="0" applyFont="1" applyFill="1" applyBorder="1" applyAlignment="1">
      <alignment horizontal="center" wrapText="1"/>
    </xf>
    <xf numFmtId="0" fontId="9" fillId="0" borderId="5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0" xfId="2" applyFont="1" applyAlignment="1">
      <alignment horizontal="left" vertical="center" wrapText="1"/>
    </xf>
  </cellXfs>
  <cellStyles count="6">
    <cellStyle name="Hyperlink" xfId="1" builtinId="8"/>
    <cellStyle name="Normal" xfId="0" builtinId="0"/>
    <cellStyle name="Normal 2" xfId="2"/>
    <cellStyle name="Normal 3" xfId="3"/>
    <cellStyle name="Normal 3 2" xfId="4"/>
    <cellStyle name="Normal 4" xfId="5"/>
  </cellStyles>
  <dxfs count="90">
    <dxf>
      <font>
        <b/>
        <i val="0"/>
      </font>
      <fill>
        <patternFill>
          <bgColor theme="9"/>
        </patternFill>
      </fill>
    </dxf>
    <dxf>
      <font>
        <b/>
        <i val="0"/>
      </font>
      <fill>
        <patternFill>
          <bgColor theme="9"/>
        </patternFill>
      </fill>
    </dxf>
    <dxf>
      <font>
        <color auto="1"/>
      </font>
      <fill>
        <patternFill>
          <bgColor theme="9"/>
        </patternFill>
      </fill>
    </dxf>
    <dxf>
      <font>
        <b/>
        <i val="0"/>
        <color auto="1"/>
      </font>
      <fill>
        <patternFill>
          <bgColor theme="9"/>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ont>
        <b/>
        <i val="0"/>
      </font>
      <fill>
        <patternFill patternType="lightUp"/>
      </fill>
    </dxf>
    <dxf>
      <fill>
        <patternFill>
          <bgColor theme="3" tint="0.59996337778862885"/>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ont>
        <color auto="1"/>
      </font>
      <fill>
        <patternFill>
          <bgColor theme="9"/>
        </patternFill>
      </fill>
    </dxf>
    <dxf>
      <font>
        <b/>
        <i val="0"/>
        <color auto="1"/>
      </font>
      <fill>
        <patternFill patternType="lightUp"/>
      </fill>
    </dxf>
    <dxf>
      <font>
        <b/>
        <i val="0"/>
      </font>
      <fill>
        <patternFill patternType="lightUp"/>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0000"/>
        </patternFill>
      </fill>
    </dxf>
    <dxf>
      <fill>
        <patternFill>
          <bgColor rgb="FF66FF33"/>
        </patternFill>
      </fill>
    </dxf>
    <dxf>
      <fill>
        <patternFill>
          <bgColor rgb="FFFF0000"/>
        </patternFill>
      </fill>
    </dxf>
    <dxf>
      <fill>
        <patternFill>
          <bgColor rgb="FF66FF33"/>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66FF33"/>
        </patternFill>
      </fill>
    </dxf>
    <dxf>
      <font>
        <b/>
        <i val="0"/>
      </font>
      <fill>
        <patternFill>
          <bgColor theme="9"/>
        </patternFill>
      </fill>
    </dxf>
    <dxf>
      <fill>
        <patternFill>
          <bgColor rgb="FFFF0000"/>
        </patternFill>
      </fill>
    </dxf>
    <dxf>
      <fill>
        <patternFill>
          <bgColor rgb="FFFF0000"/>
        </patternFill>
      </fill>
    </dxf>
    <dxf>
      <fill>
        <patternFill>
          <bgColor rgb="FFFF0000"/>
        </patternFill>
      </fill>
    </dxf>
    <dxf>
      <font>
        <color auto="1"/>
      </font>
      <fill>
        <patternFill>
          <bgColor theme="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patternType="lightUp"/>
      </fill>
    </dxf>
    <dxf>
      <fill>
        <patternFill patternType="lightUp"/>
      </fill>
    </dxf>
    <dxf>
      <font>
        <color auto="1"/>
      </font>
      <fill>
        <patternFill>
          <bgColor rgb="FF92D05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patternType="lightUp"/>
      </fill>
    </dxf>
    <dxf>
      <fill>
        <patternFill>
          <bgColor rgb="FFFFC000"/>
        </patternFill>
      </fill>
    </dxf>
    <dxf>
      <fill>
        <patternFill>
          <bgColor theme="6" tint="0.39994506668294322"/>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571500</xdr:colOff>
          <xdr:row>48</xdr:row>
          <xdr:rowOff>66675</xdr:rowOff>
        </xdr:to>
        <xdr:sp macro="" textlink="">
          <xdr:nvSpPr>
            <xdr:cNvPr id="15361" name="Object 1"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466727</xdr:colOff>
      <xdr:row>0</xdr:row>
      <xdr:rowOff>98425</xdr:rowOff>
    </xdr:from>
    <xdr:to>
      <xdr:col>3</xdr:col>
      <xdr:colOff>762001</xdr:colOff>
      <xdr:row>5</xdr:row>
      <xdr:rowOff>148049</xdr:rowOff>
    </xdr:to>
    <xdr:pic>
      <xdr:nvPicPr>
        <xdr:cNvPr id="7535" name="Picture 1" descr="TSA logo"/>
        <xdr:cNvPicPr>
          <a:picLocks noChangeAspect="1" noChangeArrowheads="1"/>
        </xdr:cNvPicPr>
      </xdr:nvPicPr>
      <xdr:blipFill>
        <a:blip xmlns:r="http://schemas.openxmlformats.org/officeDocument/2006/relationships" r:embed="rId1" cstate="print"/>
        <a:srcRect/>
        <a:stretch>
          <a:fillRect/>
        </a:stretch>
      </xdr:blipFill>
      <xdr:spPr bwMode="auto">
        <a:xfrm>
          <a:off x="2206627" y="98425"/>
          <a:ext cx="2238374" cy="875124"/>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57150</xdr:colOff>
          <xdr:row>38</xdr:row>
          <xdr:rowOff>142875</xdr:rowOff>
        </xdr:from>
        <xdr:to>
          <xdr:col>3</xdr:col>
          <xdr:colOff>495300</xdr:colOff>
          <xdr:row>40</xdr:row>
          <xdr:rowOff>28575</xdr:rowOff>
        </xdr:to>
        <xdr:sp macro="" textlink="">
          <xdr:nvSpPr>
            <xdr:cNvPr id="7313" name="Check Box 145" hidden="1">
              <a:extLst>
                <a:ext uri="{63B3BB69-23CF-44E3-9099-C40C66FF867C}">
                  <a14:compatExt spid="_x0000_s73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142875</xdr:rowOff>
        </xdr:from>
        <xdr:to>
          <xdr:col>3</xdr:col>
          <xdr:colOff>942975</xdr:colOff>
          <xdr:row>40</xdr:row>
          <xdr:rowOff>28575</xdr:rowOff>
        </xdr:to>
        <xdr:sp macro="" textlink="">
          <xdr:nvSpPr>
            <xdr:cNvPr id="7314" name="Check Box 146" hidden="1">
              <a:extLst>
                <a:ext uri="{63B3BB69-23CF-44E3-9099-C40C66FF867C}">
                  <a14:compatExt spid="_x0000_s73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endParaRPr lang="en-US"/>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19050</xdr:colOff>
      <xdr:row>11</xdr:row>
      <xdr:rowOff>145754</xdr:rowOff>
    </xdr:from>
    <xdr:to>
      <xdr:col>6</xdr:col>
      <xdr:colOff>552769</xdr:colOff>
      <xdr:row>19</xdr:row>
      <xdr:rowOff>59815</xdr:rowOff>
    </xdr:to>
    <xdr:pic>
      <xdr:nvPicPr>
        <xdr:cNvPr id="2" name="Picture 1" descr="tsa.jpg"/>
        <xdr:cNvPicPr>
          <a:picLocks noChangeAspect="1"/>
        </xdr:cNvPicPr>
      </xdr:nvPicPr>
      <xdr:blipFill>
        <a:blip xmlns:r="http://schemas.openxmlformats.org/officeDocument/2006/relationships" r:embed="rId1" cstate="print"/>
        <a:stretch>
          <a:fillRect/>
        </a:stretch>
      </xdr:blipFill>
      <xdr:spPr>
        <a:xfrm>
          <a:off x="3590925" y="2069804"/>
          <a:ext cx="3715069" cy="1209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26</xdr:row>
      <xdr:rowOff>228600</xdr:rowOff>
    </xdr:from>
    <xdr:to>
      <xdr:col>0</xdr:col>
      <xdr:colOff>333375</xdr:colOff>
      <xdr:row>26</xdr:row>
      <xdr:rowOff>485775</xdr:rowOff>
    </xdr:to>
    <xdr:sp macro="" textlink="">
      <xdr:nvSpPr>
        <xdr:cNvPr id="19893" name="Oval 47"/>
        <xdr:cNvSpPr>
          <a:spLocks noChangeArrowheads="1"/>
        </xdr:cNvSpPr>
      </xdr:nvSpPr>
      <xdr:spPr bwMode="auto">
        <a:xfrm>
          <a:off x="95250" y="6381750"/>
          <a:ext cx="238125" cy="257175"/>
        </a:xfrm>
        <a:prstGeom prst="ellipse">
          <a:avLst/>
        </a:prstGeom>
        <a:solidFill>
          <a:srgbClr val="C3D69B"/>
        </a:solidFill>
        <a:ln w="9525">
          <a:solidFill>
            <a:srgbClr val="000000"/>
          </a:solidFill>
          <a:round/>
          <a:headEnd/>
          <a:tailEnd/>
        </a:ln>
      </xdr:spPr>
    </xdr:sp>
    <xdr:clientData/>
  </xdr:twoCellAnchor>
  <xdr:twoCellAnchor>
    <xdr:from>
      <xdr:col>2</xdr:col>
      <xdr:colOff>190500</xdr:colOff>
      <xdr:row>26</xdr:row>
      <xdr:rowOff>190500</xdr:rowOff>
    </xdr:from>
    <xdr:to>
      <xdr:col>2</xdr:col>
      <xdr:colOff>428625</xdr:colOff>
      <xdr:row>26</xdr:row>
      <xdr:rowOff>447675</xdr:rowOff>
    </xdr:to>
    <xdr:sp macro="" textlink="">
      <xdr:nvSpPr>
        <xdr:cNvPr id="19894" name="Oval 66"/>
        <xdr:cNvSpPr>
          <a:spLocks noChangeArrowheads="1"/>
        </xdr:cNvSpPr>
      </xdr:nvSpPr>
      <xdr:spPr bwMode="auto">
        <a:xfrm>
          <a:off x="1609725" y="6343650"/>
          <a:ext cx="238125" cy="257175"/>
        </a:xfrm>
        <a:prstGeom prst="ellipse">
          <a:avLst/>
        </a:prstGeom>
        <a:solidFill>
          <a:srgbClr val="95B3D7"/>
        </a:solidFill>
        <a:ln w="9525">
          <a:solidFill>
            <a:srgbClr val="000000"/>
          </a:solidFill>
          <a:round/>
          <a:headEnd/>
          <a:tailEnd/>
        </a:ln>
      </xdr:spPr>
    </xdr:sp>
    <xdr:clientData/>
  </xdr:twoCellAnchor>
  <xdr:twoCellAnchor>
    <xdr:from>
      <xdr:col>2</xdr:col>
      <xdr:colOff>180975</xdr:colOff>
      <xdr:row>27</xdr:row>
      <xdr:rowOff>152400</xdr:rowOff>
    </xdr:from>
    <xdr:to>
      <xdr:col>2</xdr:col>
      <xdr:colOff>419100</xdr:colOff>
      <xdr:row>27</xdr:row>
      <xdr:rowOff>409575</xdr:rowOff>
    </xdr:to>
    <xdr:sp macro="" textlink="">
      <xdr:nvSpPr>
        <xdr:cNvPr id="19895" name="Oval 66"/>
        <xdr:cNvSpPr>
          <a:spLocks noChangeArrowheads="1"/>
        </xdr:cNvSpPr>
      </xdr:nvSpPr>
      <xdr:spPr bwMode="auto">
        <a:xfrm>
          <a:off x="1600200" y="7029450"/>
          <a:ext cx="238125" cy="257175"/>
        </a:xfrm>
        <a:prstGeom prst="ellipse">
          <a:avLst/>
        </a:prstGeom>
        <a:solidFill>
          <a:srgbClr val="FF0000"/>
        </a:solidFill>
        <a:ln w="9525">
          <a:solidFill>
            <a:srgbClr val="000000"/>
          </a:solidFill>
          <a:round/>
          <a:headEnd/>
          <a:tailEnd/>
        </a:ln>
      </xdr:spPr>
    </xdr:sp>
    <xdr:clientData/>
  </xdr:twoCellAnchor>
  <xdr:twoCellAnchor>
    <xdr:from>
      <xdr:col>5</xdr:col>
      <xdr:colOff>190500</xdr:colOff>
      <xdr:row>26</xdr:row>
      <xdr:rowOff>209550</xdr:rowOff>
    </xdr:from>
    <xdr:to>
      <xdr:col>5</xdr:col>
      <xdr:colOff>428625</xdr:colOff>
      <xdr:row>26</xdr:row>
      <xdr:rowOff>466725</xdr:rowOff>
    </xdr:to>
    <xdr:sp macro="" textlink="">
      <xdr:nvSpPr>
        <xdr:cNvPr id="19896" name="Oval 66"/>
        <xdr:cNvSpPr>
          <a:spLocks noChangeArrowheads="1"/>
        </xdr:cNvSpPr>
      </xdr:nvSpPr>
      <xdr:spPr bwMode="auto">
        <a:xfrm>
          <a:off x="3438525" y="6362700"/>
          <a:ext cx="238125" cy="257175"/>
        </a:xfrm>
        <a:prstGeom prst="ellipse">
          <a:avLst/>
        </a:prstGeom>
        <a:solidFill>
          <a:srgbClr val="66FF33"/>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209550</xdr:colOff>
      <xdr:row>249</xdr:row>
      <xdr:rowOff>76200</xdr:rowOff>
    </xdr:from>
    <xdr:to>
      <xdr:col>0</xdr:col>
      <xdr:colOff>447675</xdr:colOff>
      <xdr:row>249</xdr:row>
      <xdr:rowOff>333375</xdr:rowOff>
    </xdr:to>
    <xdr:sp macro="" textlink="">
      <xdr:nvSpPr>
        <xdr:cNvPr id="18873" name="Oval 47"/>
        <xdr:cNvSpPr>
          <a:spLocks noChangeArrowheads="1"/>
        </xdr:cNvSpPr>
      </xdr:nvSpPr>
      <xdr:spPr bwMode="auto">
        <a:xfrm>
          <a:off x="209550" y="130302000"/>
          <a:ext cx="238125" cy="257175"/>
        </a:xfrm>
        <a:prstGeom prst="ellipse">
          <a:avLst/>
        </a:prstGeom>
        <a:solidFill>
          <a:srgbClr val="C3D69B"/>
        </a:solidFill>
        <a:ln w="9525">
          <a:solidFill>
            <a:srgbClr val="000000"/>
          </a:solidFill>
          <a:round/>
          <a:headEnd/>
          <a:tailEnd/>
        </a:ln>
      </xdr:spPr>
    </xdr:sp>
    <xdr:clientData/>
  </xdr:twoCellAnchor>
  <xdr:twoCellAnchor>
    <xdr:from>
      <xdr:col>2</xdr:col>
      <xdr:colOff>180975</xdr:colOff>
      <xdr:row>249</xdr:row>
      <xdr:rowOff>66675</xdr:rowOff>
    </xdr:from>
    <xdr:to>
      <xdr:col>2</xdr:col>
      <xdr:colOff>419100</xdr:colOff>
      <xdr:row>249</xdr:row>
      <xdr:rowOff>323850</xdr:rowOff>
    </xdr:to>
    <xdr:sp macro="" textlink="">
      <xdr:nvSpPr>
        <xdr:cNvPr id="18874" name="Oval 66"/>
        <xdr:cNvSpPr>
          <a:spLocks noChangeArrowheads="1"/>
        </xdr:cNvSpPr>
      </xdr:nvSpPr>
      <xdr:spPr bwMode="auto">
        <a:xfrm>
          <a:off x="3124200" y="130292475"/>
          <a:ext cx="238125" cy="257175"/>
        </a:xfrm>
        <a:prstGeom prst="ellipse">
          <a:avLst/>
        </a:prstGeom>
        <a:solidFill>
          <a:srgbClr val="95B3D7"/>
        </a:solidFill>
        <a:ln w="9525">
          <a:solidFill>
            <a:srgbClr val="000000"/>
          </a:solidFill>
          <a:round/>
          <a:headEnd/>
          <a:tailEnd/>
        </a:ln>
      </xdr:spPr>
    </xdr:sp>
    <xdr:clientData/>
  </xdr:twoCellAnchor>
  <xdr:twoCellAnchor>
    <xdr:from>
      <xdr:col>7</xdr:col>
      <xdr:colOff>371475</xdr:colOff>
      <xdr:row>249</xdr:row>
      <xdr:rowOff>28575</xdr:rowOff>
    </xdr:from>
    <xdr:to>
      <xdr:col>7</xdr:col>
      <xdr:colOff>609600</xdr:colOff>
      <xdr:row>249</xdr:row>
      <xdr:rowOff>285750</xdr:rowOff>
    </xdr:to>
    <xdr:sp macro="" textlink="">
      <xdr:nvSpPr>
        <xdr:cNvPr id="18875" name="Oval 66"/>
        <xdr:cNvSpPr>
          <a:spLocks noChangeArrowheads="1"/>
        </xdr:cNvSpPr>
      </xdr:nvSpPr>
      <xdr:spPr bwMode="auto">
        <a:xfrm>
          <a:off x="8220075" y="130254375"/>
          <a:ext cx="238125" cy="257175"/>
        </a:xfrm>
        <a:prstGeom prst="ellipse">
          <a:avLst/>
        </a:prstGeom>
        <a:solidFill>
          <a:srgbClr val="66FF33"/>
        </a:solidFill>
        <a:ln w="9525">
          <a:solidFill>
            <a:srgbClr val="000000"/>
          </a:solidFill>
          <a:round/>
          <a:headEnd/>
          <a:tailEnd/>
        </a:ln>
      </xdr:spPr>
    </xdr:sp>
    <xdr:clientData/>
  </xdr:twoCellAnchor>
  <xdr:twoCellAnchor>
    <xdr:from>
      <xdr:col>2</xdr:col>
      <xdr:colOff>180975</xdr:colOff>
      <xdr:row>250</xdr:row>
      <xdr:rowOff>200025</xdr:rowOff>
    </xdr:from>
    <xdr:to>
      <xdr:col>2</xdr:col>
      <xdr:colOff>419100</xdr:colOff>
      <xdr:row>250</xdr:row>
      <xdr:rowOff>457200</xdr:rowOff>
    </xdr:to>
    <xdr:sp macro="" textlink="">
      <xdr:nvSpPr>
        <xdr:cNvPr id="18876" name="Oval 66"/>
        <xdr:cNvSpPr>
          <a:spLocks noChangeArrowheads="1"/>
        </xdr:cNvSpPr>
      </xdr:nvSpPr>
      <xdr:spPr bwMode="auto">
        <a:xfrm>
          <a:off x="3124200" y="130806825"/>
          <a:ext cx="238125" cy="257175"/>
        </a:xfrm>
        <a:prstGeom prst="ellipse">
          <a:avLst/>
        </a:prstGeom>
        <a:solidFill>
          <a:srgbClr val="FF0000"/>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209550</xdr:colOff>
      <xdr:row>30</xdr:row>
      <xdr:rowOff>28575</xdr:rowOff>
    </xdr:from>
    <xdr:to>
      <xdr:col>1</xdr:col>
      <xdr:colOff>447675</xdr:colOff>
      <xdr:row>30</xdr:row>
      <xdr:rowOff>285750</xdr:rowOff>
    </xdr:to>
    <xdr:sp macro="" textlink="">
      <xdr:nvSpPr>
        <xdr:cNvPr id="27620" name="Oval 12"/>
        <xdr:cNvSpPr>
          <a:spLocks noChangeArrowheads="1"/>
        </xdr:cNvSpPr>
      </xdr:nvSpPr>
      <xdr:spPr bwMode="auto">
        <a:xfrm>
          <a:off x="819150" y="8143875"/>
          <a:ext cx="238125" cy="257175"/>
        </a:xfrm>
        <a:prstGeom prst="ellipse">
          <a:avLst/>
        </a:prstGeom>
        <a:solidFill>
          <a:srgbClr val="FCF305"/>
        </a:solidFill>
        <a:ln w="9525">
          <a:solidFill>
            <a:srgbClr val="000000"/>
          </a:solidFill>
          <a:round/>
          <a:headEnd/>
          <a:tailEnd/>
        </a:ln>
      </xdr:spPr>
    </xdr:sp>
    <xdr:clientData/>
  </xdr:twoCellAnchor>
  <xdr:twoCellAnchor>
    <xdr:from>
      <xdr:col>3</xdr:col>
      <xdr:colOff>209550</xdr:colOff>
      <xdr:row>30</xdr:row>
      <xdr:rowOff>28575</xdr:rowOff>
    </xdr:from>
    <xdr:to>
      <xdr:col>3</xdr:col>
      <xdr:colOff>447675</xdr:colOff>
      <xdr:row>30</xdr:row>
      <xdr:rowOff>285750</xdr:rowOff>
    </xdr:to>
    <xdr:sp macro="" textlink="">
      <xdr:nvSpPr>
        <xdr:cNvPr id="27621" name="Oval 15"/>
        <xdr:cNvSpPr>
          <a:spLocks noChangeArrowheads="1"/>
        </xdr:cNvSpPr>
      </xdr:nvSpPr>
      <xdr:spPr bwMode="auto">
        <a:xfrm>
          <a:off x="3314700" y="8143875"/>
          <a:ext cx="238125" cy="257175"/>
        </a:xfrm>
        <a:prstGeom prst="ellipse">
          <a:avLst/>
        </a:prstGeom>
        <a:solidFill>
          <a:srgbClr val="0000D4"/>
        </a:solidFill>
        <a:ln w="9525">
          <a:solidFill>
            <a:srgbClr val="000000"/>
          </a:solidFill>
          <a:round/>
          <a:headEnd/>
          <a:tailEnd/>
        </a:ln>
      </xdr:spPr>
    </xdr:sp>
    <xdr:clientData/>
  </xdr:twoCellAnchor>
  <xdr:twoCellAnchor>
    <xdr:from>
      <xdr:col>3</xdr:col>
      <xdr:colOff>238125</xdr:colOff>
      <xdr:row>30</xdr:row>
      <xdr:rowOff>57150</xdr:rowOff>
    </xdr:from>
    <xdr:to>
      <xdr:col>3</xdr:col>
      <xdr:colOff>428625</xdr:colOff>
      <xdr:row>30</xdr:row>
      <xdr:rowOff>266700</xdr:rowOff>
    </xdr:to>
    <xdr:sp macro="" textlink="">
      <xdr:nvSpPr>
        <xdr:cNvPr id="27622" name="AutoShape 16"/>
        <xdr:cNvSpPr>
          <a:spLocks noChangeArrowheads="1"/>
        </xdr:cNvSpPr>
      </xdr:nvSpPr>
      <xdr:spPr bwMode="auto">
        <a:xfrm>
          <a:off x="3343275" y="8172450"/>
          <a:ext cx="190500" cy="209550"/>
        </a:xfrm>
        <a:prstGeom prst="diamond">
          <a:avLst/>
        </a:prstGeom>
        <a:solidFill>
          <a:srgbClr val="DD0806"/>
        </a:solidFill>
        <a:ln w="9525">
          <a:solidFill>
            <a:srgbClr val="000000"/>
          </a:solidFill>
          <a:miter lim="800000"/>
          <a:headEnd/>
          <a:tailEnd/>
        </a:ln>
      </xdr:spPr>
    </xdr:sp>
    <xdr:clientData/>
  </xdr:twoCellAnchor>
  <xdr:twoCellAnchor>
    <xdr:from>
      <xdr:col>3</xdr:col>
      <xdr:colOff>209550</xdr:colOff>
      <xdr:row>31</xdr:row>
      <xdr:rowOff>28575</xdr:rowOff>
    </xdr:from>
    <xdr:to>
      <xdr:col>3</xdr:col>
      <xdr:colOff>447675</xdr:colOff>
      <xdr:row>31</xdr:row>
      <xdr:rowOff>285750</xdr:rowOff>
    </xdr:to>
    <xdr:sp macro="" textlink="">
      <xdr:nvSpPr>
        <xdr:cNvPr id="27623" name="Oval 17"/>
        <xdr:cNvSpPr>
          <a:spLocks noChangeArrowheads="1"/>
        </xdr:cNvSpPr>
      </xdr:nvSpPr>
      <xdr:spPr bwMode="auto">
        <a:xfrm>
          <a:off x="3314700" y="8620125"/>
          <a:ext cx="238125" cy="257175"/>
        </a:xfrm>
        <a:prstGeom prst="ellipse">
          <a:avLst/>
        </a:prstGeom>
        <a:solidFill>
          <a:srgbClr val="0000D4"/>
        </a:solidFill>
        <a:ln w="9525">
          <a:solidFill>
            <a:srgbClr val="000000"/>
          </a:solidFill>
          <a:round/>
          <a:headEnd/>
          <a:tailEnd/>
        </a:ln>
      </xdr:spPr>
    </xdr:sp>
    <xdr:clientData/>
  </xdr:twoCellAnchor>
  <xdr:twoCellAnchor>
    <xdr:from>
      <xdr:col>3</xdr:col>
      <xdr:colOff>238125</xdr:colOff>
      <xdr:row>31</xdr:row>
      <xdr:rowOff>57150</xdr:rowOff>
    </xdr:from>
    <xdr:to>
      <xdr:col>3</xdr:col>
      <xdr:colOff>428625</xdr:colOff>
      <xdr:row>31</xdr:row>
      <xdr:rowOff>266700</xdr:rowOff>
    </xdr:to>
    <xdr:sp macro="" textlink="">
      <xdr:nvSpPr>
        <xdr:cNvPr id="27624" name="AutoShape 18"/>
        <xdr:cNvSpPr>
          <a:spLocks noChangeArrowheads="1"/>
        </xdr:cNvSpPr>
      </xdr:nvSpPr>
      <xdr:spPr bwMode="auto">
        <a:xfrm>
          <a:off x="3343275" y="8648700"/>
          <a:ext cx="190500" cy="209550"/>
        </a:xfrm>
        <a:prstGeom prst="diamond">
          <a:avLst/>
        </a:prstGeom>
        <a:solidFill>
          <a:srgbClr val="FCF305"/>
        </a:solidFill>
        <a:ln w="9525">
          <a:solidFill>
            <a:srgbClr val="000000"/>
          </a:solidFill>
          <a:miter lim="800000"/>
          <a:headEnd/>
          <a:tailEnd/>
        </a:ln>
      </xdr:spPr>
    </xdr:sp>
    <xdr:clientData/>
  </xdr:twoCellAnchor>
  <xdr:twoCellAnchor>
    <xdr:from>
      <xdr:col>3</xdr:col>
      <xdr:colOff>209550</xdr:colOff>
      <xdr:row>31</xdr:row>
      <xdr:rowOff>28575</xdr:rowOff>
    </xdr:from>
    <xdr:to>
      <xdr:col>3</xdr:col>
      <xdr:colOff>447675</xdr:colOff>
      <xdr:row>31</xdr:row>
      <xdr:rowOff>285750</xdr:rowOff>
    </xdr:to>
    <xdr:sp macro="" textlink="">
      <xdr:nvSpPr>
        <xdr:cNvPr id="27625" name="Oval 38"/>
        <xdr:cNvSpPr>
          <a:spLocks noChangeArrowheads="1"/>
        </xdr:cNvSpPr>
      </xdr:nvSpPr>
      <xdr:spPr bwMode="auto">
        <a:xfrm>
          <a:off x="3314700" y="8620125"/>
          <a:ext cx="238125" cy="257175"/>
        </a:xfrm>
        <a:prstGeom prst="ellipse">
          <a:avLst/>
        </a:prstGeom>
        <a:solidFill>
          <a:srgbClr val="0000D4"/>
        </a:solidFill>
        <a:ln w="9525">
          <a:solidFill>
            <a:srgbClr val="000000"/>
          </a:solidFill>
          <a:round/>
          <a:headEnd/>
          <a:tailEnd/>
        </a:ln>
      </xdr:spPr>
    </xdr:sp>
    <xdr:clientData/>
  </xdr:twoCellAnchor>
  <xdr:twoCellAnchor>
    <xdr:from>
      <xdr:col>3</xdr:col>
      <xdr:colOff>238125</xdr:colOff>
      <xdr:row>31</xdr:row>
      <xdr:rowOff>57150</xdr:rowOff>
    </xdr:from>
    <xdr:to>
      <xdr:col>3</xdr:col>
      <xdr:colOff>428625</xdr:colOff>
      <xdr:row>31</xdr:row>
      <xdr:rowOff>266700</xdr:rowOff>
    </xdr:to>
    <xdr:sp macro="" textlink="">
      <xdr:nvSpPr>
        <xdr:cNvPr id="27626" name="AutoShape 39"/>
        <xdr:cNvSpPr>
          <a:spLocks noChangeArrowheads="1"/>
        </xdr:cNvSpPr>
      </xdr:nvSpPr>
      <xdr:spPr bwMode="auto">
        <a:xfrm>
          <a:off x="3343275" y="8648700"/>
          <a:ext cx="190500" cy="209550"/>
        </a:xfrm>
        <a:prstGeom prst="diamond">
          <a:avLst/>
        </a:prstGeom>
        <a:solidFill>
          <a:srgbClr val="DD0806"/>
        </a:solidFill>
        <a:ln w="9525">
          <a:solidFill>
            <a:srgbClr val="000000"/>
          </a:solidFill>
          <a:miter lim="800000"/>
          <a:headEnd/>
          <a:tailEnd/>
        </a:ln>
      </xdr:spPr>
    </xdr:sp>
    <xdr:clientData/>
  </xdr:twoCellAnchor>
  <xdr:twoCellAnchor>
    <xdr:from>
      <xdr:col>3</xdr:col>
      <xdr:colOff>209550</xdr:colOff>
      <xdr:row>30</xdr:row>
      <xdr:rowOff>28575</xdr:rowOff>
    </xdr:from>
    <xdr:to>
      <xdr:col>3</xdr:col>
      <xdr:colOff>447675</xdr:colOff>
      <xdr:row>30</xdr:row>
      <xdr:rowOff>285750</xdr:rowOff>
    </xdr:to>
    <xdr:sp macro="" textlink="">
      <xdr:nvSpPr>
        <xdr:cNvPr id="27627" name="Oval 42"/>
        <xdr:cNvSpPr>
          <a:spLocks noChangeArrowheads="1"/>
        </xdr:cNvSpPr>
      </xdr:nvSpPr>
      <xdr:spPr bwMode="auto">
        <a:xfrm>
          <a:off x="3314700" y="8143875"/>
          <a:ext cx="238125" cy="257175"/>
        </a:xfrm>
        <a:prstGeom prst="ellipse">
          <a:avLst/>
        </a:prstGeom>
        <a:solidFill>
          <a:srgbClr val="0000D4"/>
        </a:solidFill>
        <a:ln w="9525">
          <a:solidFill>
            <a:srgbClr val="000000"/>
          </a:solidFill>
          <a:round/>
          <a:headEnd/>
          <a:tailEnd/>
        </a:ln>
      </xdr:spPr>
    </xdr:sp>
    <xdr:clientData/>
  </xdr:twoCellAnchor>
  <xdr:twoCellAnchor>
    <xdr:from>
      <xdr:col>3</xdr:col>
      <xdr:colOff>238125</xdr:colOff>
      <xdr:row>30</xdr:row>
      <xdr:rowOff>57150</xdr:rowOff>
    </xdr:from>
    <xdr:to>
      <xdr:col>3</xdr:col>
      <xdr:colOff>428625</xdr:colOff>
      <xdr:row>30</xdr:row>
      <xdr:rowOff>266700</xdr:rowOff>
    </xdr:to>
    <xdr:sp macro="" textlink="">
      <xdr:nvSpPr>
        <xdr:cNvPr id="27628" name="AutoShape 43"/>
        <xdr:cNvSpPr>
          <a:spLocks noChangeArrowheads="1"/>
        </xdr:cNvSpPr>
      </xdr:nvSpPr>
      <xdr:spPr bwMode="auto">
        <a:xfrm>
          <a:off x="3343275" y="8172450"/>
          <a:ext cx="190500" cy="209550"/>
        </a:xfrm>
        <a:prstGeom prst="diamond">
          <a:avLst/>
        </a:prstGeom>
        <a:solidFill>
          <a:srgbClr val="FCF305"/>
        </a:solidFill>
        <a:ln w="9525">
          <a:solidFill>
            <a:srgbClr val="000000"/>
          </a:solidFill>
          <a:miter lim="800000"/>
          <a:headEnd/>
          <a:tailEnd/>
        </a:ln>
      </xdr:spPr>
    </xdr:sp>
    <xdr:clientData/>
  </xdr:twoCellAnchor>
  <xdr:twoCellAnchor>
    <xdr:from>
      <xdr:col>1</xdr:col>
      <xdr:colOff>209550</xdr:colOff>
      <xdr:row>29</xdr:row>
      <xdr:rowOff>28575</xdr:rowOff>
    </xdr:from>
    <xdr:to>
      <xdr:col>1</xdr:col>
      <xdr:colOff>447675</xdr:colOff>
      <xdr:row>29</xdr:row>
      <xdr:rowOff>285750</xdr:rowOff>
    </xdr:to>
    <xdr:sp macro="" textlink="">
      <xdr:nvSpPr>
        <xdr:cNvPr id="27629" name="Oval 47"/>
        <xdr:cNvSpPr>
          <a:spLocks noChangeArrowheads="1"/>
        </xdr:cNvSpPr>
      </xdr:nvSpPr>
      <xdr:spPr bwMode="auto">
        <a:xfrm>
          <a:off x="819150" y="7505700"/>
          <a:ext cx="238125" cy="257175"/>
        </a:xfrm>
        <a:prstGeom prst="ellipse">
          <a:avLst/>
        </a:prstGeom>
        <a:solidFill>
          <a:srgbClr val="1FB714"/>
        </a:solidFill>
        <a:ln w="9525">
          <a:solidFill>
            <a:srgbClr val="000000"/>
          </a:solidFill>
          <a:round/>
          <a:headEnd/>
          <a:tailEnd/>
        </a:ln>
      </xdr:spPr>
    </xdr:sp>
    <xdr:clientData/>
  </xdr:twoCellAnchor>
  <xdr:twoCellAnchor>
    <xdr:from>
      <xdr:col>1</xdr:col>
      <xdr:colOff>209550</xdr:colOff>
      <xdr:row>31</xdr:row>
      <xdr:rowOff>28575</xdr:rowOff>
    </xdr:from>
    <xdr:to>
      <xdr:col>1</xdr:col>
      <xdr:colOff>447675</xdr:colOff>
      <xdr:row>31</xdr:row>
      <xdr:rowOff>285750</xdr:rowOff>
    </xdr:to>
    <xdr:sp macro="" textlink="">
      <xdr:nvSpPr>
        <xdr:cNvPr id="27630" name="Oval 65"/>
        <xdr:cNvSpPr>
          <a:spLocks noChangeArrowheads="1"/>
        </xdr:cNvSpPr>
      </xdr:nvSpPr>
      <xdr:spPr bwMode="auto">
        <a:xfrm>
          <a:off x="819150" y="8620125"/>
          <a:ext cx="238125" cy="257175"/>
        </a:xfrm>
        <a:prstGeom prst="ellipse">
          <a:avLst/>
        </a:prstGeom>
        <a:solidFill>
          <a:srgbClr val="DD0806"/>
        </a:solidFill>
        <a:ln w="9525">
          <a:solidFill>
            <a:srgbClr val="000000"/>
          </a:solidFill>
          <a:round/>
          <a:headEnd/>
          <a:tailEnd/>
        </a:ln>
      </xdr:spPr>
    </xdr:sp>
    <xdr:clientData/>
  </xdr:twoCellAnchor>
  <xdr:twoCellAnchor>
    <xdr:from>
      <xdr:col>3</xdr:col>
      <xdr:colOff>209550</xdr:colOff>
      <xdr:row>29</xdr:row>
      <xdr:rowOff>28575</xdr:rowOff>
    </xdr:from>
    <xdr:to>
      <xdr:col>3</xdr:col>
      <xdr:colOff>447675</xdr:colOff>
      <xdr:row>29</xdr:row>
      <xdr:rowOff>285750</xdr:rowOff>
    </xdr:to>
    <xdr:sp macro="" textlink="">
      <xdr:nvSpPr>
        <xdr:cNvPr id="27631" name="Oval 66"/>
        <xdr:cNvSpPr>
          <a:spLocks noChangeArrowheads="1"/>
        </xdr:cNvSpPr>
      </xdr:nvSpPr>
      <xdr:spPr bwMode="auto">
        <a:xfrm>
          <a:off x="3314700" y="7505700"/>
          <a:ext cx="238125" cy="257175"/>
        </a:xfrm>
        <a:prstGeom prst="ellipse">
          <a:avLst/>
        </a:prstGeom>
        <a:solidFill>
          <a:srgbClr val="0000D4"/>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209550</xdr:colOff>
      <xdr:row>30</xdr:row>
      <xdr:rowOff>28575</xdr:rowOff>
    </xdr:from>
    <xdr:to>
      <xdr:col>1</xdr:col>
      <xdr:colOff>447675</xdr:colOff>
      <xdr:row>30</xdr:row>
      <xdr:rowOff>285750</xdr:rowOff>
    </xdr:to>
    <xdr:sp macro="" textlink="">
      <xdr:nvSpPr>
        <xdr:cNvPr id="28644" name="Oval 1"/>
        <xdr:cNvSpPr>
          <a:spLocks noChangeArrowheads="1"/>
        </xdr:cNvSpPr>
      </xdr:nvSpPr>
      <xdr:spPr bwMode="auto">
        <a:xfrm>
          <a:off x="819150" y="8134350"/>
          <a:ext cx="238125" cy="257175"/>
        </a:xfrm>
        <a:prstGeom prst="ellipse">
          <a:avLst/>
        </a:prstGeom>
        <a:solidFill>
          <a:srgbClr val="FCF305"/>
        </a:solidFill>
        <a:ln w="9525">
          <a:solidFill>
            <a:srgbClr val="000000"/>
          </a:solidFill>
          <a:round/>
          <a:headEnd/>
          <a:tailEnd/>
        </a:ln>
      </xdr:spPr>
    </xdr:sp>
    <xdr:clientData/>
  </xdr:twoCellAnchor>
  <xdr:twoCellAnchor>
    <xdr:from>
      <xdr:col>3</xdr:col>
      <xdr:colOff>209550</xdr:colOff>
      <xdr:row>30</xdr:row>
      <xdr:rowOff>28575</xdr:rowOff>
    </xdr:from>
    <xdr:to>
      <xdr:col>3</xdr:col>
      <xdr:colOff>447675</xdr:colOff>
      <xdr:row>30</xdr:row>
      <xdr:rowOff>285750</xdr:rowOff>
    </xdr:to>
    <xdr:sp macro="" textlink="">
      <xdr:nvSpPr>
        <xdr:cNvPr id="28645" name="Oval 2"/>
        <xdr:cNvSpPr>
          <a:spLocks noChangeArrowheads="1"/>
        </xdr:cNvSpPr>
      </xdr:nvSpPr>
      <xdr:spPr bwMode="auto">
        <a:xfrm>
          <a:off x="3314700" y="8134350"/>
          <a:ext cx="238125" cy="257175"/>
        </a:xfrm>
        <a:prstGeom prst="ellipse">
          <a:avLst/>
        </a:prstGeom>
        <a:solidFill>
          <a:srgbClr val="0000D4"/>
        </a:solidFill>
        <a:ln w="9525">
          <a:solidFill>
            <a:srgbClr val="000000"/>
          </a:solidFill>
          <a:round/>
          <a:headEnd/>
          <a:tailEnd/>
        </a:ln>
      </xdr:spPr>
    </xdr:sp>
    <xdr:clientData/>
  </xdr:twoCellAnchor>
  <xdr:twoCellAnchor>
    <xdr:from>
      <xdr:col>3</xdr:col>
      <xdr:colOff>238125</xdr:colOff>
      <xdr:row>30</xdr:row>
      <xdr:rowOff>57150</xdr:rowOff>
    </xdr:from>
    <xdr:to>
      <xdr:col>3</xdr:col>
      <xdr:colOff>428625</xdr:colOff>
      <xdr:row>30</xdr:row>
      <xdr:rowOff>266700</xdr:rowOff>
    </xdr:to>
    <xdr:sp macro="" textlink="">
      <xdr:nvSpPr>
        <xdr:cNvPr id="28646" name="AutoShape 3"/>
        <xdr:cNvSpPr>
          <a:spLocks noChangeArrowheads="1"/>
        </xdr:cNvSpPr>
      </xdr:nvSpPr>
      <xdr:spPr bwMode="auto">
        <a:xfrm>
          <a:off x="3343275" y="8162925"/>
          <a:ext cx="190500" cy="209550"/>
        </a:xfrm>
        <a:prstGeom prst="diamond">
          <a:avLst/>
        </a:prstGeom>
        <a:solidFill>
          <a:srgbClr val="DD0806"/>
        </a:solidFill>
        <a:ln w="9525">
          <a:solidFill>
            <a:srgbClr val="000000"/>
          </a:solidFill>
          <a:miter lim="800000"/>
          <a:headEnd/>
          <a:tailEnd/>
        </a:ln>
      </xdr:spPr>
    </xdr:sp>
    <xdr:clientData/>
  </xdr:twoCellAnchor>
  <xdr:twoCellAnchor>
    <xdr:from>
      <xdr:col>3</xdr:col>
      <xdr:colOff>209550</xdr:colOff>
      <xdr:row>31</xdr:row>
      <xdr:rowOff>28575</xdr:rowOff>
    </xdr:from>
    <xdr:to>
      <xdr:col>3</xdr:col>
      <xdr:colOff>447675</xdr:colOff>
      <xdr:row>31</xdr:row>
      <xdr:rowOff>285750</xdr:rowOff>
    </xdr:to>
    <xdr:sp macro="" textlink="">
      <xdr:nvSpPr>
        <xdr:cNvPr id="28647" name="Oval 4"/>
        <xdr:cNvSpPr>
          <a:spLocks noChangeArrowheads="1"/>
        </xdr:cNvSpPr>
      </xdr:nvSpPr>
      <xdr:spPr bwMode="auto">
        <a:xfrm>
          <a:off x="3314700" y="8610600"/>
          <a:ext cx="238125" cy="257175"/>
        </a:xfrm>
        <a:prstGeom prst="ellipse">
          <a:avLst/>
        </a:prstGeom>
        <a:solidFill>
          <a:srgbClr val="0000D4"/>
        </a:solidFill>
        <a:ln w="9525">
          <a:solidFill>
            <a:srgbClr val="000000"/>
          </a:solidFill>
          <a:round/>
          <a:headEnd/>
          <a:tailEnd/>
        </a:ln>
      </xdr:spPr>
    </xdr:sp>
    <xdr:clientData/>
  </xdr:twoCellAnchor>
  <xdr:twoCellAnchor>
    <xdr:from>
      <xdr:col>3</xdr:col>
      <xdr:colOff>238125</xdr:colOff>
      <xdr:row>31</xdr:row>
      <xdr:rowOff>57150</xdr:rowOff>
    </xdr:from>
    <xdr:to>
      <xdr:col>3</xdr:col>
      <xdr:colOff>428625</xdr:colOff>
      <xdr:row>31</xdr:row>
      <xdr:rowOff>266700</xdr:rowOff>
    </xdr:to>
    <xdr:sp macro="" textlink="">
      <xdr:nvSpPr>
        <xdr:cNvPr id="28648" name="AutoShape 5"/>
        <xdr:cNvSpPr>
          <a:spLocks noChangeArrowheads="1"/>
        </xdr:cNvSpPr>
      </xdr:nvSpPr>
      <xdr:spPr bwMode="auto">
        <a:xfrm>
          <a:off x="3343275" y="8639175"/>
          <a:ext cx="190500" cy="209550"/>
        </a:xfrm>
        <a:prstGeom prst="diamond">
          <a:avLst/>
        </a:prstGeom>
        <a:solidFill>
          <a:srgbClr val="FCF305"/>
        </a:solidFill>
        <a:ln w="9525">
          <a:solidFill>
            <a:srgbClr val="000000"/>
          </a:solidFill>
          <a:miter lim="800000"/>
          <a:headEnd/>
          <a:tailEnd/>
        </a:ln>
      </xdr:spPr>
    </xdr:sp>
    <xdr:clientData/>
  </xdr:twoCellAnchor>
  <xdr:twoCellAnchor>
    <xdr:from>
      <xdr:col>3</xdr:col>
      <xdr:colOff>209550</xdr:colOff>
      <xdr:row>31</xdr:row>
      <xdr:rowOff>28575</xdr:rowOff>
    </xdr:from>
    <xdr:to>
      <xdr:col>3</xdr:col>
      <xdr:colOff>447675</xdr:colOff>
      <xdr:row>31</xdr:row>
      <xdr:rowOff>285750</xdr:rowOff>
    </xdr:to>
    <xdr:sp macro="" textlink="">
      <xdr:nvSpPr>
        <xdr:cNvPr id="28649" name="Oval 6"/>
        <xdr:cNvSpPr>
          <a:spLocks noChangeArrowheads="1"/>
        </xdr:cNvSpPr>
      </xdr:nvSpPr>
      <xdr:spPr bwMode="auto">
        <a:xfrm>
          <a:off x="3314700" y="8610600"/>
          <a:ext cx="238125" cy="257175"/>
        </a:xfrm>
        <a:prstGeom prst="ellipse">
          <a:avLst/>
        </a:prstGeom>
        <a:solidFill>
          <a:srgbClr val="0000D4"/>
        </a:solidFill>
        <a:ln w="9525">
          <a:solidFill>
            <a:srgbClr val="000000"/>
          </a:solidFill>
          <a:round/>
          <a:headEnd/>
          <a:tailEnd/>
        </a:ln>
      </xdr:spPr>
    </xdr:sp>
    <xdr:clientData/>
  </xdr:twoCellAnchor>
  <xdr:twoCellAnchor>
    <xdr:from>
      <xdr:col>3</xdr:col>
      <xdr:colOff>238125</xdr:colOff>
      <xdr:row>31</xdr:row>
      <xdr:rowOff>57150</xdr:rowOff>
    </xdr:from>
    <xdr:to>
      <xdr:col>3</xdr:col>
      <xdr:colOff>428625</xdr:colOff>
      <xdr:row>31</xdr:row>
      <xdr:rowOff>266700</xdr:rowOff>
    </xdr:to>
    <xdr:sp macro="" textlink="">
      <xdr:nvSpPr>
        <xdr:cNvPr id="28650" name="AutoShape 7"/>
        <xdr:cNvSpPr>
          <a:spLocks noChangeArrowheads="1"/>
        </xdr:cNvSpPr>
      </xdr:nvSpPr>
      <xdr:spPr bwMode="auto">
        <a:xfrm>
          <a:off x="3343275" y="8639175"/>
          <a:ext cx="190500" cy="209550"/>
        </a:xfrm>
        <a:prstGeom prst="diamond">
          <a:avLst/>
        </a:prstGeom>
        <a:solidFill>
          <a:srgbClr val="DD0806"/>
        </a:solidFill>
        <a:ln w="9525">
          <a:solidFill>
            <a:srgbClr val="000000"/>
          </a:solidFill>
          <a:miter lim="800000"/>
          <a:headEnd/>
          <a:tailEnd/>
        </a:ln>
      </xdr:spPr>
    </xdr:sp>
    <xdr:clientData/>
  </xdr:twoCellAnchor>
  <xdr:twoCellAnchor>
    <xdr:from>
      <xdr:col>3</xdr:col>
      <xdr:colOff>209550</xdr:colOff>
      <xdr:row>30</xdr:row>
      <xdr:rowOff>28575</xdr:rowOff>
    </xdr:from>
    <xdr:to>
      <xdr:col>3</xdr:col>
      <xdr:colOff>447675</xdr:colOff>
      <xdr:row>30</xdr:row>
      <xdr:rowOff>285750</xdr:rowOff>
    </xdr:to>
    <xdr:sp macro="" textlink="">
      <xdr:nvSpPr>
        <xdr:cNvPr id="28651" name="Oval 8"/>
        <xdr:cNvSpPr>
          <a:spLocks noChangeArrowheads="1"/>
        </xdr:cNvSpPr>
      </xdr:nvSpPr>
      <xdr:spPr bwMode="auto">
        <a:xfrm>
          <a:off x="3314700" y="8134350"/>
          <a:ext cx="238125" cy="257175"/>
        </a:xfrm>
        <a:prstGeom prst="ellipse">
          <a:avLst/>
        </a:prstGeom>
        <a:solidFill>
          <a:srgbClr val="0000D4"/>
        </a:solidFill>
        <a:ln w="9525">
          <a:solidFill>
            <a:srgbClr val="000000"/>
          </a:solidFill>
          <a:round/>
          <a:headEnd/>
          <a:tailEnd/>
        </a:ln>
      </xdr:spPr>
    </xdr:sp>
    <xdr:clientData/>
  </xdr:twoCellAnchor>
  <xdr:twoCellAnchor>
    <xdr:from>
      <xdr:col>3</xdr:col>
      <xdr:colOff>238125</xdr:colOff>
      <xdr:row>30</xdr:row>
      <xdr:rowOff>57150</xdr:rowOff>
    </xdr:from>
    <xdr:to>
      <xdr:col>3</xdr:col>
      <xdr:colOff>428625</xdr:colOff>
      <xdr:row>30</xdr:row>
      <xdr:rowOff>266700</xdr:rowOff>
    </xdr:to>
    <xdr:sp macro="" textlink="">
      <xdr:nvSpPr>
        <xdr:cNvPr id="28652" name="AutoShape 9"/>
        <xdr:cNvSpPr>
          <a:spLocks noChangeArrowheads="1"/>
        </xdr:cNvSpPr>
      </xdr:nvSpPr>
      <xdr:spPr bwMode="auto">
        <a:xfrm>
          <a:off x="3343275" y="8162925"/>
          <a:ext cx="190500" cy="209550"/>
        </a:xfrm>
        <a:prstGeom prst="diamond">
          <a:avLst/>
        </a:prstGeom>
        <a:solidFill>
          <a:srgbClr val="FCF305"/>
        </a:solidFill>
        <a:ln w="9525">
          <a:solidFill>
            <a:srgbClr val="000000"/>
          </a:solidFill>
          <a:miter lim="800000"/>
          <a:headEnd/>
          <a:tailEnd/>
        </a:ln>
      </xdr:spPr>
    </xdr:sp>
    <xdr:clientData/>
  </xdr:twoCellAnchor>
  <xdr:twoCellAnchor>
    <xdr:from>
      <xdr:col>1</xdr:col>
      <xdr:colOff>209550</xdr:colOff>
      <xdr:row>29</xdr:row>
      <xdr:rowOff>28575</xdr:rowOff>
    </xdr:from>
    <xdr:to>
      <xdr:col>1</xdr:col>
      <xdr:colOff>447675</xdr:colOff>
      <xdr:row>29</xdr:row>
      <xdr:rowOff>285750</xdr:rowOff>
    </xdr:to>
    <xdr:sp macro="" textlink="">
      <xdr:nvSpPr>
        <xdr:cNvPr id="28653" name="Oval 10"/>
        <xdr:cNvSpPr>
          <a:spLocks noChangeArrowheads="1"/>
        </xdr:cNvSpPr>
      </xdr:nvSpPr>
      <xdr:spPr bwMode="auto">
        <a:xfrm>
          <a:off x="819150" y="7496175"/>
          <a:ext cx="238125" cy="257175"/>
        </a:xfrm>
        <a:prstGeom prst="ellipse">
          <a:avLst/>
        </a:prstGeom>
        <a:solidFill>
          <a:srgbClr val="1FB714"/>
        </a:solidFill>
        <a:ln w="9525">
          <a:solidFill>
            <a:srgbClr val="000000"/>
          </a:solidFill>
          <a:round/>
          <a:headEnd/>
          <a:tailEnd/>
        </a:ln>
      </xdr:spPr>
    </xdr:sp>
    <xdr:clientData/>
  </xdr:twoCellAnchor>
  <xdr:twoCellAnchor>
    <xdr:from>
      <xdr:col>1</xdr:col>
      <xdr:colOff>209550</xdr:colOff>
      <xdr:row>31</xdr:row>
      <xdr:rowOff>28575</xdr:rowOff>
    </xdr:from>
    <xdr:to>
      <xdr:col>1</xdr:col>
      <xdr:colOff>447675</xdr:colOff>
      <xdr:row>31</xdr:row>
      <xdr:rowOff>285750</xdr:rowOff>
    </xdr:to>
    <xdr:sp macro="" textlink="">
      <xdr:nvSpPr>
        <xdr:cNvPr id="28654" name="Oval 28"/>
        <xdr:cNvSpPr>
          <a:spLocks noChangeArrowheads="1"/>
        </xdr:cNvSpPr>
      </xdr:nvSpPr>
      <xdr:spPr bwMode="auto">
        <a:xfrm>
          <a:off x="819150" y="8610600"/>
          <a:ext cx="238125" cy="257175"/>
        </a:xfrm>
        <a:prstGeom prst="ellipse">
          <a:avLst/>
        </a:prstGeom>
        <a:solidFill>
          <a:srgbClr val="DD0806"/>
        </a:solidFill>
        <a:ln w="9525">
          <a:solidFill>
            <a:srgbClr val="000000"/>
          </a:solidFill>
          <a:round/>
          <a:headEnd/>
          <a:tailEnd/>
        </a:ln>
      </xdr:spPr>
    </xdr:sp>
    <xdr:clientData/>
  </xdr:twoCellAnchor>
  <xdr:twoCellAnchor>
    <xdr:from>
      <xdr:col>3</xdr:col>
      <xdr:colOff>209550</xdr:colOff>
      <xdr:row>29</xdr:row>
      <xdr:rowOff>28575</xdr:rowOff>
    </xdr:from>
    <xdr:to>
      <xdr:col>3</xdr:col>
      <xdr:colOff>447675</xdr:colOff>
      <xdr:row>29</xdr:row>
      <xdr:rowOff>285750</xdr:rowOff>
    </xdr:to>
    <xdr:sp macro="" textlink="">
      <xdr:nvSpPr>
        <xdr:cNvPr id="28655" name="Oval 29"/>
        <xdr:cNvSpPr>
          <a:spLocks noChangeArrowheads="1"/>
        </xdr:cNvSpPr>
      </xdr:nvSpPr>
      <xdr:spPr bwMode="auto">
        <a:xfrm>
          <a:off x="3314700" y="7496175"/>
          <a:ext cx="238125" cy="257175"/>
        </a:xfrm>
        <a:prstGeom prst="ellipse">
          <a:avLst/>
        </a:prstGeom>
        <a:solidFill>
          <a:srgbClr val="0000D4"/>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209550</xdr:colOff>
      <xdr:row>257</xdr:row>
      <xdr:rowOff>76200</xdr:rowOff>
    </xdr:from>
    <xdr:to>
      <xdr:col>0</xdr:col>
      <xdr:colOff>447675</xdr:colOff>
      <xdr:row>257</xdr:row>
      <xdr:rowOff>333375</xdr:rowOff>
    </xdr:to>
    <xdr:sp macro="" textlink="">
      <xdr:nvSpPr>
        <xdr:cNvPr id="5636" name="Oval 47"/>
        <xdr:cNvSpPr>
          <a:spLocks noChangeArrowheads="1"/>
        </xdr:cNvSpPr>
      </xdr:nvSpPr>
      <xdr:spPr bwMode="auto">
        <a:xfrm>
          <a:off x="209550" y="112414050"/>
          <a:ext cx="238125" cy="257175"/>
        </a:xfrm>
        <a:prstGeom prst="ellipse">
          <a:avLst/>
        </a:prstGeom>
        <a:solidFill>
          <a:srgbClr val="C3D69B"/>
        </a:solidFill>
        <a:ln w="9525">
          <a:solidFill>
            <a:srgbClr val="000000"/>
          </a:solidFill>
          <a:round/>
          <a:headEnd/>
          <a:tailEnd/>
        </a:ln>
      </xdr:spPr>
    </xdr:sp>
    <xdr:clientData/>
  </xdr:twoCellAnchor>
  <xdr:twoCellAnchor>
    <xdr:from>
      <xdr:col>4</xdr:col>
      <xdr:colOff>219075</xdr:colOff>
      <xdr:row>257</xdr:row>
      <xdr:rowOff>66675</xdr:rowOff>
    </xdr:from>
    <xdr:to>
      <xdr:col>4</xdr:col>
      <xdr:colOff>457200</xdr:colOff>
      <xdr:row>257</xdr:row>
      <xdr:rowOff>323850</xdr:rowOff>
    </xdr:to>
    <xdr:sp macro="" textlink="">
      <xdr:nvSpPr>
        <xdr:cNvPr id="5637" name="Oval 66"/>
        <xdr:cNvSpPr>
          <a:spLocks noChangeArrowheads="1"/>
        </xdr:cNvSpPr>
      </xdr:nvSpPr>
      <xdr:spPr bwMode="auto">
        <a:xfrm>
          <a:off x="3705225" y="112404525"/>
          <a:ext cx="238125" cy="257175"/>
        </a:xfrm>
        <a:prstGeom prst="ellipse">
          <a:avLst/>
        </a:prstGeom>
        <a:solidFill>
          <a:srgbClr val="95B3D7"/>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hyperlink" Target="../AppData/OpsNet/Inspectors/Surface/BASE/Forms/AllItems.aspx?RootFolder=%2fsites%2fOpsNet%2fInspectors%2fSurface%2fBASE%2fMass%20Transit%20BASE%2fMT%20BASE%20PIAP&amp;FolderCTID=&amp;View=%7bC99BECEA%2dBE7B%2d464B%2dA10D%2d966F8057957B%7d" TargetMode="External"/><Relationship Id="rId2" Type="http://schemas.openxmlformats.org/officeDocument/2006/relationships/hyperlink" Target="mailto:lisa.walby@dhs.gov" TargetMode="External"/><Relationship Id="rId1" Type="http://schemas.openxmlformats.org/officeDocument/2006/relationships/hyperlink" Target="mailto:henry.budhram@dhs.gov" TargetMode="External"/><Relationship Id="rId5" Type="http://schemas.openxmlformats.org/officeDocument/2006/relationships/drawing" Target="../drawings/drawing4.xm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
  <sheetViews>
    <sheetView view="pageBreakPreview" zoomScaleNormal="100" zoomScaleSheetLayoutView="100" workbookViewId="0">
      <selection activeCell="N18" sqref="N18"/>
    </sheetView>
  </sheetViews>
  <sheetFormatPr defaultRowHeight="12.75" x14ac:dyDescent="0.2"/>
  <sheetData/>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7" shapeId="15361" r:id="rId4">
          <objectPr defaultSize="0" autoPict="0" r:id="rId5">
            <anchor moveWithCells="1">
              <from>
                <xdr:col>0</xdr:col>
                <xdr:colOff>0</xdr:colOff>
                <xdr:row>0</xdr:row>
                <xdr:rowOff>0</xdr:rowOff>
              </from>
              <to>
                <xdr:col>9</xdr:col>
                <xdr:colOff>571500</xdr:colOff>
                <xdr:row>48</xdr:row>
                <xdr:rowOff>66675</xdr:rowOff>
              </to>
            </anchor>
          </objectPr>
        </oleObject>
      </mc:Choice>
      <mc:Fallback>
        <oleObject progId="AcroExch.Document.7" shapeId="153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6"/>
  <sheetViews>
    <sheetView view="pageBreakPreview" zoomScaleNormal="100" zoomScaleSheetLayoutView="100" workbookViewId="0">
      <selection sqref="A1:N1"/>
    </sheetView>
  </sheetViews>
  <sheetFormatPr defaultRowHeight="15" x14ac:dyDescent="0.25"/>
  <cols>
    <col min="1" max="1" width="6.7109375" style="378" customWidth="1"/>
    <col min="2" max="2" width="14.5703125" style="378" customWidth="1"/>
    <col min="3" max="16384" width="9.140625" style="378"/>
  </cols>
  <sheetData>
    <row r="1" spans="1:18" ht="31.5" customHeight="1" thickBot="1" x14ac:dyDescent="0.3">
      <c r="A1" s="898" t="s">
        <v>355</v>
      </c>
      <c r="B1" s="899"/>
      <c r="C1" s="899"/>
      <c r="D1" s="899"/>
      <c r="E1" s="899"/>
      <c r="F1" s="899"/>
      <c r="G1" s="899"/>
      <c r="H1" s="899"/>
      <c r="I1" s="899"/>
      <c r="J1" s="899"/>
      <c r="K1" s="899"/>
      <c r="L1" s="899"/>
      <c r="M1" s="899"/>
      <c r="N1" s="900"/>
    </row>
    <row r="2" spans="1:18" x14ac:dyDescent="0.25">
      <c r="A2" s="472"/>
      <c r="B2" s="472"/>
      <c r="C2" s="472"/>
      <c r="D2" s="472"/>
      <c r="E2" s="472"/>
      <c r="F2" s="472"/>
      <c r="G2" s="472"/>
      <c r="H2" s="472"/>
      <c r="I2" s="472"/>
      <c r="J2" s="472"/>
      <c r="K2" s="472"/>
      <c r="L2" s="472"/>
      <c r="M2" s="472"/>
    </row>
    <row r="3" spans="1:18" x14ac:dyDescent="0.25">
      <c r="A3" s="472"/>
      <c r="B3" s="472"/>
      <c r="C3" s="472"/>
      <c r="D3" s="472"/>
      <c r="E3" s="472"/>
      <c r="F3" s="472"/>
      <c r="G3" s="472"/>
      <c r="H3" s="472"/>
      <c r="I3" s="472"/>
      <c r="J3" s="472"/>
      <c r="K3" s="472"/>
      <c r="L3" s="472"/>
      <c r="M3" s="472"/>
    </row>
    <row r="4" spans="1:18" x14ac:dyDescent="0.25">
      <c r="A4" s="473" t="s">
        <v>354</v>
      </c>
    </row>
    <row r="5" spans="1:18" x14ac:dyDescent="0.25">
      <c r="B5" s="473" t="s">
        <v>353</v>
      </c>
    </row>
    <row r="6" spans="1:18" x14ac:dyDescent="0.25">
      <c r="C6" s="378" t="s">
        <v>352</v>
      </c>
    </row>
    <row r="7" spans="1:18" x14ac:dyDescent="0.25">
      <c r="C7" s="378" t="s">
        <v>351</v>
      </c>
    </row>
    <row r="8" spans="1:18" x14ac:dyDescent="0.25">
      <c r="C8" s="378" t="s">
        <v>599</v>
      </c>
    </row>
    <row r="9" spans="1:18" x14ac:dyDescent="0.25">
      <c r="C9" s="378" t="s">
        <v>364</v>
      </c>
    </row>
    <row r="11" spans="1:18" ht="15.75" thickBot="1" x14ac:dyDescent="0.3">
      <c r="B11" s="473" t="s">
        <v>350</v>
      </c>
    </row>
    <row r="12" spans="1:18" ht="30" customHeight="1" x14ac:dyDescent="0.25">
      <c r="C12" s="901" t="s">
        <v>366</v>
      </c>
      <c r="D12" s="902"/>
      <c r="E12" s="902"/>
      <c r="F12" s="902"/>
      <c r="G12" s="902"/>
      <c r="H12" s="902"/>
      <c r="I12" s="902"/>
      <c r="J12" s="902"/>
      <c r="K12" s="902"/>
      <c r="L12" s="903"/>
    </row>
    <row r="13" spans="1:18" ht="30" customHeight="1" x14ac:dyDescent="0.25">
      <c r="C13" s="904" t="s">
        <v>367</v>
      </c>
      <c r="D13" s="905"/>
      <c r="E13" s="905"/>
      <c r="F13" s="905"/>
      <c r="G13" s="905"/>
      <c r="H13" s="905"/>
      <c r="I13" s="905"/>
      <c r="J13" s="905"/>
      <c r="K13" s="905"/>
      <c r="L13" s="906"/>
      <c r="R13" s="474"/>
    </row>
    <row r="14" spans="1:18" ht="32.25" customHeight="1" x14ac:dyDescent="0.25">
      <c r="C14" s="904" t="s">
        <v>368</v>
      </c>
      <c r="D14" s="905"/>
      <c r="E14" s="905"/>
      <c r="F14" s="905"/>
      <c r="G14" s="905"/>
      <c r="H14" s="905"/>
      <c r="I14" s="905"/>
      <c r="J14" s="905"/>
      <c r="K14" s="905"/>
      <c r="L14" s="906"/>
    </row>
    <row r="15" spans="1:18" ht="15.75" thickBot="1" x14ac:dyDescent="0.3">
      <c r="C15" s="907" t="s">
        <v>369</v>
      </c>
      <c r="D15" s="908"/>
      <c r="E15" s="908"/>
      <c r="F15" s="908"/>
      <c r="G15" s="908"/>
      <c r="H15" s="908"/>
      <c r="I15" s="908"/>
      <c r="J15" s="908"/>
      <c r="K15" s="908"/>
      <c r="L15" s="909"/>
    </row>
    <row r="16" spans="1:18" x14ac:dyDescent="0.25">
      <c r="B16" s="473"/>
    </row>
    <row r="17" spans="1:13" ht="15.75" thickBot="1" x14ac:dyDescent="0.3">
      <c r="A17" s="473" t="s">
        <v>349</v>
      </c>
    </row>
    <row r="18" spans="1:13" ht="30" customHeight="1" thickBot="1" x14ac:dyDescent="0.3">
      <c r="C18" s="910" t="s">
        <v>370</v>
      </c>
      <c r="D18" s="911"/>
      <c r="E18" s="911"/>
      <c r="F18" s="911"/>
      <c r="G18" s="911"/>
      <c r="H18" s="911"/>
      <c r="I18" s="911"/>
      <c r="J18" s="911"/>
      <c r="K18" s="911"/>
      <c r="L18" s="912"/>
    </row>
    <row r="20" spans="1:13" x14ac:dyDescent="0.25">
      <c r="A20" s="473" t="s">
        <v>348</v>
      </c>
    </row>
    <row r="21" spans="1:13" x14ac:dyDescent="0.25">
      <c r="B21" s="378" t="s">
        <v>347</v>
      </c>
    </row>
    <row r="22" spans="1:13" ht="46.5" customHeight="1" x14ac:dyDescent="0.25">
      <c r="C22" s="913" t="s">
        <v>346</v>
      </c>
      <c r="D22" s="913"/>
      <c r="E22" s="913"/>
      <c r="F22" s="913"/>
      <c r="G22" s="913"/>
      <c r="H22" s="913"/>
      <c r="I22" s="913"/>
      <c r="J22" s="913"/>
      <c r="K22" s="913"/>
      <c r="L22" s="913"/>
    </row>
    <row r="24" spans="1:13" x14ac:dyDescent="0.25">
      <c r="C24" s="475"/>
    </row>
    <row r="25" spans="1:13" ht="15.75" x14ac:dyDescent="0.25">
      <c r="A25" s="384" t="s">
        <v>28</v>
      </c>
    </row>
    <row r="26" spans="1:13" ht="5.25" customHeight="1" x14ac:dyDescent="0.25">
      <c r="A26" s="468"/>
      <c r="B26" s="468"/>
      <c r="C26" s="468"/>
      <c r="D26" s="468"/>
      <c r="E26" s="468"/>
      <c r="F26" s="468"/>
      <c r="G26" s="468"/>
    </row>
    <row r="27" spans="1:13" ht="51" x14ac:dyDescent="0.25">
      <c r="A27" s="469"/>
      <c r="B27" s="470" t="s">
        <v>178</v>
      </c>
      <c r="C27" s="469"/>
      <c r="D27" s="919" t="s">
        <v>177</v>
      </c>
      <c r="E27" s="919"/>
      <c r="F27" s="469"/>
      <c r="G27" s="467" t="s">
        <v>345</v>
      </c>
    </row>
    <row r="28" spans="1:13" ht="45" x14ac:dyDescent="0.25">
      <c r="D28" s="467" t="s">
        <v>344</v>
      </c>
    </row>
    <row r="32" spans="1:13" ht="15.75" thickBot="1" x14ac:dyDescent="0.3">
      <c r="A32" s="476"/>
      <c r="B32" s="476"/>
      <c r="C32" s="476"/>
      <c r="D32" s="476"/>
      <c r="E32" s="476"/>
      <c r="F32" s="476"/>
      <c r="G32" s="476"/>
      <c r="H32" s="476"/>
      <c r="I32" s="476"/>
      <c r="J32" s="476"/>
      <c r="K32" s="476"/>
      <c r="L32" s="476"/>
      <c r="M32" s="476"/>
    </row>
    <row r="33" spans="1:13" ht="15.75" thickTop="1" x14ac:dyDescent="0.25">
      <c r="A33" s="917" t="s">
        <v>343</v>
      </c>
      <c r="B33" s="918"/>
      <c r="C33" s="918"/>
      <c r="D33" s="918"/>
      <c r="E33" s="918"/>
      <c r="F33" s="918"/>
      <c r="G33" s="918"/>
      <c r="H33" s="918"/>
      <c r="I33" s="918"/>
      <c r="J33" s="918"/>
      <c r="K33" s="918"/>
      <c r="L33" s="918"/>
      <c r="M33" s="918"/>
    </row>
    <row r="34" spans="1:13" ht="15" customHeight="1" x14ac:dyDescent="0.25">
      <c r="A34" s="916" t="s">
        <v>342</v>
      </c>
      <c r="B34" s="915"/>
      <c r="C34" s="915"/>
      <c r="D34" s="915"/>
      <c r="E34" s="915"/>
      <c r="F34" s="915"/>
      <c r="G34" s="915"/>
      <c r="H34" s="915"/>
      <c r="I34" s="915"/>
      <c r="J34" s="915"/>
      <c r="K34" s="915"/>
      <c r="L34" s="915"/>
      <c r="M34" s="915"/>
    </row>
    <row r="35" spans="1:13" x14ac:dyDescent="0.25">
      <c r="C35" s="467"/>
    </row>
    <row r="37" spans="1:13" x14ac:dyDescent="0.25">
      <c r="A37" s="477" t="s">
        <v>341</v>
      </c>
    </row>
    <row r="38" spans="1:13" x14ac:dyDescent="0.25">
      <c r="A38" s="378" t="s">
        <v>337</v>
      </c>
    </row>
    <row r="39" spans="1:13" x14ac:dyDescent="0.25">
      <c r="A39" s="378" t="s">
        <v>340</v>
      </c>
    </row>
    <row r="40" spans="1:13" x14ac:dyDescent="0.25">
      <c r="A40" s="475" t="s">
        <v>339</v>
      </c>
    </row>
    <row r="43" spans="1:13" x14ac:dyDescent="0.25">
      <c r="A43" s="920" t="s">
        <v>338</v>
      </c>
      <c r="B43" s="915"/>
    </row>
    <row r="44" spans="1:13" x14ac:dyDescent="0.25">
      <c r="A44" s="916" t="s">
        <v>337</v>
      </c>
      <c r="B44" s="915"/>
    </row>
    <row r="45" spans="1:13" ht="15" customHeight="1" x14ac:dyDescent="0.25">
      <c r="A45" s="916" t="s">
        <v>336</v>
      </c>
      <c r="B45" s="915"/>
      <c r="C45" s="915"/>
      <c r="D45" s="915"/>
      <c r="E45" s="915"/>
    </row>
    <row r="46" spans="1:13" ht="15" customHeight="1" x14ac:dyDescent="0.25">
      <c r="A46" s="914" t="s">
        <v>335</v>
      </c>
      <c r="B46" s="915"/>
      <c r="C46" s="915"/>
      <c r="D46" s="915"/>
      <c r="E46" s="915"/>
    </row>
  </sheetData>
  <sheetProtection password="877D" sheet="1" objects="1" scenarios="1" selectLockedCells="1" selectUnlockedCells="1"/>
  <mergeCells count="14">
    <mergeCell ref="C18:L18"/>
    <mergeCell ref="C22:L22"/>
    <mergeCell ref="A46:E46"/>
    <mergeCell ref="A44:B44"/>
    <mergeCell ref="A33:M33"/>
    <mergeCell ref="A34:M34"/>
    <mergeCell ref="A45:E45"/>
    <mergeCell ref="D27:E27"/>
    <mergeCell ref="A43:B43"/>
    <mergeCell ref="A1:N1"/>
    <mergeCell ref="C12:L12"/>
    <mergeCell ref="C13:L13"/>
    <mergeCell ref="C14:L14"/>
    <mergeCell ref="C15:L15"/>
  </mergeCells>
  <hyperlinks>
    <hyperlink ref="A46" r:id="rId1"/>
    <hyperlink ref="A40" r:id="rId2"/>
    <hyperlink ref="C22" r:id="rId3" display="https://team.ishare.tsa.dhs.gov/sites/OpsNet/Inspectors/Surface/BASE/Forms/AllItems.aspx?RootFolder=%2fsites%2fOpsNet%2fInspectors%2fSurface%2fBASE%2fMass%20Transit%20BASE%2fMT%20BASE%20PIAP&amp;FolderCTID=&amp;View=%7bC99BECEA%2dBE7B%2d464B%2dA10D%2d966F8057957B%7d"/>
  </hyperlinks>
  <pageMargins left="0.7" right="0.7" top="0.75" bottom="0.75" header="0.3" footer="0.3"/>
  <pageSetup scale="68" orientation="portrait" r:id="rId4"/>
  <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263"/>
  <sheetViews>
    <sheetView zoomScaleNormal="100" zoomScaleSheetLayoutView="100" workbookViewId="0">
      <pane ySplit="5" topLeftCell="A9" activePane="bottomLeft" state="frozen"/>
      <selection activeCell="D65" sqref="D65"/>
      <selection pane="bottomLeft" activeCell="H12" sqref="H12"/>
    </sheetView>
  </sheetViews>
  <sheetFormatPr defaultRowHeight="15" x14ac:dyDescent="0.25"/>
  <cols>
    <col min="1" max="1" width="9.140625" style="378"/>
    <col min="2" max="2" width="35" style="378" customWidth="1"/>
    <col min="3" max="3" width="14.28515625" style="378" customWidth="1"/>
    <col min="4" max="4" width="11.7109375" style="378" customWidth="1"/>
    <col min="5" max="5" width="10.85546875" style="378" customWidth="1"/>
    <col min="6" max="6" width="35.42578125" style="378" customWidth="1"/>
    <col min="7" max="7" width="1.28515625" style="378" customWidth="1"/>
    <col min="8" max="8" width="14.7109375" style="378" customWidth="1"/>
    <col min="9" max="9" width="15.5703125" style="378" customWidth="1"/>
    <col min="10" max="10" width="16.140625" style="378" customWidth="1"/>
    <col min="11" max="11" width="46.5703125" style="378" customWidth="1"/>
    <col min="12" max="16384" width="9.140625" style="378"/>
  </cols>
  <sheetData>
    <row r="1" spans="1:11" ht="36" customHeight="1" x14ac:dyDescent="0.25">
      <c r="A1" s="921" t="s">
        <v>363</v>
      </c>
      <c r="B1" s="922"/>
      <c r="C1" s="922"/>
      <c r="D1" s="922"/>
      <c r="E1" s="922"/>
      <c r="F1" s="922"/>
      <c r="G1" s="922"/>
      <c r="H1" s="922"/>
      <c r="I1" s="922"/>
      <c r="J1" s="922"/>
      <c r="K1" s="922"/>
    </row>
    <row r="2" spans="1:11" x14ac:dyDescent="0.25">
      <c r="A2" s="925"/>
      <c r="B2" s="915"/>
      <c r="C2" s="915"/>
      <c r="D2" s="915"/>
      <c r="E2" s="915"/>
      <c r="F2" s="915"/>
      <c r="G2" s="915"/>
      <c r="H2" s="915"/>
      <c r="I2" s="915"/>
      <c r="J2" s="915"/>
      <c r="K2" s="915"/>
    </row>
    <row r="3" spans="1:11" ht="23.25" x14ac:dyDescent="0.25">
      <c r="A3" s="923" t="str">
        <f>'Agency Profile'!$A$11</f>
        <v>&lt;&lt;Agency Name&gt;&gt;</v>
      </c>
      <c r="B3" s="924"/>
      <c r="C3" s="924"/>
      <c r="D3" s="924"/>
      <c r="E3" s="924"/>
      <c r="F3" s="924"/>
      <c r="G3" s="924"/>
      <c r="H3" s="924"/>
      <c r="I3" s="924"/>
      <c r="J3" s="924"/>
      <c r="K3" s="924"/>
    </row>
    <row r="4" spans="1:11" ht="15.75" thickBot="1" x14ac:dyDescent="0.3">
      <c r="A4" s="926"/>
      <c r="B4" s="927"/>
      <c r="C4" s="927"/>
      <c r="D4" s="927"/>
      <c r="E4" s="927"/>
      <c r="F4" s="927"/>
      <c r="G4" s="927"/>
      <c r="H4" s="927"/>
      <c r="I4" s="927"/>
      <c r="J4" s="927"/>
      <c r="K4" s="927"/>
    </row>
    <row r="5" spans="1:11" s="384" customFormat="1" ht="79.5" thickBot="1" x14ac:dyDescent="0.3">
      <c r="A5" s="379" t="s">
        <v>190</v>
      </c>
      <c r="B5" s="380"/>
      <c r="C5" s="380" t="s">
        <v>598</v>
      </c>
      <c r="D5" s="380" t="s">
        <v>362</v>
      </c>
      <c r="E5" s="380" t="s">
        <v>192</v>
      </c>
      <c r="F5" s="381" t="s">
        <v>284</v>
      </c>
      <c r="G5" s="382"/>
      <c r="H5" s="380" t="s">
        <v>361</v>
      </c>
      <c r="I5" s="380" t="s">
        <v>360</v>
      </c>
      <c r="J5" s="380" t="s">
        <v>359</v>
      </c>
      <c r="K5" s="383" t="s">
        <v>358</v>
      </c>
    </row>
    <row r="6" spans="1:11" x14ac:dyDescent="0.25">
      <c r="A6" s="385"/>
      <c r="B6" s="385" t="s">
        <v>82</v>
      </c>
      <c r="C6" s="386"/>
      <c r="D6" s="387"/>
      <c r="E6" s="387"/>
      <c r="F6" s="387"/>
      <c r="G6" s="388"/>
      <c r="H6" s="387"/>
      <c r="I6" s="387"/>
      <c r="J6" s="387"/>
      <c r="K6" s="387"/>
    </row>
    <row r="7" spans="1:11" x14ac:dyDescent="0.25">
      <c r="A7" s="389">
        <v>1</v>
      </c>
      <c r="B7" s="390" t="s">
        <v>57</v>
      </c>
      <c r="C7" s="391"/>
      <c r="D7" s="392"/>
      <c r="E7" s="392"/>
      <c r="F7" s="392"/>
      <c r="G7" s="393"/>
      <c r="H7" s="392"/>
      <c r="I7" s="392"/>
      <c r="J7" s="392"/>
      <c r="K7" s="392"/>
    </row>
    <row r="8" spans="1:11" ht="15.75" thickBot="1" x14ac:dyDescent="0.3">
      <c r="A8" s="394">
        <v>1.1000000000000001</v>
      </c>
      <c r="B8" s="395" t="s">
        <v>56</v>
      </c>
      <c r="C8" s="396"/>
      <c r="D8" s="397"/>
      <c r="E8" s="397"/>
      <c r="F8" s="397"/>
      <c r="G8" s="398"/>
      <c r="H8" s="397"/>
      <c r="I8" s="397"/>
      <c r="J8" s="397"/>
      <c r="K8" s="397"/>
    </row>
    <row r="9" spans="1:11" ht="22.5" x14ac:dyDescent="0.25">
      <c r="A9" s="33">
        <v>1.101</v>
      </c>
      <c r="B9" s="100" t="s">
        <v>198</v>
      </c>
      <c r="C9" s="399" t="str">
        <f>+IF(Checklist!C10="","NOT SCORED",Checklist!C10)</f>
        <v>NOT SCORED</v>
      </c>
      <c r="D9" s="399">
        <f>Checklist!D10</f>
        <v>0</v>
      </c>
      <c r="E9" s="399">
        <f>Checklist!E10</f>
        <v>0</v>
      </c>
      <c r="F9" s="400">
        <f>Checklist!F10</f>
        <v>0</v>
      </c>
      <c r="G9" s="401"/>
      <c r="H9" s="696"/>
      <c r="I9" s="696"/>
      <c r="J9" s="696"/>
      <c r="K9" s="697"/>
    </row>
    <row r="10" spans="1:11" ht="22.5" x14ac:dyDescent="0.25">
      <c r="A10" s="38">
        <v>1.1020000000000001</v>
      </c>
      <c r="B10" s="402" t="s">
        <v>141</v>
      </c>
      <c r="C10" s="399" t="str">
        <f>+IF(Checklist!C11="","NOT SCORED",Checklist!C11)</f>
        <v>NOT SCORED</v>
      </c>
      <c r="D10" s="399">
        <f>Checklist!D11</f>
        <v>0</v>
      </c>
      <c r="E10" s="399">
        <f>Checklist!E11</f>
        <v>0</v>
      </c>
      <c r="F10" s="400">
        <f>Checklist!F11</f>
        <v>0</v>
      </c>
      <c r="G10" s="401"/>
      <c r="H10" s="696"/>
      <c r="I10" s="696"/>
      <c r="J10" s="696"/>
      <c r="K10" s="697"/>
    </row>
    <row r="11" spans="1:11" ht="56.25" x14ac:dyDescent="0.25">
      <c r="A11" s="39">
        <v>1.103</v>
      </c>
      <c r="B11" s="402" t="s">
        <v>140</v>
      </c>
      <c r="C11" s="399" t="str">
        <f>+IF(Checklist!C12="","NOT SCORED",Checklist!C12)</f>
        <v>NOT SCORED</v>
      </c>
      <c r="D11" s="399">
        <f>Checklist!D12</f>
        <v>0</v>
      </c>
      <c r="E11" s="399">
        <f>Checklist!E12</f>
        <v>0</v>
      </c>
      <c r="F11" s="400">
        <f>Checklist!F12</f>
        <v>0</v>
      </c>
      <c r="G11" s="401"/>
      <c r="H11" s="696"/>
      <c r="I11" s="696"/>
      <c r="J11" s="696"/>
      <c r="K11" s="697"/>
    </row>
    <row r="12" spans="1:11" ht="22.5" x14ac:dyDescent="0.25">
      <c r="A12" s="39">
        <v>1.1040000000000001</v>
      </c>
      <c r="B12" s="402" t="s">
        <v>125</v>
      </c>
      <c r="C12" s="399" t="str">
        <f>+IF(Checklist!C13="","NOT SCORED",Checklist!C13)</f>
        <v>NOT SCORED</v>
      </c>
      <c r="D12" s="399">
        <f>Checklist!D13</f>
        <v>0</v>
      </c>
      <c r="E12" s="399">
        <f>Checklist!E13</f>
        <v>0</v>
      </c>
      <c r="F12" s="400">
        <f>Checklist!F13</f>
        <v>0</v>
      </c>
      <c r="G12" s="401"/>
      <c r="H12" s="696"/>
      <c r="I12" s="696"/>
      <c r="J12" s="696"/>
      <c r="K12" s="697"/>
    </row>
    <row r="13" spans="1:11" ht="45" x14ac:dyDescent="0.25">
      <c r="A13" s="39">
        <v>1.105</v>
      </c>
      <c r="B13" s="403" t="s">
        <v>121</v>
      </c>
      <c r="C13" s="399" t="str">
        <f>+IF(Checklist!C14="","NOT SCORED",Checklist!C14)</f>
        <v>NOT SCORED</v>
      </c>
      <c r="D13" s="399">
        <f>Checklist!D14</f>
        <v>0</v>
      </c>
      <c r="E13" s="399">
        <f>Checklist!E14</f>
        <v>0</v>
      </c>
      <c r="F13" s="400">
        <f>Checklist!F14</f>
        <v>0</v>
      </c>
      <c r="G13" s="401"/>
      <c r="H13" s="696"/>
      <c r="I13" s="696"/>
      <c r="J13" s="696"/>
      <c r="K13" s="697"/>
    </row>
    <row r="14" spans="1:11" ht="45" x14ac:dyDescent="0.25">
      <c r="A14" s="38">
        <v>1.1060000000000001</v>
      </c>
      <c r="B14" s="402" t="s">
        <v>143</v>
      </c>
      <c r="C14" s="399" t="str">
        <f>+IF(Checklist!C15="","NOT SCORED",Checklist!C15)</f>
        <v>NOT SCORED</v>
      </c>
      <c r="D14" s="399">
        <f>Checklist!D15</f>
        <v>0</v>
      </c>
      <c r="E14" s="399">
        <f>Checklist!E15</f>
        <v>0</v>
      </c>
      <c r="F14" s="400">
        <f>Checklist!F15</f>
        <v>0</v>
      </c>
      <c r="G14" s="401"/>
      <c r="H14" s="696"/>
      <c r="I14" s="696"/>
      <c r="J14" s="696"/>
      <c r="K14" s="697"/>
    </row>
    <row r="15" spans="1:11" ht="56.25" x14ac:dyDescent="0.25">
      <c r="A15" s="39">
        <v>1.107</v>
      </c>
      <c r="B15" s="402" t="s">
        <v>144</v>
      </c>
      <c r="C15" s="399" t="str">
        <f>+IF(Checklist!C16="","NOT SCORED",Checklist!C16)</f>
        <v>NOT SCORED</v>
      </c>
      <c r="D15" s="399">
        <f>Checklist!D16</f>
        <v>0</v>
      </c>
      <c r="E15" s="399">
        <f>Checklist!E16</f>
        <v>0</v>
      </c>
      <c r="F15" s="400">
        <f>Checklist!F16</f>
        <v>0</v>
      </c>
      <c r="G15" s="401"/>
      <c r="H15" s="696"/>
      <c r="I15" s="696"/>
      <c r="J15" s="696"/>
      <c r="K15" s="697"/>
    </row>
    <row r="16" spans="1:11" ht="67.5" x14ac:dyDescent="0.25">
      <c r="A16" s="38">
        <v>1.1080000000000001</v>
      </c>
      <c r="B16" s="404" t="s">
        <v>89</v>
      </c>
      <c r="C16" s="399" t="str">
        <f>+IF(Checklist!C17="","NOT SCORED",Checklist!C17)</f>
        <v>NOT SCORED</v>
      </c>
      <c r="D16" s="399">
        <f>Checklist!D17</f>
        <v>0</v>
      </c>
      <c r="E16" s="399">
        <f>Checklist!E17</f>
        <v>0</v>
      </c>
      <c r="F16" s="400">
        <f>Checklist!F17</f>
        <v>0</v>
      </c>
      <c r="G16" s="401"/>
      <c r="H16" s="696"/>
      <c r="I16" s="696"/>
      <c r="J16" s="696"/>
      <c r="K16" s="697"/>
    </row>
    <row r="17" spans="1:11" ht="33.75" x14ac:dyDescent="0.25">
      <c r="A17" s="38">
        <v>1.109</v>
      </c>
      <c r="B17" s="405" t="s">
        <v>119</v>
      </c>
      <c r="C17" s="399" t="str">
        <f>+IF(Checklist!C18="","NOT SCORED",Checklist!C18)</f>
        <v>NOT SCORED</v>
      </c>
      <c r="D17" s="399">
        <f>Checklist!D18</f>
        <v>0</v>
      </c>
      <c r="E17" s="399">
        <f>Checklist!E18</f>
        <v>0</v>
      </c>
      <c r="F17" s="400">
        <f>Checklist!F18</f>
        <v>0</v>
      </c>
      <c r="G17" s="401"/>
      <c r="H17" s="696"/>
      <c r="I17" s="696"/>
      <c r="J17" s="696"/>
      <c r="K17" s="697"/>
    </row>
    <row r="18" spans="1:11" ht="67.5" x14ac:dyDescent="0.25">
      <c r="A18" s="40">
        <v>1.1100000000000001</v>
      </c>
      <c r="B18" s="406" t="s">
        <v>201</v>
      </c>
      <c r="C18" s="399" t="str">
        <f>+IF(Checklist!C19="","NOT SCORED",Checklist!C19)</f>
        <v>NOT SCORED</v>
      </c>
      <c r="D18" s="399">
        <f>Checklist!D19</f>
        <v>0</v>
      </c>
      <c r="E18" s="399">
        <f>Checklist!E19</f>
        <v>0</v>
      </c>
      <c r="F18" s="400">
        <f>Checklist!F19</f>
        <v>0</v>
      </c>
      <c r="G18" s="401"/>
      <c r="H18" s="696"/>
      <c r="I18" s="696"/>
      <c r="J18" s="696"/>
      <c r="K18" s="697"/>
    </row>
    <row r="19" spans="1:11" ht="45" x14ac:dyDescent="0.25">
      <c r="A19" s="38">
        <v>1.111</v>
      </c>
      <c r="B19" s="318" t="s">
        <v>181</v>
      </c>
      <c r="C19" s="399" t="str">
        <f>+IF(Checklist!C20="","NOT SCORED",Checklist!C20)</f>
        <v>NOT SCORED</v>
      </c>
      <c r="D19" s="399">
        <f>Checklist!D20</f>
        <v>0</v>
      </c>
      <c r="E19" s="399">
        <f>Checklist!E20</f>
        <v>0</v>
      </c>
      <c r="F19" s="400">
        <f>Checklist!F20</f>
        <v>0</v>
      </c>
      <c r="G19" s="401"/>
      <c r="H19" s="696"/>
      <c r="I19" s="696"/>
      <c r="J19" s="696"/>
      <c r="K19" s="697"/>
    </row>
    <row r="20" spans="1:11" x14ac:dyDescent="0.25">
      <c r="A20" s="38">
        <v>1.1120000000000001</v>
      </c>
      <c r="B20" s="318" t="s">
        <v>426</v>
      </c>
      <c r="C20" s="399" t="str">
        <f>+IF(Checklist!C21="","NOT SCORED",Checklist!C21)</f>
        <v>NOT SCORED</v>
      </c>
      <c r="D20" s="399">
        <f>Checklist!D21</f>
        <v>0</v>
      </c>
      <c r="E20" s="399">
        <f>Checklist!E21</f>
        <v>0</v>
      </c>
      <c r="F20" s="400">
        <f>Checklist!F21</f>
        <v>0</v>
      </c>
      <c r="G20" s="401"/>
      <c r="H20" s="696"/>
      <c r="I20" s="696"/>
      <c r="J20" s="696"/>
      <c r="K20" s="697"/>
    </row>
    <row r="21" spans="1:11" ht="33.75" x14ac:dyDescent="0.25">
      <c r="A21" s="38">
        <v>1.113</v>
      </c>
      <c r="B21" s="406" t="s">
        <v>204</v>
      </c>
      <c r="C21" s="399" t="str">
        <f>+IF(Checklist!C22="","NOT SCORED",Checklist!C22)</f>
        <v>NOT SCORED</v>
      </c>
      <c r="D21" s="399">
        <f>Checklist!D22</f>
        <v>0</v>
      </c>
      <c r="E21" s="399">
        <f>Checklist!E22</f>
        <v>0</v>
      </c>
      <c r="F21" s="400">
        <f>Checklist!F22</f>
        <v>0</v>
      </c>
      <c r="G21" s="401"/>
      <c r="H21" s="696"/>
      <c r="I21" s="696"/>
      <c r="J21" s="696"/>
      <c r="K21" s="697"/>
    </row>
    <row r="22" spans="1:11" ht="22.5" x14ac:dyDescent="0.25">
      <c r="A22" s="38">
        <v>1.1140000000000001</v>
      </c>
      <c r="B22" s="318" t="s">
        <v>165</v>
      </c>
      <c r="C22" s="399" t="str">
        <f>+IF(Checklist!C23="","NOT SCORED",Checklist!C23)</f>
        <v>NOT SCORED</v>
      </c>
      <c r="D22" s="399">
        <f>Checklist!D23</f>
        <v>0</v>
      </c>
      <c r="E22" s="399">
        <f>Checklist!E23</f>
        <v>0</v>
      </c>
      <c r="F22" s="400">
        <f>Checklist!F23</f>
        <v>0</v>
      </c>
      <c r="G22" s="401"/>
      <c r="H22" s="696"/>
      <c r="I22" s="696"/>
      <c r="J22" s="696"/>
      <c r="K22" s="697"/>
    </row>
    <row r="23" spans="1:11" x14ac:dyDescent="0.25">
      <c r="A23" s="38">
        <v>1.115</v>
      </c>
      <c r="B23" s="406" t="str">
        <f>IF('Agency Profile'!B19="X","N/A Not Governed By 49 CFR Part 659","Does the SSP outline a process for securing SSO agency review and approval of updates to the SSP?")</f>
        <v>N/A Not Governed By 49 CFR Part 659</v>
      </c>
      <c r="C23" s="399">
        <f>+IF(Checklist!C24="","NOT SCORED",Checklist!C24)</f>
        <v>4</v>
      </c>
      <c r="D23" s="399">
        <f>Checklist!D24</f>
        <v>0</v>
      </c>
      <c r="E23" s="399">
        <f>Checklist!E24</f>
        <v>0</v>
      </c>
      <c r="F23" s="400" t="str">
        <f>Checklist!F24</f>
        <v>N/A</v>
      </c>
      <c r="G23" s="401"/>
      <c r="H23" s="696"/>
      <c r="I23" s="696"/>
      <c r="J23" s="696"/>
      <c r="K23" s="697"/>
    </row>
    <row r="24" spans="1:11" x14ac:dyDescent="0.25">
      <c r="A24" s="38">
        <v>1.1160000000000001</v>
      </c>
      <c r="B24" s="406" t="str">
        <f>IF('Agency Profile'!B19="X","N/A Not Governed By 49 CFR Part 659","Has the SSP been prepared for submission to the SSO agency for review and approval?  If yes, indicate the approval date in evidence.")</f>
        <v>N/A Not Governed By 49 CFR Part 659</v>
      </c>
      <c r="C24" s="399">
        <f>+IF(Checklist!C25="","NOT SCORED",Checklist!C25)</f>
        <v>4</v>
      </c>
      <c r="D24" s="399">
        <f>Checklist!D25</f>
        <v>0</v>
      </c>
      <c r="E24" s="399">
        <f>Checklist!E25</f>
        <v>0</v>
      </c>
      <c r="F24" s="400" t="str">
        <f>Checklist!F25</f>
        <v>N/A</v>
      </c>
      <c r="G24" s="401"/>
      <c r="H24" s="696"/>
      <c r="I24" s="696"/>
      <c r="J24" s="696"/>
      <c r="K24" s="697"/>
    </row>
    <row r="25" spans="1:11" ht="15.75" thickBot="1" x14ac:dyDescent="0.3">
      <c r="A25" s="407">
        <v>1.117</v>
      </c>
      <c r="B25" s="327" t="str">
        <f>IF('Agency Profile'!B19="X","N/A Not Governed By 49 CFR Part 659","Has the agency received documentation from the SSO confirming its review and approval of the SSP currently in effect?")</f>
        <v>N/A Not Governed By 49 CFR Part 659</v>
      </c>
      <c r="C25" s="399">
        <f>+IF(Checklist!C26="","NOT SCORED",Checklist!C26)</f>
        <v>4</v>
      </c>
      <c r="D25" s="399">
        <f>Checklist!D26</f>
        <v>0</v>
      </c>
      <c r="E25" s="399">
        <f>Checklist!E26</f>
        <v>0</v>
      </c>
      <c r="F25" s="400" t="str">
        <f>Checklist!F26</f>
        <v>N/A</v>
      </c>
      <c r="G25" s="401"/>
      <c r="H25" s="696"/>
      <c r="I25" s="696"/>
      <c r="J25" s="696"/>
      <c r="K25" s="697"/>
    </row>
    <row r="26" spans="1:11" ht="15.75" thickBot="1" x14ac:dyDescent="0.3">
      <c r="A26" s="408">
        <v>1.2</v>
      </c>
      <c r="B26" s="409" t="s">
        <v>55</v>
      </c>
      <c r="C26" s="410"/>
      <c r="D26" s="410"/>
      <c r="E26" s="410"/>
      <c r="F26" s="410"/>
      <c r="G26" s="411"/>
      <c r="H26" s="698"/>
      <c r="I26" s="698"/>
      <c r="J26" s="698"/>
      <c r="K26" s="699"/>
    </row>
    <row r="27" spans="1:11" ht="22.5" x14ac:dyDescent="0.25">
      <c r="A27" s="177">
        <v>1.2010000000000001</v>
      </c>
      <c r="B27" s="412" t="s">
        <v>205</v>
      </c>
      <c r="C27" s="413" t="str">
        <f>+IF(Checklist!C28="","NOT SCORED",Checklist!C28)</f>
        <v>NOT SCORED</v>
      </c>
      <c r="D27" s="414">
        <f>Checklist!D28</f>
        <v>0</v>
      </c>
      <c r="E27" s="415">
        <f>Checklist!E28</f>
        <v>0</v>
      </c>
      <c r="F27" s="416">
        <f>Checklist!F28</f>
        <v>0</v>
      </c>
      <c r="G27" s="417"/>
      <c r="H27" s="696"/>
      <c r="I27" s="696"/>
      <c r="J27" s="696"/>
      <c r="K27" s="697"/>
    </row>
    <row r="28" spans="1:11" ht="56.25" x14ac:dyDescent="0.25">
      <c r="A28" s="178">
        <v>1.202</v>
      </c>
      <c r="B28" s="313" t="s">
        <v>164</v>
      </c>
      <c r="C28" s="418" t="str">
        <f>+IF(Checklist!C29="","NOT SCORED",Checklist!C29)</f>
        <v>NOT SCORED</v>
      </c>
      <c r="D28" s="419">
        <f>Checklist!D29</f>
        <v>0</v>
      </c>
      <c r="E28" s="420">
        <f>Checklist!E29</f>
        <v>0</v>
      </c>
      <c r="F28" s="421">
        <f>Checklist!F29</f>
        <v>0</v>
      </c>
      <c r="G28" s="401"/>
      <c r="H28" s="696"/>
      <c r="I28" s="696"/>
      <c r="J28" s="696"/>
      <c r="K28" s="697"/>
    </row>
    <row r="29" spans="1:11" ht="22.5" x14ac:dyDescent="0.25">
      <c r="A29" s="178">
        <v>1.2030000000000001</v>
      </c>
      <c r="B29" s="313" t="s">
        <v>126</v>
      </c>
      <c r="C29" s="418" t="str">
        <f>+IF(Checklist!C30="","NOT SCORED",Checklist!C30)</f>
        <v>NOT SCORED</v>
      </c>
      <c r="D29" s="419">
        <f>Checklist!D30</f>
        <v>0</v>
      </c>
      <c r="E29" s="420">
        <f>Checklist!E30</f>
        <v>0</v>
      </c>
      <c r="F29" s="421">
        <f>Checklist!F30</f>
        <v>0</v>
      </c>
      <c r="G29" s="401"/>
      <c r="H29" s="696"/>
      <c r="I29" s="696"/>
      <c r="J29" s="696"/>
      <c r="K29" s="697"/>
    </row>
    <row r="30" spans="1:11" ht="22.5" x14ac:dyDescent="0.25">
      <c r="A30" s="179">
        <v>1.204</v>
      </c>
      <c r="B30" s="313" t="s">
        <v>166</v>
      </c>
      <c r="C30" s="418" t="str">
        <f>+IF(Checklist!C31="","NOT SCORED",Checklist!C31)</f>
        <v>NOT SCORED</v>
      </c>
      <c r="D30" s="419">
        <f>Checklist!D31</f>
        <v>0</v>
      </c>
      <c r="E30" s="420">
        <f>Checklist!E31</f>
        <v>0</v>
      </c>
      <c r="F30" s="421">
        <f>Checklist!F31</f>
        <v>0</v>
      </c>
      <c r="G30" s="401"/>
      <c r="H30" s="696"/>
      <c r="I30" s="696"/>
      <c r="J30" s="696"/>
      <c r="K30" s="697"/>
    </row>
    <row r="31" spans="1:11" ht="33.75" x14ac:dyDescent="0.25">
      <c r="A31" s="178">
        <v>1.2050000000000001</v>
      </c>
      <c r="B31" s="313" t="s">
        <v>206</v>
      </c>
      <c r="C31" s="418" t="str">
        <f>+IF(Checklist!C32="","NOT SCORED",Checklist!C32)</f>
        <v>NOT SCORED</v>
      </c>
      <c r="D31" s="419">
        <f>Checklist!D32</f>
        <v>0</v>
      </c>
      <c r="E31" s="420">
        <f>Checklist!E32</f>
        <v>0</v>
      </c>
      <c r="F31" s="421">
        <f>Checklist!F32</f>
        <v>0</v>
      </c>
      <c r="G31" s="401"/>
      <c r="H31" s="696"/>
      <c r="I31" s="696"/>
      <c r="J31" s="696"/>
      <c r="K31" s="697"/>
    </row>
    <row r="32" spans="1:11" x14ac:dyDescent="0.25">
      <c r="A32" s="179">
        <v>1.206</v>
      </c>
      <c r="B32" s="313" t="str">
        <f>IF('Agency Profile'!B19="X","N/A Not Governed By 49 CFR Part 659","Has the agency received documentation from the SSO confirming its review and approval of the ERP currently in effect?")</f>
        <v>N/A Not Governed By 49 CFR Part 659</v>
      </c>
      <c r="C32" s="418">
        <f>+IF(Checklist!C33="","NOT SCORED",Checklist!C33)</f>
        <v>4</v>
      </c>
      <c r="D32" s="419">
        <f>Checklist!D33</f>
        <v>0</v>
      </c>
      <c r="E32" s="420">
        <f>Checklist!E33</f>
        <v>0</v>
      </c>
      <c r="F32" s="421" t="str">
        <f>Checklist!F33</f>
        <v>N/A</v>
      </c>
      <c r="G32" s="401"/>
      <c r="H32" s="696"/>
      <c r="I32" s="696"/>
      <c r="J32" s="696"/>
      <c r="K32" s="697"/>
    </row>
    <row r="33" spans="1:11" ht="56.25" x14ac:dyDescent="0.25">
      <c r="A33" s="178">
        <v>1.2070000000000001</v>
      </c>
      <c r="B33" s="303" t="s">
        <v>168</v>
      </c>
      <c r="C33" s="418" t="str">
        <f>+IF(Checklist!C34="","NOT SCORED",Checklist!C34)</f>
        <v>NOT SCORED</v>
      </c>
      <c r="D33" s="419">
        <f>Checklist!D34</f>
        <v>0</v>
      </c>
      <c r="E33" s="420">
        <f>Checklist!E34</f>
        <v>0</v>
      </c>
      <c r="F33" s="421">
        <f>Checklist!F34</f>
        <v>0</v>
      </c>
      <c r="G33" s="401"/>
      <c r="H33" s="696"/>
      <c r="I33" s="696"/>
      <c r="J33" s="696"/>
      <c r="K33" s="697"/>
    </row>
    <row r="34" spans="1:11" ht="56.25" x14ac:dyDescent="0.25">
      <c r="A34" s="178">
        <v>1.208</v>
      </c>
      <c r="B34" s="303" t="s">
        <v>207</v>
      </c>
      <c r="C34" s="418" t="str">
        <f>+IF(Checklist!C35="","NOT SCORED",Checklist!C35)</f>
        <v>NOT SCORED</v>
      </c>
      <c r="D34" s="419">
        <f>Checklist!D35</f>
        <v>0</v>
      </c>
      <c r="E34" s="420">
        <f>Checklist!E35</f>
        <v>0</v>
      </c>
      <c r="F34" s="421">
        <f>Checklist!F35</f>
        <v>0</v>
      </c>
      <c r="G34" s="401"/>
      <c r="H34" s="696"/>
      <c r="I34" s="696"/>
      <c r="J34" s="696"/>
      <c r="K34" s="697"/>
    </row>
    <row r="35" spans="1:11" ht="45" x14ac:dyDescent="0.25">
      <c r="A35" s="179">
        <v>1.2090000000000001</v>
      </c>
      <c r="B35" s="313" t="s">
        <v>103</v>
      </c>
      <c r="C35" s="418" t="str">
        <f>+IF(Checklist!C36="","NOT SCORED",Checklist!C36)</f>
        <v>NOT SCORED</v>
      </c>
      <c r="D35" s="419">
        <f>Checklist!D36</f>
        <v>0</v>
      </c>
      <c r="E35" s="420">
        <f>Checklist!E36</f>
        <v>0</v>
      </c>
      <c r="F35" s="421">
        <f>Checklist!F36</f>
        <v>0</v>
      </c>
      <c r="G35" s="401"/>
      <c r="H35" s="696"/>
      <c r="I35" s="696"/>
      <c r="J35" s="696"/>
      <c r="K35" s="697"/>
    </row>
    <row r="36" spans="1:11" ht="33.75" x14ac:dyDescent="0.25">
      <c r="A36" s="179">
        <v>1.21</v>
      </c>
      <c r="B36" s="313" t="s">
        <v>104</v>
      </c>
      <c r="C36" s="418" t="str">
        <f>+IF(Checklist!C37="","NOT SCORED",Checklist!C37)</f>
        <v>NOT SCORED</v>
      </c>
      <c r="D36" s="419">
        <f>Checklist!D37</f>
        <v>0</v>
      </c>
      <c r="E36" s="420">
        <f>Checklist!E37</f>
        <v>0</v>
      </c>
      <c r="F36" s="421">
        <f>Checklist!F37</f>
        <v>0</v>
      </c>
      <c r="G36" s="401"/>
      <c r="H36" s="696"/>
      <c r="I36" s="696"/>
      <c r="J36" s="696"/>
      <c r="K36" s="697"/>
    </row>
    <row r="37" spans="1:11" ht="45" x14ac:dyDescent="0.25">
      <c r="A37" s="179">
        <v>1.2110000000000001</v>
      </c>
      <c r="B37" s="313" t="s">
        <v>371</v>
      </c>
      <c r="C37" s="418" t="str">
        <f>+IF(Checklist!C38="","NOT SCORED",Checklist!C38)</f>
        <v>NOT SCORED</v>
      </c>
      <c r="D37" s="419">
        <f>Checklist!D38</f>
        <v>0</v>
      </c>
      <c r="E37" s="420">
        <f>Checklist!E38</f>
        <v>0</v>
      </c>
      <c r="F37" s="421">
        <f>Checklist!F38</f>
        <v>0</v>
      </c>
      <c r="G37" s="401"/>
      <c r="H37" s="696"/>
      <c r="I37" s="696"/>
      <c r="J37" s="696"/>
      <c r="K37" s="697"/>
    </row>
    <row r="38" spans="1:11" ht="23.25" thickBot="1" x14ac:dyDescent="0.3">
      <c r="A38" s="215">
        <v>1.212</v>
      </c>
      <c r="B38" s="297" t="s">
        <v>256</v>
      </c>
      <c r="C38" s="413" t="str">
        <f>+IF(Checklist!C39="","NOT SCORED",Checklist!C39)</f>
        <v>NOT SCORED</v>
      </c>
      <c r="D38" s="422">
        <f>Checklist!D39</f>
        <v>0</v>
      </c>
      <c r="E38" s="423">
        <f>Checklist!E39</f>
        <v>0</v>
      </c>
      <c r="F38" s="416">
        <f>Checklist!F39</f>
        <v>0</v>
      </c>
      <c r="G38" s="401"/>
      <c r="H38" s="696"/>
      <c r="I38" s="696"/>
      <c r="J38" s="696"/>
      <c r="K38" s="697"/>
    </row>
    <row r="39" spans="1:11" x14ac:dyDescent="0.25">
      <c r="A39" s="424">
        <v>2</v>
      </c>
      <c r="B39" s="425" t="s">
        <v>58</v>
      </c>
      <c r="C39" s="386"/>
      <c r="D39" s="386"/>
      <c r="E39" s="426"/>
      <c r="F39" s="386"/>
      <c r="G39" s="388"/>
      <c r="H39" s="700"/>
      <c r="I39" s="700"/>
      <c r="J39" s="700"/>
      <c r="K39" s="701"/>
    </row>
    <row r="40" spans="1:11" ht="15.75" thickBot="1" x14ac:dyDescent="0.3">
      <c r="A40" s="394">
        <v>2.1</v>
      </c>
      <c r="B40" s="395" t="s">
        <v>56</v>
      </c>
      <c r="C40" s="396"/>
      <c r="D40" s="396"/>
      <c r="E40" s="427"/>
      <c r="F40" s="396"/>
      <c r="G40" s="398"/>
      <c r="H40" s="702"/>
      <c r="I40" s="702"/>
      <c r="J40" s="702"/>
      <c r="K40" s="703"/>
    </row>
    <row r="41" spans="1:11" ht="45" x14ac:dyDescent="0.25">
      <c r="A41" s="55">
        <v>2.101</v>
      </c>
      <c r="B41" s="302" t="s">
        <v>105</v>
      </c>
      <c r="C41" s="399" t="str">
        <f>+IF(Checklist!C42="","NOT SCORED",Checklist!C42)</f>
        <v>NOT SCORED</v>
      </c>
      <c r="D41" s="399">
        <f>Checklist!D42</f>
        <v>0</v>
      </c>
      <c r="E41" s="399">
        <f>Checklist!E42</f>
        <v>0</v>
      </c>
      <c r="F41" s="400">
        <f>Checklist!F42</f>
        <v>0</v>
      </c>
      <c r="G41" s="401"/>
      <c r="H41" s="696"/>
      <c r="I41" s="696"/>
      <c r="J41" s="696"/>
      <c r="K41" s="697"/>
    </row>
    <row r="42" spans="1:11" ht="45" x14ac:dyDescent="0.25">
      <c r="A42" s="56">
        <v>2.1019999999999999</v>
      </c>
      <c r="B42" s="308" t="s">
        <v>14</v>
      </c>
      <c r="C42" s="399" t="str">
        <f>+IF(Checklist!C43="","NOT SCORED",Checklist!C43)</f>
        <v>NOT SCORED</v>
      </c>
      <c r="D42" s="399">
        <f>Checklist!D43</f>
        <v>0</v>
      </c>
      <c r="E42" s="399">
        <f>Checklist!E43</f>
        <v>0</v>
      </c>
      <c r="F42" s="400">
        <f>Checklist!F43</f>
        <v>0</v>
      </c>
      <c r="G42" s="401"/>
      <c r="H42" s="696"/>
      <c r="I42" s="696"/>
      <c r="J42" s="696"/>
      <c r="K42" s="697"/>
    </row>
    <row r="43" spans="1:11" ht="45" x14ac:dyDescent="0.25">
      <c r="A43" s="428">
        <v>2.1030000000000002</v>
      </c>
      <c r="B43" s="308" t="s">
        <v>106</v>
      </c>
      <c r="C43" s="399" t="str">
        <f>+IF(Checklist!C44="","NOT SCORED",Checklist!C44)</f>
        <v>NOT SCORED</v>
      </c>
      <c r="D43" s="399">
        <f>Checklist!D44</f>
        <v>0</v>
      </c>
      <c r="E43" s="399">
        <f>Checklist!E44</f>
        <v>0</v>
      </c>
      <c r="F43" s="400">
        <f>Checklist!F44</f>
        <v>0</v>
      </c>
      <c r="G43" s="401"/>
      <c r="H43" s="696"/>
      <c r="I43" s="696"/>
      <c r="J43" s="696"/>
      <c r="K43" s="697"/>
    </row>
    <row r="44" spans="1:11" ht="56.25" x14ac:dyDescent="0.25">
      <c r="A44" s="428">
        <v>2.1040000000000001</v>
      </c>
      <c r="B44" s="308" t="s">
        <v>372</v>
      </c>
      <c r="C44" s="399" t="str">
        <f>+IF(Checklist!C45="","NOT SCORED",Checklist!C45)</f>
        <v>NOT SCORED</v>
      </c>
      <c r="D44" s="399">
        <f>Checklist!D45</f>
        <v>0</v>
      </c>
      <c r="E44" s="399">
        <f>Checklist!E45</f>
        <v>0</v>
      </c>
      <c r="F44" s="400">
        <f>Checklist!F45</f>
        <v>0</v>
      </c>
      <c r="G44" s="401"/>
      <c r="H44" s="696"/>
      <c r="I44" s="696"/>
      <c r="J44" s="696"/>
      <c r="K44" s="697"/>
    </row>
    <row r="45" spans="1:11" ht="45" x14ac:dyDescent="0.25">
      <c r="A45" s="56">
        <v>2.105</v>
      </c>
      <c r="B45" s="325" t="s">
        <v>209</v>
      </c>
      <c r="C45" s="399" t="str">
        <f>+IF(Checklist!C46="","NOT SCORED",Checklist!C46)</f>
        <v>NOT SCORED</v>
      </c>
      <c r="D45" s="399">
        <f>Checklist!D46</f>
        <v>0</v>
      </c>
      <c r="E45" s="399">
        <f>Checklist!E46</f>
        <v>0</v>
      </c>
      <c r="F45" s="400">
        <f>Checklist!F46</f>
        <v>0</v>
      </c>
      <c r="G45" s="401"/>
      <c r="H45" s="696"/>
      <c r="I45" s="696"/>
      <c r="J45" s="696"/>
      <c r="K45" s="697"/>
    </row>
    <row r="46" spans="1:11" ht="45" x14ac:dyDescent="0.25">
      <c r="A46" s="56">
        <v>2.1059999999999999</v>
      </c>
      <c r="B46" s="308" t="s">
        <v>8</v>
      </c>
      <c r="C46" s="399" t="str">
        <f>+IF(Checklist!C47="","NOT SCORED",Checklist!C47)</f>
        <v>NOT SCORED</v>
      </c>
      <c r="D46" s="399">
        <f>Checklist!D47</f>
        <v>0</v>
      </c>
      <c r="E46" s="399">
        <f>Checklist!E47</f>
        <v>0</v>
      </c>
      <c r="F46" s="400">
        <f>Checklist!F47</f>
        <v>0</v>
      </c>
      <c r="G46" s="401"/>
      <c r="H46" s="696"/>
      <c r="I46" s="696"/>
      <c r="J46" s="696"/>
      <c r="K46" s="697"/>
    </row>
    <row r="47" spans="1:11" ht="45" x14ac:dyDescent="0.25">
      <c r="A47" s="428">
        <v>2.1070000000000002</v>
      </c>
      <c r="B47" s="326" t="s">
        <v>92</v>
      </c>
      <c r="C47" s="399" t="str">
        <f>+IF(Checklist!C48="","NOT SCORED",Checklist!C48)</f>
        <v>NOT SCORED</v>
      </c>
      <c r="D47" s="399">
        <f>Checklist!D48</f>
        <v>0</v>
      </c>
      <c r="E47" s="399">
        <f>Checklist!E48</f>
        <v>0</v>
      </c>
      <c r="F47" s="400">
        <f>Checklist!F48</f>
        <v>0</v>
      </c>
      <c r="G47" s="401"/>
      <c r="H47" s="696"/>
      <c r="I47" s="696"/>
      <c r="J47" s="696"/>
      <c r="K47" s="697"/>
    </row>
    <row r="48" spans="1:11" ht="45" x14ac:dyDescent="0.25">
      <c r="A48" s="428">
        <v>2.1080000000000001</v>
      </c>
      <c r="B48" s="308" t="s">
        <v>7</v>
      </c>
      <c r="C48" s="399" t="str">
        <f>+IF(Checklist!C49="","NOT SCORED",Checklist!C49)</f>
        <v>NOT SCORED</v>
      </c>
      <c r="D48" s="399">
        <f>Checklist!D49</f>
        <v>0</v>
      </c>
      <c r="E48" s="399">
        <f>Checklist!E49</f>
        <v>0</v>
      </c>
      <c r="F48" s="400">
        <f>Checklist!F49</f>
        <v>0</v>
      </c>
      <c r="G48" s="401"/>
      <c r="H48" s="696"/>
      <c r="I48" s="696"/>
      <c r="J48" s="696"/>
      <c r="K48" s="697"/>
    </row>
    <row r="49" spans="1:11" ht="67.5" x14ac:dyDescent="0.25">
      <c r="A49" s="429">
        <v>2.109</v>
      </c>
      <c r="B49" s="319" t="s">
        <v>373</v>
      </c>
      <c r="C49" s="399" t="str">
        <f>+IF(Checklist!C50="","NOT SCORED",Checklist!C50)</f>
        <v>NOT SCORED</v>
      </c>
      <c r="D49" s="399">
        <f>Checklist!D50</f>
        <v>0</v>
      </c>
      <c r="E49" s="399">
        <f>Checklist!E50</f>
        <v>0</v>
      </c>
      <c r="F49" s="400">
        <f>Checklist!F50</f>
        <v>0</v>
      </c>
      <c r="G49" s="401"/>
      <c r="H49" s="696"/>
      <c r="I49" s="696"/>
      <c r="J49" s="696"/>
      <c r="K49" s="697"/>
    </row>
    <row r="50" spans="1:11" ht="34.5" thickBot="1" x14ac:dyDescent="0.3">
      <c r="A50" s="430">
        <v>2.11</v>
      </c>
      <c r="B50" s="329" t="s">
        <v>374</v>
      </c>
      <c r="C50" s="399" t="str">
        <f>+IF(Checklist!C51="","NOT SCORED",Checklist!C51)</f>
        <v>NOT SCORED</v>
      </c>
      <c r="D50" s="399">
        <f>Checklist!D51</f>
        <v>0</v>
      </c>
      <c r="E50" s="399">
        <f>Checklist!E51</f>
        <v>0</v>
      </c>
      <c r="F50" s="400">
        <f>Checklist!F51</f>
        <v>0</v>
      </c>
      <c r="G50" s="401"/>
      <c r="H50" s="696"/>
      <c r="I50" s="696"/>
      <c r="J50" s="696"/>
      <c r="K50" s="697"/>
    </row>
    <row r="51" spans="1:11" ht="15.75" thickBot="1" x14ac:dyDescent="0.3">
      <c r="A51" s="408">
        <v>2.2000000000000002</v>
      </c>
      <c r="B51" s="431" t="s">
        <v>55</v>
      </c>
      <c r="C51" s="432"/>
      <c r="D51" s="432"/>
      <c r="E51" s="432"/>
      <c r="F51" s="432"/>
      <c r="G51" s="433"/>
      <c r="H51" s="704"/>
      <c r="I51" s="704"/>
      <c r="J51" s="704"/>
      <c r="K51" s="705"/>
    </row>
    <row r="52" spans="1:11" ht="45" x14ac:dyDescent="0.25">
      <c r="A52" s="37">
        <v>2.2010000000000001</v>
      </c>
      <c r="B52" s="314" t="s">
        <v>15</v>
      </c>
      <c r="C52" s="413" t="str">
        <f>+IF(Checklist!C53="","NOT SCORED",Checklist!C53)</f>
        <v>NOT SCORED</v>
      </c>
      <c r="D52" s="399">
        <f>Checklist!D53</f>
        <v>0</v>
      </c>
      <c r="E52" s="399">
        <f>Checklist!E53</f>
        <v>0</v>
      </c>
      <c r="F52" s="400">
        <f>Checklist!F53</f>
        <v>0</v>
      </c>
      <c r="G52" s="401"/>
      <c r="H52" s="696"/>
      <c r="I52" s="696"/>
      <c r="J52" s="696"/>
      <c r="K52" s="697"/>
    </row>
    <row r="53" spans="1:11" ht="33.75" x14ac:dyDescent="0.25">
      <c r="A53" s="39">
        <v>2.202</v>
      </c>
      <c r="B53" s="307" t="s">
        <v>211</v>
      </c>
      <c r="C53" s="418" t="str">
        <f>+IF(Checklist!C54="","NOT SCORED",Checklist!C54)</f>
        <v>NOT SCORED</v>
      </c>
      <c r="D53" s="399">
        <f>Checklist!D54</f>
        <v>0</v>
      </c>
      <c r="E53" s="399">
        <f>Checklist!E54</f>
        <v>0</v>
      </c>
      <c r="F53" s="400">
        <f>Checklist!F54</f>
        <v>0</v>
      </c>
      <c r="G53" s="401"/>
      <c r="H53" s="696"/>
      <c r="I53" s="696"/>
      <c r="J53" s="696"/>
      <c r="K53" s="697"/>
    </row>
    <row r="54" spans="1:11" ht="67.5" x14ac:dyDescent="0.25">
      <c r="A54" s="39">
        <v>2.2029999999999998</v>
      </c>
      <c r="B54" s="325" t="s">
        <v>212</v>
      </c>
      <c r="C54" s="418" t="str">
        <f>+IF(Checklist!C55="","NOT SCORED",Checklist!C55)</f>
        <v>NOT SCORED</v>
      </c>
      <c r="D54" s="399">
        <f>Checklist!D55</f>
        <v>0</v>
      </c>
      <c r="E54" s="399">
        <f>Checklist!E55</f>
        <v>0</v>
      </c>
      <c r="F54" s="400">
        <f>Checklist!F55</f>
        <v>0</v>
      </c>
      <c r="G54" s="401"/>
      <c r="H54" s="696"/>
      <c r="I54" s="696"/>
      <c r="J54" s="696"/>
      <c r="K54" s="697"/>
    </row>
    <row r="55" spans="1:11" ht="22.5" x14ac:dyDescent="0.25">
      <c r="A55" s="39">
        <v>2.2040000000000002</v>
      </c>
      <c r="B55" s="307" t="s">
        <v>25</v>
      </c>
      <c r="C55" s="418" t="str">
        <f>+IF(Checklist!C56="","NOT SCORED",Checklist!C56)</f>
        <v>NOT SCORED</v>
      </c>
      <c r="D55" s="399">
        <f>Checklist!D56</f>
        <v>0</v>
      </c>
      <c r="E55" s="399">
        <f>Checklist!E56</f>
        <v>0</v>
      </c>
      <c r="F55" s="400">
        <f>Checklist!F56</f>
        <v>0</v>
      </c>
      <c r="G55" s="401"/>
      <c r="H55" s="696"/>
      <c r="I55" s="696"/>
      <c r="J55" s="696"/>
      <c r="K55" s="697"/>
    </row>
    <row r="56" spans="1:11" ht="45" x14ac:dyDescent="0.25">
      <c r="A56" s="39">
        <v>2.2050000000000001</v>
      </c>
      <c r="B56" s="307" t="s">
        <v>16</v>
      </c>
      <c r="C56" s="418" t="str">
        <f>+IF(Checklist!C57="","NOT SCORED",Checklist!C57)</f>
        <v>NOT SCORED</v>
      </c>
      <c r="D56" s="399">
        <f>Checklist!D57</f>
        <v>0</v>
      </c>
      <c r="E56" s="399">
        <f>Checklist!E57</f>
        <v>0</v>
      </c>
      <c r="F56" s="400">
        <f>Checklist!F57</f>
        <v>0</v>
      </c>
      <c r="G56" s="401"/>
      <c r="H56" s="696"/>
      <c r="I56" s="696"/>
      <c r="J56" s="696"/>
      <c r="K56" s="697"/>
    </row>
    <row r="57" spans="1:11" ht="22.5" x14ac:dyDescent="0.25">
      <c r="A57" s="38">
        <v>2.206</v>
      </c>
      <c r="B57" s="307" t="s">
        <v>124</v>
      </c>
      <c r="C57" s="418" t="str">
        <f>+IF(Checklist!C58="","NOT SCORED",Checklist!C58)</f>
        <v>NOT SCORED</v>
      </c>
      <c r="D57" s="399">
        <f>Checklist!D58</f>
        <v>0</v>
      </c>
      <c r="E57" s="399">
        <f>Checklist!E58</f>
        <v>0</v>
      </c>
      <c r="F57" s="400">
        <f>Checklist!F58</f>
        <v>0</v>
      </c>
      <c r="G57" s="401"/>
      <c r="H57" s="696"/>
      <c r="I57" s="696"/>
      <c r="J57" s="696"/>
      <c r="K57" s="697"/>
    </row>
    <row r="58" spans="1:11" ht="33.75" x14ac:dyDescent="0.25">
      <c r="A58" s="39">
        <v>2.2069999999999999</v>
      </c>
      <c r="B58" s="307" t="s">
        <v>17</v>
      </c>
      <c r="C58" s="418" t="str">
        <f>+IF(Checklist!C59="","NOT SCORED",Checklist!C59)</f>
        <v>NOT SCORED</v>
      </c>
      <c r="D58" s="399">
        <f>Checklist!D59</f>
        <v>0</v>
      </c>
      <c r="E58" s="399">
        <f>Checklist!E59</f>
        <v>0</v>
      </c>
      <c r="F58" s="400">
        <f>Checklist!F59</f>
        <v>0</v>
      </c>
      <c r="G58" s="401"/>
      <c r="H58" s="696"/>
      <c r="I58" s="696"/>
      <c r="J58" s="696"/>
      <c r="K58" s="697"/>
    </row>
    <row r="59" spans="1:11" ht="90.75" thickBot="1" x14ac:dyDescent="0.3">
      <c r="A59" s="434">
        <v>2.2080000000000002</v>
      </c>
      <c r="B59" s="327" t="s">
        <v>253</v>
      </c>
      <c r="C59" s="399" t="str">
        <f>+IF(Checklist!C60="","NOT SCORED",Checklist!C60)</f>
        <v>NOT SCORED</v>
      </c>
      <c r="D59" s="399">
        <f>Checklist!D60</f>
        <v>0</v>
      </c>
      <c r="E59" s="399">
        <f>Checklist!E60</f>
        <v>0</v>
      </c>
      <c r="F59" s="400">
        <f>Checklist!F60</f>
        <v>0</v>
      </c>
      <c r="G59" s="401"/>
      <c r="H59" s="696"/>
      <c r="I59" s="696"/>
      <c r="J59" s="696"/>
      <c r="K59" s="697"/>
    </row>
    <row r="60" spans="1:11" ht="15.75" thickBot="1" x14ac:dyDescent="0.3">
      <c r="A60" s="435">
        <v>3</v>
      </c>
      <c r="B60" s="431" t="s">
        <v>30</v>
      </c>
      <c r="C60" s="432"/>
      <c r="D60" s="432"/>
      <c r="E60" s="432"/>
      <c r="F60" s="432"/>
      <c r="G60" s="433"/>
      <c r="H60" s="704"/>
      <c r="I60" s="704"/>
      <c r="J60" s="704"/>
      <c r="K60" s="705"/>
    </row>
    <row r="61" spans="1:11" ht="33.75" x14ac:dyDescent="0.25">
      <c r="A61" s="436">
        <v>3.101</v>
      </c>
      <c r="B61" s="302" t="s">
        <v>18</v>
      </c>
      <c r="C61" s="413" t="str">
        <f>+IF(Checklist!C62="","NOT SCORED",Checklist!C62)</f>
        <v>NOT SCORED</v>
      </c>
      <c r="D61" s="399">
        <f>Checklist!D62</f>
        <v>0</v>
      </c>
      <c r="E61" s="399">
        <f>Checklist!E62</f>
        <v>0</v>
      </c>
      <c r="F61" s="400">
        <f>Checklist!F62</f>
        <v>0</v>
      </c>
      <c r="G61" s="401"/>
      <c r="H61" s="696"/>
      <c r="I61" s="696"/>
      <c r="J61" s="696"/>
      <c r="K61" s="697"/>
    </row>
    <row r="62" spans="1:11" ht="45" x14ac:dyDescent="0.25">
      <c r="A62" s="323">
        <v>3.1019999999999999</v>
      </c>
      <c r="B62" s="308" t="s">
        <v>437</v>
      </c>
      <c r="C62" s="418" t="str">
        <f>+IF(Checklist!C63="","NOT SCORED",Checklist!C63)</f>
        <v>NOT SCORED</v>
      </c>
      <c r="D62" s="399">
        <f>Checklist!D63</f>
        <v>0</v>
      </c>
      <c r="E62" s="399">
        <f>Checklist!E63</f>
        <v>0</v>
      </c>
      <c r="F62" s="400">
        <f>Checklist!F63</f>
        <v>0</v>
      </c>
      <c r="G62" s="401"/>
      <c r="H62" s="696"/>
      <c r="I62" s="696"/>
      <c r="J62" s="696"/>
      <c r="K62" s="697"/>
    </row>
    <row r="63" spans="1:11" ht="45" x14ac:dyDescent="0.25">
      <c r="A63" s="324">
        <v>3.1030000000000002</v>
      </c>
      <c r="B63" s="326" t="s">
        <v>375</v>
      </c>
      <c r="C63" s="418" t="str">
        <f>+IF(Checklist!C64="","NOT SCORED",Checklist!C64)</f>
        <v>NOT SCORED</v>
      </c>
      <c r="D63" s="399">
        <f>Checklist!D64</f>
        <v>0</v>
      </c>
      <c r="E63" s="399">
        <f>Checklist!E64</f>
        <v>0</v>
      </c>
      <c r="F63" s="400">
        <f>Checklist!F64</f>
        <v>0</v>
      </c>
      <c r="G63" s="401"/>
      <c r="H63" s="696"/>
      <c r="I63" s="696"/>
      <c r="J63" s="696"/>
      <c r="K63" s="697"/>
    </row>
    <row r="64" spans="1:11" ht="45.75" thickBot="1" x14ac:dyDescent="0.3">
      <c r="A64" s="429">
        <v>3.1040000000000001</v>
      </c>
      <c r="B64" s="338" t="s">
        <v>19</v>
      </c>
      <c r="C64" s="399" t="str">
        <f>+IF(Checklist!C65="","NOT SCORED",Checklist!C65)</f>
        <v>NOT SCORED</v>
      </c>
      <c r="D64" s="399">
        <f>Checklist!D65</f>
        <v>0</v>
      </c>
      <c r="E64" s="399">
        <f>Checklist!E65</f>
        <v>0</v>
      </c>
      <c r="F64" s="400">
        <f>Checklist!F65</f>
        <v>0</v>
      </c>
      <c r="G64" s="401"/>
      <c r="H64" s="696"/>
      <c r="I64" s="696"/>
      <c r="J64" s="696"/>
      <c r="K64" s="697"/>
    </row>
    <row r="65" spans="1:11" ht="15.75" thickBot="1" x14ac:dyDescent="0.3">
      <c r="A65" s="408">
        <v>4</v>
      </c>
      <c r="B65" s="431" t="s">
        <v>31</v>
      </c>
      <c r="C65" s="432"/>
      <c r="D65" s="432"/>
      <c r="E65" s="432"/>
      <c r="F65" s="432"/>
      <c r="G65" s="433"/>
      <c r="H65" s="704"/>
      <c r="I65" s="704"/>
      <c r="J65" s="704"/>
      <c r="K65" s="705"/>
    </row>
    <row r="66" spans="1:11" ht="45" x14ac:dyDescent="0.25">
      <c r="A66" s="37">
        <v>4.101</v>
      </c>
      <c r="B66" s="337" t="s">
        <v>213</v>
      </c>
      <c r="C66" s="399" t="str">
        <f>+IF(Checklist!C67="","NOT SCORED",Checklist!C67)</f>
        <v>NOT SCORED</v>
      </c>
      <c r="D66" s="423">
        <f>Checklist!D67</f>
        <v>0</v>
      </c>
      <c r="E66" s="423">
        <f>Checklist!E67</f>
        <v>0</v>
      </c>
      <c r="F66" s="437">
        <f>Checklist!F67</f>
        <v>0</v>
      </c>
      <c r="G66" s="401"/>
      <c r="H66" s="696"/>
      <c r="I66" s="696"/>
      <c r="J66" s="696"/>
      <c r="K66" s="697"/>
    </row>
    <row r="67" spans="1:11" ht="45" x14ac:dyDescent="0.25">
      <c r="A67" s="39">
        <v>4.1020000000000003</v>
      </c>
      <c r="B67" s="338" t="s">
        <v>146</v>
      </c>
      <c r="C67" s="399" t="str">
        <f>+IF(Checklist!C68="","NOT SCORED",Checklist!C68)</f>
        <v>NOT SCORED</v>
      </c>
      <c r="D67" s="423">
        <f>Checklist!D68</f>
        <v>0</v>
      </c>
      <c r="E67" s="423">
        <f>Checklist!E68</f>
        <v>0</v>
      </c>
      <c r="F67" s="437">
        <f>Checklist!F68</f>
        <v>0</v>
      </c>
      <c r="G67" s="401"/>
      <c r="H67" s="696"/>
      <c r="I67" s="696"/>
      <c r="J67" s="696"/>
      <c r="K67" s="697"/>
    </row>
    <row r="68" spans="1:11" ht="33.75" x14ac:dyDescent="0.25">
      <c r="A68" s="39">
        <v>4.1029999999999998</v>
      </c>
      <c r="B68" s="307" t="s">
        <v>99</v>
      </c>
      <c r="C68" s="399" t="str">
        <f>+IF(Checklist!C69="","NOT SCORED",Checklist!C69)</f>
        <v>NOT SCORED</v>
      </c>
      <c r="D68" s="423">
        <f>Checklist!D69</f>
        <v>0</v>
      </c>
      <c r="E68" s="423">
        <f>Checklist!E69</f>
        <v>0</v>
      </c>
      <c r="F68" s="437">
        <f>Checklist!F69</f>
        <v>0</v>
      </c>
      <c r="G68" s="401"/>
      <c r="H68" s="696"/>
      <c r="I68" s="696"/>
      <c r="J68" s="696"/>
      <c r="K68" s="697"/>
    </row>
    <row r="69" spans="1:11" ht="22.5" x14ac:dyDescent="0.25">
      <c r="A69" s="38">
        <v>4.1040000000000001</v>
      </c>
      <c r="B69" s="308" t="s">
        <v>215</v>
      </c>
      <c r="C69" s="399" t="str">
        <f>+IF(Checklist!C70="","NOT SCORED",Checklist!C70)</f>
        <v>NOT SCORED</v>
      </c>
      <c r="D69" s="423">
        <f>Checklist!D70</f>
        <v>0</v>
      </c>
      <c r="E69" s="423">
        <f>Checklist!E70</f>
        <v>0</v>
      </c>
      <c r="F69" s="437">
        <f>Checklist!F70</f>
        <v>0</v>
      </c>
      <c r="G69" s="401"/>
      <c r="H69" s="696"/>
      <c r="I69" s="696"/>
      <c r="J69" s="696"/>
      <c r="K69" s="697"/>
    </row>
    <row r="70" spans="1:11" ht="33.75" x14ac:dyDescent="0.25">
      <c r="A70" s="39">
        <v>4.1050000000000004</v>
      </c>
      <c r="B70" s="326" t="s">
        <v>216</v>
      </c>
      <c r="C70" s="399" t="str">
        <f>+IF(Checklist!C71="","NOT SCORED",Checklist!C71)</f>
        <v>NOT SCORED</v>
      </c>
      <c r="D70" s="423">
        <f>Checklist!D71</f>
        <v>0</v>
      </c>
      <c r="E70" s="423">
        <f>Checklist!E71</f>
        <v>0</v>
      </c>
      <c r="F70" s="437">
        <f>Checklist!F71</f>
        <v>0</v>
      </c>
      <c r="G70" s="401"/>
      <c r="H70" s="696"/>
      <c r="I70" s="696"/>
      <c r="J70" s="696"/>
      <c r="K70" s="697"/>
    </row>
    <row r="71" spans="1:11" ht="22.5" x14ac:dyDescent="0.25">
      <c r="A71" s="38">
        <v>4.1059999999999999</v>
      </c>
      <c r="B71" s="308" t="s">
        <v>217</v>
      </c>
      <c r="C71" s="399" t="str">
        <f>+IF(Checklist!C72="","NOT SCORED",Checklist!C72)</f>
        <v>NOT SCORED</v>
      </c>
      <c r="D71" s="423">
        <f>Checklist!D72</f>
        <v>0</v>
      </c>
      <c r="E71" s="423">
        <f>Checklist!E72</f>
        <v>0</v>
      </c>
      <c r="F71" s="437">
        <f>Checklist!F72</f>
        <v>0</v>
      </c>
      <c r="G71" s="401"/>
      <c r="H71" s="696"/>
      <c r="I71" s="696"/>
      <c r="J71" s="696"/>
      <c r="K71" s="697"/>
    </row>
    <row r="72" spans="1:11" ht="33.75" x14ac:dyDescent="0.25">
      <c r="A72" s="38">
        <v>4.1070000000000002</v>
      </c>
      <c r="B72" s="308" t="s">
        <v>218</v>
      </c>
      <c r="C72" s="399" t="str">
        <f>+IF(Checklist!C73="","NOT SCORED",Checklist!C73)</f>
        <v>NOT SCORED</v>
      </c>
      <c r="D72" s="423">
        <f>Checklist!D73</f>
        <v>0</v>
      </c>
      <c r="E72" s="423">
        <f>Checklist!E73</f>
        <v>0</v>
      </c>
      <c r="F72" s="437">
        <f>Checklist!F73</f>
        <v>0</v>
      </c>
      <c r="G72" s="401"/>
      <c r="H72" s="696"/>
      <c r="I72" s="696"/>
      <c r="J72" s="696"/>
      <c r="K72" s="697"/>
    </row>
    <row r="73" spans="1:11" ht="45" x14ac:dyDescent="0.25">
      <c r="A73" s="39">
        <v>4.1079999999999997</v>
      </c>
      <c r="B73" s="307" t="s">
        <v>219</v>
      </c>
      <c r="C73" s="399" t="str">
        <f>+IF(Checklist!C74="","NOT SCORED",Checklist!C74)</f>
        <v>NOT SCORED</v>
      </c>
      <c r="D73" s="423">
        <f>Checklist!D74</f>
        <v>0</v>
      </c>
      <c r="E73" s="423">
        <f>Checklist!E74</f>
        <v>0</v>
      </c>
      <c r="F73" s="437">
        <f>Checklist!F74</f>
        <v>0</v>
      </c>
      <c r="G73" s="401"/>
      <c r="H73" s="696"/>
      <c r="I73" s="696"/>
      <c r="J73" s="696"/>
      <c r="K73" s="697"/>
    </row>
    <row r="74" spans="1:11" ht="33.75" x14ac:dyDescent="0.25">
      <c r="A74" s="38">
        <v>4.109</v>
      </c>
      <c r="B74" s="307" t="s">
        <v>100</v>
      </c>
      <c r="C74" s="399" t="str">
        <f>+IF(Checklist!C75="","NOT SCORED",Checklist!C75)</f>
        <v>NOT SCORED</v>
      </c>
      <c r="D74" s="423">
        <f>Checklist!D75</f>
        <v>0</v>
      </c>
      <c r="E74" s="423">
        <f>Checklist!E75</f>
        <v>0</v>
      </c>
      <c r="F74" s="437">
        <f>Checklist!F75</f>
        <v>0</v>
      </c>
      <c r="G74" s="401"/>
      <c r="H74" s="696"/>
      <c r="I74" s="696"/>
      <c r="J74" s="696"/>
      <c r="K74" s="697"/>
    </row>
    <row r="75" spans="1:11" ht="33.75" x14ac:dyDescent="0.25">
      <c r="A75" s="39">
        <v>4.1100000000000003</v>
      </c>
      <c r="B75" s="325" t="s">
        <v>85</v>
      </c>
      <c r="C75" s="399" t="str">
        <f>+IF(Checklist!C76="","NOT SCORED",Checklist!C76)</f>
        <v>NOT SCORED</v>
      </c>
      <c r="D75" s="423">
        <f>Checklist!D76</f>
        <v>0</v>
      </c>
      <c r="E75" s="423">
        <f>Checklist!E76</f>
        <v>0</v>
      </c>
      <c r="F75" s="437">
        <f>Checklist!F76</f>
        <v>0</v>
      </c>
      <c r="G75" s="401"/>
      <c r="H75" s="696"/>
      <c r="I75" s="696"/>
      <c r="J75" s="696"/>
      <c r="K75" s="697"/>
    </row>
    <row r="76" spans="1:11" ht="57" thickBot="1" x14ac:dyDescent="0.3">
      <c r="A76" s="66">
        <v>4.1109999999999998</v>
      </c>
      <c r="B76" s="336" t="s">
        <v>294</v>
      </c>
      <c r="C76" s="399" t="str">
        <f>+IF(Checklist!C77="","NOT SCORED",Checklist!C77)</f>
        <v>NOT SCORED</v>
      </c>
      <c r="D76" s="423">
        <f>Checklist!D77</f>
        <v>0</v>
      </c>
      <c r="E76" s="423">
        <f>Checklist!E77</f>
        <v>0</v>
      </c>
      <c r="F76" s="437">
        <f>Checklist!F77</f>
        <v>0</v>
      </c>
      <c r="G76" s="401"/>
      <c r="H76" s="696"/>
      <c r="I76" s="696"/>
      <c r="J76" s="696"/>
      <c r="K76" s="697"/>
    </row>
    <row r="77" spans="1:11" x14ac:dyDescent="0.25">
      <c r="A77" s="438"/>
      <c r="B77" s="439" t="s">
        <v>139</v>
      </c>
      <c r="C77" s="426"/>
      <c r="D77" s="426"/>
      <c r="E77" s="426"/>
      <c r="F77" s="426"/>
      <c r="G77" s="440"/>
      <c r="H77" s="706"/>
      <c r="I77" s="706"/>
      <c r="J77" s="706"/>
      <c r="K77" s="707"/>
    </row>
    <row r="78" spans="1:11" ht="15.75" thickBot="1" x14ac:dyDescent="0.3">
      <c r="A78" s="394">
        <v>5</v>
      </c>
      <c r="B78" s="441" t="s">
        <v>32</v>
      </c>
      <c r="C78" s="427"/>
      <c r="D78" s="427"/>
      <c r="E78" s="427"/>
      <c r="F78" s="427"/>
      <c r="G78" s="442"/>
      <c r="H78" s="708"/>
      <c r="I78" s="708"/>
      <c r="J78" s="708"/>
      <c r="K78" s="709"/>
    </row>
    <row r="79" spans="1:11" ht="33.75" x14ac:dyDescent="0.25">
      <c r="A79" s="33">
        <v>5.101</v>
      </c>
      <c r="B79" s="342" t="s">
        <v>220</v>
      </c>
      <c r="C79" s="399" t="str">
        <f>+IF(Checklist!C80="","NOT SCORED",Checklist!C80)</f>
        <v>NOT SCORED</v>
      </c>
      <c r="D79" s="399">
        <f>Checklist!D80</f>
        <v>0</v>
      </c>
      <c r="E79" s="399">
        <f>Checklist!E80</f>
        <v>0</v>
      </c>
      <c r="F79" s="400">
        <f>Checklist!F80</f>
        <v>0</v>
      </c>
      <c r="G79" s="401"/>
      <c r="H79" s="696"/>
      <c r="I79" s="696"/>
      <c r="J79" s="696"/>
      <c r="K79" s="697"/>
    </row>
    <row r="80" spans="1:11" ht="33.75" x14ac:dyDescent="0.25">
      <c r="A80" s="38">
        <v>5.1020000000000003</v>
      </c>
      <c r="B80" s="325" t="s">
        <v>593</v>
      </c>
      <c r="C80" s="399" t="str">
        <f>+IF(Checklist!C81="","NOT SCORED",Checklist!C81)</f>
        <v>NOT SCORED</v>
      </c>
      <c r="D80" s="399">
        <f>Checklist!D81</f>
        <v>0</v>
      </c>
      <c r="E80" s="399">
        <f>Checklist!E81</f>
        <v>0</v>
      </c>
      <c r="F80" s="400">
        <f>Checklist!F81</f>
        <v>0</v>
      </c>
      <c r="G80" s="401"/>
      <c r="H80" s="696"/>
      <c r="I80" s="696"/>
      <c r="J80" s="696"/>
      <c r="K80" s="697"/>
    </row>
    <row r="81" spans="1:11" ht="33.75" x14ac:dyDescent="0.25">
      <c r="A81" s="39">
        <v>5.1029999999999998</v>
      </c>
      <c r="B81" s="325" t="s">
        <v>594</v>
      </c>
      <c r="C81" s="399" t="str">
        <f>+IF(Checklist!C82="","NOT SCORED",Checklist!C82)</f>
        <v>NOT SCORED</v>
      </c>
      <c r="D81" s="399">
        <f>Checklist!D82</f>
        <v>0</v>
      </c>
      <c r="E81" s="399">
        <f>Checklist!E82</f>
        <v>0</v>
      </c>
      <c r="F81" s="400">
        <f>Checklist!F82</f>
        <v>0</v>
      </c>
      <c r="G81" s="401"/>
      <c r="H81" s="696"/>
      <c r="I81" s="696"/>
      <c r="J81" s="696"/>
      <c r="K81" s="697"/>
    </row>
    <row r="82" spans="1:11" ht="33.75" x14ac:dyDescent="0.25">
      <c r="A82" s="39">
        <v>5.1040000000000001</v>
      </c>
      <c r="B82" s="325" t="s">
        <v>595</v>
      </c>
      <c r="C82" s="399" t="str">
        <f>+IF(Checklist!C83="","NOT SCORED",Checklist!C83)</f>
        <v>NOT SCORED</v>
      </c>
      <c r="D82" s="399">
        <f>Checklist!D83</f>
        <v>0</v>
      </c>
      <c r="E82" s="399">
        <f>Checklist!E83</f>
        <v>0</v>
      </c>
      <c r="F82" s="400">
        <f>Checklist!F83</f>
        <v>0</v>
      </c>
      <c r="G82" s="401"/>
      <c r="H82" s="696"/>
      <c r="I82" s="696"/>
      <c r="J82" s="696"/>
      <c r="K82" s="697"/>
    </row>
    <row r="83" spans="1:11" ht="22.5" x14ac:dyDescent="0.25">
      <c r="A83" s="38">
        <v>5.1050000000000004</v>
      </c>
      <c r="B83" s="326" t="s">
        <v>596</v>
      </c>
      <c r="C83" s="399" t="str">
        <f>+IF(Checklist!C84="","NOT SCORED",Checklist!C84)</f>
        <v>NOT SCORED</v>
      </c>
      <c r="D83" s="399">
        <f>Checklist!D84</f>
        <v>0</v>
      </c>
      <c r="E83" s="399">
        <f>Checklist!E84</f>
        <v>0</v>
      </c>
      <c r="F83" s="400">
        <f>Checklist!F84</f>
        <v>0</v>
      </c>
      <c r="G83" s="401"/>
      <c r="H83" s="696"/>
      <c r="I83" s="696"/>
      <c r="J83" s="696"/>
      <c r="K83" s="697"/>
    </row>
    <row r="84" spans="1:11" ht="22.5" x14ac:dyDescent="0.25">
      <c r="A84" s="39">
        <v>5.1059999999999999</v>
      </c>
      <c r="B84" s="325" t="s">
        <v>222</v>
      </c>
      <c r="C84" s="399" t="str">
        <f>+IF(Checklist!C85="","NOT SCORED",Checklist!C85)</f>
        <v>NOT SCORED</v>
      </c>
      <c r="D84" s="399">
        <f>Checklist!D85</f>
        <v>0</v>
      </c>
      <c r="E84" s="399">
        <f>Checklist!E85</f>
        <v>0</v>
      </c>
      <c r="F84" s="400">
        <f>Checklist!F85</f>
        <v>0</v>
      </c>
      <c r="G84" s="401"/>
      <c r="H84" s="696"/>
      <c r="I84" s="696"/>
      <c r="J84" s="696"/>
      <c r="K84" s="697"/>
    </row>
    <row r="85" spans="1:11" ht="33.75" x14ac:dyDescent="0.25">
      <c r="A85" s="38">
        <v>5.1070000000000002</v>
      </c>
      <c r="B85" s="343" t="s">
        <v>428</v>
      </c>
      <c r="C85" s="399" t="str">
        <f>+IF(Checklist!C86="","NOT SCORED",Checklist!C86)</f>
        <v>NOT SCORED</v>
      </c>
      <c r="D85" s="399">
        <f>Checklist!D86</f>
        <v>0</v>
      </c>
      <c r="E85" s="399">
        <f>Checklist!E86</f>
        <v>0</v>
      </c>
      <c r="F85" s="400">
        <f>Checklist!F86</f>
        <v>0</v>
      </c>
      <c r="G85" s="401"/>
      <c r="H85" s="696"/>
      <c r="I85" s="696"/>
      <c r="J85" s="696"/>
      <c r="K85" s="697"/>
    </row>
    <row r="86" spans="1:11" ht="22.5" x14ac:dyDescent="0.25">
      <c r="A86" s="317">
        <v>5.1079999999999997</v>
      </c>
      <c r="B86" s="343" t="s">
        <v>431</v>
      </c>
      <c r="C86" s="399" t="str">
        <f>+IF(Checklist!C87="","NOT SCORED",Checklist!C87)</f>
        <v>NOT SCORED</v>
      </c>
      <c r="D86" s="399">
        <f>Checklist!D87</f>
        <v>0</v>
      </c>
      <c r="E86" s="399">
        <f>Checklist!E87</f>
        <v>0</v>
      </c>
      <c r="F86" s="400">
        <f>Checklist!F87</f>
        <v>0</v>
      </c>
      <c r="G86" s="401"/>
      <c r="H86" s="696"/>
      <c r="I86" s="696"/>
      <c r="J86" s="696"/>
      <c r="K86" s="697"/>
    </row>
    <row r="87" spans="1:11" ht="22.5" x14ac:dyDescent="0.25">
      <c r="A87" s="39">
        <v>5.109</v>
      </c>
      <c r="B87" s="343" t="s">
        <v>424</v>
      </c>
      <c r="C87" s="399" t="str">
        <f>+IF(Checklist!C88="","NOT SCORED",Checklist!C88)</f>
        <v>NOT SCORED</v>
      </c>
      <c r="D87" s="399">
        <f>Checklist!D88</f>
        <v>0</v>
      </c>
      <c r="E87" s="399">
        <f>Checklist!E88</f>
        <v>0</v>
      </c>
      <c r="F87" s="400">
        <f>Checklist!F88</f>
        <v>0</v>
      </c>
      <c r="G87" s="401"/>
      <c r="H87" s="696"/>
      <c r="I87" s="696"/>
      <c r="J87" s="696"/>
      <c r="K87" s="697"/>
    </row>
    <row r="88" spans="1:11" ht="45" x14ac:dyDescent="0.25">
      <c r="A88" s="317">
        <v>5.1100000000000003</v>
      </c>
      <c r="B88" s="343" t="s">
        <v>376</v>
      </c>
      <c r="C88" s="399" t="str">
        <f>+IF(Checklist!C89="","NOT SCORED",Checklist!C89)</f>
        <v>NOT SCORED</v>
      </c>
      <c r="D88" s="399">
        <f>Checklist!D89</f>
        <v>0</v>
      </c>
      <c r="E88" s="399">
        <f>Checklist!E89</f>
        <v>0</v>
      </c>
      <c r="F88" s="400">
        <f>Checklist!F89</f>
        <v>0</v>
      </c>
      <c r="G88" s="401"/>
      <c r="H88" s="696"/>
      <c r="I88" s="696"/>
      <c r="J88" s="696"/>
      <c r="K88" s="697"/>
    </row>
    <row r="89" spans="1:11" ht="33.75" x14ac:dyDescent="0.25">
      <c r="A89" s="332">
        <v>5.1109999999999998</v>
      </c>
      <c r="B89" s="338" t="s">
        <v>377</v>
      </c>
      <c r="C89" s="399" t="str">
        <f>+IF(Checklist!C90="","NOT SCORED",Checklist!C90)</f>
        <v>NOT SCORED</v>
      </c>
      <c r="D89" s="399">
        <f>Checklist!D90</f>
        <v>0</v>
      </c>
      <c r="E89" s="399">
        <f>Checklist!E90</f>
        <v>0</v>
      </c>
      <c r="F89" s="400">
        <f>Checklist!F90</f>
        <v>0</v>
      </c>
      <c r="G89" s="401"/>
      <c r="H89" s="696"/>
      <c r="I89" s="696"/>
      <c r="J89" s="696"/>
      <c r="K89" s="697"/>
    </row>
    <row r="90" spans="1:11" ht="33.75" x14ac:dyDescent="0.25">
      <c r="A90" s="317">
        <v>5.1120000000000001</v>
      </c>
      <c r="B90" s="307" t="s">
        <v>379</v>
      </c>
      <c r="C90" s="399" t="str">
        <f>+IF(Checklist!C91="","NOT SCORED",Checklist!C91)</f>
        <v>NOT SCORED</v>
      </c>
      <c r="D90" s="399">
        <f>Checklist!D91</f>
        <v>0</v>
      </c>
      <c r="E90" s="399">
        <f>Checklist!E91</f>
        <v>0</v>
      </c>
      <c r="F90" s="400">
        <f>Checklist!F91</f>
        <v>0</v>
      </c>
      <c r="G90" s="401"/>
      <c r="H90" s="696"/>
      <c r="I90" s="696"/>
      <c r="J90" s="696"/>
      <c r="K90" s="697"/>
    </row>
    <row r="91" spans="1:11" ht="33.75" x14ac:dyDescent="0.25">
      <c r="A91" s="332">
        <v>5.1130000000000004</v>
      </c>
      <c r="B91" s="307" t="s">
        <v>378</v>
      </c>
      <c r="C91" s="399" t="str">
        <f>+IF(Checklist!C92="","NOT SCORED",Checklist!C92)</f>
        <v>NOT SCORED</v>
      </c>
      <c r="D91" s="399">
        <f>Checklist!D92</f>
        <v>0</v>
      </c>
      <c r="E91" s="399">
        <f>Checklist!E92</f>
        <v>0</v>
      </c>
      <c r="F91" s="400">
        <f>Checklist!F92</f>
        <v>0</v>
      </c>
      <c r="G91" s="401"/>
      <c r="H91" s="696"/>
      <c r="I91" s="696"/>
      <c r="J91" s="696"/>
      <c r="K91" s="697"/>
    </row>
    <row r="92" spans="1:11" ht="33.75" x14ac:dyDescent="0.25">
      <c r="A92" s="317">
        <v>5.1139999999999999</v>
      </c>
      <c r="B92" s="338" t="s">
        <v>380</v>
      </c>
      <c r="C92" s="399" t="str">
        <f>+IF(Checklist!C93="","NOT SCORED",Checklist!C93)</f>
        <v>NOT SCORED</v>
      </c>
      <c r="D92" s="399">
        <f>Checklist!D93</f>
        <v>0</v>
      </c>
      <c r="E92" s="399">
        <f>Checklist!E93</f>
        <v>0</v>
      </c>
      <c r="F92" s="400">
        <f>Checklist!F93</f>
        <v>0</v>
      </c>
      <c r="G92" s="401"/>
      <c r="H92" s="696"/>
      <c r="I92" s="696"/>
      <c r="J92" s="696"/>
      <c r="K92" s="697"/>
    </row>
    <row r="93" spans="1:11" ht="45" x14ac:dyDescent="0.25">
      <c r="A93" s="332">
        <v>5.1150000000000002</v>
      </c>
      <c r="B93" s="343" t="s">
        <v>381</v>
      </c>
      <c r="C93" s="399" t="str">
        <f>+IF(Checklist!C94="","NOT SCORED",Checklist!C94)</f>
        <v>NOT SCORED</v>
      </c>
      <c r="D93" s="399">
        <f>Checklist!D94</f>
        <v>0</v>
      </c>
      <c r="E93" s="399">
        <f>Checklist!E94</f>
        <v>0</v>
      </c>
      <c r="F93" s="400">
        <f>Checklist!F94</f>
        <v>0</v>
      </c>
      <c r="G93" s="401"/>
      <c r="H93" s="696"/>
      <c r="I93" s="696"/>
      <c r="J93" s="696"/>
      <c r="K93" s="697"/>
    </row>
    <row r="94" spans="1:11" ht="45" x14ac:dyDescent="0.25">
      <c r="A94" s="39">
        <v>5.1159999999999997</v>
      </c>
      <c r="B94" s="325" t="s">
        <v>382</v>
      </c>
      <c r="C94" s="399" t="str">
        <f>+IF(Checklist!C95="","NOT SCORED",Checklist!C95)</f>
        <v>NOT SCORED</v>
      </c>
      <c r="D94" s="399">
        <f>Checklist!D95</f>
        <v>0</v>
      </c>
      <c r="E94" s="399">
        <f>Checklist!E95</f>
        <v>0</v>
      </c>
      <c r="F94" s="400">
        <f>Checklist!F95</f>
        <v>0</v>
      </c>
      <c r="G94" s="401"/>
      <c r="H94" s="696"/>
      <c r="I94" s="696"/>
      <c r="J94" s="696"/>
      <c r="K94" s="697"/>
    </row>
    <row r="95" spans="1:11" ht="45" x14ac:dyDescent="0.25">
      <c r="A95" s="317">
        <v>5.117</v>
      </c>
      <c r="B95" s="325" t="s">
        <v>383</v>
      </c>
      <c r="C95" s="399" t="str">
        <f>+IF(Checklist!C96="","NOT SCORED",Checklist!C96)</f>
        <v>NOT SCORED</v>
      </c>
      <c r="D95" s="399">
        <f>Checklist!D96</f>
        <v>0</v>
      </c>
      <c r="E95" s="399">
        <f>Checklist!E96</f>
        <v>0</v>
      </c>
      <c r="F95" s="400">
        <f>Checklist!F96</f>
        <v>0</v>
      </c>
      <c r="G95" s="401"/>
      <c r="H95" s="696"/>
      <c r="I95" s="696"/>
      <c r="J95" s="696"/>
      <c r="K95" s="697"/>
    </row>
    <row r="96" spans="1:11" ht="67.5" x14ac:dyDescent="0.25">
      <c r="A96" s="38">
        <v>5.1180000000000003</v>
      </c>
      <c r="B96" s="325" t="s">
        <v>384</v>
      </c>
      <c r="C96" s="399" t="str">
        <f>+IF(Checklist!C97="","NOT SCORED",Checklist!C97)</f>
        <v>NOT SCORED</v>
      </c>
      <c r="D96" s="399">
        <f>Checklist!D97</f>
        <v>0</v>
      </c>
      <c r="E96" s="399">
        <f>Checklist!E97</f>
        <v>0</v>
      </c>
      <c r="F96" s="400">
        <f>Checklist!F97</f>
        <v>0</v>
      </c>
      <c r="G96" s="401"/>
      <c r="H96" s="696"/>
      <c r="I96" s="696"/>
      <c r="J96" s="696"/>
      <c r="K96" s="697"/>
    </row>
    <row r="97" spans="1:11" ht="45" x14ac:dyDescent="0.25">
      <c r="A97" s="38">
        <v>5.1189999999999998</v>
      </c>
      <c r="B97" s="338" t="s">
        <v>385</v>
      </c>
      <c r="C97" s="399" t="str">
        <f>+IF(Checklist!C98="","NOT SCORED",Checklist!C98)</f>
        <v>NOT SCORED</v>
      </c>
      <c r="D97" s="399">
        <f>Checklist!D98</f>
        <v>0</v>
      </c>
      <c r="E97" s="399">
        <f>Checklist!E98</f>
        <v>0</v>
      </c>
      <c r="F97" s="400">
        <f>Checklist!F98</f>
        <v>0</v>
      </c>
      <c r="G97" s="401"/>
      <c r="H97" s="696"/>
      <c r="I97" s="696"/>
      <c r="J97" s="696"/>
      <c r="K97" s="697"/>
    </row>
    <row r="98" spans="1:11" ht="33.75" x14ac:dyDescent="0.25">
      <c r="A98" s="38">
        <v>5.12</v>
      </c>
      <c r="B98" s="307" t="s">
        <v>386</v>
      </c>
      <c r="C98" s="399" t="str">
        <f>+IF(Checklist!C99="","NOT SCORED",Checklist!C99)</f>
        <v>NOT SCORED</v>
      </c>
      <c r="D98" s="399">
        <f>Checklist!D99</f>
        <v>0</v>
      </c>
      <c r="E98" s="399">
        <f>Checklist!E99</f>
        <v>0</v>
      </c>
      <c r="F98" s="400">
        <f>Checklist!F99</f>
        <v>0</v>
      </c>
      <c r="G98" s="401"/>
      <c r="H98" s="696"/>
      <c r="I98" s="696"/>
      <c r="J98" s="696"/>
      <c r="K98" s="697"/>
    </row>
    <row r="99" spans="1:11" ht="33.75" x14ac:dyDescent="0.25">
      <c r="A99" s="38">
        <v>5.1210000000000004</v>
      </c>
      <c r="B99" s="307" t="s">
        <v>387</v>
      </c>
      <c r="C99" s="399" t="str">
        <f>+IF(Checklist!C100="","NOT SCORED",Checklist!C100)</f>
        <v>NOT SCORED</v>
      </c>
      <c r="D99" s="399">
        <f>Checklist!D100</f>
        <v>0</v>
      </c>
      <c r="E99" s="399">
        <f>Checklist!E100</f>
        <v>0</v>
      </c>
      <c r="F99" s="400">
        <f>Checklist!F100</f>
        <v>0</v>
      </c>
      <c r="G99" s="401"/>
      <c r="H99" s="696"/>
      <c r="I99" s="696"/>
      <c r="J99" s="696"/>
      <c r="K99" s="697"/>
    </row>
    <row r="100" spans="1:11" ht="45" x14ac:dyDescent="0.25">
      <c r="A100" s="38">
        <v>5.1219999999999999</v>
      </c>
      <c r="B100" s="338" t="s">
        <v>388</v>
      </c>
      <c r="C100" s="399" t="str">
        <f>+IF(Checklist!C101="","NOT SCORED",Checklist!C101)</f>
        <v>NOT SCORED</v>
      </c>
      <c r="D100" s="399">
        <f>Checklist!D101</f>
        <v>0</v>
      </c>
      <c r="E100" s="399">
        <f>Checklist!E101</f>
        <v>0</v>
      </c>
      <c r="F100" s="400">
        <f>Checklist!F101</f>
        <v>0</v>
      </c>
      <c r="G100" s="401"/>
      <c r="H100" s="696"/>
      <c r="I100" s="696"/>
      <c r="J100" s="696"/>
      <c r="K100" s="697"/>
    </row>
    <row r="101" spans="1:11" ht="56.25" x14ac:dyDescent="0.25">
      <c r="A101" s="332">
        <v>5.1230000000000002</v>
      </c>
      <c r="B101" s="338" t="s">
        <v>389</v>
      </c>
      <c r="C101" s="399" t="str">
        <f>+IF(Checklist!C102="","NOT SCORED",Checklist!C102)</f>
        <v>NOT SCORED</v>
      </c>
      <c r="D101" s="399">
        <f>Checklist!D102</f>
        <v>0</v>
      </c>
      <c r="E101" s="399">
        <f>Checklist!E102</f>
        <v>0</v>
      </c>
      <c r="F101" s="400">
        <f>Checklist!F102</f>
        <v>0</v>
      </c>
      <c r="G101" s="401"/>
      <c r="H101" s="696"/>
      <c r="I101" s="696"/>
      <c r="J101" s="696"/>
      <c r="K101" s="697"/>
    </row>
    <row r="102" spans="1:11" ht="33.75" x14ac:dyDescent="0.25">
      <c r="A102" s="317">
        <v>5.1239999999999997</v>
      </c>
      <c r="B102" s="308" t="s">
        <v>127</v>
      </c>
      <c r="C102" s="399" t="str">
        <f>+IF(Checklist!C103="","NOT SCORED",Checklist!C103)</f>
        <v>NOT SCORED</v>
      </c>
      <c r="D102" s="399">
        <f>Checklist!D103</f>
        <v>0</v>
      </c>
      <c r="E102" s="399">
        <f>Checklist!E103</f>
        <v>0</v>
      </c>
      <c r="F102" s="400">
        <f>Checklist!F103</f>
        <v>0</v>
      </c>
      <c r="G102" s="401"/>
      <c r="H102" s="696"/>
      <c r="I102" s="696"/>
      <c r="J102" s="696"/>
      <c r="K102" s="697"/>
    </row>
    <row r="103" spans="1:11" ht="45" x14ac:dyDescent="0.25">
      <c r="A103" s="38">
        <v>5.125</v>
      </c>
      <c r="B103" s="308" t="s">
        <v>390</v>
      </c>
      <c r="C103" s="399" t="str">
        <f>+IF(Checklist!C104="","NOT SCORED",Checklist!C104)</f>
        <v>NOT SCORED</v>
      </c>
      <c r="D103" s="399">
        <f>Checklist!D104</f>
        <v>0</v>
      </c>
      <c r="E103" s="399">
        <f>Checklist!E104</f>
        <v>0</v>
      </c>
      <c r="F103" s="400">
        <f>Checklist!F104</f>
        <v>0</v>
      </c>
      <c r="G103" s="401"/>
      <c r="H103" s="696"/>
      <c r="I103" s="696"/>
      <c r="J103" s="696"/>
      <c r="K103" s="697"/>
    </row>
    <row r="104" spans="1:11" ht="45" x14ac:dyDescent="0.25">
      <c r="A104" s="38">
        <v>5.1260000000000003</v>
      </c>
      <c r="B104" s="308" t="s">
        <v>223</v>
      </c>
      <c r="C104" s="399" t="str">
        <f>+IF(Checklist!C105="","NOT SCORED",Checklist!C105)</f>
        <v>NOT SCORED</v>
      </c>
      <c r="D104" s="399">
        <f>Checklist!D105</f>
        <v>0</v>
      </c>
      <c r="E104" s="399">
        <f>Checklist!E105</f>
        <v>0</v>
      </c>
      <c r="F104" s="400">
        <f>Checklist!F105</f>
        <v>0</v>
      </c>
      <c r="G104" s="401"/>
      <c r="H104" s="696"/>
      <c r="I104" s="696"/>
      <c r="J104" s="696"/>
      <c r="K104" s="697"/>
    </row>
    <row r="105" spans="1:11" ht="33.75" x14ac:dyDescent="0.25">
      <c r="A105" s="332">
        <v>5.1269999999999998</v>
      </c>
      <c r="B105" s="326" t="s">
        <v>224</v>
      </c>
      <c r="C105" s="399" t="str">
        <f>+IF(Checklist!C106="","NOT SCORED",Checklist!C106)</f>
        <v>NOT SCORED</v>
      </c>
      <c r="D105" s="399">
        <f>Checklist!D106</f>
        <v>0</v>
      </c>
      <c r="E105" s="399">
        <f>Checklist!E106</f>
        <v>0</v>
      </c>
      <c r="F105" s="400">
        <f>Checklist!F106</f>
        <v>0</v>
      </c>
      <c r="G105" s="401"/>
      <c r="H105" s="696"/>
      <c r="I105" s="696"/>
      <c r="J105" s="696"/>
      <c r="K105" s="697"/>
    </row>
    <row r="106" spans="1:11" ht="45" x14ac:dyDescent="0.25">
      <c r="A106" s="39">
        <v>5.1280000000000001</v>
      </c>
      <c r="B106" s="325" t="s">
        <v>120</v>
      </c>
      <c r="C106" s="399" t="str">
        <f>+IF(Checklist!C107="","NOT SCORED",Checklist!C107)</f>
        <v>NOT SCORED</v>
      </c>
      <c r="D106" s="399">
        <f>Checklist!D107</f>
        <v>0</v>
      </c>
      <c r="E106" s="399">
        <f>Checklist!E107</f>
        <v>0</v>
      </c>
      <c r="F106" s="400">
        <f>Checklist!F107</f>
        <v>0</v>
      </c>
      <c r="G106" s="401"/>
      <c r="H106" s="696"/>
      <c r="I106" s="696"/>
      <c r="J106" s="696"/>
      <c r="K106" s="697"/>
    </row>
    <row r="107" spans="1:11" ht="56.25" x14ac:dyDescent="0.25">
      <c r="A107" s="39">
        <v>5.1289999999999996</v>
      </c>
      <c r="B107" s="355" t="s">
        <v>391</v>
      </c>
      <c r="C107" s="399" t="str">
        <f>+IF(Checklist!C108="","NOT SCORED",Checklist!C108)</f>
        <v>NOT SCORED</v>
      </c>
      <c r="D107" s="399">
        <f>Checklist!D108</f>
        <v>0</v>
      </c>
      <c r="E107" s="399">
        <f>Checklist!E108</f>
        <v>0</v>
      </c>
      <c r="F107" s="400">
        <f>Checklist!F108</f>
        <v>0</v>
      </c>
      <c r="G107" s="401"/>
      <c r="H107" s="696"/>
      <c r="I107" s="696"/>
      <c r="J107" s="696"/>
      <c r="K107" s="697"/>
    </row>
    <row r="108" spans="1:11" ht="56.25" x14ac:dyDescent="0.25">
      <c r="A108" s="317">
        <v>5.13</v>
      </c>
      <c r="B108" s="325" t="s">
        <v>392</v>
      </c>
      <c r="C108" s="399" t="str">
        <f>+IF(Checklist!C109="","NOT SCORED",Checklist!C109)</f>
        <v>NOT SCORED</v>
      </c>
      <c r="D108" s="399">
        <f>Checklist!D109</f>
        <v>0</v>
      </c>
      <c r="E108" s="399">
        <f>Checklist!E109</f>
        <v>0</v>
      </c>
      <c r="F108" s="400">
        <f>Checklist!F109</f>
        <v>0</v>
      </c>
      <c r="G108" s="401"/>
      <c r="H108" s="696"/>
      <c r="I108" s="696"/>
      <c r="J108" s="696"/>
      <c r="K108" s="697"/>
    </row>
    <row r="109" spans="1:11" ht="45" x14ac:dyDescent="0.25">
      <c r="A109" s="332">
        <v>5.1310000000000002</v>
      </c>
      <c r="B109" s="325" t="s">
        <v>225</v>
      </c>
      <c r="C109" s="399" t="str">
        <f>+IF(Checklist!C110="","NOT SCORED",Checklist!C110)</f>
        <v>NOT SCORED</v>
      </c>
      <c r="D109" s="399">
        <f>Checklist!D110</f>
        <v>0</v>
      </c>
      <c r="E109" s="399">
        <f>Checklist!E110</f>
        <v>0</v>
      </c>
      <c r="F109" s="400">
        <f>Checklist!F110</f>
        <v>0</v>
      </c>
      <c r="G109" s="401"/>
      <c r="H109" s="696"/>
      <c r="I109" s="696"/>
      <c r="J109" s="696"/>
      <c r="K109" s="697"/>
    </row>
    <row r="110" spans="1:11" ht="68.25" thickBot="1" x14ac:dyDescent="0.3">
      <c r="A110" s="443">
        <v>5.1319999999999997</v>
      </c>
      <c r="B110" s="325" t="s">
        <v>393</v>
      </c>
      <c r="C110" s="399" t="str">
        <f>+IF(Checklist!C111="","NOT SCORED",Checklist!C111)</f>
        <v>NOT SCORED</v>
      </c>
      <c r="D110" s="399">
        <f>Checklist!D111</f>
        <v>0</v>
      </c>
      <c r="E110" s="399">
        <f>Checklist!E111</f>
        <v>0</v>
      </c>
      <c r="F110" s="400">
        <f>Checklist!F111</f>
        <v>0</v>
      </c>
      <c r="G110" s="401"/>
      <c r="H110" s="696"/>
      <c r="I110" s="696"/>
      <c r="J110" s="696"/>
      <c r="K110" s="697"/>
    </row>
    <row r="111" spans="1:11" x14ac:dyDescent="0.25">
      <c r="A111" s="438"/>
      <c r="B111" s="439" t="s">
        <v>612</v>
      </c>
      <c r="C111" s="426"/>
      <c r="D111" s="426"/>
      <c r="E111" s="426"/>
      <c r="F111" s="426"/>
      <c r="G111" s="440"/>
      <c r="H111" s="706"/>
      <c r="I111" s="706"/>
      <c r="J111" s="706"/>
      <c r="K111" s="707"/>
    </row>
    <row r="112" spans="1:11" ht="15.75" thickBot="1" x14ac:dyDescent="0.3">
      <c r="A112" s="394">
        <v>6</v>
      </c>
      <c r="B112" s="441" t="s">
        <v>613</v>
      </c>
      <c r="C112" s="427"/>
      <c r="D112" s="427"/>
      <c r="E112" s="427"/>
      <c r="F112" s="427"/>
      <c r="G112" s="442"/>
      <c r="H112" s="708"/>
      <c r="I112" s="708"/>
      <c r="J112" s="708"/>
      <c r="K112" s="709"/>
    </row>
    <row r="113" spans="1:11" ht="45" x14ac:dyDescent="0.25">
      <c r="A113" s="33">
        <v>6.101</v>
      </c>
      <c r="B113" s="302" t="s">
        <v>394</v>
      </c>
      <c r="C113" s="413" t="str">
        <f>+IF(Checklist!C114="","NOT SCORED",Checklist!C114)</f>
        <v>NOT SCORED</v>
      </c>
      <c r="D113" s="399">
        <f>Checklist!D114</f>
        <v>0</v>
      </c>
      <c r="E113" s="399">
        <f>Checklist!E114</f>
        <v>0</v>
      </c>
      <c r="F113" s="400">
        <f>Checklist!F114</f>
        <v>0</v>
      </c>
      <c r="G113" s="401"/>
      <c r="H113" s="696"/>
      <c r="I113" s="696"/>
      <c r="J113" s="696"/>
      <c r="K113" s="697"/>
    </row>
    <row r="114" spans="1:11" ht="33.75" x14ac:dyDescent="0.25">
      <c r="A114" s="39">
        <v>6.1020000000000003</v>
      </c>
      <c r="B114" s="325" t="s">
        <v>395</v>
      </c>
      <c r="C114" s="418" t="str">
        <f>+IF(Checklist!C115="","NOT SCORED",Checklist!C115)</f>
        <v>NOT SCORED</v>
      </c>
      <c r="D114" s="399">
        <f>Checklist!D115</f>
        <v>0</v>
      </c>
      <c r="E114" s="399">
        <f>Checklist!E115</f>
        <v>0</v>
      </c>
      <c r="F114" s="400">
        <f>Checklist!F115</f>
        <v>0</v>
      </c>
      <c r="G114" s="401"/>
      <c r="H114" s="696"/>
      <c r="I114" s="696"/>
      <c r="J114" s="696"/>
      <c r="K114" s="697"/>
    </row>
    <row r="115" spans="1:11" ht="45.75" thickBot="1" x14ac:dyDescent="0.3">
      <c r="A115" s="38">
        <v>6.1029999999999998</v>
      </c>
      <c r="B115" s="308" t="s">
        <v>396</v>
      </c>
      <c r="C115" s="399" t="str">
        <f>+IF(Checklist!C116="","NOT SCORED",Checklist!C116)</f>
        <v>NOT SCORED</v>
      </c>
      <c r="D115" s="399">
        <f>Checklist!D116</f>
        <v>0</v>
      </c>
      <c r="E115" s="399">
        <f>Checklist!E116</f>
        <v>0</v>
      </c>
      <c r="F115" s="400">
        <f>Checklist!F116</f>
        <v>0</v>
      </c>
      <c r="G115" s="401"/>
      <c r="H115" s="696"/>
      <c r="I115" s="696"/>
      <c r="J115" s="696"/>
      <c r="K115" s="697"/>
    </row>
    <row r="116" spans="1:11" x14ac:dyDescent="0.25">
      <c r="A116" s="438"/>
      <c r="B116" s="439" t="s">
        <v>80</v>
      </c>
      <c r="C116" s="426"/>
      <c r="D116" s="426"/>
      <c r="E116" s="426"/>
      <c r="F116" s="426"/>
      <c r="G116" s="440"/>
      <c r="H116" s="706"/>
      <c r="I116" s="706"/>
      <c r="J116" s="706"/>
      <c r="K116" s="707"/>
    </row>
    <row r="117" spans="1:11" ht="15.75" thickBot="1" x14ac:dyDescent="0.3">
      <c r="A117" s="394">
        <v>7</v>
      </c>
      <c r="B117" s="441" t="s">
        <v>227</v>
      </c>
      <c r="C117" s="427"/>
      <c r="D117" s="427"/>
      <c r="E117" s="427"/>
      <c r="F117" s="427"/>
      <c r="G117" s="442"/>
      <c r="H117" s="708"/>
      <c r="I117" s="708"/>
      <c r="J117" s="708"/>
      <c r="K117" s="709"/>
    </row>
    <row r="118" spans="1:11" ht="33.75" x14ac:dyDescent="0.25">
      <c r="A118" s="177">
        <v>7.101</v>
      </c>
      <c r="B118" s="579" t="s">
        <v>228</v>
      </c>
      <c r="C118" s="413" t="str">
        <f>+IF(Checklist!C119="","NOT SCORED",Checklist!C119)</f>
        <v>NOT SCORED</v>
      </c>
      <c r="D118" s="415">
        <f>Checklist!D119</f>
        <v>0</v>
      </c>
      <c r="E118" s="415">
        <f>Checklist!E119</f>
        <v>0</v>
      </c>
      <c r="F118" s="673">
        <f>Checklist!F119</f>
        <v>0</v>
      </c>
      <c r="G118" s="401"/>
      <c r="H118" s="696"/>
      <c r="I118" s="696"/>
      <c r="J118" s="696"/>
      <c r="K118" s="697"/>
    </row>
    <row r="119" spans="1:11" ht="56.25" x14ac:dyDescent="0.25">
      <c r="A119" s="178">
        <v>7.1020000000000003</v>
      </c>
      <c r="B119" s="590" t="s">
        <v>397</v>
      </c>
      <c r="C119" s="418" t="str">
        <f>+IF(Checklist!C120="","NOT SCORED",Checklist!C120)</f>
        <v>NOT SCORED</v>
      </c>
      <c r="D119" s="420">
        <f>Checklist!D120</f>
        <v>0</v>
      </c>
      <c r="E119" s="420">
        <f>Checklist!E120</f>
        <v>0</v>
      </c>
      <c r="F119" s="420">
        <f>Checklist!F120</f>
        <v>0</v>
      </c>
      <c r="G119" s="401"/>
      <c r="H119" s="696"/>
      <c r="I119" s="696"/>
      <c r="J119" s="696"/>
      <c r="K119" s="697"/>
    </row>
    <row r="120" spans="1:11" ht="22.5" x14ac:dyDescent="0.25">
      <c r="A120" s="213">
        <v>7.1029999999999998</v>
      </c>
      <c r="B120" s="590" t="s">
        <v>464</v>
      </c>
      <c r="C120" s="418" t="str">
        <f>+IF(Checklist!C121="","NOT SCORED",Checklist!C121)</f>
        <v>NOT SCORED</v>
      </c>
      <c r="D120" s="420">
        <f>Checklist!D121</f>
        <v>0</v>
      </c>
      <c r="E120" s="420">
        <f>Checklist!E121</f>
        <v>0</v>
      </c>
      <c r="F120" s="420">
        <f>Checklist!F121</f>
        <v>0</v>
      </c>
      <c r="G120" s="444"/>
      <c r="H120" s="696"/>
      <c r="I120" s="696"/>
      <c r="J120" s="696"/>
      <c r="K120" s="697"/>
    </row>
    <row r="121" spans="1:11" ht="45" x14ac:dyDescent="0.25">
      <c r="A121" s="178">
        <v>7.1040000000000001</v>
      </c>
      <c r="B121" s="447" t="s">
        <v>101</v>
      </c>
      <c r="C121" s="418" t="str">
        <f>+IF(Checklist!C122="","NOT SCORED",Checklist!C122)</f>
        <v>NOT SCORED</v>
      </c>
      <c r="D121" s="420">
        <f>Checklist!D122</f>
        <v>0</v>
      </c>
      <c r="E121" s="420">
        <f>Checklist!E122</f>
        <v>0</v>
      </c>
      <c r="F121" s="420">
        <f>Checklist!F122</f>
        <v>0</v>
      </c>
      <c r="G121" s="444"/>
      <c r="H121" s="696"/>
      <c r="I121" s="696"/>
      <c r="J121" s="696"/>
      <c r="K121" s="697"/>
    </row>
    <row r="122" spans="1:11" ht="78.75" x14ac:dyDescent="0.25">
      <c r="A122" s="178">
        <v>7.1050000000000004</v>
      </c>
      <c r="B122" s="447" t="s">
        <v>295</v>
      </c>
      <c r="C122" s="418" t="str">
        <f>+IF(Checklist!C123="","NOT SCORED",Checklist!C123)</f>
        <v>NOT SCORED</v>
      </c>
      <c r="D122" s="420">
        <f>Checklist!D123</f>
        <v>0</v>
      </c>
      <c r="E122" s="420">
        <f>Checklist!E123</f>
        <v>0</v>
      </c>
      <c r="F122" s="420">
        <f>Checklist!F123</f>
        <v>0</v>
      </c>
      <c r="G122" s="401"/>
      <c r="H122" s="696"/>
      <c r="I122" s="696"/>
      <c r="J122" s="696"/>
      <c r="K122" s="697"/>
    </row>
    <row r="123" spans="1:11" ht="22.5" x14ac:dyDescent="0.25">
      <c r="A123" s="179">
        <v>7.1059999999999999</v>
      </c>
      <c r="B123" s="448" t="s">
        <v>230</v>
      </c>
      <c r="C123" s="418" t="str">
        <f>+IF(Checklist!C124="","NOT SCORED",Checklist!C124)</f>
        <v>NOT SCORED</v>
      </c>
      <c r="D123" s="420">
        <f>Checklist!D124</f>
        <v>0</v>
      </c>
      <c r="E123" s="420">
        <f>Checklist!E124</f>
        <v>0</v>
      </c>
      <c r="F123" s="420">
        <f>Checklist!F124</f>
        <v>0</v>
      </c>
      <c r="G123" s="401"/>
      <c r="H123" s="696"/>
      <c r="I123" s="696"/>
      <c r="J123" s="696"/>
      <c r="K123" s="697"/>
    </row>
    <row r="124" spans="1:11" ht="78.75" x14ac:dyDescent="0.25">
      <c r="A124" s="178">
        <v>7.1070000000000002</v>
      </c>
      <c r="B124" s="312" t="s">
        <v>432</v>
      </c>
      <c r="C124" s="418" t="str">
        <f>+IF(Checklist!C125="","NOT SCORED",Checklist!C125)</f>
        <v>NOT SCORED</v>
      </c>
      <c r="D124" s="420">
        <f>Checklist!D125</f>
        <v>0</v>
      </c>
      <c r="E124" s="420">
        <f>Checklist!E125</f>
        <v>0</v>
      </c>
      <c r="F124" s="420">
        <f>Checklist!F125</f>
        <v>0</v>
      </c>
      <c r="G124" s="401"/>
      <c r="H124" s="696"/>
      <c r="I124" s="696"/>
      <c r="J124" s="696"/>
      <c r="K124" s="697"/>
    </row>
    <row r="125" spans="1:11" ht="56.25" x14ac:dyDescent="0.25">
      <c r="A125" s="213">
        <v>7.1079999999999997</v>
      </c>
      <c r="B125" s="590" t="s">
        <v>425</v>
      </c>
      <c r="C125" s="418" t="str">
        <f>+IF(Checklist!C126="","NOT SCORED",Checklist!C126)</f>
        <v>NOT SCORED</v>
      </c>
      <c r="D125" s="420">
        <f>Checklist!D126</f>
        <v>0</v>
      </c>
      <c r="E125" s="420">
        <f>Checklist!E126</f>
        <v>0</v>
      </c>
      <c r="F125" s="420">
        <f>Checklist!F126</f>
        <v>0</v>
      </c>
      <c r="G125" s="401"/>
      <c r="H125" s="696"/>
      <c r="I125" s="696"/>
      <c r="J125" s="696"/>
      <c r="K125" s="697"/>
    </row>
    <row r="126" spans="1:11" ht="56.25" x14ac:dyDescent="0.25">
      <c r="A126" s="179">
        <v>7.109</v>
      </c>
      <c r="B126" s="590" t="s">
        <v>425</v>
      </c>
      <c r="C126" s="418" t="str">
        <f>+IF(Checklist!C127="","NOT SCORED",Checklist!C127)</f>
        <v>NOT SCORED</v>
      </c>
      <c r="D126" s="420">
        <f>Checklist!D127</f>
        <v>0</v>
      </c>
      <c r="E126" s="420">
        <f>Checklist!E127</f>
        <v>0</v>
      </c>
      <c r="F126" s="420">
        <f>Checklist!F127</f>
        <v>0</v>
      </c>
      <c r="G126" s="401"/>
      <c r="H126" s="696"/>
      <c r="I126" s="696"/>
      <c r="J126" s="696"/>
      <c r="K126" s="697"/>
    </row>
    <row r="127" spans="1:11" ht="33.75" x14ac:dyDescent="0.25">
      <c r="A127" s="179">
        <v>7.11</v>
      </c>
      <c r="B127" s="590" t="s">
        <v>231</v>
      </c>
      <c r="C127" s="418" t="str">
        <f>+IF(Checklist!C128="","NOT SCORED",Checklist!C128)</f>
        <v>NOT SCORED</v>
      </c>
      <c r="D127" s="420">
        <f>Checklist!D128</f>
        <v>0</v>
      </c>
      <c r="E127" s="420">
        <f>Checklist!E128</f>
        <v>0</v>
      </c>
      <c r="F127" s="420">
        <f>Checklist!F128</f>
        <v>0</v>
      </c>
      <c r="G127" s="401"/>
      <c r="H127" s="696"/>
      <c r="I127" s="696"/>
      <c r="J127" s="696"/>
      <c r="K127" s="697"/>
    </row>
    <row r="128" spans="1:11" ht="45" x14ac:dyDescent="0.25">
      <c r="A128" s="674">
        <v>7.1109999999999998</v>
      </c>
      <c r="B128" s="573" t="s">
        <v>232</v>
      </c>
      <c r="C128" s="418" t="str">
        <f>+IF(Checklist!C129="","NOT SCORED",Checklist!C129)</f>
        <v>NOT SCORED</v>
      </c>
      <c r="D128" s="420">
        <f>Checklist!D129</f>
        <v>0</v>
      </c>
      <c r="E128" s="420">
        <f>Checklist!E129</f>
        <v>0</v>
      </c>
      <c r="F128" s="420">
        <f>Checklist!F129</f>
        <v>0</v>
      </c>
      <c r="G128" s="401"/>
      <c r="H128" s="696"/>
      <c r="I128" s="696"/>
      <c r="J128" s="696"/>
      <c r="K128" s="697"/>
    </row>
    <row r="129" spans="1:11" ht="45" x14ac:dyDescent="0.25">
      <c r="A129" s="185">
        <v>7.1120000000000001</v>
      </c>
      <c r="B129" s="590" t="s">
        <v>233</v>
      </c>
      <c r="C129" s="418" t="str">
        <f>+IF(Checklist!C130="","NOT SCORED",Checklist!C130)</f>
        <v>NOT SCORED</v>
      </c>
      <c r="D129" s="420">
        <f>Checklist!D130</f>
        <v>0</v>
      </c>
      <c r="E129" s="420">
        <f>Checklist!E130</f>
        <v>0</v>
      </c>
      <c r="F129" s="420">
        <f>Checklist!F130</f>
        <v>0</v>
      </c>
      <c r="G129" s="401"/>
      <c r="H129" s="696"/>
      <c r="I129" s="696"/>
      <c r="J129" s="696"/>
      <c r="K129" s="697"/>
    </row>
    <row r="130" spans="1:11" ht="33.75" x14ac:dyDescent="0.25">
      <c r="A130" s="185">
        <v>7.1130000000000004</v>
      </c>
      <c r="B130" s="447" t="s">
        <v>20</v>
      </c>
      <c r="C130" s="418" t="str">
        <f>+IF(Checklist!C131="","NOT SCORED",Checklist!C131)</f>
        <v>NOT SCORED</v>
      </c>
      <c r="D130" s="420">
        <f>Checklist!D131</f>
        <v>0</v>
      </c>
      <c r="E130" s="420">
        <f>Checklist!E131</f>
        <v>0</v>
      </c>
      <c r="F130" s="420">
        <f>Checklist!F131</f>
        <v>0</v>
      </c>
      <c r="G130" s="401"/>
      <c r="H130" s="696"/>
      <c r="I130" s="696"/>
      <c r="J130" s="696"/>
      <c r="K130" s="697"/>
    </row>
    <row r="131" spans="1:11" ht="24" thickBot="1" x14ac:dyDescent="0.3">
      <c r="A131" s="434">
        <v>7.1139999999999999</v>
      </c>
      <c r="B131" s="353" t="s">
        <v>398</v>
      </c>
      <c r="C131" s="399" t="str">
        <f>+IF(Checklist!C132="","NOT SCORED",Checklist!C132)</f>
        <v>NOT SCORED</v>
      </c>
      <c r="D131" s="423">
        <f>Checklist!D132</f>
        <v>0</v>
      </c>
      <c r="E131" s="423">
        <f>Checklist!E132</f>
        <v>0</v>
      </c>
      <c r="F131" s="437">
        <f>Checklist!F132</f>
        <v>0</v>
      </c>
      <c r="G131" s="401"/>
      <c r="H131" s="696"/>
      <c r="I131" s="696"/>
      <c r="J131" s="696"/>
      <c r="K131" s="697"/>
    </row>
    <row r="132" spans="1:11" x14ac:dyDescent="0.25">
      <c r="A132" s="438"/>
      <c r="B132" s="439" t="s">
        <v>79</v>
      </c>
      <c r="C132" s="426"/>
      <c r="D132" s="426"/>
      <c r="E132" s="426"/>
      <c r="F132" s="426"/>
      <c r="G132" s="440"/>
      <c r="H132" s="706"/>
      <c r="I132" s="706"/>
      <c r="J132" s="706"/>
      <c r="K132" s="707"/>
    </row>
    <row r="133" spans="1:11" ht="15.75" thickBot="1" x14ac:dyDescent="0.3">
      <c r="A133" s="445">
        <v>8</v>
      </c>
      <c r="B133" s="441" t="s">
        <v>34</v>
      </c>
      <c r="C133" s="427"/>
      <c r="D133" s="427"/>
      <c r="E133" s="427"/>
      <c r="F133" s="427"/>
      <c r="G133" s="442"/>
      <c r="H133" s="708"/>
      <c r="I133" s="708"/>
      <c r="J133" s="708"/>
      <c r="K133" s="709"/>
    </row>
    <row r="134" spans="1:11" ht="45" x14ac:dyDescent="0.25">
      <c r="A134" s="33">
        <v>8.1010000000000009</v>
      </c>
      <c r="B134" s="349" t="s">
        <v>297</v>
      </c>
      <c r="C134" s="399" t="str">
        <f>+IF(Checklist!C135="","NOT SCORED",Checklist!C135)</f>
        <v>NOT SCORED</v>
      </c>
      <c r="D134" s="423">
        <f>Checklist!D151</f>
        <v>0</v>
      </c>
      <c r="E134" s="423">
        <f>Checklist!E151</f>
        <v>0</v>
      </c>
      <c r="F134" s="437">
        <f>Checklist!F135</f>
        <v>0</v>
      </c>
      <c r="G134" s="401"/>
      <c r="H134" s="696"/>
      <c r="I134" s="696"/>
      <c r="J134" s="696"/>
      <c r="K134" s="697"/>
    </row>
    <row r="135" spans="1:11" ht="22.5" x14ac:dyDescent="0.25">
      <c r="A135" s="39">
        <v>8.1020000000000003</v>
      </c>
      <c r="B135" s="338" t="s">
        <v>150</v>
      </c>
      <c r="C135" s="399" t="str">
        <f>+IF(Checklist!C136="","NOT SCORED",Checklist!C136)</f>
        <v>NOT SCORED</v>
      </c>
      <c r="D135" s="423">
        <f>Checklist!D152</f>
        <v>0</v>
      </c>
      <c r="E135" s="423">
        <f>Checklist!E152</f>
        <v>0</v>
      </c>
      <c r="F135" s="437">
        <f>Checklist!F136</f>
        <v>0</v>
      </c>
      <c r="G135" s="401"/>
      <c r="H135" s="696"/>
      <c r="I135" s="696"/>
      <c r="J135" s="696"/>
      <c r="K135" s="697"/>
    </row>
    <row r="136" spans="1:11" ht="56.25" x14ac:dyDescent="0.25">
      <c r="A136" s="39">
        <v>8.1029999999999998</v>
      </c>
      <c r="B136" s="325" t="s">
        <v>399</v>
      </c>
      <c r="C136" s="399" t="str">
        <f>+IF(Checklist!C137="","NOT SCORED",Checklist!C137)</f>
        <v>NOT SCORED</v>
      </c>
      <c r="D136" s="423">
        <f>Checklist!D153</f>
        <v>0</v>
      </c>
      <c r="E136" s="423">
        <f>Checklist!E153</f>
        <v>0</v>
      </c>
      <c r="F136" s="437">
        <f>Checklist!F137</f>
        <v>0</v>
      </c>
      <c r="G136" s="401"/>
      <c r="H136" s="696"/>
      <c r="I136" s="696"/>
      <c r="J136" s="696"/>
      <c r="K136" s="697"/>
    </row>
    <row r="137" spans="1:11" ht="79.5" x14ac:dyDescent="0.25">
      <c r="A137" s="39">
        <v>8.1039999999999992</v>
      </c>
      <c r="B137" s="446" t="s">
        <v>429</v>
      </c>
      <c r="C137" s="399" t="str">
        <f>+IF(Checklist!C138="","NOT SCORED",Checklist!C138)</f>
        <v>NOT SCORED</v>
      </c>
      <c r="D137" s="423">
        <f>Checklist!D154</f>
        <v>0</v>
      </c>
      <c r="E137" s="423">
        <f>Checklist!E154</f>
        <v>0</v>
      </c>
      <c r="F137" s="437">
        <f>Checklist!F138</f>
        <v>0</v>
      </c>
      <c r="G137" s="401"/>
      <c r="H137" s="696"/>
      <c r="I137" s="696"/>
      <c r="J137" s="696"/>
      <c r="K137" s="697"/>
    </row>
    <row r="138" spans="1:11" ht="45" x14ac:dyDescent="0.25">
      <c r="A138" s="317">
        <v>8.1050000000000004</v>
      </c>
      <c r="B138" s="447" t="s">
        <v>298</v>
      </c>
      <c r="C138" s="399" t="str">
        <f>+IF(Checklist!C139="","NOT SCORED",Checklist!C139)</f>
        <v>NOT SCORED</v>
      </c>
      <c r="D138" s="423">
        <f>Checklist!D155</f>
        <v>0</v>
      </c>
      <c r="E138" s="423">
        <f>Checklist!E155</f>
        <v>0</v>
      </c>
      <c r="F138" s="437">
        <f>Checklist!F139</f>
        <v>0</v>
      </c>
      <c r="G138" s="401"/>
      <c r="H138" s="696"/>
      <c r="I138" s="696"/>
      <c r="J138" s="696"/>
      <c r="K138" s="697"/>
    </row>
    <row r="139" spans="1:11" ht="33.75" x14ac:dyDescent="0.25">
      <c r="A139" s="332">
        <v>8.1059999999999999</v>
      </c>
      <c r="B139" s="448" t="s">
        <v>5</v>
      </c>
      <c r="C139" s="399" t="str">
        <f>+IF(Checklist!C140="","NOT SCORED",Checklist!C140)</f>
        <v>NOT SCORED</v>
      </c>
      <c r="D139" s="423">
        <f>Checklist!D156</f>
        <v>0</v>
      </c>
      <c r="E139" s="423">
        <f>Checklist!E156</f>
        <v>0</v>
      </c>
      <c r="F139" s="437">
        <f>Checklist!F140</f>
        <v>0</v>
      </c>
      <c r="G139" s="401"/>
      <c r="H139" s="696"/>
      <c r="I139" s="696"/>
      <c r="J139" s="696"/>
      <c r="K139" s="697"/>
    </row>
    <row r="140" spans="1:11" ht="34.5" x14ac:dyDescent="0.25">
      <c r="A140" s="39">
        <v>8.1069999999999993</v>
      </c>
      <c r="B140" s="449" t="s">
        <v>4</v>
      </c>
      <c r="C140" s="399" t="str">
        <f>+IF(Checklist!C141="","NOT SCORED",Checklist!C141)</f>
        <v>NOT SCORED</v>
      </c>
      <c r="D140" s="423">
        <f>Checklist!D157</f>
        <v>0</v>
      </c>
      <c r="E140" s="423">
        <f>Checklist!E157</f>
        <v>0</v>
      </c>
      <c r="F140" s="437">
        <f>Checklist!F141</f>
        <v>0</v>
      </c>
      <c r="G140" s="401"/>
      <c r="H140" s="696"/>
      <c r="I140" s="696"/>
      <c r="J140" s="696"/>
      <c r="K140" s="697"/>
    </row>
    <row r="141" spans="1:11" ht="37.5" customHeight="1" thickBot="1" x14ac:dyDescent="0.3">
      <c r="A141" s="33">
        <v>8.1080000000000005</v>
      </c>
      <c r="B141" s="450" t="s">
        <v>151</v>
      </c>
      <c r="C141" s="399" t="str">
        <f>+IF(Checklist!C142="","NOT SCORED",Checklist!C142)</f>
        <v>NOT SCORED</v>
      </c>
      <c r="D141" s="423">
        <f>Checklist!D158</f>
        <v>0</v>
      </c>
      <c r="E141" s="423">
        <f>Checklist!E158</f>
        <v>0</v>
      </c>
      <c r="F141" s="437">
        <f>Checklist!F142</f>
        <v>0</v>
      </c>
      <c r="G141" s="401"/>
      <c r="H141" s="696"/>
      <c r="I141" s="696"/>
      <c r="J141" s="696"/>
      <c r="K141" s="697"/>
    </row>
    <row r="142" spans="1:11" x14ac:dyDescent="0.25">
      <c r="A142" s="438"/>
      <c r="B142" s="439" t="s">
        <v>79</v>
      </c>
      <c r="C142" s="426"/>
      <c r="D142" s="426"/>
      <c r="E142" s="426"/>
      <c r="F142" s="426"/>
      <c r="G142" s="440"/>
      <c r="H142" s="706"/>
      <c r="I142" s="706"/>
      <c r="J142" s="706"/>
      <c r="K142" s="707"/>
    </row>
    <row r="143" spans="1:11" ht="15.75" thickBot="1" x14ac:dyDescent="0.3">
      <c r="A143" s="394">
        <v>9</v>
      </c>
      <c r="B143" s="441" t="s">
        <v>34</v>
      </c>
      <c r="C143" s="427"/>
      <c r="D143" s="427"/>
      <c r="E143" s="427"/>
      <c r="F143" s="427"/>
      <c r="G143" s="442"/>
      <c r="H143" s="708"/>
      <c r="I143" s="708"/>
      <c r="J143" s="708"/>
      <c r="K143" s="709"/>
    </row>
    <row r="144" spans="1:11" ht="45" x14ac:dyDescent="0.25">
      <c r="A144" s="33">
        <v>9.1010000000000009</v>
      </c>
      <c r="B144" s="352" t="s">
        <v>152</v>
      </c>
      <c r="C144" s="399" t="str">
        <f>+IF(Checklist!C144="","NOT SCORED",Checklist!C144)</f>
        <v>NOT SCORED</v>
      </c>
      <c r="D144" s="399">
        <f>Checklist!D135</f>
        <v>0</v>
      </c>
      <c r="E144" s="399">
        <f>Checklist!E135</f>
        <v>0</v>
      </c>
      <c r="F144" s="400">
        <f>Checklist!F144</f>
        <v>0</v>
      </c>
      <c r="G144" s="401"/>
      <c r="H144" s="696"/>
      <c r="I144" s="696"/>
      <c r="J144" s="696"/>
      <c r="K144" s="697"/>
    </row>
    <row r="145" spans="1:11" ht="45" x14ac:dyDescent="0.25">
      <c r="A145" s="39">
        <v>9.1020000000000003</v>
      </c>
      <c r="B145" s="343" t="s">
        <v>400</v>
      </c>
      <c r="C145" s="399" t="str">
        <f>+IF(Checklist!C145="","NOT SCORED",Checklist!C145)</f>
        <v>NOT SCORED</v>
      </c>
      <c r="D145" s="399">
        <f>Checklist!D136</f>
        <v>0</v>
      </c>
      <c r="E145" s="399">
        <f>Checklist!E136</f>
        <v>0</v>
      </c>
      <c r="F145" s="400">
        <f>Checklist!F145</f>
        <v>0</v>
      </c>
      <c r="G145" s="401"/>
      <c r="H145" s="696"/>
      <c r="I145" s="696"/>
      <c r="J145" s="696"/>
      <c r="K145" s="697"/>
    </row>
    <row r="146" spans="1:11" ht="56.25" x14ac:dyDescent="0.25">
      <c r="A146" s="39">
        <v>9.1029999999999998</v>
      </c>
      <c r="B146" s="325" t="s">
        <v>83</v>
      </c>
      <c r="C146" s="399" t="str">
        <f>+IF(Checklist!C146="","NOT SCORED",Checklist!C146)</f>
        <v>NOT SCORED</v>
      </c>
      <c r="D146" s="399">
        <f>Checklist!D137</f>
        <v>0</v>
      </c>
      <c r="E146" s="399">
        <f>Checklist!E137</f>
        <v>0</v>
      </c>
      <c r="F146" s="400">
        <f>Checklist!F146</f>
        <v>0</v>
      </c>
      <c r="G146" s="401"/>
      <c r="H146" s="696"/>
      <c r="I146" s="696"/>
      <c r="J146" s="696"/>
      <c r="K146" s="697"/>
    </row>
    <row r="147" spans="1:11" ht="56.25" x14ac:dyDescent="0.25">
      <c r="A147" s="38">
        <v>9.1039999999999992</v>
      </c>
      <c r="B147" s="448" t="s">
        <v>402</v>
      </c>
      <c r="C147" s="399" t="str">
        <f>+IF(Checklist!C147="","NOT SCORED",Checklist!C147)</f>
        <v>NOT SCORED</v>
      </c>
      <c r="D147" s="399">
        <f>Checklist!D138</f>
        <v>0</v>
      </c>
      <c r="E147" s="399">
        <f>Checklist!E138</f>
        <v>0</v>
      </c>
      <c r="F147" s="400">
        <f>Checklist!F147</f>
        <v>0</v>
      </c>
      <c r="G147" s="401"/>
      <c r="H147" s="696"/>
      <c r="I147" s="696"/>
      <c r="J147" s="696"/>
      <c r="K147" s="697"/>
    </row>
    <row r="148" spans="1:11" ht="23.25" thickBot="1" x14ac:dyDescent="0.3">
      <c r="A148" s="38">
        <v>9.1050000000000004</v>
      </c>
      <c r="B148" s="451" t="s">
        <v>401</v>
      </c>
      <c r="C148" s="399" t="str">
        <f>+IF(Checklist!C148="","NOT SCORED",Checklist!C148)</f>
        <v>NOT SCORED</v>
      </c>
      <c r="D148" s="399">
        <f>Checklist!D139</f>
        <v>0</v>
      </c>
      <c r="E148" s="399">
        <f>Checklist!E139</f>
        <v>0</v>
      </c>
      <c r="F148" s="400">
        <f>Checklist!F148</f>
        <v>0</v>
      </c>
      <c r="G148" s="401"/>
      <c r="H148" s="696"/>
      <c r="I148" s="696"/>
      <c r="J148" s="696"/>
      <c r="K148" s="697"/>
    </row>
    <row r="149" spans="1:11" ht="15.75" thickBot="1" x14ac:dyDescent="0.3">
      <c r="A149" s="408">
        <v>10</v>
      </c>
      <c r="B149" s="431" t="s">
        <v>427</v>
      </c>
      <c r="C149" s="410"/>
      <c r="D149" s="432"/>
      <c r="E149" s="432"/>
      <c r="F149" s="432"/>
      <c r="G149" s="452"/>
      <c r="H149" s="710"/>
      <c r="I149" s="710"/>
      <c r="J149" s="710"/>
      <c r="K149" s="711"/>
    </row>
    <row r="150" spans="1:11" ht="78.75" x14ac:dyDescent="0.25">
      <c r="A150" s="436">
        <v>10.101000000000001</v>
      </c>
      <c r="B150" s="337" t="s">
        <v>234</v>
      </c>
      <c r="C150" s="399" t="str">
        <f>+IF(Checklist!C151="","NOT SCORED",Checklist!C151)</f>
        <v>NOT SCORED</v>
      </c>
      <c r="D150" s="399">
        <f>Checklist!D144</f>
        <v>0</v>
      </c>
      <c r="E150" s="399">
        <f>Checklist!E144</f>
        <v>0</v>
      </c>
      <c r="F150" s="400">
        <f>Checklist!F151</f>
        <v>0</v>
      </c>
      <c r="G150" s="401"/>
      <c r="H150" s="696"/>
      <c r="I150" s="696"/>
      <c r="J150" s="696"/>
      <c r="K150" s="697"/>
    </row>
    <row r="151" spans="1:11" ht="45" x14ac:dyDescent="0.25">
      <c r="A151" s="428">
        <v>10.102</v>
      </c>
      <c r="B151" s="307" t="s">
        <v>236</v>
      </c>
      <c r="C151" s="399" t="str">
        <f>+IF(Checklist!C152="","NOT SCORED",Checklist!C152)</f>
        <v>NOT SCORED</v>
      </c>
      <c r="D151" s="399">
        <f>Checklist!D145</f>
        <v>0</v>
      </c>
      <c r="E151" s="399">
        <f>Checklist!E145</f>
        <v>0</v>
      </c>
      <c r="F151" s="400">
        <f>Checklist!F152</f>
        <v>0</v>
      </c>
      <c r="G151" s="401"/>
      <c r="H151" s="696"/>
      <c r="I151" s="696"/>
      <c r="J151" s="696"/>
      <c r="K151" s="697"/>
    </row>
    <row r="152" spans="1:11" ht="56.25" x14ac:dyDescent="0.25">
      <c r="A152" s="428">
        <v>10.103</v>
      </c>
      <c r="B152" s="325" t="s">
        <v>237</v>
      </c>
      <c r="C152" s="399" t="str">
        <f>+IF(Checklist!C153="","NOT SCORED",Checklist!C153)</f>
        <v>NOT SCORED</v>
      </c>
      <c r="D152" s="399">
        <f>Checklist!D146</f>
        <v>0</v>
      </c>
      <c r="E152" s="399">
        <f>Checklist!E146</f>
        <v>0</v>
      </c>
      <c r="F152" s="400">
        <f>Checklist!F153</f>
        <v>0</v>
      </c>
      <c r="G152" s="401"/>
      <c r="H152" s="696"/>
      <c r="I152" s="696"/>
      <c r="J152" s="696"/>
      <c r="K152" s="697"/>
    </row>
    <row r="153" spans="1:11" ht="33.75" x14ac:dyDescent="0.25">
      <c r="A153" s="428">
        <v>10.103999999999999</v>
      </c>
      <c r="B153" s="307" t="s">
        <v>102</v>
      </c>
      <c r="C153" s="399" t="str">
        <f>+IF(Checklist!C154="","NOT SCORED",Checklist!C154)</f>
        <v>NOT SCORED</v>
      </c>
      <c r="D153" s="399">
        <f>Checklist!D147</f>
        <v>0</v>
      </c>
      <c r="E153" s="399">
        <f>Checklist!E147</f>
        <v>0</v>
      </c>
      <c r="F153" s="400">
        <f>Checklist!F154</f>
        <v>0</v>
      </c>
      <c r="G153" s="401"/>
      <c r="H153" s="696"/>
      <c r="I153" s="696"/>
      <c r="J153" s="696"/>
      <c r="K153" s="697"/>
    </row>
    <row r="154" spans="1:11" ht="56.25" x14ac:dyDescent="0.25">
      <c r="A154" s="428">
        <v>10.105</v>
      </c>
      <c r="B154" s="307" t="s">
        <v>238</v>
      </c>
      <c r="C154" s="399" t="str">
        <f>+IF(Checklist!C155="","NOT SCORED",Checklist!C155)</f>
        <v>NOT SCORED</v>
      </c>
      <c r="D154" s="399">
        <f>Checklist!D148</f>
        <v>0</v>
      </c>
      <c r="E154" s="399">
        <f>Checklist!E148</f>
        <v>0</v>
      </c>
      <c r="F154" s="400">
        <f>Checklist!F155</f>
        <v>0</v>
      </c>
      <c r="G154" s="401"/>
      <c r="H154" s="696"/>
      <c r="I154" s="696"/>
      <c r="J154" s="696"/>
      <c r="K154" s="697"/>
    </row>
    <row r="155" spans="1:11" ht="45" x14ac:dyDescent="0.25">
      <c r="A155" s="56">
        <v>10.106</v>
      </c>
      <c r="B155" s="307" t="s">
        <v>239</v>
      </c>
      <c r="C155" s="399" t="str">
        <f>+IF(Checklist!C156="","NOT SCORED",Checklist!C156)</f>
        <v>NOT SCORED</v>
      </c>
      <c r="D155" s="399">
        <f>Checklist!D149</f>
        <v>0</v>
      </c>
      <c r="E155" s="399">
        <f>Checklist!E149</f>
        <v>0</v>
      </c>
      <c r="F155" s="400">
        <f>Checklist!F156</f>
        <v>0</v>
      </c>
      <c r="G155" s="401"/>
      <c r="H155" s="696"/>
      <c r="I155" s="696"/>
      <c r="J155" s="696"/>
      <c r="K155" s="697"/>
    </row>
    <row r="156" spans="1:11" ht="33.75" x14ac:dyDescent="0.25">
      <c r="A156" s="428">
        <v>10.106999999999999</v>
      </c>
      <c r="B156" s="338" t="s">
        <v>240</v>
      </c>
      <c r="C156" s="399" t="str">
        <f>+IF(Checklist!C157="","NOT SCORED",Checklist!C157)</f>
        <v>NOT SCORED</v>
      </c>
      <c r="D156" s="399">
        <f>Checklist!D150</f>
        <v>0</v>
      </c>
      <c r="E156" s="399">
        <f>Checklist!E150</f>
        <v>0</v>
      </c>
      <c r="F156" s="400">
        <f>Checklist!F157</f>
        <v>0</v>
      </c>
      <c r="G156" s="401"/>
      <c r="H156" s="696"/>
      <c r="I156" s="696"/>
      <c r="J156" s="696"/>
      <c r="K156" s="697"/>
    </row>
    <row r="157" spans="1:11" ht="67.5" x14ac:dyDescent="0.25">
      <c r="A157" s="56">
        <v>10.108000000000001</v>
      </c>
      <c r="B157" s="325" t="s">
        <v>403</v>
      </c>
      <c r="C157" s="399" t="str">
        <f>+IF(Checklist!C158="","NOT SCORED",Checklist!C158)</f>
        <v>NOT SCORED</v>
      </c>
      <c r="D157" s="399">
        <f>Checklist!D151</f>
        <v>0</v>
      </c>
      <c r="E157" s="399">
        <f>Checklist!E151</f>
        <v>0</v>
      </c>
      <c r="F157" s="400">
        <f>Checklist!F158</f>
        <v>0</v>
      </c>
      <c r="G157" s="401"/>
      <c r="H157" s="696"/>
      <c r="I157" s="696"/>
      <c r="J157" s="696"/>
      <c r="K157" s="697"/>
    </row>
    <row r="158" spans="1:11" ht="45" x14ac:dyDescent="0.25">
      <c r="A158" s="56">
        <v>10.109</v>
      </c>
      <c r="B158" s="343" t="s">
        <v>241</v>
      </c>
      <c r="C158" s="399" t="str">
        <f>+IF(Checklist!C159="","NOT SCORED",Checklist!C159)</f>
        <v>NOT SCORED</v>
      </c>
      <c r="D158" s="399">
        <f>Checklist!D152</f>
        <v>0</v>
      </c>
      <c r="E158" s="399">
        <f>Checklist!E152</f>
        <v>0</v>
      </c>
      <c r="F158" s="400">
        <f>Checklist!F159</f>
        <v>0</v>
      </c>
      <c r="G158" s="401"/>
      <c r="H158" s="696"/>
      <c r="I158" s="696"/>
      <c r="J158" s="696"/>
      <c r="K158" s="697"/>
    </row>
    <row r="159" spans="1:11" ht="56.25" x14ac:dyDescent="0.25">
      <c r="A159" s="38">
        <v>10.11</v>
      </c>
      <c r="B159" s="325" t="s">
        <v>296</v>
      </c>
      <c r="C159" s="399" t="str">
        <f>+IF(Checklist!C160="","NOT SCORED",Checklist!C160)</f>
        <v>NOT SCORED</v>
      </c>
      <c r="D159" s="399">
        <f>Checklist!D153</f>
        <v>0</v>
      </c>
      <c r="E159" s="399">
        <f>Checklist!E153</f>
        <v>0</v>
      </c>
      <c r="F159" s="400">
        <f>Checklist!F160</f>
        <v>0</v>
      </c>
      <c r="G159" s="401"/>
      <c r="H159" s="696"/>
      <c r="I159" s="696"/>
      <c r="J159" s="696"/>
      <c r="K159" s="697"/>
    </row>
    <row r="160" spans="1:11" ht="33.75" x14ac:dyDescent="0.25">
      <c r="A160" s="57">
        <v>10.111000000000001</v>
      </c>
      <c r="B160" s="307" t="s">
        <v>243</v>
      </c>
      <c r="C160" s="399" t="str">
        <f>+IF(Checklist!C161="","NOT SCORED",Checklist!C161)</f>
        <v>NOT SCORED</v>
      </c>
      <c r="D160" s="399">
        <f>Checklist!D154</f>
        <v>0</v>
      </c>
      <c r="E160" s="399">
        <f>Checklist!E154</f>
        <v>0</v>
      </c>
      <c r="F160" s="400">
        <f>Checklist!F161</f>
        <v>0</v>
      </c>
      <c r="G160" s="401"/>
      <c r="H160" s="696"/>
      <c r="I160" s="696"/>
      <c r="J160" s="696"/>
      <c r="K160" s="697"/>
    </row>
    <row r="161" spans="1:11" ht="56.25" x14ac:dyDescent="0.25">
      <c r="A161" s="429">
        <v>10.112</v>
      </c>
      <c r="B161" s="325" t="s">
        <v>118</v>
      </c>
      <c r="C161" s="399" t="str">
        <f>+IF(Checklist!C162="","NOT SCORED",Checklist!C162)</f>
        <v>NOT SCORED</v>
      </c>
      <c r="D161" s="399">
        <f>Checklist!D155</f>
        <v>0</v>
      </c>
      <c r="E161" s="399">
        <f>Checklist!E155</f>
        <v>0</v>
      </c>
      <c r="F161" s="400">
        <f>Checklist!F162</f>
        <v>0</v>
      </c>
      <c r="G161" s="401"/>
      <c r="H161" s="696"/>
      <c r="I161" s="696"/>
      <c r="J161" s="696"/>
      <c r="K161" s="697"/>
    </row>
    <row r="162" spans="1:11" ht="68.25" thickBot="1" x14ac:dyDescent="0.3">
      <c r="A162" s="429">
        <v>10.113</v>
      </c>
      <c r="B162" s="347" t="s">
        <v>22</v>
      </c>
      <c r="C162" s="399" t="str">
        <f>+IF(Checklist!C163="","NOT SCORED",Checklist!C163)</f>
        <v>NOT SCORED</v>
      </c>
      <c r="D162" s="399">
        <f>Checklist!D156</f>
        <v>0</v>
      </c>
      <c r="E162" s="399">
        <f>Checklist!E156</f>
        <v>0</v>
      </c>
      <c r="F162" s="400">
        <f>Checklist!F163</f>
        <v>0</v>
      </c>
      <c r="G162" s="401"/>
      <c r="H162" s="696"/>
      <c r="I162" s="696"/>
      <c r="J162" s="696"/>
      <c r="K162" s="697"/>
    </row>
    <row r="163" spans="1:11" ht="15.75" thickBot="1" x14ac:dyDescent="0.3">
      <c r="A163" s="408">
        <v>11</v>
      </c>
      <c r="B163" s="431" t="s">
        <v>404</v>
      </c>
      <c r="C163" s="410"/>
      <c r="D163" s="432"/>
      <c r="E163" s="432"/>
      <c r="F163" s="432"/>
      <c r="G163" s="452"/>
      <c r="H163" s="710"/>
      <c r="I163" s="710"/>
      <c r="J163" s="710"/>
      <c r="K163" s="711"/>
    </row>
    <row r="164" spans="1:11" ht="45" x14ac:dyDescent="0.25">
      <c r="A164" s="620">
        <v>11.101000000000001</v>
      </c>
      <c r="B164" s="300" t="s">
        <v>405</v>
      </c>
      <c r="C164" s="413" t="str">
        <f>+IF(Checklist!C165="","NOT SCORED",Checklist!C165)</f>
        <v>NOT SCORED</v>
      </c>
      <c r="D164" s="413">
        <f>Checklist!D165</f>
        <v>0</v>
      </c>
      <c r="E164" s="413">
        <f>Checklist!E165</f>
        <v>0</v>
      </c>
      <c r="F164" s="675">
        <f>Checklist!F165</f>
        <v>0</v>
      </c>
      <c r="G164" s="401"/>
      <c r="H164" s="696"/>
      <c r="I164" s="696"/>
      <c r="J164" s="696"/>
      <c r="K164" s="697"/>
    </row>
    <row r="165" spans="1:11" ht="56.25" x14ac:dyDescent="0.25">
      <c r="A165" s="212">
        <v>11.102</v>
      </c>
      <c r="B165" s="335" t="s">
        <v>406</v>
      </c>
      <c r="C165" s="418" t="str">
        <f>+IF(Checklist!C166="","NOT SCORED",Checklist!C166)</f>
        <v>NOT SCORED</v>
      </c>
      <c r="D165" s="418">
        <f>Checklist!D166</f>
        <v>0</v>
      </c>
      <c r="E165" s="418">
        <f>Checklist!E166</f>
        <v>0</v>
      </c>
      <c r="F165" s="418">
        <f>Checklist!F166</f>
        <v>0</v>
      </c>
      <c r="G165" s="401"/>
      <c r="H165" s="696"/>
      <c r="I165" s="696"/>
      <c r="J165" s="696"/>
      <c r="K165" s="697"/>
    </row>
    <row r="166" spans="1:11" ht="33.75" x14ac:dyDescent="0.25">
      <c r="A166" s="179">
        <v>11.103</v>
      </c>
      <c r="B166" s="305" t="s">
        <v>407</v>
      </c>
      <c r="C166" s="418" t="str">
        <f>+IF(Checklist!C167="","NOT SCORED",Checklist!C167)</f>
        <v>NOT SCORED</v>
      </c>
      <c r="D166" s="418">
        <f>Checklist!D167</f>
        <v>0</v>
      </c>
      <c r="E166" s="418">
        <f>Checklist!E167</f>
        <v>0</v>
      </c>
      <c r="F166" s="418">
        <f>Checklist!F167</f>
        <v>0</v>
      </c>
      <c r="G166" s="401"/>
      <c r="H166" s="696"/>
      <c r="I166" s="696"/>
      <c r="J166" s="696"/>
      <c r="K166" s="697"/>
    </row>
    <row r="167" spans="1:11" ht="90" x14ac:dyDescent="0.25">
      <c r="A167" s="213">
        <v>11.103999999999999</v>
      </c>
      <c r="B167" s="335" t="s">
        <v>408</v>
      </c>
      <c r="C167" s="418" t="str">
        <f>+IF(Checklist!C168="","NOT SCORED",Checklist!C168)</f>
        <v>NOT SCORED</v>
      </c>
      <c r="D167" s="418">
        <f>Checklist!D168</f>
        <v>0</v>
      </c>
      <c r="E167" s="418">
        <f>Checklist!E168</f>
        <v>0</v>
      </c>
      <c r="F167" s="418">
        <f>Checklist!F168</f>
        <v>0</v>
      </c>
      <c r="G167" s="401"/>
      <c r="H167" s="696"/>
      <c r="I167" s="696"/>
      <c r="J167" s="696"/>
      <c r="K167" s="697"/>
    </row>
    <row r="168" spans="1:11" ht="56.25" x14ac:dyDescent="0.25">
      <c r="A168" s="179">
        <v>11.105</v>
      </c>
      <c r="B168" s="312" t="s">
        <v>409</v>
      </c>
      <c r="C168" s="418" t="str">
        <f>+IF(Checklist!C169="","NOT SCORED",Checklist!C169)</f>
        <v>NOT SCORED</v>
      </c>
      <c r="D168" s="418">
        <f>Checklist!D169</f>
        <v>0</v>
      </c>
      <c r="E168" s="418">
        <f>Checklist!E169</f>
        <v>0</v>
      </c>
      <c r="F168" s="418">
        <f>Checklist!F169</f>
        <v>0</v>
      </c>
      <c r="G168" s="401"/>
      <c r="H168" s="696"/>
      <c r="I168" s="696"/>
      <c r="J168" s="696"/>
      <c r="K168" s="697"/>
    </row>
    <row r="169" spans="1:11" ht="22.5" x14ac:dyDescent="0.25">
      <c r="A169" s="212">
        <v>11.106</v>
      </c>
      <c r="B169" s="305" t="s">
        <v>410</v>
      </c>
      <c r="C169" s="418" t="str">
        <f>+IF(Checklist!C170="","NOT SCORED",Checklist!C170)</f>
        <v>NOT SCORED</v>
      </c>
      <c r="D169" s="418">
        <f>Checklist!D170</f>
        <v>0</v>
      </c>
      <c r="E169" s="418">
        <f>Checklist!E170</f>
        <v>0</v>
      </c>
      <c r="F169" s="418">
        <f>Checklist!F170</f>
        <v>0</v>
      </c>
      <c r="G169" s="401"/>
      <c r="H169" s="696"/>
      <c r="I169" s="696"/>
      <c r="J169" s="696"/>
      <c r="K169" s="697"/>
    </row>
    <row r="170" spans="1:11" ht="45.75" thickBot="1" x14ac:dyDescent="0.3">
      <c r="A170" s="37">
        <v>11.106999999999999</v>
      </c>
      <c r="B170" s="337" t="s">
        <v>411</v>
      </c>
      <c r="C170" s="399" t="str">
        <f>+IF(Checklist!C171="","NOT SCORED",Checklist!C171)</f>
        <v>NOT SCORED</v>
      </c>
      <c r="D170" s="399">
        <f>Checklist!D171</f>
        <v>0</v>
      </c>
      <c r="E170" s="399">
        <f>Checklist!E171</f>
        <v>0</v>
      </c>
      <c r="F170" s="400">
        <f>Checklist!F171</f>
        <v>0</v>
      </c>
      <c r="G170" s="401"/>
      <c r="H170" s="696"/>
      <c r="I170" s="696"/>
      <c r="J170" s="696"/>
      <c r="K170" s="697"/>
    </row>
    <row r="171" spans="1:11" x14ac:dyDescent="0.25">
      <c r="A171" s="438"/>
      <c r="B171" s="439" t="s">
        <v>2</v>
      </c>
      <c r="C171" s="426"/>
      <c r="D171" s="426"/>
      <c r="E171" s="426"/>
      <c r="F171" s="426"/>
      <c r="G171" s="440"/>
      <c r="H171" s="706"/>
      <c r="I171" s="706"/>
      <c r="J171" s="706"/>
      <c r="K171" s="707"/>
    </row>
    <row r="172" spans="1:11" ht="15.75" thickBot="1" x14ac:dyDescent="0.3">
      <c r="A172" s="394">
        <v>12</v>
      </c>
      <c r="B172" s="441" t="s">
        <v>36</v>
      </c>
      <c r="C172" s="427"/>
      <c r="D172" s="427"/>
      <c r="E172" s="427"/>
      <c r="F172" s="427"/>
      <c r="G172" s="442"/>
      <c r="H172" s="708"/>
      <c r="I172" s="708"/>
      <c r="J172" s="708"/>
      <c r="K172" s="709"/>
    </row>
    <row r="173" spans="1:11" ht="22.5" x14ac:dyDescent="0.25">
      <c r="A173" s="177">
        <v>12.101000000000001</v>
      </c>
      <c r="B173" s="300" t="s">
        <v>3</v>
      </c>
      <c r="C173" s="413" t="str">
        <f>+IF(Checklist!C174="","NOT SCORED",Checklist!C174)</f>
        <v>NOT SCORED</v>
      </c>
      <c r="D173" s="415">
        <f>Checklist!D174</f>
        <v>0</v>
      </c>
      <c r="E173" s="415">
        <f>Checklist!E174</f>
        <v>0</v>
      </c>
      <c r="F173" s="673">
        <f>Checklist!F174</f>
        <v>0</v>
      </c>
      <c r="G173" s="401"/>
      <c r="H173" s="696"/>
      <c r="I173" s="696"/>
      <c r="J173" s="696"/>
      <c r="K173" s="697"/>
    </row>
    <row r="174" spans="1:11" ht="22.5" x14ac:dyDescent="0.25">
      <c r="A174" s="178">
        <v>12.102</v>
      </c>
      <c r="B174" s="305" t="s">
        <v>172</v>
      </c>
      <c r="C174" s="418" t="str">
        <f>+IF(Checklist!C175="","NOT SCORED",Checklist!C175)</f>
        <v>NOT SCORED</v>
      </c>
      <c r="D174" s="420">
        <f>Checklist!D175</f>
        <v>0</v>
      </c>
      <c r="E174" s="420">
        <f>Checklist!E175</f>
        <v>0</v>
      </c>
      <c r="F174" s="420">
        <f>Checklist!F175</f>
        <v>0</v>
      </c>
      <c r="G174" s="453"/>
      <c r="H174" s="696"/>
      <c r="I174" s="696"/>
      <c r="J174" s="696"/>
      <c r="K174" s="697"/>
    </row>
    <row r="175" spans="1:11" ht="45" x14ac:dyDescent="0.25">
      <c r="A175" s="178">
        <v>12.103</v>
      </c>
      <c r="B175" s="590" t="s">
        <v>248</v>
      </c>
      <c r="C175" s="418" t="str">
        <f>+IF(Checklist!C176="","NOT SCORED",Checklist!C176)</f>
        <v>NOT SCORED</v>
      </c>
      <c r="D175" s="420">
        <f>Checklist!D176</f>
        <v>0</v>
      </c>
      <c r="E175" s="420">
        <f>Checklist!E176</f>
        <v>0</v>
      </c>
      <c r="F175" s="420">
        <f>Checklist!F176</f>
        <v>0</v>
      </c>
      <c r="G175" s="453"/>
      <c r="H175" s="696"/>
      <c r="I175" s="696"/>
      <c r="J175" s="696"/>
      <c r="K175" s="697"/>
    </row>
    <row r="176" spans="1:11" ht="22.5" x14ac:dyDescent="0.25">
      <c r="A176" s="178">
        <v>12.103999999999999</v>
      </c>
      <c r="B176" s="305" t="s">
        <v>173</v>
      </c>
      <c r="C176" s="418" t="str">
        <f>+IF(Checklist!C177="","NOT SCORED",Checklist!C177)</f>
        <v>NOT SCORED</v>
      </c>
      <c r="D176" s="420">
        <f>Checklist!D177</f>
        <v>0</v>
      </c>
      <c r="E176" s="420">
        <f>Checklist!E177</f>
        <v>0</v>
      </c>
      <c r="F176" s="420">
        <f>Checklist!F177</f>
        <v>0</v>
      </c>
      <c r="G176" s="453"/>
      <c r="H176" s="696"/>
      <c r="I176" s="696"/>
      <c r="J176" s="696"/>
      <c r="K176" s="697"/>
    </row>
    <row r="177" spans="1:11" ht="22.5" x14ac:dyDescent="0.25">
      <c r="A177" s="179">
        <v>12.105</v>
      </c>
      <c r="B177" s="305" t="s">
        <v>249</v>
      </c>
      <c r="C177" s="418" t="str">
        <f>+IF(Checklist!C178="","NOT SCORED",Checklist!C178)</f>
        <v>NOT SCORED</v>
      </c>
      <c r="D177" s="420">
        <f>Checklist!D178</f>
        <v>0</v>
      </c>
      <c r="E177" s="420">
        <f>Checklist!E178</f>
        <v>0</v>
      </c>
      <c r="F177" s="420">
        <f>Checklist!F178</f>
        <v>0</v>
      </c>
      <c r="G177" s="453"/>
      <c r="H177" s="696"/>
      <c r="I177" s="696"/>
      <c r="J177" s="696"/>
      <c r="K177" s="697"/>
    </row>
    <row r="178" spans="1:11" ht="22.5" x14ac:dyDescent="0.25">
      <c r="A178" s="179">
        <v>12.106</v>
      </c>
      <c r="B178" s="305" t="s">
        <v>250</v>
      </c>
      <c r="C178" s="418" t="str">
        <f>+IF(Checklist!C179="","NOT SCORED",Checklist!C179)</f>
        <v>NOT SCORED</v>
      </c>
      <c r="D178" s="420">
        <f>Checklist!D179</f>
        <v>0</v>
      </c>
      <c r="E178" s="420">
        <f>Checklist!E179</f>
        <v>0</v>
      </c>
      <c r="F178" s="420">
        <f>Checklist!F179</f>
        <v>0</v>
      </c>
      <c r="G178" s="453"/>
      <c r="H178" s="696"/>
      <c r="I178" s="696"/>
      <c r="J178" s="696"/>
      <c r="K178" s="697"/>
    </row>
    <row r="179" spans="1:11" ht="22.5" x14ac:dyDescent="0.25">
      <c r="A179" s="184">
        <v>12.106999999999999</v>
      </c>
      <c r="B179" s="305" t="s">
        <v>10</v>
      </c>
      <c r="C179" s="418" t="str">
        <f>+IF(Checklist!C180="","NOT SCORED",Checklist!C180)</f>
        <v>NOT SCORED</v>
      </c>
      <c r="D179" s="420">
        <f>Checklist!D180</f>
        <v>0</v>
      </c>
      <c r="E179" s="420">
        <f>Checklist!E180</f>
        <v>0</v>
      </c>
      <c r="F179" s="420">
        <f>Checklist!F180</f>
        <v>0</v>
      </c>
      <c r="G179" s="453"/>
      <c r="H179" s="696"/>
      <c r="I179" s="696"/>
      <c r="J179" s="696"/>
      <c r="K179" s="697"/>
    </row>
    <row r="180" spans="1:11" x14ac:dyDescent="0.25">
      <c r="A180" s="184">
        <v>12.108000000000001</v>
      </c>
      <c r="B180" s="305" t="s">
        <v>107</v>
      </c>
      <c r="C180" s="418" t="str">
        <f>+IF(Checklist!C181="","NOT SCORED",Checklist!C181)</f>
        <v>NOT SCORED</v>
      </c>
      <c r="D180" s="420">
        <f>Checklist!D181</f>
        <v>0</v>
      </c>
      <c r="E180" s="420">
        <f>Checklist!E181</f>
        <v>0</v>
      </c>
      <c r="F180" s="420">
        <f>Checklist!F181</f>
        <v>0</v>
      </c>
      <c r="G180" s="453"/>
      <c r="H180" s="696"/>
      <c r="I180" s="696"/>
      <c r="J180" s="696"/>
      <c r="K180" s="697"/>
    </row>
    <row r="181" spans="1:11" ht="56.25" x14ac:dyDescent="0.25">
      <c r="A181" s="179">
        <v>12.109</v>
      </c>
      <c r="B181" s="305" t="s">
        <v>412</v>
      </c>
      <c r="C181" s="418" t="str">
        <f>+IF(Checklist!C182="","NOT SCORED",Checklist!C182)</f>
        <v>NOT SCORED</v>
      </c>
      <c r="D181" s="420">
        <f>Checklist!D182</f>
        <v>0</v>
      </c>
      <c r="E181" s="420">
        <f>Checklist!E182</f>
        <v>0</v>
      </c>
      <c r="F181" s="420">
        <f>Checklist!F182</f>
        <v>0</v>
      </c>
      <c r="G181" s="453"/>
      <c r="H181" s="696"/>
      <c r="I181" s="696"/>
      <c r="J181" s="696"/>
      <c r="K181" s="697"/>
    </row>
    <row r="182" spans="1:11" ht="45" x14ac:dyDescent="0.25">
      <c r="A182" s="179">
        <v>12.11</v>
      </c>
      <c r="B182" s="498" t="s">
        <v>413</v>
      </c>
      <c r="C182" s="418" t="str">
        <f>+IF(Checklist!C183="","NOT SCORED",Checklist!C183)</f>
        <v>NOT SCORED</v>
      </c>
      <c r="D182" s="420">
        <f>Checklist!D183</f>
        <v>0</v>
      </c>
      <c r="E182" s="420">
        <f>Checklist!E183</f>
        <v>0</v>
      </c>
      <c r="F182" s="420">
        <f>Checklist!F183</f>
        <v>0</v>
      </c>
      <c r="G182" s="453"/>
      <c r="H182" s="696"/>
      <c r="I182" s="696"/>
      <c r="J182" s="696"/>
      <c r="K182" s="697"/>
    </row>
    <row r="183" spans="1:11" ht="112.5" x14ac:dyDescent="0.25">
      <c r="A183" s="178">
        <v>12.111000000000001</v>
      </c>
      <c r="B183" s="595" t="s">
        <v>299</v>
      </c>
      <c r="C183" s="418" t="str">
        <f>+IF(Checklist!C184="","NOT SCORED",Checklist!C184)</f>
        <v>NOT SCORED</v>
      </c>
      <c r="D183" s="420">
        <f>Checklist!D184</f>
        <v>0</v>
      </c>
      <c r="E183" s="420">
        <f>Checklist!E184</f>
        <v>0</v>
      </c>
      <c r="F183" s="420">
        <f>Checklist!F184</f>
        <v>0</v>
      </c>
      <c r="G183" s="453"/>
      <c r="H183" s="696"/>
      <c r="I183" s="696"/>
      <c r="J183" s="696"/>
      <c r="K183" s="697"/>
    </row>
    <row r="184" spans="1:11" ht="33.75" x14ac:dyDescent="0.25">
      <c r="A184" s="179">
        <v>12.112</v>
      </c>
      <c r="B184" s="312" t="s">
        <v>251</v>
      </c>
      <c r="C184" s="418" t="str">
        <f>+IF(Checklist!C185="","NOT SCORED",Checklist!C185)</f>
        <v>NOT SCORED</v>
      </c>
      <c r="D184" s="420">
        <f>Checklist!D185</f>
        <v>0</v>
      </c>
      <c r="E184" s="420">
        <f>Checklist!E185</f>
        <v>0</v>
      </c>
      <c r="F184" s="420">
        <f>Checklist!F185</f>
        <v>0</v>
      </c>
      <c r="G184" s="453"/>
      <c r="H184" s="696"/>
      <c r="I184" s="696"/>
      <c r="J184" s="696"/>
      <c r="K184" s="697"/>
    </row>
    <row r="185" spans="1:11" ht="22.5" x14ac:dyDescent="0.25">
      <c r="A185" s="179">
        <v>12.113</v>
      </c>
      <c r="B185" s="312" t="s">
        <v>174</v>
      </c>
      <c r="C185" s="418" t="str">
        <f>+IF(Checklist!C186="","NOT SCORED",Checklist!C186)</f>
        <v>NOT SCORED</v>
      </c>
      <c r="D185" s="420">
        <f>Checklist!D186</f>
        <v>0</v>
      </c>
      <c r="E185" s="420">
        <f>Checklist!E186</f>
        <v>0</v>
      </c>
      <c r="F185" s="420">
        <f>Checklist!F186</f>
        <v>0</v>
      </c>
      <c r="G185" s="453"/>
      <c r="H185" s="696"/>
      <c r="I185" s="696"/>
      <c r="J185" s="696"/>
      <c r="K185" s="697"/>
    </row>
    <row r="186" spans="1:11" ht="33.75" x14ac:dyDescent="0.25">
      <c r="A186" s="179">
        <v>12.114000000000001</v>
      </c>
      <c r="B186" s="573" t="s">
        <v>252</v>
      </c>
      <c r="C186" s="418" t="str">
        <f>+IF(Checklist!C187="","NOT SCORED",Checklist!C187)</f>
        <v>NOT SCORED</v>
      </c>
      <c r="D186" s="420">
        <f>Checklist!D187</f>
        <v>0</v>
      </c>
      <c r="E186" s="420">
        <f>Checklist!E187</f>
        <v>0</v>
      </c>
      <c r="F186" s="420">
        <f>Checklist!F187</f>
        <v>0</v>
      </c>
      <c r="G186" s="453"/>
      <c r="H186" s="696"/>
      <c r="I186" s="696"/>
      <c r="J186" s="696"/>
      <c r="K186" s="697"/>
    </row>
    <row r="187" spans="1:11" ht="22.5" x14ac:dyDescent="0.25">
      <c r="A187" s="179">
        <v>12.115</v>
      </c>
      <c r="B187" s="312" t="s">
        <v>414</v>
      </c>
      <c r="C187" s="418" t="str">
        <f>+IF(Checklist!C188="","NOT SCORED",Checklist!C188)</f>
        <v>NOT SCORED</v>
      </c>
      <c r="D187" s="420">
        <f>Checklist!D188</f>
        <v>0</v>
      </c>
      <c r="E187" s="420">
        <f>Checklist!E188</f>
        <v>0</v>
      </c>
      <c r="F187" s="420">
        <f>Checklist!F188</f>
        <v>0</v>
      </c>
      <c r="G187" s="453"/>
      <c r="H187" s="696"/>
      <c r="I187" s="696"/>
      <c r="J187" s="696"/>
      <c r="K187" s="697"/>
    </row>
    <row r="188" spans="1:11" ht="33.75" x14ac:dyDescent="0.25">
      <c r="A188" s="179">
        <v>12.116</v>
      </c>
      <c r="B188" s="312" t="s">
        <v>114</v>
      </c>
      <c r="C188" s="418" t="str">
        <f>+IF(Checklist!C189="","NOT SCORED",Checklist!C189)</f>
        <v>NOT SCORED</v>
      </c>
      <c r="D188" s="420">
        <f>Checklist!D189</f>
        <v>0</v>
      </c>
      <c r="E188" s="420">
        <f>Checklist!E189</f>
        <v>0</v>
      </c>
      <c r="F188" s="420">
        <f>Checklist!F189</f>
        <v>0</v>
      </c>
      <c r="G188" s="453"/>
      <c r="H188" s="696"/>
      <c r="I188" s="696"/>
      <c r="J188" s="696"/>
      <c r="K188" s="697"/>
    </row>
    <row r="189" spans="1:11" ht="90" x14ac:dyDescent="0.25">
      <c r="A189" s="179">
        <v>12.117000000000001</v>
      </c>
      <c r="B189" s="312" t="s">
        <v>253</v>
      </c>
      <c r="C189" s="418" t="str">
        <f>+IF(Checklist!C190="","NOT SCORED",Checklist!C190)</f>
        <v>NOT SCORED</v>
      </c>
      <c r="D189" s="420">
        <f>Checklist!D190</f>
        <v>0</v>
      </c>
      <c r="E189" s="420">
        <f>Checklist!E190</f>
        <v>0</v>
      </c>
      <c r="F189" s="420">
        <f>Checklist!F190</f>
        <v>0</v>
      </c>
      <c r="G189" s="453"/>
      <c r="H189" s="696"/>
      <c r="I189" s="696"/>
      <c r="J189" s="696"/>
      <c r="K189" s="697"/>
    </row>
    <row r="190" spans="1:11" ht="45" x14ac:dyDescent="0.25">
      <c r="A190" s="179">
        <v>12.118</v>
      </c>
      <c r="B190" s="573" t="s">
        <v>597</v>
      </c>
      <c r="C190" s="418" t="str">
        <f>+IF(Checklist!C191="","NOT SCORED",Checklist!C191)</f>
        <v>NOT SCORED</v>
      </c>
      <c r="D190" s="420">
        <f>Checklist!D191</f>
        <v>0</v>
      </c>
      <c r="E190" s="420">
        <f>Checklist!E191</f>
        <v>0</v>
      </c>
      <c r="F190" s="420">
        <f>Checklist!F191</f>
        <v>0</v>
      </c>
      <c r="G190" s="453"/>
      <c r="H190" s="696"/>
      <c r="I190" s="696"/>
      <c r="J190" s="696"/>
      <c r="K190" s="697"/>
    </row>
    <row r="191" spans="1:11" ht="22.5" x14ac:dyDescent="0.25">
      <c r="A191" s="179">
        <v>12.119</v>
      </c>
      <c r="B191" s="312" t="s">
        <v>115</v>
      </c>
      <c r="C191" s="418" t="str">
        <f>+IF(Checklist!C192="","NOT SCORED",Checklist!C192)</f>
        <v>NOT SCORED</v>
      </c>
      <c r="D191" s="420">
        <f>Checklist!D192</f>
        <v>0</v>
      </c>
      <c r="E191" s="420">
        <f>Checklist!E192</f>
        <v>0</v>
      </c>
      <c r="F191" s="420">
        <f>Checklist!F192</f>
        <v>0</v>
      </c>
      <c r="G191" s="453"/>
      <c r="H191" s="696"/>
      <c r="I191" s="696"/>
      <c r="J191" s="696"/>
      <c r="K191" s="697"/>
    </row>
    <row r="192" spans="1:11" ht="22.5" x14ac:dyDescent="0.25">
      <c r="A192" s="179">
        <v>12.12</v>
      </c>
      <c r="B192" s="312" t="s">
        <v>116</v>
      </c>
      <c r="C192" s="418" t="str">
        <f>+IF(Checklist!C193="","NOT SCORED",Checklist!C193)</f>
        <v>NOT SCORED</v>
      </c>
      <c r="D192" s="420">
        <f>Checklist!D193</f>
        <v>0</v>
      </c>
      <c r="E192" s="420">
        <f>Checklist!E193</f>
        <v>0</v>
      </c>
      <c r="F192" s="420">
        <f>Checklist!F193</f>
        <v>0</v>
      </c>
      <c r="G192" s="453"/>
      <c r="H192" s="696"/>
      <c r="I192" s="696"/>
      <c r="J192" s="696"/>
      <c r="K192" s="697"/>
    </row>
    <row r="193" spans="1:11" ht="22.5" x14ac:dyDescent="0.25">
      <c r="A193" s="178">
        <v>12.121</v>
      </c>
      <c r="B193" s="312" t="s">
        <v>117</v>
      </c>
      <c r="C193" s="418" t="str">
        <f>+IF(Checklist!C194="","NOT SCORED",Checklist!C194)</f>
        <v>NOT SCORED</v>
      </c>
      <c r="D193" s="420">
        <f>Checklist!D194</f>
        <v>0</v>
      </c>
      <c r="E193" s="420">
        <f>Checklist!E194</f>
        <v>0</v>
      </c>
      <c r="F193" s="420">
        <f>Checklist!F194</f>
        <v>0</v>
      </c>
      <c r="G193" s="453"/>
      <c r="H193" s="696"/>
      <c r="I193" s="696"/>
      <c r="J193" s="696"/>
      <c r="K193" s="697"/>
    </row>
    <row r="194" spans="1:11" ht="22.5" x14ac:dyDescent="0.25">
      <c r="A194" s="179">
        <v>12.122</v>
      </c>
      <c r="B194" s="312" t="s">
        <v>254</v>
      </c>
      <c r="C194" s="418" t="str">
        <f>+IF(Checklist!C195="","NOT SCORED",Checklist!C195)</f>
        <v>NOT SCORED</v>
      </c>
      <c r="D194" s="420">
        <f>Checklist!D195</f>
        <v>0</v>
      </c>
      <c r="E194" s="420">
        <f>Checklist!E195</f>
        <v>0</v>
      </c>
      <c r="F194" s="420">
        <f>Checklist!F195</f>
        <v>0</v>
      </c>
      <c r="G194" s="453"/>
      <c r="H194" s="696"/>
      <c r="I194" s="696"/>
      <c r="J194" s="696"/>
      <c r="K194" s="697"/>
    </row>
    <row r="195" spans="1:11" ht="33.75" x14ac:dyDescent="0.25">
      <c r="A195" s="179">
        <v>12.122999999999999</v>
      </c>
      <c r="B195" s="312" t="s">
        <v>255</v>
      </c>
      <c r="C195" s="418" t="str">
        <f>+IF(Checklist!C196="","NOT SCORED",Checklist!C196)</f>
        <v>NOT SCORED</v>
      </c>
      <c r="D195" s="420">
        <f>Checklist!D196</f>
        <v>0</v>
      </c>
      <c r="E195" s="420">
        <f>Checklist!E196</f>
        <v>0</v>
      </c>
      <c r="F195" s="420">
        <f>Checklist!F196</f>
        <v>0</v>
      </c>
      <c r="G195" s="453"/>
      <c r="H195" s="696"/>
      <c r="I195" s="696"/>
      <c r="J195" s="696"/>
      <c r="K195" s="697"/>
    </row>
    <row r="196" spans="1:11" ht="123.75" x14ac:dyDescent="0.25">
      <c r="A196" s="178">
        <v>12.124000000000001</v>
      </c>
      <c r="B196" s="312" t="s">
        <v>52</v>
      </c>
      <c r="C196" s="418" t="str">
        <f>+IF(Checklist!C197="","NOT SCORED",Checklist!C197)</f>
        <v>NOT SCORED</v>
      </c>
      <c r="D196" s="420">
        <f>Checklist!D197</f>
        <v>0</v>
      </c>
      <c r="E196" s="420">
        <f>Checklist!E197</f>
        <v>0</v>
      </c>
      <c r="F196" s="420">
        <f>Checklist!F197</f>
        <v>0</v>
      </c>
      <c r="G196" s="453"/>
      <c r="H196" s="696"/>
      <c r="I196" s="696"/>
      <c r="J196" s="696"/>
      <c r="K196" s="697"/>
    </row>
    <row r="197" spans="1:11" ht="90" x14ac:dyDescent="0.25">
      <c r="A197" s="179">
        <v>12.125</v>
      </c>
      <c r="B197" s="448" t="s">
        <v>415</v>
      </c>
      <c r="C197" s="418" t="str">
        <f>+IF(Checklist!C198="","NOT SCORED",Checklist!C198)</f>
        <v>NOT SCORED</v>
      </c>
      <c r="D197" s="420">
        <f>Checklist!D198</f>
        <v>0</v>
      </c>
      <c r="E197" s="420">
        <f>Checklist!E198</f>
        <v>0</v>
      </c>
      <c r="F197" s="420">
        <f>Checklist!F198</f>
        <v>0</v>
      </c>
      <c r="G197" s="453"/>
      <c r="H197" s="696"/>
      <c r="I197" s="696"/>
      <c r="J197" s="696"/>
      <c r="K197" s="697"/>
    </row>
    <row r="198" spans="1:11" ht="157.5" x14ac:dyDescent="0.25">
      <c r="A198" s="178">
        <v>12.125999999999999</v>
      </c>
      <c r="B198" s="335" t="s">
        <v>416</v>
      </c>
      <c r="C198" s="418" t="str">
        <f>+IF(Checklist!C199="","NOT SCORED",Checklist!C199)</f>
        <v>NOT SCORED</v>
      </c>
      <c r="D198" s="420">
        <f>Checklist!D199</f>
        <v>0</v>
      </c>
      <c r="E198" s="420">
        <f>Checklist!E199</f>
        <v>0</v>
      </c>
      <c r="F198" s="420">
        <f>Checklist!F199</f>
        <v>0</v>
      </c>
      <c r="G198" s="676"/>
      <c r="H198" s="696"/>
      <c r="I198" s="696"/>
      <c r="J198" s="696"/>
      <c r="K198" s="697"/>
    </row>
    <row r="199" spans="1:11" ht="67.5" x14ac:dyDescent="0.25">
      <c r="A199" s="179">
        <v>12.127000000000001</v>
      </c>
      <c r="B199" s="447" t="s">
        <v>417</v>
      </c>
      <c r="C199" s="418" t="str">
        <f>+IF(Checklist!C200="","NOT SCORED",Checklist!C200)</f>
        <v>NOT SCORED</v>
      </c>
      <c r="D199" s="420">
        <f>Checklist!D200</f>
        <v>0</v>
      </c>
      <c r="E199" s="420">
        <f>Checklist!E200</f>
        <v>0</v>
      </c>
      <c r="F199" s="420">
        <f>Checklist!F200</f>
        <v>0</v>
      </c>
      <c r="G199" s="676"/>
      <c r="H199" s="696"/>
      <c r="I199" s="696"/>
      <c r="J199" s="696"/>
      <c r="K199" s="697"/>
    </row>
    <row r="200" spans="1:11" ht="56.25" x14ac:dyDescent="0.25">
      <c r="A200" s="179">
        <v>12.128</v>
      </c>
      <c r="B200" s="448" t="s">
        <v>418</v>
      </c>
      <c r="C200" s="418" t="str">
        <f>+IF(Checklist!C201="","NOT SCORED",Checklist!C201)</f>
        <v>NOT SCORED</v>
      </c>
      <c r="D200" s="420">
        <f>Checklist!D201</f>
        <v>0</v>
      </c>
      <c r="E200" s="420">
        <f>Checklist!E201</f>
        <v>0</v>
      </c>
      <c r="F200" s="420">
        <f>Checklist!F201</f>
        <v>0</v>
      </c>
      <c r="G200" s="676"/>
      <c r="H200" s="696"/>
      <c r="I200" s="696"/>
      <c r="J200" s="696"/>
      <c r="K200" s="697"/>
    </row>
    <row r="201" spans="1:11" ht="57" thickBot="1" x14ac:dyDescent="0.3">
      <c r="A201" s="677">
        <v>12.129</v>
      </c>
      <c r="B201" s="678" t="s">
        <v>419</v>
      </c>
      <c r="C201" s="399" t="str">
        <f>+IF(Checklist!C202="","NOT SCORED",Checklist!C202)</f>
        <v>NOT SCORED</v>
      </c>
      <c r="D201" s="423">
        <f>Checklist!D202</f>
        <v>0</v>
      </c>
      <c r="E201" s="423">
        <f>Checklist!E202</f>
        <v>0</v>
      </c>
      <c r="F201" s="437">
        <f>Checklist!F202</f>
        <v>0</v>
      </c>
      <c r="G201" s="401"/>
      <c r="H201" s="696"/>
      <c r="I201" s="696"/>
      <c r="J201" s="696"/>
      <c r="K201" s="697"/>
    </row>
    <row r="202" spans="1:11" ht="15.75" thickBot="1" x14ac:dyDescent="0.3">
      <c r="A202" s="408">
        <v>13</v>
      </c>
      <c r="B202" s="431" t="s">
        <v>37</v>
      </c>
      <c r="C202" s="432"/>
      <c r="D202" s="432"/>
      <c r="E202" s="432"/>
      <c r="F202" s="432"/>
      <c r="G202" s="433"/>
      <c r="H202" s="696"/>
      <c r="I202" s="704"/>
      <c r="J202" s="704"/>
      <c r="K202" s="705"/>
    </row>
    <row r="203" spans="1:11" ht="45" x14ac:dyDescent="0.25">
      <c r="A203" s="33">
        <v>13.101000000000001</v>
      </c>
      <c r="B203" s="325" t="s">
        <v>257</v>
      </c>
      <c r="C203" s="399" t="str">
        <f>+IF(Checklist!C204="","NOT SCORED",Checklist!C204)</f>
        <v>NOT SCORED</v>
      </c>
      <c r="D203" s="423">
        <f>Checklist!D204</f>
        <v>0</v>
      </c>
      <c r="E203" s="423">
        <f>Checklist!E204</f>
        <v>0</v>
      </c>
      <c r="F203" s="437">
        <f>Checklist!F204</f>
        <v>0</v>
      </c>
      <c r="G203" s="444"/>
      <c r="H203" s="696"/>
      <c r="I203" s="696"/>
      <c r="J203" s="696"/>
      <c r="K203" s="697"/>
    </row>
    <row r="204" spans="1:11" ht="56.25" x14ac:dyDescent="0.25">
      <c r="A204" s="39">
        <v>13.102</v>
      </c>
      <c r="B204" s="326" t="s">
        <v>258</v>
      </c>
      <c r="C204" s="399" t="str">
        <f>+IF(Checklist!C205="","NOT SCORED",Checklist!C205)</f>
        <v>NOT SCORED</v>
      </c>
      <c r="D204" s="423">
        <f>Checklist!D205</f>
        <v>0</v>
      </c>
      <c r="E204" s="423">
        <f>Checklist!E205</f>
        <v>0</v>
      </c>
      <c r="F204" s="437">
        <f>Checklist!F205</f>
        <v>0</v>
      </c>
      <c r="G204" s="401"/>
      <c r="H204" s="696"/>
      <c r="I204" s="696"/>
      <c r="J204" s="696"/>
      <c r="K204" s="697"/>
    </row>
    <row r="205" spans="1:11" ht="45" x14ac:dyDescent="0.25">
      <c r="A205" s="38">
        <v>13.103</v>
      </c>
      <c r="B205" s="326" t="s">
        <v>260</v>
      </c>
      <c r="C205" s="399" t="str">
        <f>+IF(Checklist!C206="","NOT SCORED",Checklist!C206)</f>
        <v>NOT SCORED</v>
      </c>
      <c r="D205" s="423">
        <f>Checklist!D206</f>
        <v>0</v>
      </c>
      <c r="E205" s="423">
        <f>Checklist!E206</f>
        <v>0</v>
      </c>
      <c r="F205" s="437">
        <f>Checklist!F206</f>
        <v>0</v>
      </c>
      <c r="G205" s="401"/>
      <c r="H205" s="696"/>
      <c r="I205" s="696"/>
      <c r="J205" s="696"/>
      <c r="K205" s="697"/>
    </row>
    <row r="206" spans="1:11" ht="33.75" x14ac:dyDescent="0.25">
      <c r="A206" s="38">
        <v>13.103999999999999</v>
      </c>
      <c r="B206" s="308" t="s">
        <v>261</v>
      </c>
      <c r="C206" s="399" t="str">
        <f>+IF(Checklist!C207="","NOT SCORED",Checklist!C207)</f>
        <v>NOT SCORED</v>
      </c>
      <c r="D206" s="423">
        <f>Checklist!D207</f>
        <v>0</v>
      </c>
      <c r="E206" s="423">
        <f>Checklist!E207</f>
        <v>0</v>
      </c>
      <c r="F206" s="437">
        <f>Checklist!F207</f>
        <v>0</v>
      </c>
      <c r="G206" s="401"/>
      <c r="H206" s="696"/>
      <c r="I206" s="696"/>
      <c r="J206" s="696"/>
      <c r="K206" s="697"/>
    </row>
    <row r="207" spans="1:11" ht="45" x14ac:dyDescent="0.25">
      <c r="A207" s="38">
        <v>13.105</v>
      </c>
      <c r="B207" s="343" t="s">
        <v>84</v>
      </c>
      <c r="C207" s="399" t="str">
        <f>+IF(Checklist!C208="","NOT SCORED",Checklist!C208)</f>
        <v>NOT SCORED</v>
      </c>
      <c r="D207" s="423">
        <f>Checklist!D208</f>
        <v>0</v>
      </c>
      <c r="E207" s="423">
        <f>Checklist!E208</f>
        <v>0</v>
      </c>
      <c r="F207" s="437">
        <f>Checklist!F208</f>
        <v>0</v>
      </c>
      <c r="G207" s="401"/>
      <c r="H207" s="696"/>
      <c r="I207" s="696"/>
      <c r="J207" s="696"/>
      <c r="K207" s="697"/>
    </row>
    <row r="208" spans="1:11" ht="45.75" thickBot="1" x14ac:dyDescent="0.3">
      <c r="A208" s="455">
        <v>13.106</v>
      </c>
      <c r="B208" s="358" t="s">
        <v>123</v>
      </c>
      <c r="C208" s="399" t="str">
        <f>+IF(Checklist!C209="","NOT SCORED",Checklist!C209)</f>
        <v>NOT SCORED</v>
      </c>
      <c r="D208" s="423">
        <f>Checklist!D209</f>
        <v>0</v>
      </c>
      <c r="E208" s="423">
        <f>Checklist!E209</f>
        <v>0</v>
      </c>
      <c r="F208" s="437">
        <f>Checklist!F209</f>
        <v>0</v>
      </c>
      <c r="G208" s="401"/>
      <c r="H208" s="696"/>
      <c r="I208" s="696"/>
      <c r="J208" s="696"/>
      <c r="K208" s="697"/>
    </row>
    <row r="209" spans="1:11" ht="35.25" thickBot="1" x14ac:dyDescent="0.3">
      <c r="A209" s="359">
        <v>13.106999999999999</v>
      </c>
      <c r="B209" s="360" t="s">
        <v>20</v>
      </c>
      <c r="C209" s="399" t="str">
        <f>+IF(Checklist!C210="","NOT SCORED",Checklist!C210)</f>
        <v>NOT SCORED</v>
      </c>
      <c r="D209" s="423">
        <f>Checklist!D210</f>
        <v>0</v>
      </c>
      <c r="E209" s="423">
        <f>Checklist!E210</f>
        <v>0</v>
      </c>
      <c r="F209" s="437">
        <f>Checklist!F210</f>
        <v>0</v>
      </c>
      <c r="G209" s="401"/>
      <c r="H209" s="696"/>
      <c r="I209" s="696"/>
      <c r="J209" s="696"/>
      <c r="K209" s="697"/>
    </row>
    <row r="210" spans="1:11" x14ac:dyDescent="0.25">
      <c r="A210" s="438"/>
      <c r="B210" s="439" t="s">
        <v>47</v>
      </c>
      <c r="C210" s="426"/>
      <c r="D210" s="426"/>
      <c r="E210" s="426"/>
      <c r="F210" s="426"/>
      <c r="G210" s="440"/>
      <c r="H210" s="696"/>
      <c r="I210" s="706"/>
      <c r="J210" s="706"/>
      <c r="K210" s="707"/>
    </row>
    <row r="211" spans="1:11" ht="15.75" thickBot="1" x14ac:dyDescent="0.3">
      <c r="A211" s="394">
        <v>14</v>
      </c>
      <c r="B211" s="441" t="s">
        <v>38</v>
      </c>
      <c r="C211" s="427"/>
      <c r="D211" s="427"/>
      <c r="E211" s="427"/>
      <c r="F211" s="427"/>
      <c r="G211" s="442"/>
      <c r="H211" s="696"/>
      <c r="I211" s="708"/>
      <c r="J211" s="708"/>
      <c r="K211" s="709"/>
    </row>
    <row r="212" spans="1:11" ht="67.5" x14ac:dyDescent="0.25">
      <c r="A212" s="177">
        <v>14.101000000000001</v>
      </c>
      <c r="B212" s="606" t="s">
        <v>48</v>
      </c>
      <c r="C212" s="413" t="str">
        <f>+IF(Checklist!C213="","NOT SCORED",Checklist!C213)</f>
        <v>NOT SCORED</v>
      </c>
      <c r="D212" s="415">
        <f>Checklist!D213</f>
        <v>0</v>
      </c>
      <c r="E212" s="415">
        <f>Checklist!E213</f>
        <v>0</v>
      </c>
      <c r="F212" s="673">
        <f>Checklist!F213</f>
        <v>0</v>
      </c>
      <c r="G212" s="401"/>
      <c r="H212" s="696"/>
      <c r="I212" s="696"/>
      <c r="J212" s="696"/>
      <c r="K212" s="697"/>
    </row>
    <row r="213" spans="1:11" ht="56.25" x14ac:dyDescent="0.25">
      <c r="A213" s="178">
        <v>14.102</v>
      </c>
      <c r="B213" s="590" t="s">
        <v>420</v>
      </c>
      <c r="C213" s="418" t="str">
        <f>+IF(Checklist!C214="","NOT SCORED",Checklist!C214)</f>
        <v>NOT SCORED</v>
      </c>
      <c r="D213" s="420">
        <f>Checklist!D214</f>
        <v>0</v>
      </c>
      <c r="E213" s="420">
        <f>Checklist!E214</f>
        <v>0</v>
      </c>
      <c r="F213" s="420">
        <f>Checklist!F214</f>
        <v>0</v>
      </c>
      <c r="G213" s="401"/>
      <c r="H213" s="696"/>
      <c r="I213" s="696"/>
      <c r="J213" s="696"/>
      <c r="K213" s="697"/>
    </row>
    <row r="214" spans="1:11" ht="56.25" x14ac:dyDescent="0.25">
      <c r="A214" s="179">
        <v>14.103</v>
      </c>
      <c r="B214" s="312" t="s">
        <v>49</v>
      </c>
      <c r="C214" s="418" t="str">
        <f>+IF(Checklist!C215="","NOT SCORED",Checklist!C215)</f>
        <v>NOT SCORED</v>
      </c>
      <c r="D214" s="420">
        <f>Checklist!D215</f>
        <v>0</v>
      </c>
      <c r="E214" s="420">
        <f>Checklist!E215</f>
        <v>0</v>
      </c>
      <c r="F214" s="420">
        <f>Checklist!F215</f>
        <v>0</v>
      </c>
      <c r="G214" s="401"/>
      <c r="H214" s="696"/>
      <c r="I214" s="696"/>
      <c r="J214" s="696"/>
      <c r="K214" s="697"/>
    </row>
    <row r="215" spans="1:11" ht="22.5" x14ac:dyDescent="0.25">
      <c r="A215" s="178">
        <v>14.103999999999999</v>
      </c>
      <c r="B215" s="312" t="s">
        <v>50</v>
      </c>
      <c r="C215" s="418" t="str">
        <f>+IF(Checklist!C216="","NOT SCORED",Checklist!C216)</f>
        <v>NOT SCORED</v>
      </c>
      <c r="D215" s="420">
        <f>Checklist!D216</f>
        <v>0</v>
      </c>
      <c r="E215" s="420">
        <f>Checklist!E216</f>
        <v>0</v>
      </c>
      <c r="F215" s="420">
        <f>Checklist!F216</f>
        <v>0</v>
      </c>
      <c r="G215" s="401"/>
      <c r="H215" s="696"/>
      <c r="I215" s="696"/>
      <c r="J215" s="696"/>
      <c r="K215" s="697"/>
    </row>
    <row r="216" spans="1:11" ht="68.25" thickBot="1" x14ac:dyDescent="0.3">
      <c r="A216" s="230">
        <v>14.105</v>
      </c>
      <c r="B216" s="679" t="s">
        <v>421</v>
      </c>
      <c r="C216" s="399" t="str">
        <f>+IF(Checklist!C217="","NOT SCORED",Checklist!C217)</f>
        <v>NOT SCORED</v>
      </c>
      <c r="D216" s="423">
        <f>Checklist!D217</f>
        <v>0</v>
      </c>
      <c r="E216" s="423">
        <f>Checklist!E217</f>
        <v>0</v>
      </c>
      <c r="F216" s="437">
        <f>Checklist!F217</f>
        <v>0</v>
      </c>
      <c r="G216" s="401"/>
      <c r="H216" s="696"/>
      <c r="I216" s="696"/>
      <c r="J216" s="696"/>
      <c r="K216" s="697"/>
    </row>
    <row r="217" spans="1:11" x14ac:dyDescent="0.25">
      <c r="A217" s="438"/>
      <c r="B217" s="439" t="s">
        <v>51</v>
      </c>
      <c r="C217" s="426"/>
      <c r="D217" s="426"/>
      <c r="E217" s="426"/>
      <c r="F217" s="426"/>
      <c r="G217" s="440"/>
      <c r="H217" s="696"/>
      <c r="I217" s="706"/>
      <c r="J217" s="706"/>
      <c r="K217" s="707"/>
    </row>
    <row r="218" spans="1:11" ht="15.75" thickBot="1" x14ac:dyDescent="0.3">
      <c r="A218" s="394">
        <v>15</v>
      </c>
      <c r="B218" s="441" t="s">
        <v>39</v>
      </c>
      <c r="C218" s="427"/>
      <c r="D218" s="427"/>
      <c r="E218" s="427"/>
      <c r="F218" s="427"/>
      <c r="G218" s="442"/>
      <c r="H218" s="696"/>
      <c r="I218" s="708"/>
      <c r="J218" s="708"/>
      <c r="K218" s="709"/>
    </row>
    <row r="219" spans="1:11" ht="56.25" x14ac:dyDescent="0.25">
      <c r="A219" s="33">
        <v>15.101000000000001</v>
      </c>
      <c r="B219" s="342" t="s">
        <v>23</v>
      </c>
      <c r="C219" s="399" t="str">
        <f>+IF(Checklist!C220="","NOT SCORED",Checklist!C220)</f>
        <v>NOT SCORED</v>
      </c>
      <c r="D219" s="423">
        <f>Checklist!D220</f>
        <v>0</v>
      </c>
      <c r="E219" s="423">
        <f>Checklist!E220</f>
        <v>0</v>
      </c>
      <c r="F219" s="437">
        <f>Checklist!F220</f>
        <v>0</v>
      </c>
      <c r="G219" s="401"/>
      <c r="H219" s="696"/>
      <c r="I219" s="696"/>
      <c r="J219" s="696"/>
      <c r="K219" s="697"/>
    </row>
    <row r="220" spans="1:11" ht="33.75" x14ac:dyDescent="0.25">
      <c r="A220" s="39">
        <v>15.102</v>
      </c>
      <c r="B220" s="308" t="s">
        <v>13</v>
      </c>
      <c r="C220" s="399" t="str">
        <f>+IF(Checklist!C221="","NOT SCORED",Checklist!C221)</f>
        <v>NOT SCORED</v>
      </c>
      <c r="D220" s="423">
        <f>Checklist!D221</f>
        <v>0</v>
      </c>
      <c r="E220" s="423">
        <f>Checklist!E221</f>
        <v>0</v>
      </c>
      <c r="F220" s="437">
        <f>Checklist!F221</f>
        <v>0</v>
      </c>
      <c r="G220" s="401"/>
      <c r="H220" s="696"/>
      <c r="I220" s="696"/>
      <c r="J220" s="696"/>
      <c r="K220" s="697"/>
    </row>
    <row r="221" spans="1:11" ht="56.25" x14ac:dyDescent="0.25">
      <c r="A221" s="47">
        <v>15.103</v>
      </c>
      <c r="B221" s="366" t="s">
        <v>159</v>
      </c>
      <c r="C221" s="399" t="str">
        <f>+IF(Checklist!C222="","NOT SCORED",Checklist!C222)</f>
        <v>NOT SCORED</v>
      </c>
      <c r="D221" s="423">
        <f>Checklist!D222</f>
        <v>0</v>
      </c>
      <c r="E221" s="423">
        <f>Checklist!E222</f>
        <v>0</v>
      </c>
      <c r="F221" s="437">
        <f>Checklist!F222</f>
        <v>0</v>
      </c>
      <c r="G221" s="401"/>
      <c r="H221" s="696"/>
      <c r="I221" s="696"/>
      <c r="J221" s="696"/>
      <c r="K221" s="697"/>
    </row>
    <row r="222" spans="1:11" x14ac:dyDescent="0.25">
      <c r="A222" s="389">
        <v>16</v>
      </c>
      <c r="B222" s="456" t="s">
        <v>40</v>
      </c>
      <c r="C222" s="457"/>
      <c r="D222" s="457"/>
      <c r="E222" s="457"/>
      <c r="F222" s="457"/>
      <c r="G222" s="458"/>
      <c r="H222" s="696"/>
      <c r="I222" s="712"/>
      <c r="J222" s="712"/>
      <c r="K222" s="713"/>
    </row>
    <row r="223" spans="1:11" ht="56.25" x14ac:dyDescent="0.25">
      <c r="A223" s="33">
        <v>16.100999999999999</v>
      </c>
      <c r="B223" s="314" t="s">
        <v>422</v>
      </c>
      <c r="C223" s="399" t="str">
        <f>+IF(Checklist!C224="","NOT SCORED",Checklist!C224)</f>
        <v>NOT SCORED</v>
      </c>
      <c r="D223" s="423">
        <f>Checklist!D224</f>
        <v>0</v>
      </c>
      <c r="E223" s="423">
        <f>Checklist!E224</f>
        <v>0</v>
      </c>
      <c r="F223" s="437">
        <f>Checklist!F224</f>
        <v>0</v>
      </c>
      <c r="G223" s="401"/>
      <c r="H223" s="696"/>
      <c r="I223" s="696"/>
      <c r="J223" s="696"/>
      <c r="K223" s="697"/>
    </row>
    <row r="224" spans="1:11" ht="56.25" x14ac:dyDescent="0.25">
      <c r="A224" s="33">
        <v>16.102</v>
      </c>
      <c r="B224" s="314" t="s">
        <v>93</v>
      </c>
      <c r="C224" s="399" t="str">
        <f>+IF(Checklist!C225="","NOT SCORED",Checklist!C225)</f>
        <v>NOT SCORED</v>
      </c>
      <c r="D224" s="423">
        <f>Checklist!D225</f>
        <v>0</v>
      </c>
      <c r="E224" s="423">
        <f>Checklist!E225</f>
        <v>0</v>
      </c>
      <c r="F224" s="437">
        <f>Checklist!F225</f>
        <v>0</v>
      </c>
      <c r="G224" s="401"/>
      <c r="H224" s="696"/>
      <c r="I224" s="696"/>
      <c r="J224" s="696"/>
      <c r="K224" s="697"/>
    </row>
    <row r="225" spans="1:11" ht="45" x14ac:dyDescent="0.25">
      <c r="A225" s="38">
        <v>16.103000000000002</v>
      </c>
      <c r="B225" s="326" t="s">
        <v>160</v>
      </c>
      <c r="C225" s="399" t="str">
        <f>+IF(Checklist!C226="","NOT SCORED",Checklist!C226)</f>
        <v>NOT SCORED</v>
      </c>
      <c r="D225" s="423">
        <f>Checklist!D226</f>
        <v>0</v>
      </c>
      <c r="E225" s="423">
        <f>Checklist!E226</f>
        <v>0</v>
      </c>
      <c r="F225" s="437">
        <f>Checklist!F226</f>
        <v>0</v>
      </c>
      <c r="G225" s="401"/>
      <c r="H225" s="696"/>
      <c r="I225" s="696"/>
      <c r="J225" s="696"/>
      <c r="K225" s="697"/>
    </row>
    <row r="226" spans="1:11" ht="57" thickBot="1" x14ac:dyDescent="0.3">
      <c r="A226" s="367">
        <v>16.103999999999999</v>
      </c>
      <c r="B226" s="348" t="s">
        <v>94</v>
      </c>
      <c r="C226" s="399" t="str">
        <f>+IF(Checklist!C227="","NOT SCORED",Checklist!C227)</f>
        <v>NOT SCORED</v>
      </c>
      <c r="D226" s="423">
        <f>Checklist!D227</f>
        <v>0</v>
      </c>
      <c r="E226" s="423">
        <f>Checklist!E227</f>
        <v>0</v>
      </c>
      <c r="F226" s="437">
        <f>Checklist!F227</f>
        <v>0</v>
      </c>
      <c r="G226" s="459"/>
      <c r="H226" s="696"/>
      <c r="I226" s="696"/>
      <c r="J226" s="696"/>
      <c r="K226" s="697"/>
    </row>
    <row r="227" spans="1:11" x14ac:dyDescent="0.25">
      <c r="A227" s="438"/>
      <c r="B227" s="439" t="s">
        <v>42</v>
      </c>
      <c r="C227" s="426"/>
      <c r="D227" s="426"/>
      <c r="E227" s="426"/>
      <c r="F227" s="426"/>
      <c r="G227" s="440"/>
      <c r="H227" s="696"/>
      <c r="I227" s="706"/>
      <c r="J227" s="706"/>
      <c r="K227" s="707"/>
    </row>
    <row r="228" spans="1:11" ht="15.75" thickBot="1" x14ac:dyDescent="0.3">
      <c r="A228" s="394">
        <v>17</v>
      </c>
      <c r="B228" s="441" t="s">
        <v>41</v>
      </c>
      <c r="C228" s="427"/>
      <c r="D228" s="427"/>
      <c r="E228" s="427"/>
      <c r="F228" s="427"/>
      <c r="G228" s="442"/>
      <c r="H228" s="696"/>
      <c r="I228" s="708"/>
      <c r="J228" s="708"/>
      <c r="K228" s="709"/>
    </row>
    <row r="229" spans="1:11" ht="22.5" x14ac:dyDescent="0.25">
      <c r="A229" s="38">
        <v>17.100999999999999</v>
      </c>
      <c r="B229" s="308" t="s">
        <v>423</v>
      </c>
      <c r="C229" s="399" t="str">
        <f>+IF(Checklist!C230="","NOT SCORED",Checklist!C230)</f>
        <v>NOT SCORED</v>
      </c>
      <c r="D229" s="460">
        <f>Checklist!D230</f>
        <v>0</v>
      </c>
      <c r="E229" s="460">
        <f>Checklist!E230</f>
        <v>0</v>
      </c>
      <c r="F229" s="461">
        <f>Checklist!F230</f>
        <v>0</v>
      </c>
      <c r="G229" s="401"/>
      <c r="H229" s="696"/>
      <c r="I229" s="696"/>
      <c r="J229" s="696"/>
      <c r="K229" s="697"/>
    </row>
    <row r="230" spans="1:11" ht="45" x14ac:dyDescent="0.25">
      <c r="A230" s="39">
        <v>17.102</v>
      </c>
      <c r="B230" s="308" t="s">
        <v>466</v>
      </c>
      <c r="C230" s="399" t="str">
        <f>+IF(Checklist!C231="","NOT SCORED",Checklist!C231)</f>
        <v>NOT SCORED</v>
      </c>
      <c r="D230" s="460">
        <f>Checklist!D231</f>
        <v>0</v>
      </c>
      <c r="E230" s="460">
        <f>Checklist!E231</f>
        <v>0</v>
      </c>
      <c r="F230" s="461">
        <f>Checklist!F231</f>
        <v>0</v>
      </c>
      <c r="G230" s="401"/>
      <c r="H230" s="696"/>
      <c r="I230" s="696"/>
      <c r="J230" s="696"/>
      <c r="K230" s="697"/>
    </row>
    <row r="231" spans="1:11" ht="33.75" x14ac:dyDescent="0.25">
      <c r="A231" s="39">
        <v>17.103000000000002</v>
      </c>
      <c r="B231" s="308" t="s">
        <v>265</v>
      </c>
      <c r="C231" s="399" t="str">
        <f>+IF(Checklist!C232="","NOT SCORED",Checklist!C232)</f>
        <v>NOT SCORED</v>
      </c>
      <c r="D231" s="460">
        <f>Checklist!D232</f>
        <v>0</v>
      </c>
      <c r="E231" s="460">
        <f>Checklist!E232</f>
        <v>0</v>
      </c>
      <c r="F231" s="461">
        <f>Checklist!F232</f>
        <v>0</v>
      </c>
      <c r="G231" s="401"/>
      <c r="H231" s="696"/>
      <c r="I231" s="696"/>
      <c r="J231" s="696"/>
      <c r="K231" s="697"/>
    </row>
    <row r="232" spans="1:11" ht="22.5" x14ac:dyDescent="0.25">
      <c r="A232" s="39">
        <v>17.103999999999999</v>
      </c>
      <c r="B232" s="308" t="s">
        <v>266</v>
      </c>
      <c r="C232" s="399" t="str">
        <f>+IF(Checklist!C233="","NOT SCORED",Checklist!C233)</f>
        <v>NOT SCORED</v>
      </c>
      <c r="D232" s="460">
        <f>Checklist!D233</f>
        <v>0</v>
      </c>
      <c r="E232" s="460">
        <f>Checklist!E233</f>
        <v>0</v>
      </c>
      <c r="F232" s="461">
        <f>Checklist!F233</f>
        <v>0</v>
      </c>
      <c r="G232" s="401"/>
      <c r="H232" s="696"/>
      <c r="I232" s="696"/>
      <c r="J232" s="696"/>
      <c r="K232" s="697"/>
    </row>
    <row r="233" spans="1:11" ht="78.75" x14ac:dyDescent="0.25">
      <c r="A233" s="39">
        <v>17.105</v>
      </c>
      <c r="B233" s="308" t="s">
        <v>170</v>
      </c>
      <c r="C233" s="399" t="str">
        <f>+IF(Checklist!C234="","NOT SCORED",Checklist!C234)</f>
        <v>NOT SCORED</v>
      </c>
      <c r="D233" s="460">
        <f>Checklist!D234</f>
        <v>0</v>
      </c>
      <c r="E233" s="460">
        <f>Checklist!E234</f>
        <v>0</v>
      </c>
      <c r="F233" s="461">
        <f>Checklist!F234</f>
        <v>0</v>
      </c>
      <c r="G233" s="401"/>
      <c r="H233" s="696"/>
      <c r="I233" s="696"/>
      <c r="J233" s="696"/>
      <c r="K233" s="697"/>
    </row>
    <row r="234" spans="1:11" ht="56.25" x14ac:dyDescent="0.25">
      <c r="A234" s="38">
        <v>17.106000000000002</v>
      </c>
      <c r="B234" s="308" t="s">
        <v>171</v>
      </c>
      <c r="C234" s="399" t="str">
        <f>+IF(Checklist!C235="","NOT SCORED",Checklist!C235)</f>
        <v>NOT SCORED</v>
      </c>
      <c r="D234" s="460">
        <f>Checklist!D235</f>
        <v>0</v>
      </c>
      <c r="E234" s="460">
        <f>Checklist!E235</f>
        <v>0</v>
      </c>
      <c r="F234" s="461">
        <f>Checklist!F235</f>
        <v>0</v>
      </c>
      <c r="G234" s="401"/>
      <c r="H234" s="696"/>
      <c r="I234" s="696"/>
      <c r="J234" s="696"/>
      <c r="K234" s="697"/>
    </row>
    <row r="235" spans="1:11" ht="33.75" x14ac:dyDescent="0.25">
      <c r="A235" s="38">
        <v>17.106999999999999</v>
      </c>
      <c r="B235" s="308" t="s">
        <v>267</v>
      </c>
      <c r="C235" s="399" t="str">
        <f>+IF(Checklist!C236="","NOT SCORED",Checklist!C236)</f>
        <v>NOT SCORED</v>
      </c>
      <c r="D235" s="460">
        <f>Checklist!D236</f>
        <v>0</v>
      </c>
      <c r="E235" s="460">
        <f>Checklist!E236</f>
        <v>0</v>
      </c>
      <c r="F235" s="461">
        <f>Checklist!F236</f>
        <v>0</v>
      </c>
      <c r="G235" s="401"/>
      <c r="H235" s="696"/>
      <c r="I235" s="696"/>
      <c r="J235" s="696"/>
      <c r="K235" s="697"/>
    </row>
    <row r="236" spans="1:11" x14ac:dyDescent="0.25">
      <c r="A236" s="38">
        <v>17.108000000000001</v>
      </c>
      <c r="B236" s="308" t="str">
        <f>IF('Agency Profile'!B19="X","N/A Not Governed By 49 CFR Part 659","Has the agency made its internal security audit schedule available to the SSO agency?")</f>
        <v>N/A Not Governed By 49 CFR Part 659</v>
      </c>
      <c r="C236" s="399">
        <f>+IF(Checklist!C237="","NOT SCORED",Checklist!C237)</f>
        <v>4</v>
      </c>
      <c r="D236" s="460">
        <f>Checklist!D237</f>
        <v>0</v>
      </c>
      <c r="E236" s="460">
        <f>Checklist!E237</f>
        <v>0</v>
      </c>
      <c r="F236" s="461" t="str">
        <f>Checklist!F237</f>
        <v>N/A</v>
      </c>
      <c r="G236" s="401"/>
      <c r="H236" s="696"/>
      <c r="I236" s="696"/>
      <c r="J236" s="696"/>
      <c r="K236" s="697"/>
    </row>
    <row r="237" spans="1:11" x14ac:dyDescent="0.25">
      <c r="A237" s="38">
        <v>17.109000000000002</v>
      </c>
      <c r="B237" s="308" t="str">
        <f>IF('Agency Profile'!B19="X","N/A Not Governed By 49 CFR Part 659","Has the agency made checklists and procedures used in its internal security audits available to the SSO agency?")</f>
        <v>N/A Not Governed By 49 CFR Part 659</v>
      </c>
      <c r="C237" s="399">
        <f>+IF(Checklist!C238="","NOT SCORED",Checklist!C238)</f>
        <v>4</v>
      </c>
      <c r="D237" s="460">
        <f>Checklist!D238</f>
        <v>0</v>
      </c>
      <c r="E237" s="460">
        <f>Checklist!E238</f>
        <v>0</v>
      </c>
      <c r="F237" s="461" t="str">
        <f>Checklist!F238</f>
        <v>N/A</v>
      </c>
      <c r="G237" s="401"/>
      <c r="H237" s="696"/>
      <c r="I237" s="696"/>
      <c r="J237" s="696"/>
      <c r="K237" s="697"/>
    </row>
    <row r="238" spans="1:11" x14ac:dyDescent="0.25">
      <c r="A238" s="38">
        <v>17.11</v>
      </c>
      <c r="B238" s="308" t="str">
        <f>IF('Agency Profile'!B19="X","N/A Not Governed By 49 CFR Part 659","Has the agency notified the SSO agency 30 days prior to the conduct of an internal security audit?")</f>
        <v>N/A Not Governed By 49 CFR Part 659</v>
      </c>
      <c r="C238" s="399">
        <f>+IF(Checklist!C239="","NOT SCORED",Checklist!C239)</f>
        <v>4</v>
      </c>
      <c r="D238" s="460">
        <f>Checklist!D239</f>
        <v>0</v>
      </c>
      <c r="E238" s="460">
        <f>Checklist!E239</f>
        <v>0</v>
      </c>
      <c r="F238" s="461" t="str">
        <f>Checklist!F239</f>
        <v>N/A</v>
      </c>
      <c r="G238" s="401"/>
      <c r="H238" s="696"/>
      <c r="I238" s="696"/>
      <c r="J238" s="696"/>
      <c r="K238" s="697"/>
    </row>
    <row r="239" spans="1:11" x14ac:dyDescent="0.25">
      <c r="A239" s="38">
        <v>17.111000000000001</v>
      </c>
      <c r="B239" s="308" t="str">
        <f>IF('Agency Profile'!B19="X","N/A Not Governed By 49 CFR Part 659","Has a report documenting internal security audit process and the status of findings and corrective actions been made available to the SSO agency within the previous 12 months?")</f>
        <v>N/A Not Governed By 49 CFR Part 659</v>
      </c>
      <c r="C239" s="399">
        <f>+IF(Checklist!C240="","NOT SCORED",Checklist!C240)</f>
        <v>4</v>
      </c>
      <c r="D239" s="460">
        <f>Checklist!D240</f>
        <v>0</v>
      </c>
      <c r="E239" s="460">
        <f>Checklist!E240</f>
        <v>0</v>
      </c>
      <c r="F239" s="461" t="str">
        <f>Checklist!F240</f>
        <v>N/A</v>
      </c>
      <c r="G239" s="401"/>
      <c r="H239" s="696"/>
      <c r="I239" s="696"/>
      <c r="J239" s="696"/>
      <c r="K239" s="697"/>
    </row>
    <row r="240" spans="1:11" x14ac:dyDescent="0.25">
      <c r="A240" s="47">
        <v>17.111999999999998</v>
      </c>
      <c r="B240" s="319" t="str">
        <f>IF('Agency Profile'!B19="X","N/A Not Governed By 49 CFR Part 659","Has the agency's chief executive certified to the SSO agency that the agency is in compliance with its SSP? ")</f>
        <v>N/A Not Governed By 49 CFR Part 659</v>
      </c>
      <c r="C240" s="399">
        <f>+IF(Checklist!C241="","NOT SCORED",Checklist!C241)</f>
        <v>4</v>
      </c>
      <c r="D240" s="460">
        <f>Checklist!D241</f>
        <v>0</v>
      </c>
      <c r="E240" s="460">
        <f>Checklist!E241</f>
        <v>0</v>
      </c>
      <c r="F240" s="461" t="str">
        <f>Checklist!F241</f>
        <v>N/A</v>
      </c>
      <c r="G240" s="401"/>
      <c r="H240" s="696"/>
      <c r="I240" s="696"/>
      <c r="J240" s="696"/>
      <c r="K240" s="697"/>
    </row>
    <row r="241" spans="1:11" x14ac:dyDescent="0.25">
      <c r="A241" s="454">
        <v>17.113</v>
      </c>
      <c r="B241" s="462" t="str">
        <f>IF('Agency Profile'!B19="X","N/A Not Governed By 49 CFR Part 659","Was that certification included with the most recent annual report submitted to the SSO agency?")</f>
        <v>N/A Not Governed By 49 CFR Part 659</v>
      </c>
      <c r="C241" s="399">
        <f>+IF(Checklist!C242="","NOT SCORED",Checklist!C242)</f>
        <v>4</v>
      </c>
      <c r="D241" s="460">
        <f>Checklist!D242</f>
        <v>0</v>
      </c>
      <c r="E241" s="460">
        <f>Checklist!E242</f>
        <v>0</v>
      </c>
      <c r="F241" s="461" t="str">
        <f>Checklist!F242</f>
        <v>N/A</v>
      </c>
      <c r="G241" s="401"/>
      <c r="H241" s="696"/>
      <c r="I241" s="696"/>
      <c r="J241" s="696"/>
      <c r="K241" s="697"/>
    </row>
    <row r="242" spans="1:11" ht="15.75" thickBot="1" x14ac:dyDescent="0.3">
      <c r="A242" s="463">
        <v>17.114000000000001</v>
      </c>
      <c r="B242" s="464" t="str">
        <f>IF('Agency Profile'!B19="X","N/A Not Governed By 49 CFR Part 659","If the agency's chief executive was not able to certify to the SSO agency that the agency is in compliance with its SSP, was a corrective action plan developed and made available to the SSO?")</f>
        <v>N/A Not Governed By 49 CFR Part 659</v>
      </c>
      <c r="C242" s="399">
        <f>+IF(Checklist!C243="","NOT SCORED",Checklist!C243)</f>
        <v>4</v>
      </c>
      <c r="D242" s="460">
        <f>Checklist!D243</f>
        <v>0</v>
      </c>
      <c r="E242" s="460">
        <f>Checklist!E243</f>
        <v>0</v>
      </c>
      <c r="F242" s="461" t="str">
        <f>Checklist!F243</f>
        <v>N/A</v>
      </c>
      <c r="G242" s="401"/>
      <c r="H242" s="696"/>
      <c r="I242" s="696"/>
      <c r="J242" s="696"/>
      <c r="K242" s="697"/>
    </row>
    <row r="243" spans="1:11" ht="18" customHeight="1" thickBot="1" x14ac:dyDescent="0.3">
      <c r="A243" s="465"/>
      <c r="B243" s="146" t="s">
        <v>321</v>
      </c>
      <c r="C243" s="147">
        <f>+COUNTIF(C9:C242,"NOT SCORED")</f>
        <v>195</v>
      </c>
      <c r="D243" s="671">
        <f>COUNTIF(D9:D241,"X")</f>
        <v>0</v>
      </c>
      <c r="E243" s="666">
        <f>COUNTIF(E9:E241,"X")</f>
        <v>0</v>
      </c>
      <c r="F243" s="466" t="s">
        <v>314</v>
      </c>
      <c r="H243" s="467" t="s">
        <v>357</v>
      </c>
      <c r="I243" s="467" t="s">
        <v>357</v>
      </c>
      <c r="J243" s="467" t="s">
        <v>356</v>
      </c>
    </row>
    <row r="244" spans="1:11" ht="15.75" thickBot="1" x14ac:dyDescent="0.3">
      <c r="A244" s="465"/>
      <c r="B244" s="663"/>
      <c r="C244" s="664"/>
      <c r="D244" s="88"/>
      <c r="E244" s="680">
        <f>COUNTIF(C9:C242,"0")+COUNTIF(C9:C242,"1")+COUNTIF(C9:C242,"2")</f>
        <v>0</v>
      </c>
      <c r="F244" s="375" t="s">
        <v>316</v>
      </c>
      <c r="H244" s="467"/>
      <c r="I244" s="467"/>
      <c r="J244" s="467"/>
    </row>
    <row r="245" spans="1:11" ht="27" thickBot="1" x14ac:dyDescent="0.3">
      <c r="A245" s="465"/>
      <c r="B245" s="663"/>
      <c r="C245" s="664"/>
      <c r="D245" s="88"/>
      <c r="E245" s="376">
        <f>SUM(E243-E244)</f>
        <v>0</v>
      </c>
      <c r="F245" s="377" t="s">
        <v>318</v>
      </c>
      <c r="H245" s="467"/>
      <c r="I245" s="467"/>
      <c r="J245" s="467"/>
    </row>
    <row r="246" spans="1:11" x14ac:dyDescent="0.25">
      <c r="A246" s="465"/>
      <c r="B246" s="665"/>
      <c r="C246" s="664"/>
      <c r="D246" s="88"/>
      <c r="E246" s="88"/>
      <c r="F246" s="354"/>
      <c r="H246" s="467"/>
      <c r="I246" s="467"/>
      <c r="J246" s="467"/>
    </row>
    <row r="247" spans="1:11" x14ac:dyDescent="0.25">
      <c r="A247" s="465"/>
      <c r="B247" s="663"/>
      <c r="C247" s="664"/>
      <c r="D247" s="88"/>
      <c r="E247" s="88"/>
      <c r="F247" s="354"/>
      <c r="H247" s="467"/>
      <c r="I247" s="467"/>
      <c r="J247" s="467"/>
    </row>
    <row r="248" spans="1:11" ht="15.75" x14ac:dyDescent="0.25">
      <c r="A248" s="384" t="s">
        <v>28</v>
      </c>
      <c r="H248" s="467"/>
    </row>
    <row r="249" spans="1:11" ht="6" customHeight="1" x14ac:dyDescent="0.25">
      <c r="A249" s="468"/>
      <c r="B249" s="468"/>
      <c r="C249" s="468"/>
      <c r="D249" s="468"/>
    </row>
    <row r="250" spans="1:11" ht="30" customHeight="1" x14ac:dyDescent="0.25">
      <c r="A250" s="469"/>
      <c r="B250" s="470" t="s">
        <v>178</v>
      </c>
      <c r="C250" s="469"/>
      <c r="D250" s="919" t="s">
        <v>177</v>
      </c>
      <c r="E250" s="919"/>
      <c r="H250" s="469"/>
      <c r="I250" s="467" t="s">
        <v>345</v>
      </c>
    </row>
    <row r="251" spans="1:11" ht="42" customHeight="1" x14ac:dyDescent="0.25">
      <c r="D251" s="471" t="s">
        <v>344</v>
      </c>
    </row>
    <row r="258" spans="2:3" hidden="1" x14ac:dyDescent="0.25">
      <c r="B258" s="139" t="s">
        <v>313</v>
      </c>
      <c r="C258" s="140">
        <f>COUNTBLANK(C9:C240)</f>
        <v>28</v>
      </c>
    </row>
    <row r="259" spans="2:3" hidden="1" x14ac:dyDescent="0.25">
      <c r="B259" s="141" t="s">
        <v>315</v>
      </c>
      <c r="C259" s="142">
        <f>COUNTA(C9:C242)</f>
        <v>206</v>
      </c>
    </row>
    <row r="260" spans="2:3" hidden="1" x14ac:dyDescent="0.25">
      <c r="B260" s="141" t="s">
        <v>317</v>
      </c>
      <c r="C260" s="142">
        <v>28</v>
      </c>
    </row>
    <row r="261" spans="2:3" hidden="1" x14ac:dyDescent="0.25">
      <c r="B261" s="144"/>
      <c r="C261" s="142"/>
    </row>
    <row r="262" spans="2:3" hidden="1" x14ac:dyDescent="0.25">
      <c r="B262" s="141" t="s">
        <v>319</v>
      </c>
      <c r="C262" s="142">
        <v>221</v>
      </c>
    </row>
    <row r="263" spans="2:3" hidden="1" x14ac:dyDescent="0.25">
      <c r="B263" s="145" t="s">
        <v>365</v>
      </c>
      <c r="C263" s="143">
        <f>SUM(C260+C259)</f>
        <v>234</v>
      </c>
    </row>
  </sheetData>
  <sheetProtection password="877D" sheet="1" objects="1" scenarios="1" selectLockedCells="1"/>
  <mergeCells count="5">
    <mergeCell ref="A1:K1"/>
    <mergeCell ref="A3:K3"/>
    <mergeCell ref="A2:K2"/>
    <mergeCell ref="A4:K4"/>
    <mergeCell ref="D250:E250"/>
  </mergeCells>
  <conditionalFormatting sqref="H173:H176 H183 H193 H196:H197 H201 H203:H204 H209 H212:H213 H215 H219:H220 H223:H224 H230:H233 H150:H152 H164:H165 H167 H144:H147 H118:H121 H123:H124 H128:H131 H134:H138 H140 H90 H92 H94:H95 H102 H106:H108 H110 H113:H114 H9 H11:H13 H15 H27:H29 H31 H33:H34 H43:H44 H47:H50 H53:H56 H59 H61:H62 H64 H67:H68 H70 H73 H75:H76 H79 H81:H82 H84 H87:H88">
    <cfRule type="cellIs" dxfId="58" priority="19" stopIfTrue="1" operator="equal">
      <formula>"Yes"</formula>
    </cfRule>
  </conditionalFormatting>
  <conditionalFormatting sqref="C9:C25 C27:C38 C41:C50 C52:C59 C61:C64 C66:C76 C79:C110 C113:C115 C118:C131 C134:C141 C144:C148 C150:C162 C164:C170 C173:C201 C203:C209 C212:C216 C219:C221 C223:C226 C229:C242">
    <cfRule type="cellIs" dxfId="57" priority="15" stopIfTrue="1" operator="equal">
      <formula>0</formula>
    </cfRule>
    <cfRule type="cellIs" dxfId="56" priority="16" stopIfTrue="1" operator="equal">
      <formula>1</formula>
    </cfRule>
    <cfRule type="cellIs" dxfId="55" priority="17" stopIfTrue="1" operator="equal">
      <formula>2</formula>
    </cfRule>
    <cfRule type="containsBlanks" priority="18" stopIfTrue="1">
      <formula>LEN(TRIM(C9))=0</formula>
    </cfRule>
  </conditionalFormatting>
  <conditionalFormatting sqref="I173:I201 I203:I209 I212:I216 I219:I221 I223:I226 I229:I242 I150:I162 I164:I170 I144:I148 I118:I131 I134:I141 I113:I115 I9:I25 I27:I38 I41:I50 I52:I59 I61:I64 I66:I76 I79:I110">
    <cfRule type="containsText" dxfId="54" priority="13" operator="containsText" text="No">
      <formula>NOT(ISERROR(SEARCH("No",I9)))</formula>
    </cfRule>
    <cfRule type="containsText" dxfId="53" priority="14" operator="containsText" text="Yes">
      <formula>NOT(ISERROR(SEARCH("Yes",I9)))</formula>
    </cfRule>
  </conditionalFormatting>
  <conditionalFormatting sqref="J173:J201 J203:J209 J212:J216 J219:J221 J223:J226 J229:J242 J150:J162 J164:J170 J144:J148 J118:J131 J134:J141 J113:J115 J9:J25 J27:J38 J41:J50 J52:J59 J61:J64 J66:J76 J79:J110">
    <cfRule type="containsText" dxfId="52" priority="11" operator="containsText" text="Unaddressed">
      <formula>NOT(ISERROR(SEARCH("Unaddressed",J9)))</formula>
    </cfRule>
    <cfRule type="containsText" dxfId="51" priority="12" operator="containsText" text="Addressed">
      <formula>NOT(ISERROR(SEARCH("Addressed",J9)))</formula>
    </cfRule>
  </conditionalFormatting>
  <conditionalFormatting sqref="C243 E245">
    <cfRule type="cellIs" dxfId="50" priority="8" stopIfTrue="1" operator="lessThan">
      <formula>0</formula>
    </cfRule>
    <cfRule type="cellIs" dxfId="49" priority="9" stopIfTrue="1" operator="greaterThan">
      <formula>0</formula>
    </cfRule>
    <cfRule type="cellIs" dxfId="48" priority="10" stopIfTrue="1" operator="equal">
      <formula>0</formula>
    </cfRule>
  </conditionalFormatting>
  <conditionalFormatting sqref="D9:E242">
    <cfRule type="containsText" dxfId="47" priority="7" stopIfTrue="1" operator="containsText" text="X">
      <formula>NOT(ISERROR(SEARCH("X",D9)))</formula>
    </cfRule>
  </conditionalFormatting>
  <conditionalFormatting sqref="H178:H242">
    <cfRule type="containsText" dxfId="46" priority="6" stopIfTrue="1" operator="containsText" text="Yes">
      <formula>NOT(ISERROR(SEARCH("Yes",H178)))</formula>
    </cfRule>
  </conditionalFormatting>
  <conditionalFormatting sqref="F236:F242 F32 F23:F25">
    <cfRule type="cellIs" dxfId="45" priority="5" operator="equal">
      <formula>"N/A"</formula>
    </cfRule>
  </conditionalFormatting>
  <conditionalFormatting sqref="B23:B25 B32 B236:B242">
    <cfRule type="cellIs" dxfId="44" priority="4" operator="equal">
      <formula>"N/A Not Governed By 49 CFR Part 659"</formula>
    </cfRule>
  </conditionalFormatting>
  <conditionalFormatting sqref="C9:C242">
    <cfRule type="cellIs" dxfId="43" priority="1" operator="equal">
      <formula>"NOT SCORED"</formula>
    </cfRule>
  </conditionalFormatting>
  <dataValidations count="2">
    <dataValidation type="list" allowBlank="1" showInputMessage="1" showErrorMessage="1" sqref="J229:J242 J219:J221 J212:J216 J203:J209 J173:J201 J223:J226 J150:J162 J164:J170 J113:J115 J134:J141 J118:J131 J144:J148 J79:J110 J66:J76 J61:J64 J52:J59 J41:J50 J27:J38 J9:J25">
      <formula1>"Addressed, Unaddressed"</formula1>
    </dataValidation>
    <dataValidation type="list" allowBlank="1" showInputMessage="1" showErrorMessage="1" sqref="I229:I242 I219:I221 I173:I201 I212:I216 I203:I209 H173:H242 I223:I226 H150:I162 H164:I170 H113:I115 H134:I141 H118:I131 H144:I148 H79:I110 H66:I76 H61:I64 H52:I59 H41:I50 H27:I38 H9:I25">
      <formula1>"Yes, No"</formula1>
    </dataValidation>
  </dataValidations>
  <pageMargins left="0.7" right="0.7" top="0.75" bottom="0.75" header="0.3" footer="0.3"/>
  <pageSetup scale="43"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K33"/>
  <sheetViews>
    <sheetView showGridLines="0" topLeftCell="A7" zoomScaleNormal="100" zoomScaleSheetLayoutView="100" workbookViewId="0">
      <selection activeCell="B8" sqref="B8:E8"/>
    </sheetView>
  </sheetViews>
  <sheetFormatPr defaultRowHeight="12.75" x14ac:dyDescent="0.2"/>
  <cols>
    <col min="1" max="1" width="9.140625" style="2"/>
    <col min="2" max="2" width="8.7109375" style="2" customWidth="1"/>
    <col min="3" max="3" width="28.7109375" style="2" customWidth="1"/>
    <col min="4" max="4" width="8.7109375" style="2" customWidth="1"/>
    <col min="5" max="5" width="28.7109375" style="2" customWidth="1"/>
    <col min="6" max="6" width="8.7109375" style="2" customWidth="1"/>
    <col min="7" max="7" width="6.7109375" style="2" customWidth="1"/>
    <col min="8" max="16384" width="9.140625" style="2"/>
  </cols>
  <sheetData>
    <row r="2" spans="2:11" ht="18.75" x14ac:dyDescent="0.3">
      <c r="B2" s="933" t="s">
        <v>305</v>
      </c>
      <c r="C2" s="935"/>
      <c r="D2" s="935"/>
      <c r="E2" s="935"/>
      <c r="F2" s="935"/>
      <c r="G2" s="935"/>
      <c r="H2" s="934"/>
      <c r="I2" s="934"/>
      <c r="J2" s="934"/>
      <c r="K2" s="934"/>
    </row>
    <row r="4" spans="2:11" ht="19.5" thickBot="1" x14ac:dyDescent="0.35">
      <c r="B4" s="933" t="s">
        <v>29</v>
      </c>
      <c r="C4" s="933"/>
      <c r="D4" s="933"/>
      <c r="E4" s="933"/>
      <c r="F4" s="933"/>
      <c r="G4" s="933"/>
      <c r="H4" s="934"/>
      <c r="I4" s="934"/>
      <c r="J4" s="934"/>
      <c r="K4" s="934"/>
    </row>
    <row r="5" spans="2:11" ht="15" thickBot="1" x14ac:dyDescent="0.25">
      <c r="B5" s="929" t="str">
        <f>'Agency Profile'!$A$11</f>
        <v>&lt;&lt;Agency Name&gt;&gt;</v>
      </c>
      <c r="C5" s="930"/>
      <c r="D5" s="930"/>
      <c r="E5" s="930"/>
      <c r="F5" s="930"/>
      <c r="G5" s="930"/>
      <c r="H5" s="931"/>
      <c r="I5" s="931"/>
      <c r="J5" s="931"/>
      <c r="K5" s="932"/>
    </row>
    <row r="7" spans="2:11" ht="16.5" thickBot="1" x14ac:dyDescent="0.3">
      <c r="B7" s="1" t="s">
        <v>53</v>
      </c>
      <c r="F7" s="895" t="s">
        <v>54</v>
      </c>
      <c r="G7" s="895"/>
      <c r="I7" s="1" t="s">
        <v>176</v>
      </c>
    </row>
    <row r="8" spans="2:11" ht="24.95" customHeight="1" thickBot="1" x14ac:dyDescent="0.25">
      <c r="B8" s="928" t="s">
        <v>66</v>
      </c>
      <c r="C8" s="928"/>
      <c r="D8" s="928"/>
      <c r="E8" s="928"/>
      <c r="F8" s="115">
        <f t="shared" ref="F8:F24" si="0">G8</f>
        <v>0.12</v>
      </c>
      <c r="G8" s="116">
        <f>Technical!$I$6</f>
        <v>0.12</v>
      </c>
      <c r="H8" s="102"/>
      <c r="I8" s="115">
        <f t="shared" ref="I8:I24" si="1">J8</f>
        <v>0</v>
      </c>
      <c r="J8" s="116">
        <f>Technical!$AB6</f>
        <v>0</v>
      </c>
    </row>
    <row r="9" spans="2:11" ht="24.95" customHeight="1" thickBot="1" x14ac:dyDescent="0.25">
      <c r="B9" s="928" t="s">
        <v>63</v>
      </c>
      <c r="C9" s="928"/>
      <c r="D9" s="928"/>
      <c r="E9" s="928"/>
      <c r="F9" s="115">
        <f t="shared" si="0"/>
        <v>0</v>
      </c>
      <c r="G9" s="117">
        <f>Technical!$I$38</f>
        <v>0</v>
      </c>
      <c r="I9" s="115">
        <f t="shared" si="1"/>
        <v>0</v>
      </c>
      <c r="J9" s="116">
        <f>Technical!$AB38</f>
        <v>0</v>
      </c>
    </row>
    <row r="10" spans="2:11" ht="24.95" customHeight="1" thickBot="1" x14ac:dyDescent="0.25">
      <c r="B10" s="928" t="s">
        <v>64</v>
      </c>
      <c r="C10" s="928"/>
      <c r="D10" s="928"/>
      <c r="E10" s="928"/>
      <c r="F10" s="115">
        <f t="shared" si="0"/>
        <v>0</v>
      </c>
      <c r="G10" s="117">
        <f>Technical!$I$59</f>
        <v>0</v>
      </c>
      <c r="I10" s="115">
        <f t="shared" si="1"/>
        <v>0</v>
      </c>
      <c r="J10" s="116">
        <f>Technical!$AB$59</f>
        <v>0</v>
      </c>
    </row>
    <row r="11" spans="2:11" ht="24.95" customHeight="1" thickBot="1" x14ac:dyDescent="0.25">
      <c r="B11" s="928" t="s">
        <v>65</v>
      </c>
      <c r="C11" s="928"/>
      <c r="D11" s="928"/>
      <c r="E11" s="928"/>
      <c r="F11" s="115">
        <f t="shared" si="0"/>
        <v>0</v>
      </c>
      <c r="G11" s="117">
        <f>Technical!$I$64</f>
        <v>0</v>
      </c>
      <c r="I11" s="115">
        <f t="shared" si="1"/>
        <v>0</v>
      </c>
      <c r="J11" s="116">
        <f>Technical!$AB$64</f>
        <v>0</v>
      </c>
    </row>
    <row r="12" spans="2:11" ht="24.95" customHeight="1" thickBot="1" x14ac:dyDescent="0.25">
      <c r="B12" s="928" t="s">
        <v>67</v>
      </c>
      <c r="C12" s="928"/>
      <c r="D12" s="928"/>
      <c r="E12" s="928"/>
      <c r="F12" s="115">
        <f t="shared" si="0"/>
        <v>0</v>
      </c>
      <c r="G12" s="117">
        <f>Technical!$I$77</f>
        <v>0</v>
      </c>
      <c r="I12" s="115">
        <f t="shared" si="1"/>
        <v>0</v>
      </c>
      <c r="J12" s="116">
        <f>Technical!$AB$77</f>
        <v>0</v>
      </c>
    </row>
    <row r="13" spans="2:11" ht="24.95" customHeight="1" thickBot="1" x14ac:dyDescent="0.25">
      <c r="B13" s="928" t="s">
        <v>580</v>
      </c>
      <c r="C13" s="928"/>
      <c r="D13" s="928"/>
      <c r="E13" s="928"/>
      <c r="F13" s="115">
        <f t="shared" si="0"/>
        <v>0</v>
      </c>
      <c r="G13" s="117">
        <f>Technical!$I$111</f>
        <v>0</v>
      </c>
      <c r="I13" s="115">
        <f t="shared" si="1"/>
        <v>0</v>
      </c>
      <c r="J13" s="116">
        <f>Technical!$AB$111</f>
        <v>0</v>
      </c>
    </row>
    <row r="14" spans="2:11" ht="24.95" customHeight="1" thickBot="1" x14ac:dyDescent="0.25">
      <c r="B14" s="928" t="s">
        <v>68</v>
      </c>
      <c r="C14" s="928"/>
      <c r="D14" s="928"/>
      <c r="E14" s="928"/>
      <c r="F14" s="115">
        <f t="shared" si="0"/>
        <v>0</v>
      </c>
      <c r="G14" s="117">
        <f>Technical!$I$116</f>
        <v>0</v>
      </c>
      <c r="I14" s="115">
        <f t="shared" si="1"/>
        <v>0</v>
      </c>
      <c r="J14" s="116">
        <f>Technical!$AB$116</f>
        <v>0</v>
      </c>
    </row>
    <row r="15" spans="2:11" ht="24.95" customHeight="1" thickBot="1" x14ac:dyDescent="0.25">
      <c r="B15" s="928" t="s">
        <v>581</v>
      </c>
      <c r="C15" s="928"/>
      <c r="D15" s="928"/>
      <c r="E15" s="928"/>
      <c r="F15" s="115">
        <f t="shared" si="0"/>
        <v>0</v>
      </c>
      <c r="G15" s="117">
        <f>Technical!$I$132</f>
        <v>0</v>
      </c>
      <c r="I15" s="115">
        <f t="shared" si="1"/>
        <v>0</v>
      </c>
      <c r="J15" s="116">
        <f>Technical!$AB$132</f>
        <v>0</v>
      </c>
    </row>
    <row r="16" spans="2:11" ht="24.95" customHeight="1" thickBot="1" x14ac:dyDescent="0.25">
      <c r="B16" s="928" t="s">
        <v>582</v>
      </c>
      <c r="C16" s="928"/>
      <c r="D16" s="928"/>
      <c r="E16" s="928"/>
      <c r="F16" s="115">
        <f t="shared" si="0"/>
        <v>0</v>
      </c>
      <c r="G16" s="117">
        <f>Technical!$I$142</f>
        <v>0</v>
      </c>
      <c r="I16" s="115">
        <f t="shared" si="1"/>
        <v>0</v>
      </c>
      <c r="J16" s="116">
        <f>Technical!$AB$142</f>
        <v>0</v>
      </c>
    </row>
    <row r="17" spans="2:10" ht="24.95" customHeight="1" thickBot="1" x14ac:dyDescent="0.25">
      <c r="B17" s="928" t="s">
        <v>583</v>
      </c>
      <c r="C17" s="928"/>
      <c r="D17" s="928"/>
      <c r="E17" s="928"/>
      <c r="F17" s="115">
        <f t="shared" si="0"/>
        <v>0</v>
      </c>
      <c r="G17" s="117">
        <f>Technical!$I$148</f>
        <v>0</v>
      </c>
      <c r="I17" s="115">
        <f t="shared" si="1"/>
        <v>0</v>
      </c>
      <c r="J17" s="116">
        <f>Technical!$AB$148</f>
        <v>0</v>
      </c>
    </row>
    <row r="18" spans="2:10" ht="24.95" customHeight="1" thickBot="1" x14ac:dyDescent="0.25">
      <c r="B18" s="928" t="s">
        <v>584</v>
      </c>
      <c r="C18" s="928"/>
      <c r="D18" s="928"/>
      <c r="E18" s="928"/>
      <c r="F18" s="115">
        <f t="shared" si="0"/>
        <v>0</v>
      </c>
      <c r="G18" s="117">
        <f>Technical!$I$162</f>
        <v>0</v>
      </c>
      <c r="I18" s="243"/>
      <c r="J18" s="116">
        <f>Technical!AB162</f>
        <v>0</v>
      </c>
    </row>
    <row r="19" spans="2:10" ht="24.95" customHeight="1" thickBot="1" x14ac:dyDescent="0.25">
      <c r="B19" s="928" t="s">
        <v>69</v>
      </c>
      <c r="C19" s="928"/>
      <c r="D19" s="928"/>
      <c r="E19" s="928"/>
      <c r="F19" s="115">
        <f t="shared" si="0"/>
        <v>0</v>
      </c>
      <c r="G19" s="117">
        <f>Technical!$I$171</f>
        <v>0</v>
      </c>
      <c r="I19" s="115">
        <f t="shared" si="1"/>
        <v>0</v>
      </c>
      <c r="J19" s="116">
        <f>Technical!$AB$171</f>
        <v>0</v>
      </c>
    </row>
    <row r="20" spans="2:10" ht="24.95" customHeight="1" thickBot="1" x14ac:dyDescent="0.25">
      <c r="B20" s="928" t="s">
        <v>70</v>
      </c>
      <c r="C20" s="928"/>
      <c r="D20" s="928"/>
      <c r="E20" s="928"/>
      <c r="F20" s="115">
        <f t="shared" si="0"/>
        <v>0</v>
      </c>
      <c r="G20" s="117">
        <f>Technical!$I$201</f>
        <v>0</v>
      </c>
      <c r="I20" s="115">
        <f t="shared" si="1"/>
        <v>0</v>
      </c>
      <c r="J20" s="116">
        <f>Technical!$AB$201</f>
        <v>0</v>
      </c>
    </row>
    <row r="21" spans="2:10" ht="24.95" customHeight="1" thickBot="1" x14ac:dyDescent="0.25">
      <c r="B21" s="928" t="s">
        <v>71</v>
      </c>
      <c r="C21" s="928"/>
      <c r="D21" s="928"/>
      <c r="E21" s="928"/>
      <c r="F21" s="115">
        <f t="shared" si="0"/>
        <v>0</v>
      </c>
      <c r="G21" s="117">
        <f>Technical!$I$210</f>
        <v>0</v>
      </c>
      <c r="I21" s="115">
        <f t="shared" si="1"/>
        <v>0</v>
      </c>
      <c r="J21" s="116">
        <f>Technical!$AB$210</f>
        <v>0</v>
      </c>
    </row>
    <row r="22" spans="2:10" ht="24.95" customHeight="1" thickBot="1" x14ac:dyDescent="0.25">
      <c r="B22" s="928" t="s">
        <v>72</v>
      </c>
      <c r="C22" s="928"/>
      <c r="D22" s="928"/>
      <c r="E22" s="928"/>
      <c r="F22" s="115">
        <f t="shared" si="0"/>
        <v>0</v>
      </c>
      <c r="G22" s="117">
        <f>Technical!$I$217</f>
        <v>0</v>
      </c>
      <c r="I22" s="115">
        <f t="shared" si="1"/>
        <v>0</v>
      </c>
      <c r="J22" s="116">
        <f>Technical!$AB$217</f>
        <v>0</v>
      </c>
    </row>
    <row r="23" spans="2:10" ht="24.95" customHeight="1" thickBot="1" x14ac:dyDescent="0.25">
      <c r="B23" s="928" t="s">
        <v>74</v>
      </c>
      <c r="C23" s="928"/>
      <c r="D23" s="928"/>
      <c r="E23" s="928"/>
      <c r="F23" s="115">
        <f t="shared" si="0"/>
        <v>0</v>
      </c>
      <c r="G23" s="117">
        <f>Technical!$I$221</f>
        <v>0</v>
      </c>
      <c r="I23" s="115">
        <f t="shared" si="1"/>
        <v>0</v>
      </c>
      <c r="J23" s="116">
        <f>Technical!$AB$221</f>
        <v>0</v>
      </c>
    </row>
    <row r="24" spans="2:10" ht="24.95" customHeight="1" thickBot="1" x14ac:dyDescent="0.25">
      <c r="B24" s="928" t="s">
        <v>73</v>
      </c>
      <c r="C24" s="928"/>
      <c r="D24" s="928"/>
      <c r="E24" s="928"/>
      <c r="F24" s="115">
        <f t="shared" si="0"/>
        <v>0.42</v>
      </c>
      <c r="G24" s="117">
        <f>Technical!$I$227</f>
        <v>0.42</v>
      </c>
      <c r="I24" s="115">
        <f t="shared" si="1"/>
        <v>0</v>
      </c>
      <c r="J24" s="116">
        <f>Technical!$AB$227</f>
        <v>0</v>
      </c>
    </row>
    <row r="25" spans="2:10" ht="13.5" thickBot="1" x14ac:dyDescent="0.25">
      <c r="F25" s="118" t="s">
        <v>286</v>
      </c>
      <c r="G25" s="119">
        <f>AVERAGE(G8:G24)</f>
        <v>0.03</v>
      </c>
    </row>
    <row r="28" spans="2:10" ht="15.75" x14ac:dyDescent="0.25">
      <c r="B28" s="1" t="s">
        <v>28</v>
      </c>
    </row>
    <row r="29" spans="2:10" ht="5.25" customHeight="1" x14ac:dyDescent="0.2">
      <c r="B29" s="87"/>
      <c r="C29" s="87"/>
      <c r="D29" s="87"/>
      <c r="E29" s="87"/>
      <c r="F29" s="87"/>
    </row>
    <row r="30" spans="2:10" ht="50.25" customHeight="1" x14ac:dyDescent="0.2">
      <c r="B30" s="88"/>
      <c r="C30" s="89" t="s">
        <v>77</v>
      </c>
      <c r="D30" s="88"/>
      <c r="E30" s="936" t="s">
        <v>78</v>
      </c>
      <c r="F30" s="936"/>
    </row>
    <row r="31" spans="2:10" ht="37.5" customHeight="1" x14ac:dyDescent="0.2">
      <c r="B31" s="88"/>
      <c r="C31" s="89" t="s">
        <v>76</v>
      </c>
      <c r="D31" s="99"/>
      <c r="E31" s="936" t="s">
        <v>27</v>
      </c>
      <c r="F31" s="936"/>
    </row>
    <row r="32" spans="2:10" ht="37.5" customHeight="1" x14ac:dyDescent="0.2">
      <c r="B32" s="88"/>
      <c r="C32" s="89" t="s">
        <v>75</v>
      </c>
      <c r="D32" s="99"/>
      <c r="E32" s="936" t="s">
        <v>26</v>
      </c>
      <c r="F32" s="936"/>
    </row>
    <row r="33" spans="2:6" ht="5.25" customHeight="1" x14ac:dyDescent="0.2">
      <c r="B33" s="87"/>
      <c r="C33" s="87"/>
      <c r="D33" s="87"/>
      <c r="E33" s="87"/>
      <c r="F33" s="87"/>
    </row>
  </sheetData>
  <sheetProtection password="877D" sheet="1" objects="1" scenarios="1" selectLockedCells="1" selectUnlockedCells="1"/>
  <mergeCells count="24">
    <mergeCell ref="B19:E19"/>
    <mergeCell ref="B20:E20"/>
    <mergeCell ref="E30:F30"/>
    <mergeCell ref="E31:F31"/>
    <mergeCell ref="E32:F32"/>
    <mergeCell ref="B21:E21"/>
    <mergeCell ref="B22:E22"/>
    <mergeCell ref="B23:E23"/>
    <mergeCell ref="B24:E24"/>
    <mergeCell ref="B4:K4"/>
    <mergeCell ref="B2:K2"/>
    <mergeCell ref="B8:E8"/>
    <mergeCell ref="B9:E9"/>
    <mergeCell ref="B10:E10"/>
    <mergeCell ref="B11:E11"/>
    <mergeCell ref="F7:G7"/>
    <mergeCell ref="B5:K5"/>
    <mergeCell ref="B18:E18"/>
    <mergeCell ref="B12:E12"/>
    <mergeCell ref="B14:E14"/>
    <mergeCell ref="B15:E15"/>
    <mergeCell ref="B16:E16"/>
    <mergeCell ref="B17:E17"/>
    <mergeCell ref="B13:E13"/>
  </mergeCells>
  <phoneticPr fontId="4" type="noConversion"/>
  <conditionalFormatting sqref="F8:F24 I8:I24">
    <cfRule type="cellIs" dxfId="42" priority="10" stopIfTrue="1" operator="between">
      <formula>0.9</formula>
      <formula>1</formula>
    </cfRule>
    <cfRule type="cellIs" dxfId="41" priority="11" stopIfTrue="1" operator="between">
      <formula>0.7</formula>
      <formula>0.899</formula>
    </cfRule>
    <cfRule type="cellIs" dxfId="40" priority="12" stopIfTrue="1" operator="between">
      <formula>0</formula>
      <formula>0.699</formula>
    </cfRule>
  </conditionalFormatting>
  <printOptions horizontalCentered="1"/>
  <pageMargins left="1" right="0.75" top="1" bottom="1" header="0.5" footer="0.5"/>
  <pageSetup scale="60" orientation="portrait" r:id="rId1"/>
  <headerFooter alignWithMargins="0">
    <oddHeader>&amp;C&amp;"Arial,Bold"&amp;16SENSITIVE SECURITY INFORMATION</oddHeader>
    <oddFooter>&amp;R&amp;D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9"/>
  <sheetViews>
    <sheetView zoomScaleNormal="100" workbookViewId="0">
      <selection activeCell="D65" sqref="D65"/>
    </sheetView>
  </sheetViews>
  <sheetFormatPr defaultRowHeight="12.75" x14ac:dyDescent="0.2"/>
  <cols>
    <col min="1" max="1" width="24.7109375" bestFit="1" customWidth="1"/>
    <col min="2" max="2" width="22.140625" bestFit="1" customWidth="1"/>
    <col min="3" max="3" width="35.85546875" bestFit="1" customWidth="1"/>
    <col min="4" max="4" width="24.85546875" bestFit="1" customWidth="1"/>
    <col min="5" max="5" width="22.140625" bestFit="1" customWidth="1"/>
    <col min="6" max="6" width="28.28515625" bestFit="1" customWidth="1"/>
    <col min="7" max="7" width="25.5703125" bestFit="1" customWidth="1"/>
    <col min="8" max="8" width="17.28515625" bestFit="1" customWidth="1"/>
    <col min="9" max="9" width="28.7109375" bestFit="1" customWidth="1"/>
    <col min="10" max="10" width="27.28515625" bestFit="1" customWidth="1"/>
    <col min="11" max="11" width="25.85546875" bestFit="1" customWidth="1"/>
    <col min="12" max="12" width="27.28515625" bestFit="1" customWidth="1"/>
    <col min="13" max="13" width="18.5703125" bestFit="1" customWidth="1"/>
    <col min="14" max="14" width="20.28515625" bestFit="1" customWidth="1"/>
    <col min="15" max="15" width="21.85546875" bestFit="1" customWidth="1"/>
    <col min="16" max="16" width="29" bestFit="1" customWidth="1"/>
    <col min="17" max="17" width="15.5703125" bestFit="1" customWidth="1"/>
  </cols>
  <sheetData>
    <row r="1" spans="1:18" ht="42" customHeight="1" thickBot="1" x14ac:dyDescent="0.3">
      <c r="A1" s="91" t="str">
        <f>'Top17 Summary'!$F$7</f>
        <v>Performance</v>
      </c>
    </row>
    <row r="2" spans="1:18" s="93" customFormat="1" ht="94.5" customHeight="1" thickBot="1" x14ac:dyDescent="0.25">
      <c r="A2" s="92" t="str">
        <f>'Top17 Summary'!$B$8</f>
        <v>1.  Establish written Security Programs and Emergency Management Plans.</v>
      </c>
      <c r="B2" s="92" t="str">
        <f>'Top17 Summary'!$B$9</f>
        <v>2.  Define roles and responsibilities for security and emergency management.</v>
      </c>
      <c r="C2" s="92" t="str">
        <f>'Top17 Summary'!$B$10</f>
        <v>3.  Ensure that operations and maintenance supervisors, forepersons, and managers are held accountable for security issues under their control.</v>
      </c>
      <c r="D2" s="92" t="str">
        <f>'Top17 Summary'!$B$11</f>
        <v>4.  Coordinate Security and Emergency Management Plan(s) with local and regional agencies.</v>
      </c>
      <c r="E2" s="92" t="str">
        <f>'Top17 Summary'!$B$12</f>
        <v>5.  Establish and maintain a Security and Emergency Training Program</v>
      </c>
      <c r="F2" s="92" t="str">
        <f>'Top17 Summary'!$B$13</f>
        <v>6.  Establish plans and protocols to respond to the National Terrorism Advisory System (NTAS)      alert system.</v>
      </c>
      <c r="G2" s="92" t="str">
        <f>'Top17 Summary'!$B$14</f>
        <v>7.  Implement and reinforce a Public Security and Emergency Awareness program.</v>
      </c>
      <c r="H2" s="92" t="str">
        <f>'Top17 Summary'!$B$15</f>
        <v>8.  Establish and use a risk management process.</v>
      </c>
      <c r="I2" s="92" t="str">
        <f>'Top17 Summary'!$B$16</f>
        <v>9.  Establish and use an information sharing process for threat and intelligence information.</v>
      </c>
      <c r="J2" s="92" t="str">
        <f>'Top17 Summary'!$B$17</f>
        <v>10. Conduct Tabletop and Functional Drills.</v>
      </c>
      <c r="K2" s="92" t="str">
        <f>'Top17 Summary'!$B$18</f>
        <v>11. Developing a Comprehensive Cyber Security Strategy.</v>
      </c>
      <c r="L2" s="92" t="str">
        <f>'Top17 Summary'!$B$19</f>
        <v>12. Control access to security critical facilities with ID badges for all visitors, employees and contractors.</v>
      </c>
      <c r="M2" s="92" t="str">
        <f>'Top17 Summary'!$B$20</f>
        <v>13. Conduct physical security inspections.</v>
      </c>
      <c r="N2" s="92" t="str">
        <f>'Top17 Summary'!$B$21</f>
        <v>14. Conduct background investigations of employees and contractors.</v>
      </c>
      <c r="O2" s="92" t="str">
        <f>'Top17 Summary'!$B$22</f>
        <v>15. Control access to documents of security-critical systems and facilities.</v>
      </c>
      <c r="P2" s="92" t="str">
        <f>'Top17 Summary'!$B$23</f>
        <v>16. Ensure existence of a process for handling and access to Sensitive Security Information (SSI).</v>
      </c>
      <c r="Q2" s="92" t="str">
        <f>'Top17 Summary'!$B$24</f>
        <v>17. Conduct Security Program audits.</v>
      </c>
      <c r="R2" s="96" t="s">
        <v>286</v>
      </c>
    </row>
    <row r="3" spans="1:18" ht="13.5" thickBot="1" x14ac:dyDescent="0.25">
      <c r="A3" s="94">
        <f>'Top17 Summary'!$G$8</f>
        <v>0.12</v>
      </c>
      <c r="B3" s="94">
        <f>'Top17 Summary'!$G$9</f>
        <v>0</v>
      </c>
      <c r="C3" s="94">
        <f>'Top17 Summary'!$G$10</f>
        <v>0</v>
      </c>
      <c r="D3" s="94">
        <f>'Top17 Summary'!$G$11</f>
        <v>0</v>
      </c>
      <c r="E3" s="94">
        <f>'Top17 Summary'!$G$12</f>
        <v>0</v>
      </c>
      <c r="F3" s="94">
        <f>'Top17 Summary'!$G$13</f>
        <v>0</v>
      </c>
      <c r="G3" s="94">
        <f>'Top17 Summary'!$G$14</f>
        <v>0</v>
      </c>
      <c r="H3" s="94">
        <f>'Top17 Summary'!$G$15</f>
        <v>0</v>
      </c>
      <c r="I3" s="94">
        <f>'Top17 Summary'!$G$16</f>
        <v>0</v>
      </c>
      <c r="J3" s="94">
        <f>'Top17 Summary'!$G$17</f>
        <v>0</v>
      </c>
      <c r="K3" s="94">
        <f>'Top17 Summary'!$G$18</f>
        <v>0</v>
      </c>
      <c r="L3" s="94">
        <f>'Top17 Summary'!$G$19</f>
        <v>0</v>
      </c>
      <c r="M3" s="94">
        <f>'Top17 Summary'!$G$20</f>
        <v>0</v>
      </c>
      <c r="N3" s="94">
        <f>'Top17 Summary'!$G$21</f>
        <v>0</v>
      </c>
      <c r="O3" s="94">
        <f>'Top17 Summary'!$G$22</f>
        <v>0</v>
      </c>
      <c r="P3" s="94">
        <f>'Top17 Summary'!$G$23</f>
        <v>0</v>
      </c>
      <c r="Q3" s="94">
        <f>'Top17 Summary'!$G$24</f>
        <v>0.42</v>
      </c>
      <c r="R3" s="95">
        <f>AVERAGE(A3:Q3)</f>
        <v>0.03</v>
      </c>
    </row>
    <row r="4" spans="1:18" x14ac:dyDescent="0.2">
      <c r="A4" s="94"/>
      <c r="B4" s="94"/>
      <c r="C4" s="94"/>
      <c r="D4" s="94"/>
      <c r="E4" s="94"/>
      <c r="F4" s="94"/>
      <c r="G4" s="94"/>
      <c r="H4" s="94"/>
      <c r="I4" s="94"/>
      <c r="J4" s="94"/>
      <c r="K4" s="94"/>
      <c r="L4" s="94"/>
      <c r="M4" s="94"/>
      <c r="N4" s="94"/>
      <c r="O4" s="94"/>
      <c r="P4" s="94"/>
      <c r="Q4" s="94"/>
    </row>
    <row r="7" spans="1:18" ht="46.5" customHeight="1" x14ac:dyDescent="0.25">
      <c r="A7" s="91" t="str">
        <f>'Top17 Summary'!$I$7</f>
        <v>Baseline Performance</v>
      </c>
    </row>
    <row r="8" spans="1:18" s="92" customFormat="1" ht="93.75" customHeight="1" x14ac:dyDescent="0.2">
      <c r="A8" s="92" t="str">
        <f>'Top17 Summary'!$B$8</f>
        <v>1.  Establish written Security Programs and Emergency Management Plans.</v>
      </c>
      <c r="B8" s="92" t="str">
        <f>'Top17 Summary'!$B$9</f>
        <v>2.  Define roles and responsibilities for security and emergency management.</v>
      </c>
      <c r="C8" s="92" t="str">
        <f>'Top17 Summary'!$B$10</f>
        <v>3.  Ensure that operations and maintenance supervisors, forepersons, and managers are held accountable for security issues under their control.</v>
      </c>
      <c r="D8" s="92" t="str">
        <f>'Top17 Summary'!$B$11</f>
        <v>4.  Coordinate Security and Emergency Management Plan(s) with local and regional agencies.</v>
      </c>
      <c r="E8" s="92" t="str">
        <f>'Top17 Summary'!$B$12</f>
        <v>5.  Establish and maintain a Security and Emergency Training Program</v>
      </c>
      <c r="F8" s="92" t="str">
        <f>'Top17 Summary'!$B$13</f>
        <v>6.  Establish plans and protocols to respond to the National Terrorism Advisory System (NTAS)      alert system.</v>
      </c>
      <c r="G8" s="92" t="str">
        <f>'Top17 Summary'!$B$14</f>
        <v>7.  Implement and reinforce a Public Security and Emergency Awareness program.</v>
      </c>
      <c r="H8" s="92" t="str">
        <f>'Top17 Summary'!$B$15</f>
        <v>8.  Establish and use a risk management process.</v>
      </c>
      <c r="I8" s="92" t="str">
        <f>'Top17 Summary'!$B$16</f>
        <v>9.  Establish and use an information sharing process for threat and intelligence information.</v>
      </c>
      <c r="J8" s="92" t="str">
        <f>'Top17 Summary'!$B$17</f>
        <v>10. Conduct Tabletop and Functional Drills.</v>
      </c>
      <c r="K8" s="92" t="str">
        <f>'Top17 Summary'!$B$18</f>
        <v>11. Developing a Comprehensive Cyber Security Strategy.</v>
      </c>
      <c r="L8" s="92" t="str">
        <f>'Top17 Summary'!$B$19</f>
        <v>12. Control access to security critical facilities with ID badges for all visitors, employees and contractors.</v>
      </c>
      <c r="M8" s="92" t="str">
        <f>'Top17 Summary'!$B$20</f>
        <v>13. Conduct physical security inspections.</v>
      </c>
      <c r="N8" s="92" t="str">
        <f>'Top17 Summary'!$B$21</f>
        <v>14. Conduct background investigations of employees and contractors.</v>
      </c>
      <c r="O8" s="92" t="str">
        <f>'Top17 Summary'!$B$22</f>
        <v>15. Control access to documents of security-critical systems and facilities.</v>
      </c>
      <c r="P8" s="92" t="str">
        <f>'Top17 Summary'!$B$23</f>
        <v>16. Ensure existence of a process for handling and access to Sensitive Security Information (SSI).</v>
      </c>
      <c r="Q8" s="92" t="str">
        <f>'Top17 Summary'!$B$24</f>
        <v>17. Conduct Security Program audits.</v>
      </c>
    </row>
    <row r="9" spans="1:18" x14ac:dyDescent="0.2">
      <c r="A9" s="94">
        <f>'Top17 Summary'!$J$8</f>
        <v>0</v>
      </c>
      <c r="B9" s="94">
        <f>'Top17 Summary'!$J$9</f>
        <v>0</v>
      </c>
      <c r="C9" s="94">
        <f>'Top17 Summary'!$J$10</f>
        <v>0</v>
      </c>
      <c r="D9" s="94">
        <f>'Top17 Summary'!$J$11</f>
        <v>0</v>
      </c>
      <c r="E9" s="94">
        <f>'Top17 Summary'!$J$12</f>
        <v>0</v>
      </c>
      <c r="F9" s="94">
        <f>'Top17 Summary'!$J$13</f>
        <v>0</v>
      </c>
      <c r="G9" s="94">
        <f>'Top17 Summary'!$J$14</f>
        <v>0</v>
      </c>
      <c r="H9" s="94">
        <f>'Top17 Summary'!$J$15</f>
        <v>0</v>
      </c>
      <c r="I9" s="94">
        <f>'Top17 Summary'!$J$16</f>
        <v>0</v>
      </c>
      <c r="J9" s="94">
        <f>'Top17 Summary'!$J$17</f>
        <v>0</v>
      </c>
      <c r="K9" s="94">
        <f>'Top17 Summary'!$J$18</f>
        <v>0</v>
      </c>
      <c r="L9" s="94">
        <f>'Top17 Summary'!$J$19</f>
        <v>0</v>
      </c>
      <c r="M9" s="94">
        <f>'Top17 Summary'!$J$20</f>
        <v>0</v>
      </c>
      <c r="N9" s="94">
        <f>'Top17 Summary'!$J$21</f>
        <v>0</v>
      </c>
      <c r="O9" s="94">
        <f>'Top17 Summary'!$J$22</f>
        <v>0</v>
      </c>
      <c r="P9" s="94">
        <f>'Top17 Summary'!$J$23</f>
        <v>0</v>
      </c>
      <c r="Q9" s="94">
        <f>'Top17 Summary'!$J$24</f>
        <v>0</v>
      </c>
    </row>
  </sheetData>
  <sheetProtection password="877D" sheet="1" objects="1" scenarios="1" selectLockedCells="1" selectUnlockedCells="1"/>
  <conditionalFormatting sqref="A3:Q3">
    <cfRule type="cellIs" dxfId="39" priority="10" stopIfTrue="1" operator="between">
      <formula>0</formula>
      <formula>0.699</formula>
    </cfRule>
    <cfRule type="cellIs" dxfId="38" priority="11" stopIfTrue="1" operator="between">
      <formula>0.7</formula>
      <formula>0.899</formula>
    </cfRule>
    <cfRule type="cellIs" dxfId="37" priority="12" stopIfTrue="1" operator="greaterThanOrEqual">
      <formula>0.9</formula>
    </cfRule>
  </conditionalFormatting>
  <conditionalFormatting sqref="A9">
    <cfRule type="cellIs" dxfId="36" priority="7" stopIfTrue="1" operator="between">
      <formula>0</formula>
      <formula>0.699</formula>
    </cfRule>
    <cfRule type="cellIs" dxfId="35" priority="8" stopIfTrue="1" operator="between">
      <formula>0.7</formula>
      <formula>0.899</formula>
    </cfRule>
    <cfRule type="cellIs" dxfId="34" priority="9" stopIfTrue="1" operator="greaterThanOrEqual">
      <formula>0.9</formula>
    </cfRule>
  </conditionalFormatting>
  <conditionalFormatting sqref="B9">
    <cfRule type="cellIs" dxfId="33" priority="4" stopIfTrue="1" operator="between">
      <formula>0</formula>
      <formula>0.699</formula>
    </cfRule>
    <cfRule type="cellIs" dxfId="32" priority="5" stopIfTrue="1" operator="between">
      <formula>0.7</formula>
      <formula>0.899</formula>
    </cfRule>
    <cfRule type="cellIs" dxfId="31" priority="6" stopIfTrue="1" operator="greaterThanOrEqual">
      <formula>0.9</formula>
    </cfRule>
  </conditionalFormatting>
  <conditionalFormatting sqref="A9:Q9">
    <cfRule type="cellIs" dxfId="30" priority="1" stopIfTrue="1" operator="between">
      <formula>0</formula>
      <formula>0.699</formula>
    </cfRule>
    <cfRule type="cellIs" dxfId="29" priority="2" stopIfTrue="1" operator="between">
      <formula>0.7</formula>
      <formula>0.899</formula>
    </cfRule>
    <cfRule type="cellIs" dxfId="28" priority="3" stopIfTrue="1" operator="greaterThanOrEqual">
      <formula>0.9</formula>
    </cfRule>
  </conditionalFormatting>
  <pageMargins left="0.7" right="0.7" top="0.75" bottom="0.75" header="0.3" footer="0.3"/>
  <pageSetup orientation="portrait" r:id="rId1"/>
  <headerFooter>
    <oddHeader>&amp;C&amp;"Arial,Bold"&amp;16SENSITIVE SECURITY INFORMATION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H33"/>
  <sheetViews>
    <sheetView showGridLines="0" view="pageBreakPreview" zoomScaleNormal="100" zoomScaleSheetLayoutView="100" workbookViewId="0">
      <selection activeCell="D65" sqref="D65"/>
    </sheetView>
  </sheetViews>
  <sheetFormatPr defaultRowHeight="12.75" x14ac:dyDescent="0.2"/>
  <cols>
    <col min="1" max="1" width="9.140625" style="2"/>
    <col min="2" max="2" width="8.7109375" style="2" customWidth="1"/>
    <col min="3" max="3" width="28.7109375" style="2" customWidth="1"/>
    <col min="4" max="4" width="8.7109375" style="2" customWidth="1"/>
    <col min="5" max="5" width="28.7109375" style="2" customWidth="1"/>
    <col min="6" max="6" width="8.7109375" style="2" customWidth="1"/>
    <col min="7" max="7" width="6.7109375" style="2" customWidth="1"/>
    <col min="8" max="16384" width="9.140625" style="2"/>
  </cols>
  <sheetData>
    <row r="2" spans="2:8" ht="18.75" x14ac:dyDescent="0.3">
      <c r="B2" s="933" t="s">
        <v>305</v>
      </c>
      <c r="C2" s="935"/>
      <c r="D2" s="935"/>
      <c r="E2" s="935"/>
      <c r="F2" s="935"/>
      <c r="G2" s="935"/>
    </row>
    <row r="4" spans="2:8" ht="19.5" thickBot="1" x14ac:dyDescent="0.35">
      <c r="B4" s="933" t="s">
        <v>29</v>
      </c>
      <c r="C4" s="933"/>
      <c r="D4" s="933"/>
      <c r="E4" s="933"/>
      <c r="F4" s="933"/>
      <c r="G4" s="933"/>
    </row>
    <row r="5" spans="2:8" ht="15" thickBot="1" x14ac:dyDescent="0.25">
      <c r="B5" s="937" t="str">
        <f>'Agency Profile'!$A$11</f>
        <v>&lt;&lt;Agency Name&gt;&gt;</v>
      </c>
      <c r="C5" s="938"/>
      <c r="D5" s="938"/>
      <c r="E5" s="938"/>
      <c r="F5" s="938"/>
      <c r="G5" s="939"/>
    </row>
    <row r="7" spans="2:8" ht="16.5" thickBot="1" x14ac:dyDescent="0.3">
      <c r="B7" s="1" t="s">
        <v>98</v>
      </c>
      <c r="F7" s="895" t="s">
        <v>54</v>
      </c>
      <c r="G7" s="895"/>
    </row>
    <row r="8" spans="2:8" ht="24.95" customHeight="1" thickBot="1" x14ac:dyDescent="0.25">
      <c r="B8" s="928" t="s">
        <v>108</v>
      </c>
      <c r="C8" s="928"/>
      <c r="D8" s="928"/>
      <c r="E8" s="928"/>
      <c r="F8" s="115">
        <f t="shared" ref="F8:F13" si="0">G8</f>
        <v>0</v>
      </c>
      <c r="G8" s="116">
        <f>Technical!$M$5</f>
        <v>0</v>
      </c>
      <c r="H8" s="102"/>
    </row>
    <row r="9" spans="2:8" ht="24.95" customHeight="1" thickBot="1" x14ac:dyDescent="0.25">
      <c r="B9" s="928" t="s">
        <v>109</v>
      </c>
      <c r="C9" s="928"/>
      <c r="D9" s="928"/>
      <c r="E9" s="928"/>
      <c r="F9" s="115">
        <f t="shared" si="0"/>
        <v>0</v>
      </c>
      <c r="G9" s="117">
        <f>Technical!$O$5</f>
        <v>0</v>
      </c>
    </row>
    <row r="10" spans="2:8" ht="24.95" customHeight="1" thickBot="1" x14ac:dyDescent="0.25">
      <c r="B10" s="928" t="s">
        <v>110</v>
      </c>
      <c r="C10" s="928"/>
      <c r="D10" s="928"/>
      <c r="E10" s="928"/>
      <c r="F10" s="115">
        <f t="shared" si="0"/>
        <v>0</v>
      </c>
      <c r="G10" s="117">
        <f>Technical!$Q$5</f>
        <v>0</v>
      </c>
    </row>
    <row r="11" spans="2:8" ht="24.95" customHeight="1" thickBot="1" x14ac:dyDescent="0.25">
      <c r="B11" s="928" t="s">
        <v>111</v>
      </c>
      <c r="C11" s="928"/>
      <c r="D11" s="928"/>
      <c r="E11" s="928"/>
      <c r="F11" s="115">
        <f t="shared" si="0"/>
        <v>0</v>
      </c>
      <c r="G11" s="117">
        <f>Technical!$S$5</f>
        <v>0</v>
      </c>
    </row>
    <row r="12" spans="2:8" ht="24.95" customHeight="1" thickBot="1" x14ac:dyDescent="0.25">
      <c r="B12" s="928" t="s">
        <v>112</v>
      </c>
      <c r="C12" s="928"/>
      <c r="D12" s="928"/>
      <c r="E12" s="928"/>
      <c r="F12" s="115">
        <f t="shared" si="0"/>
        <v>0</v>
      </c>
      <c r="G12" s="117">
        <f>Technical!$U$5</f>
        <v>0</v>
      </c>
    </row>
    <row r="13" spans="2:8" ht="24.95" customHeight="1" thickBot="1" x14ac:dyDescent="0.25">
      <c r="B13" s="928" t="s">
        <v>113</v>
      </c>
      <c r="C13" s="928"/>
      <c r="D13" s="928"/>
      <c r="E13" s="928"/>
      <c r="F13" s="115">
        <f t="shared" si="0"/>
        <v>0</v>
      </c>
      <c r="G13" s="117">
        <f>Technical!$W$5</f>
        <v>0</v>
      </c>
    </row>
    <row r="14" spans="2:8" ht="24.95" customHeight="1" x14ac:dyDescent="0.2">
      <c r="B14" s="928"/>
      <c r="C14" s="928"/>
      <c r="D14" s="928"/>
      <c r="E14" s="928"/>
      <c r="F14" s="88"/>
    </row>
    <row r="15" spans="2:8" ht="24.95" customHeight="1" x14ac:dyDescent="0.2">
      <c r="B15" s="928"/>
      <c r="C15" s="928"/>
      <c r="D15" s="928"/>
      <c r="E15" s="928"/>
      <c r="F15" s="88"/>
    </row>
    <row r="16" spans="2:8" ht="24.95" customHeight="1" x14ac:dyDescent="0.2">
      <c r="B16" s="928"/>
      <c r="C16" s="928"/>
      <c r="D16" s="928"/>
      <c r="E16" s="928"/>
      <c r="F16" s="88"/>
    </row>
    <row r="17" spans="2:6" ht="24.95" customHeight="1" x14ac:dyDescent="0.2">
      <c r="B17" s="928"/>
      <c r="C17" s="928"/>
      <c r="D17" s="928"/>
      <c r="E17" s="928"/>
      <c r="F17" s="88"/>
    </row>
    <row r="18" spans="2:6" ht="24.95" customHeight="1" x14ac:dyDescent="0.2">
      <c r="B18" s="928"/>
      <c r="C18" s="928"/>
      <c r="D18" s="928"/>
      <c r="E18" s="928"/>
      <c r="F18" s="88"/>
    </row>
    <row r="19" spans="2:6" ht="24.95" customHeight="1" x14ac:dyDescent="0.2">
      <c r="B19" s="928"/>
      <c r="C19" s="928"/>
      <c r="D19" s="928"/>
      <c r="E19" s="928"/>
      <c r="F19" s="88"/>
    </row>
    <row r="20" spans="2:6" ht="24.95" customHeight="1" x14ac:dyDescent="0.2">
      <c r="B20" s="928"/>
      <c r="C20" s="928"/>
      <c r="D20" s="928"/>
      <c r="E20" s="928"/>
      <c r="F20" s="88"/>
    </row>
    <row r="21" spans="2:6" ht="24.95" customHeight="1" x14ac:dyDescent="0.2">
      <c r="B21" s="928"/>
      <c r="C21" s="928"/>
      <c r="D21" s="928"/>
      <c r="E21" s="928"/>
      <c r="F21" s="88"/>
    </row>
    <row r="22" spans="2:6" ht="24.95" customHeight="1" x14ac:dyDescent="0.2">
      <c r="B22" s="928"/>
      <c r="C22" s="928"/>
      <c r="D22" s="928"/>
      <c r="E22" s="928"/>
      <c r="F22" s="88"/>
    </row>
    <row r="23" spans="2:6" ht="24.95" customHeight="1" x14ac:dyDescent="0.2">
      <c r="B23" s="928"/>
      <c r="C23" s="928"/>
      <c r="D23" s="928"/>
      <c r="E23" s="928"/>
      <c r="F23" s="88"/>
    </row>
    <row r="24" spans="2:6" ht="24.95" customHeight="1" x14ac:dyDescent="0.2">
      <c r="B24" s="928"/>
      <c r="C24" s="928"/>
      <c r="D24" s="928"/>
      <c r="E24" s="928"/>
      <c r="F24" s="88"/>
    </row>
    <row r="28" spans="2:6" ht="15.75" x14ac:dyDescent="0.25">
      <c r="B28" s="1" t="s">
        <v>28</v>
      </c>
    </row>
    <row r="29" spans="2:6" ht="5.25" customHeight="1" x14ac:dyDescent="0.2">
      <c r="B29" s="87"/>
      <c r="C29" s="87"/>
      <c r="D29" s="87"/>
      <c r="E29" s="87"/>
      <c r="F29" s="87"/>
    </row>
    <row r="30" spans="2:6" ht="50.25" customHeight="1" x14ac:dyDescent="0.2">
      <c r="B30" s="88"/>
      <c r="C30" s="89" t="s">
        <v>77</v>
      </c>
      <c r="D30" s="88"/>
      <c r="E30" s="936" t="s">
        <v>78</v>
      </c>
      <c r="F30" s="936"/>
    </row>
    <row r="31" spans="2:6" ht="37.5" customHeight="1" x14ac:dyDescent="0.2">
      <c r="B31" s="88"/>
      <c r="C31" s="89" t="s">
        <v>76</v>
      </c>
      <c r="D31" s="99"/>
      <c r="E31" s="936" t="s">
        <v>27</v>
      </c>
      <c r="F31" s="936"/>
    </row>
    <row r="32" spans="2:6" ht="37.5" customHeight="1" x14ac:dyDescent="0.2">
      <c r="B32" s="88"/>
      <c r="C32" s="89" t="s">
        <v>75</v>
      </c>
      <c r="D32" s="99"/>
      <c r="E32" s="936" t="s">
        <v>26</v>
      </c>
      <c r="F32" s="936"/>
    </row>
    <row r="33" spans="2:6" ht="5.25" customHeight="1" x14ac:dyDescent="0.2">
      <c r="B33" s="87"/>
      <c r="C33" s="87"/>
      <c r="D33" s="87"/>
      <c r="E33" s="87"/>
      <c r="F33" s="87"/>
    </row>
  </sheetData>
  <sheetProtection password="877D" sheet="1" objects="1" scenarios="1" selectLockedCells="1" selectUnlockedCells="1"/>
  <mergeCells count="24">
    <mergeCell ref="B2:G2"/>
    <mergeCell ref="F7:G7"/>
    <mergeCell ref="E30:F30"/>
    <mergeCell ref="E31:F31"/>
    <mergeCell ref="B17:E17"/>
    <mergeCell ref="B18:E18"/>
    <mergeCell ref="B19:E19"/>
    <mergeCell ref="B20:E20"/>
    <mergeCell ref="B13:E13"/>
    <mergeCell ref="B14:E14"/>
    <mergeCell ref="B5:G5"/>
    <mergeCell ref="B4:G4"/>
    <mergeCell ref="B15:E15"/>
    <mergeCell ref="B16:E16"/>
    <mergeCell ref="B12:E12"/>
    <mergeCell ref="B8:E8"/>
    <mergeCell ref="B9:E9"/>
    <mergeCell ref="B10:E10"/>
    <mergeCell ref="B11:E11"/>
    <mergeCell ref="E32:F32"/>
    <mergeCell ref="B21:E21"/>
    <mergeCell ref="B22:E22"/>
    <mergeCell ref="B23:E23"/>
    <mergeCell ref="B24:E24"/>
  </mergeCells>
  <phoneticPr fontId="4" type="noConversion"/>
  <conditionalFormatting sqref="F13">
    <cfRule type="cellIs" dxfId="27" priority="1" stopIfTrue="1" operator="between">
      <formula>0.9</formula>
      <formula>1</formula>
    </cfRule>
    <cfRule type="cellIs" dxfId="26" priority="2" stopIfTrue="1" operator="between">
      <formula>0.6</formula>
      <formula>0.899</formula>
    </cfRule>
    <cfRule type="cellIs" dxfId="25" priority="3" stopIfTrue="1" operator="between">
      <formula>0</formula>
      <formula>0.599</formula>
    </cfRule>
  </conditionalFormatting>
  <conditionalFormatting sqref="F8:F12">
    <cfRule type="cellIs" dxfId="24" priority="4" stopIfTrue="1" operator="between">
      <formula>0.9</formula>
      <formula>1</formula>
    </cfRule>
    <cfRule type="cellIs" dxfId="23" priority="5" stopIfTrue="1" operator="between">
      <formula>0.7</formula>
      <formula>0.899</formula>
    </cfRule>
    <cfRule type="cellIs" dxfId="22" priority="6" stopIfTrue="1" operator="between">
      <formula>0</formula>
      <formula>0.699</formula>
    </cfRule>
  </conditionalFormatting>
  <printOptions horizontalCentered="1"/>
  <pageMargins left="1" right="0.75" top="1" bottom="1" header="0.5" footer="0.5"/>
  <pageSetup scale="80" orientation="portrait" r:id="rId1"/>
  <headerFooter alignWithMargins="0">
    <oddHeader>&amp;C&amp;"Arial,Bold"&amp;16SENSITIVE SECURITY INFORMATION</oddHeader>
    <oddFooter>&amp;R&amp;D</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B269"/>
  <sheetViews>
    <sheetView showGridLines="0" zoomScaleNormal="100" zoomScaleSheetLayoutView="75" workbookViewId="0">
      <pane ySplit="4" topLeftCell="A5" activePane="bottomLeft" state="frozen"/>
      <selection activeCell="D65" sqref="D65"/>
      <selection pane="bottomLeft" activeCell="D65" sqref="D65"/>
    </sheetView>
  </sheetViews>
  <sheetFormatPr defaultRowHeight="12.75" x14ac:dyDescent="0.2"/>
  <cols>
    <col min="1" max="1" width="9.140625" style="2"/>
    <col min="2" max="3" width="2.42578125" style="2" customWidth="1"/>
    <col min="4" max="4" width="40.7109375" style="2" customWidth="1"/>
    <col min="5" max="5" width="9.140625" style="2"/>
    <col min="6" max="6" width="11.5703125" style="2" bestFit="1" customWidth="1"/>
    <col min="7" max="7" width="11.140625" style="2" bestFit="1" customWidth="1"/>
    <col min="8" max="8" width="10.28515625" style="2" bestFit="1" customWidth="1"/>
    <col min="9" max="9" width="11.5703125" style="2" bestFit="1" customWidth="1"/>
    <col min="10" max="10" width="2.140625" style="2" customWidth="1"/>
    <col min="11" max="24" width="9.140625" style="2" customWidth="1"/>
    <col min="25" max="25" width="9.140625" style="2"/>
    <col min="26" max="26" width="12" style="2" bestFit="1" customWidth="1"/>
    <col min="27" max="27" width="11.140625" style="2" bestFit="1" customWidth="1"/>
    <col min="28" max="28" width="11.5703125" style="2" bestFit="1" customWidth="1"/>
    <col min="29" max="16384" width="9.140625" style="2"/>
  </cols>
  <sheetData>
    <row r="1" spans="1:28" ht="15.75" x14ac:dyDescent="0.25">
      <c r="A1" s="163" t="s">
        <v>163</v>
      </c>
      <c r="B1" s="163"/>
      <c r="C1" s="163"/>
      <c r="D1" s="164"/>
      <c r="E1" s="163" t="s">
        <v>128</v>
      </c>
      <c r="F1" s="164"/>
      <c r="G1" s="164"/>
      <c r="H1" s="164"/>
    </row>
    <row r="3" spans="1:28" x14ac:dyDescent="0.2">
      <c r="A3" s="3" t="s">
        <v>129</v>
      </c>
      <c r="B3" s="3"/>
      <c r="C3" s="3"/>
      <c r="K3" s="4" t="s">
        <v>130</v>
      </c>
      <c r="L3" s="5"/>
      <c r="M3" s="5"/>
      <c r="N3" s="5"/>
      <c r="O3" s="5"/>
      <c r="Y3" s="6" t="s">
        <v>175</v>
      </c>
      <c r="Z3" s="7"/>
      <c r="AA3" s="7"/>
      <c r="AB3" s="7"/>
    </row>
    <row r="4" spans="1:28" ht="26.25" customHeight="1" thickBot="1" x14ac:dyDescent="0.25">
      <c r="A4" s="8" t="s">
        <v>180</v>
      </c>
      <c r="B4" s="8"/>
      <c r="C4" s="8"/>
      <c r="D4" s="9" t="s">
        <v>179</v>
      </c>
      <c r="E4" s="9" t="s">
        <v>24</v>
      </c>
      <c r="F4" s="9" t="s">
        <v>59</v>
      </c>
      <c r="G4" s="9" t="s">
        <v>60</v>
      </c>
      <c r="H4" s="9" t="s">
        <v>62</v>
      </c>
      <c r="I4" s="9" t="s">
        <v>61</v>
      </c>
      <c r="J4" s="10"/>
      <c r="K4" s="11" t="s">
        <v>87</v>
      </c>
      <c r="L4" s="940" t="s">
        <v>131</v>
      </c>
      <c r="M4" s="941"/>
      <c r="N4" s="940" t="s">
        <v>134</v>
      </c>
      <c r="O4" s="941"/>
      <c r="P4" s="940" t="s">
        <v>135</v>
      </c>
      <c r="Q4" s="941"/>
      <c r="R4" s="940" t="s">
        <v>136</v>
      </c>
      <c r="S4" s="941"/>
      <c r="T4" s="940" t="s">
        <v>137</v>
      </c>
      <c r="U4" s="941"/>
      <c r="V4" s="940" t="s">
        <v>138</v>
      </c>
      <c r="W4" s="941"/>
      <c r="Y4" s="11" t="s">
        <v>87</v>
      </c>
      <c r="Z4" s="940" t="s">
        <v>131</v>
      </c>
      <c r="AA4" s="941"/>
      <c r="AB4" s="9" t="s">
        <v>61</v>
      </c>
    </row>
    <row r="5" spans="1:28" x14ac:dyDescent="0.2">
      <c r="A5" s="12"/>
      <c r="B5" s="70"/>
      <c r="C5" s="70"/>
      <c r="D5" s="13" t="s">
        <v>82</v>
      </c>
      <c r="E5" s="14"/>
      <c r="F5" s="14"/>
      <c r="G5" s="14"/>
      <c r="H5" s="14"/>
      <c r="I5" s="15"/>
      <c r="J5" s="16"/>
      <c r="K5" s="17" t="s">
        <v>132</v>
      </c>
      <c r="L5" s="18"/>
      <c r="M5" s="19">
        <f>L7/M7</f>
        <v>0</v>
      </c>
      <c r="N5" s="20"/>
      <c r="O5" s="19">
        <f>N7/O7</f>
        <v>0</v>
      </c>
      <c r="P5" s="20"/>
      <c r="Q5" s="19">
        <f>P7/Q7</f>
        <v>0</v>
      </c>
      <c r="R5" s="20"/>
      <c r="S5" s="19">
        <f>R7/S7</f>
        <v>0</v>
      </c>
      <c r="T5" s="20"/>
      <c r="U5" s="19">
        <f>T7/U7</f>
        <v>0</v>
      </c>
      <c r="V5" s="20"/>
      <c r="W5" s="21">
        <f>V7/W7</f>
        <v>0</v>
      </c>
      <c r="Y5" s="17" t="s">
        <v>132</v>
      </c>
      <c r="Z5" s="18"/>
      <c r="AA5" s="19">
        <f>Z7/AA7</f>
        <v>0</v>
      </c>
      <c r="AB5" s="15"/>
    </row>
    <row r="6" spans="1:28" x14ac:dyDescent="0.2">
      <c r="A6" s="22">
        <v>1</v>
      </c>
      <c r="B6" s="82"/>
      <c r="C6" s="82"/>
      <c r="D6" s="23" t="s">
        <v>57</v>
      </c>
      <c r="E6" s="24"/>
      <c r="F6" s="24"/>
      <c r="G6" s="90">
        <f>G7+G25</f>
        <v>7.1720000000000004E-3</v>
      </c>
      <c r="H6" s="90">
        <f>H7+H25</f>
        <v>6.0173999999999998E-2</v>
      </c>
      <c r="I6" s="25">
        <f>G6/H6</f>
        <v>0.12</v>
      </c>
      <c r="J6" s="26"/>
      <c r="K6" s="27"/>
      <c r="L6" s="28" t="s">
        <v>60</v>
      </c>
      <c r="M6" s="28" t="s">
        <v>62</v>
      </c>
      <c r="N6" s="28" t="s">
        <v>60</v>
      </c>
      <c r="O6" s="28" t="s">
        <v>62</v>
      </c>
      <c r="P6" s="28" t="s">
        <v>60</v>
      </c>
      <c r="Q6" s="28" t="s">
        <v>62</v>
      </c>
      <c r="R6" s="28" t="s">
        <v>60</v>
      </c>
      <c r="S6" s="28" t="s">
        <v>62</v>
      </c>
      <c r="T6" s="28" t="s">
        <v>60</v>
      </c>
      <c r="U6" s="28" t="s">
        <v>62</v>
      </c>
      <c r="V6" s="28" t="s">
        <v>60</v>
      </c>
      <c r="W6" s="29" t="s">
        <v>62</v>
      </c>
      <c r="Y6" s="27"/>
      <c r="Z6" s="30">
        <f>Z7+Z25</f>
        <v>0</v>
      </c>
      <c r="AA6" s="30">
        <f>AA7+AA25</f>
        <v>2.6592000000000001E-2</v>
      </c>
      <c r="AB6" s="25">
        <f>Z6/AA6</f>
        <v>0</v>
      </c>
    </row>
    <row r="7" spans="1:28" x14ac:dyDescent="0.2">
      <c r="A7" s="219">
        <v>1.1000000000000001</v>
      </c>
      <c r="B7" s="229"/>
      <c r="C7" s="229"/>
      <c r="D7" s="220" t="s">
        <v>56</v>
      </c>
      <c r="E7" s="221"/>
      <c r="F7" s="221"/>
      <c r="G7" s="222">
        <f>SUM(G8:G24)</f>
        <v>4.8320000000000004E-3</v>
      </c>
      <c r="H7" s="222">
        <f>SUM(H8:H24)</f>
        <v>3.0084E-2</v>
      </c>
      <c r="I7" s="223">
        <f>G7/H7</f>
        <v>0.16</v>
      </c>
      <c r="J7" s="26"/>
      <c r="K7" s="216" t="s">
        <v>133</v>
      </c>
      <c r="L7" s="224">
        <f>SUM(L8:L241)</f>
        <v>0</v>
      </c>
      <c r="M7" s="224">
        <f>SUM(M8:M241)</f>
        <v>3.9532999999999999E-2</v>
      </c>
      <c r="N7" s="224">
        <f t="shared" ref="N7:V7" si="0">SUM(N8:N241)</f>
        <v>0</v>
      </c>
      <c r="O7" s="224">
        <f>SUM(O8:O241)</f>
        <v>0.123892</v>
      </c>
      <c r="P7" s="224">
        <f t="shared" si="0"/>
        <v>0</v>
      </c>
      <c r="Q7" s="224">
        <f>SUM(Q8:Q241)</f>
        <v>8.3488850000000003E-3</v>
      </c>
      <c r="R7" s="224">
        <f t="shared" si="0"/>
        <v>0</v>
      </c>
      <c r="S7" s="224">
        <f>SUM(S8:S241)</f>
        <v>2.8097351999999999E-2</v>
      </c>
      <c r="T7" s="224">
        <f t="shared" si="0"/>
        <v>0</v>
      </c>
      <c r="U7" s="224">
        <f>SUM(U8:U241)</f>
        <v>3.15E-2</v>
      </c>
      <c r="V7" s="224">
        <f t="shared" si="0"/>
        <v>0</v>
      </c>
      <c r="W7" s="225">
        <f>SUM(W8:W241)</f>
        <v>2.6225182E-2</v>
      </c>
      <c r="Y7" s="216" t="s">
        <v>133</v>
      </c>
      <c r="Z7" s="217">
        <f>SUM(Z8:Z24)</f>
        <v>0</v>
      </c>
      <c r="AA7" s="217">
        <f>SUM(AA8:AA24)</f>
        <v>8.9280000000000002E-3</v>
      </c>
      <c r="AB7" s="223">
        <f>Z7/AA7</f>
        <v>0</v>
      </c>
    </row>
    <row r="8" spans="1:28" ht="25.5" x14ac:dyDescent="0.2">
      <c r="A8" s="178">
        <v>1.101</v>
      </c>
      <c r="B8" s="178" t="s">
        <v>463</v>
      </c>
      <c r="C8" s="213"/>
      <c r="D8" s="312" t="s">
        <v>88</v>
      </c>
      <c r="E8" s="174" t="str">
        <f>+IF(Checklist!C10="","NOT SCORED",Checklist!C10)</f>
        <v>NOT SCORED</v>
      </c>
      <c r="F8" s="172">
        <v>4.7199999999999998E-4</v>
      </c>
      <c r="G8" s="174" t="str">
        <f t="shared" ref="G8:G12" si="1">IF(E8="NOT SCORED","NOT SCORED",IF(E8="n/p","N/P",E8*F8))</f>
        <v>NOT SCORED</v>
      </c>
      <c r="H8" s="172">
        <f>IF(E8="N/A","N/A",IF(E8="n/p","N/P",F8*4))</f>
        <v>1.8879999999999999E-3</v>
      </c>
      <c r="I8" s="175" t="str">
        <f t="shared" ref="I8:I12" si="2">IF(E8="NOT SCORED","NOT SCORED",IF(E8="n/p","N/P",G8/H8))</f>
        <v>NOT SCORED</v>
      </c>
      <c r="J8" s="228"/>
      <c r="K8" s="179">
        <v>1.101</v>
      </c>
      <c r="L8" s="567" t="str">
        <f t="shared" ref="L8:L11" si="3">+IF(C8="T1",G8," ")</f>
        <v xml:space="preserve"> </v>
      </c>
      <c r="M8" s="568" t="str">
        <f t="shared" ref="M8:M11" si="4">+IF(C8="T1",H8," ")</f>
        <v xml:space="preserve"> </v>
      </c>
      <c r="N8" s="567" t="str">
        <f t="shared" ref="N8:N11" si="5">+IF(C8="T2",G8," ")</f>
        <v xml:space="preserve"> </v>
      </c>
      <c r="O8" s="569" t="str">
        <f t="shared" ref="O8:O11" si="6">+IF(C8="T2",H8," ")</f>
        <v xml:space="preserve"> </v>
      </c>
      <c r="P8" s="567" t="str">
        <f t="shared" ref="P8:P10" si="7">+IF(C8="T3",G8," ")</f>
        <v xml:space="preserve"> </v>
      </c>
      <c r="Q8" s="569" t="str">
        <f t="shared" ref="Q8:Q11" si="8">+IF(C8="T3",H8," ")</f>
        <v xml:space="preserve"> </v>
      </c>
      <c r="R8" s="567" t="str">
        <f>+IF(C8="T4",G8," ")</f>
        <v xml:space="preserve"> </v>
      </c>
      <c r="S8" s="200" t="str">
        <f>+IF(C8="T4",H8," ")</f>
        <v xml:space="preserve"> </v>
      </c>
      <c r="T8" s="567" t="str">
        <f>+IF(C8="T5",G8," ")</f>
        <v xml:space="preserve"> </v>
      </c>
      <c r="U8" s="200" t="str">
        <f>+IF(C8="T5",H8," ")</f>
        <v xml:space="preserve"> </v>
      </c>
      <c r="V8" s="567" t="str">
        <f>+IF(C8="T6",G8," ")</f>
        <v xml:space="preserve"> </v>
      </c>
      <c r="W8" s="200" t="str">
        <f>+IF(C8="T6",H8," ")</f>
        <v xml:space="preserve"> </v>
      </c>
      <c r="X8" s="239"/>
      <c r="Y8" s="213">
        <f>A8</f>
        <v>1.101</v>
      </c>
      <c r="Z8" s="218" t="str">
        <f>IF(B8="B",G8," ")</f>
        <v>NOT SCORED</v>
      </c>
      <c r="AA8" s="218">
        <f>IF(B8="B",H8," ")</f>
        <v>1.8879999999999999E-3</v>
      </c>
      <c r="AB8" s="175" t="str">
        <f>IF(Z8="NOT SCORED","NOT SCORED",IF(B8="B",Z8/AA8," "))</f>
        <v>NOT SCORED</v>
      </c>
    </row>
    <row r="9" spans="1:28" ht="25.5" x14ac:dyDescent="0.2">
      <c r="A9" s="226">
        <v>1.1020000000000001</v>
      </c>
      <c r="B9" s="240"/>
      <c r="C9" s="478"/>
      <c r="D9" s="496" t="s">
        <v>141</v>
      </c>
      <c r="E9" s="174" t="str">
        <f>+IF(Checklist!C11="","NOT SCORED",Checklist!C11)</f>
        <v>NOT SCORED</v>
      </c>
      <c r="F9" s="227">
        <v>4.6500000000000003E-4</v>
      </c>
      <c r="G9" s="174" t="str">
        <f t="shared" si="1"/>
        <v>NOT SCORED</v>
      </c>
      <c r="H9" s="227">
        <f>IF(E9="N/A","N/A",IF(E9="n/p","N/P",F9*4))</f>
        <v>1.8600000000000001E-3</v>
      </c>
      <c r="I9" s="175" t="str">
        <f t="shared" si="2"/>
        <v>NOT SCORED</v>
      </c>
      <c r="J9" s="36"/>
      <c r="K9" s="37">
        <v>1.1020000000000001</v>
      </c>
      <c r="L9" s="567" t="str">
        <f t="shared" si="3"/>
        <v xml:space="preserve"> </v>
      </c>
      <c r="M9" s="568" t="str">
        <f t="shared" si="4"/>
        <v xml:space="preserve"> </v>
      </c>
      <c r="N9" s="567" t="str">
        <f t="shared" si="5"/>
        <v xml:space="preserve"> </v>
      </c>
      <c r="O9" s="569" t="str">
        <f t="shared" si="6"/>
        <v xml:space="preserve"> </v>
      </c>
      <c r="P9" s="567" t="str">
        <f t="shared" si="7"/>
        <v xml:space="preserve"> </v>
      </c>
      <c r="Q9" s="569" t="str">
        <f t="shared" si="8"/>
        <v xml:space="preserve"> </v>
      </c>
      <c r="R9" s="567" t="str">
        <f t="shared" ref="R9:R24" si="9">+IF(C9="T4",G9," ")</f>
        <v xml:space="preserve"> </v>
      </c>
      <c r="S9" s="200" t="str">
        <f t="shared" ref="S9:S24" si="10">+IF(C9="T4",H9," ")</f>
        <v xml:space="preserve"> </v>
      </c>
      <c r="T9" s="567" t="str">
        <f t="shared" ref="T9:T24" si="11">+IF(C9="T5",G9," ")</f>
        <v xml:space="preserve"> </v>
      </c>
      <c r="U9" s="200" t="str">
        <f t="shared" ref="U9:U23" si="12">+IF(C9="T5",H9," ")</f>
        <v xml:space="preserve"> </v>
      </c>
      <c r="V9" s="567" t="str">
        <f t="shared" ref="V9:V24" si="13">+IF(C9="T6",G9," ")</f>
        <v xml:space="preserve"> </v>
      </c>
      <c r="W9" s="200" t="str">
        <f t="shared" ref="W9:W24" si="14">+IF(C9="T6",H9," ")</f>
        <v xml:space="preserve"> </v>
      </c>
      <c r="Y9" s="213">
        <f>A9</f>
        <v>1.1020000000000001</v>
      </c>
      <c r="Z9" s="218" t="str">
        <f t="shared" ref="Z9:Z24" si="15">IF(B9="B",G9," ")</f>
        <v xml:space="preserve"> </v>
      </c>
      <c r="AA9" s="218" t="str">
        <f>IF(B9="B",H9," ")</f>
        <v xml:space="preserve"> </v>
      </c>
      <c r="AB9" s="175" t="str">
        <f t="shared" ref="AB9:AB37" si="16">IF(Z9="NOT SCORED","NOT SCORED",IF(B9="B",Z9/AA9," "))</f>
        <v xml:space="preserve"> </v>
      </c>
    </row>
    <row r="10" spans="1:28" ht="45" x14ac:dyDescent="0.2">
      <c r="A10" s="178">
        <v>1.103</v>
      </c>
      <c r="B10" s="178" t="s">
        <v>463</v>
      </c>
      <c r="C10" s="213"/>
      <c r="D10" s="305" t="s">
        <v>140</v>
      </c>
      <c r="E10" s="174" t="str">
        <f>+IF(Checklist!C12="","NOT SCORED",Checklist!C12)</f>
        <v>NOT SCORED</v>
      </c>
      <c r="F10" s="172">
        <v>4.66E-4</v>
      </c>
      <c r="G10" s="174" t="str">
        <f t="shared" si="1"/>
        <v>NOT SCORED</v>
      </c>
      <c r="H10" s="172">
        <f t="shared" ref="H10:H15" si="17">IF(E10="N/A","N/A",IF(E10="n/p","N/P",F10*4))</f>
        <v>1.864E-3</v>
      </c>
      <c r="I10" s="175" t="str">
        <f t="shared" si="2"/>
        <v>NOT SCORED</v>
      </c>
      <c r="J10" s="36"/>
      <c r="K10" s="38">
        <v>1.103</v>
      </c>
      <c r="L10" s="567" t="str">
        <f t="shared" si="3"/>
        <v xml:space="preserve"> </v>
      </c>
      <c r="M10" s="568" t="str">
        <f t="shared" si="4"/>
        <v xml:space="preserve"> </v>
      </c>
      <c r="N10" s="567" t="str">
        <f t="shared" si="5"/>
        <v xml:space="preserve"> </v>
      </c>
      <c r="O10" s="569" t="str">
        <f t="shared" si="6"/>
        <v xml:space="preserve"> </v>
      </c>
      <c r="P10" s="567" t="str">
        <f t="shared" si="7"/>
        <v xml:space="preserve"> </v>
      </c>
      <c r="Q10" s="569" t="str">
        <f t="shared" si="8"/>
        <v xml:space="preserve"> </v>
      </c>
      <c r="R10" s="567" t="str">
        <f t="shared" si="9"/>
        <v xml:space="preserve"> </v>
      </c>
      <c r="S10" s="200" t="str">
        <f t="shared" si="10"/>
        <v xml:space="preserve"> </v>
      </c>
      <c r="T10" s="567" t="str">
        <f t="shared" si="11"/>
        <v xml:space="preserve"> </v>
      </c>
      <c r="U10" s="200" t="str">
        <f t="shared" si="12"/>
        <v xml:space="preserve"> </v>
      </c>
      <c r="V10" s="567" t="str">
        <f t="shared" si="13"/>
        <v xml:space="preserve"> </v>
      </c>
      <c r="W10" s="200" t="str">
        <f t="shared" si="14"/>
        <v xml:space="preserve"> </v>
      </c>
      <c r="Y10" s="213">
        <f>A10</f>
        <v>1.103</v>
      </c>
      <c r="Z10" s="218" t="str">
        <f t="shared" si="15"/>
        <v>NOT SCORED</v>
      </c>
      <c r="AA10" s="218">
        <f t="shared" ref="AA10:AA24" si="18">IF(B10="B",H10," ")</f>
        <v>1.864E-3</v>
      </c>
      <c r="AB10" s="175" t="str">
        <f t="shared" si="16"/>
        <v>NOT SCORED</v>
      </c>
    </row>
    <row r="11" spans="1:28" ht="25.5" x14ac:dyDescent="0.2">
      <c r="A11" s="178">
        <v>1.1040000000000001</v>
      </c>
      <c r="B11" s="178" t="s">
        <v>463</v>
      </c>
      <c r="C11" s="213"/>
      <c r="D11" s="305" t="s">
        <v>125</v>
      </c>
      <c r="E11" s="174" t="str">
        <f>+IF(Checklist!C13="","NOT SCORED",Checklist!C13)</f>
        <v>NOT SCORED</v>
      </c>
      <c r="F11" s="172">
        <v>3.8499999999999998E-4</v>
      </c>
      <c r="G11" s="174" t="str">
        <f t="shared" si="1"/>
        <v>NOT SCORED</v>
      </c>
      <c r="H11" s="172">
        <f>IF(E11="N/A","N/A",IF(E11="n/p","N/P",F11*4))</f>
        <v>1.5399999999999999E-3</v>
      </c>
      <c r="I11" s="175" t="str">
        <f t="shared" si="2"/>
        <v>NOT SCORED</v>
      </c>
      <c r="J11" s="36"/>
      <c r="K11" s="38">
        <v>1.1040000000000001</v>
      </c>
      <c r="L11" s="567" t="str">
        <f t="shared" si="3"/>
        <v xml:space="preserve"> </v>
      </c>
      <c r="M11" s="568" t="str">
        <f t="shared" si="4"/>
        <v xml:space="preserve"> </v>
      </c>
      <c r="N11" s="567" t="str">
        <f t="shared" si="5"/>
        <v xml:space="preserve"> </v>
      </c>
      <c r="O11" s="569" t="str">
        <f t="shared" si="6"/>
        <v xml:space="preserve"> </v>
      </c>
      <c r="P11" s="567" t="str">
        <f t="shared" ref="P11" si="19">+IF(C11="T3",G11," ")</f>
        <v xml:space="preserve"> </v>
      </c>
      <c r="Q11" s="569" t="str">
        <f t="shared" si="8"/>
        <v xml:space="preserve"> </v>
      </c>
      <c r="R11" s="567" t="str">
        <f t="shared" si="9"/>
        <v xml:space="preserve"> </v>
      </c>
      <c r="S11" s="200" t="str">
        <f t="shared" si="10"/>
        <v xml:space="preserve"> </v>
      </c>
      <c r="T11" s="567" t="str">
        <f t="shared" si="11"/>
        <v xml:space="preserve"> </v>
      </c>
      <c r="U11" s="200" t="str">
        <f t="shared" si="12"/>
        <v xml:space="preserve"> </v>
      </c>
      <c r="V11" s="567" t="str">
        <f t="shared" si="13"/>
        <v xml:space="preserve"> </v>
      </c>
      <c r="W11" s="200" t="str">
        <f t="shared" si="14"/>
        <v xml:space="preserve"> </v>
      </c>
      <c r="Y11" s="213">
        <v>1.1040000000000001</v>
      </c>
      <c r="Z11" s="218" t="str">
        <f t="shared" si="15"/>
        <v>NOT SCORED</v>
      </c>
      <c r="AA11" s="218">
        <f t="shared" si="18"/>
        <v>1.5399999999999999E-3</v>
      </c>
      <c r="AB11" s="175" t="str">
        <f t="shared" si="16"/>
        <v>NOT SCORED</v>
      </c>
    </row>
    <row r="12" spans="1:28" ht="45" x14ac:dyDescent="0.2">
      <c r="A12" s="178">
        <v>1.105</v>
      </c>
      <c r="B12" s="178" t="s">
        <v>463</v>
      </c>
      <c r="C12" s="213" t="s">
        <v>602</v>
      </c>
      <c r="D12" s="497" t="s">
        <v>121</v>
      </c>
      <c r="E12" s="174" t="str">
        <f>+IF(Checklist!C14="","NOT SCORED",Checklist!C14)</f>
        <v>NOT SCORED</v>
      </c>
      <c r="F12" s="172">
        <v>4.5899999999999999E-4</v>
      </c>
      <c r="G12" s="174" t="str">
        <f t="shared" si="1"/>
        <v>NOT SCORED</v>
      </c>
      <c r="H12" s="172">
        <f>IF(E12="N/A","N/A",IF(E12="n/p","N/P",F12*4))</f>
        <v>1.836E-3</v>
      </c>
      <c r="I12" s="175" t="str">
        <f t="shared" si="2"/>
        <v>NOT SCORED</v>
      </c>
      <c r="J12" s="36"/>
      <c r="K12" s="38">
        <v>1.105</v>
      </c>
      <c r="L12" s="567" t="str">
        <f>+IF(C12="T1",G12," ")</f>
        <v>NOT SCORED</v>
      </c>
      <c r="M12" s="570">
        <f>+IF(C12="T1",H12," ")</f>
        <v>1.836E-3</v>
      </c>
      <c r="N12" s="567" t="str">
        <f>+IF(C12="T2",G12," ")</f>
        <v xml:space="preserve"> </v>
      </c>
      <c r="O12" s="569" t="str">
        <f>+IF(C12="T2",H12," ")</f>
        <v xml:space="preserve"> </v>
      </c>
      <c r="P12" s="567" t="str">
        <f>+IF(C12="T3",G12," ")</f>
        <v xml:space="preserve"> </v>
      </c>
      <c r="Q12" s="569" t="str">
        <f>+IF(C12="T3",H12," ")</f>
        <v xml:space="preserve"> </v>
      </c>
      <c r="R12" s="567" t="str">
        <f t="shared" si="9"/>
        <v xml:space="preserve"> </v>
      </c>
      <c r="S12" s="200" t="str">
        <f t="shared" si="10"/>
        <v xml:space="preserve"> </v>
      </c>
      <c r="T12" s="567" t="str">
        <f t="shared" si="11"/>
        <v xml:space="preserve"> </v>
      </c>
      <c r="U12" s="200" t="str">
        <f t="shared" si="12"/>
        <v xml:space="preserve"> </v>
      </c>
      <c r="V12" s="567" t="str">
        <f t="shared" si="13"/>
        <v xml:space="preserve"> </v>
      </c>
      <c r="W12" s="200" t="str">
        <f t="shared" si="14"/>
        <v xml:space="preserve"> </v>
      </c>
      <c r="Y12" s="213">
        <v>1.105</v>
      </c>
      <c r="Z12" s="218" t="str">
        <f t="shared" si="15"/>
        <v>NOT SCORED</v>
      </c>
      <c r="AA12" s="218">
        <f t="shared" si="18"/>
        <v>1.836E-3</v>
      </c>
      <c r="AB12" s="175" t="str">
        <f t="shared" si="16"/>
        <v>NOT SCORED</v>
      </c>
    </row>
    <row r="13" spans="1:28" ht="33.75" x14ac:dyDescent="0.2">
      <c r="A13" s="179">
        <v>1.1060000000000001</v>
      </c>
      <c r="B13" s="179"/>
      <c r="C13" s="213"/>
      <c r="D13" s="305" t="s">
        <v>143</v>
      </c>
      <c r="E13" s="174" t="str">
        <f>+IF(Checklist!C15="","NOT SCORED",Checklist!C15)</f>
        <v>NOT SCORED</v>
      </c>
      <c r="F13" s="172">
        <v>4.4499999999999997E-4</v>
      </c>
      <c r="G13" s="174" t="str">
        <f>IF(E13="NOT SCORED","NOT SCORED",IF(E13="n/p","N/P",E13*F13))</f>
        <v>NOT SCORED</v>
      </c>
      <c r="H13" s="172">
        <f t="shared" si="17"/>
        <v>1.7799999999999999E-3</v>
      </c>
      <c r="I13" s="175" t="str">
        <f>IF(E13="NOT SCORED","NOT SCORED",IF(E13="n/p","N/P",G13/H13))</f>
        <v>NOT SCORED</v>
      </c>
      <c r="J13" s="36"/>
      <c r="K13" s="38">
        <v>1.1060000000000001</v>
      </c>
      <c r="L13" s="567" t="str">
        <f t="shared" ref="L13:L37" si="20">+IF(C13="T1",G13," ")</f>
        <v xml:space="preserve"> </v>
      </c>
      <c r="M13" s="568" t="str">
        <f t="shared" ref="M13:M37" si="21">+IF(C13="T1",H13," ")</f>
        <v xml:space="preserve"> </v>
      </c>
      <c r="N13" s="567" t="str">
        <f t="shared" ref="N13:N24" si="22">+IF(C13="T2",G13," ")</f>
        <v xml:space="preserve"> </v>
      </c>
      <c r="O13" s="569" t="str">
        <f t="shared" ref="O13:O24" si="23">+IF(C13="T2",H13," ")</f>
        <v xml:space="preserve"> </v>
      </c>
      <c r="P13" s="567" t="str">
        <f t="shared" ref="P13:P24" si="24">+IF(C13="T3",G13," ")</f>
        <v xml:space="preserve"> </v>
      </c>
      <c r="Q13" s="569" t="str">
        <f t="shared" ref="Q13:Q24" si="25">+IF(C13="T3",H13," ")</f>
        <v xml:space="preserve"> </v>
      </c>
      <c r="R13" s="567" t="str">
        <f t="shared" si="9"/>
        <v xml:space="preserve"> </v>
      </c>
      <c r="S13" s="200" t="str">
        <f t="shared" si="10"/>
        <v xml:space="preserve"> </v>
      </c>
      <c r="T13" s="567" t="str">
        <f t="shared" si="11"/>
        <v xml:space="preserve"> </v>
      </c>
      <c r="U13" s="200" t="str">
        <f t="shared" si="12"/>
        <v xml:space="preserve"> </v>
      </c>
      <c r="V13" s="567" t="str">
        <f t="shared" si="13"/>
        <v xml:space="preserve"> </v>
      </c>
      <c r="W13" s="200" t="str">
        <f t="shared" si="14"/>
        <v xml:space="preserve"> </v>
      </c>
      <c r="Y13" s="213">
        <v>1.1060000000000001</v>
      </c>
      <c r="Z13" s="218" t="str">
        <f t="shared" si="15"/>
        <v xml:space="preserve"> </v>
      </c>
      <c r="AA13" s="218" t="str">
        <f t="shared" si="18"/>
        <v xml:space="preserve"> </v>
      </c>
      <c r="AB13" s="175" t="str">
        <f t="shared" si="16"/>
        <v xml:space="preserve"> </v>
      </c>
    </row>
    <row r="14" spans="1:28" ht="45" x14ac:dyDescent="0.2">
      <c r="A14" s="178">
        <v>1.107</v>
      </c>
      <c r="B14" s="178" t="s">
        <v>463</v>
      </c>
      <c r="C14" s="213"/>
      <c r="D14" s="305" t="s">
        <v>144</v>
      </c>
      <c r="E14" s="174" t="str">
        <f>+IF(Checklist!C16="","NOT SCORED",Checklist!C16)</f>
        <v>NOT SCORED</v>
      </c>
      <c r="F14" s="172">
        <v>4.4999999999999999E-4</v>
      </c>
      <c r="G14" s="174" t="str">
        <f t="shared" ref="G14:G37" si="26">IF(E14="NOT SCORED","NOT SCORED",IF(E14="n/p","N/P",E14*F14))</f>
        <v>NOT SCORED</v>
      </c>
      <c r="H14" s="176">
        <f t="shared" si="17"/>
        <v>1.8E-3</v>
      </c>
      <c r="I14" s="175" t="str">
        <f t="shared" ref="I14:I37" si="27">IF(E14="NOT SCORED","NOT SCORED",IF(E14="n/p","N/P",G14/H14))</f>
        <v>NOT SCORED</v>
      </c>
      <c r="J14" s="36"/>
      <c r="K14" s="38">
        <v>1.107</v>
      </c>
      <c r="L14" s="567" t="str">
        <f t="shared" si="20"/>
        <v xml:space="preserve"> </v>
      </c>
      <c r="M14" s="568" t="str">
        <f t="shared" si="21"/>
        <v xml:space="preserve"> </v>
      </c>
      <c r="N14" s="567" t="str">
        <f t="shared" si="22"/>
        <v xml:space="preserve"> </v>
      </c>
      <c r="O14" s="569" t="str">
        <f t="shared" si="23"/>
        <v xml:space="preserve"> </v>
      </c>
      <c r="P14" s="567" t="str">
        <f t="shared" si="24"/>
        <v xml:space="preserve"> </v>
      </c>
      <c r="Q14" s="569" t="str">
        <f t="shared" si="25"/>
        <v xml:space="preserve"> </v>
      </c>
      <c r="R14" s="567" t="str">
        <f t="shared" si="9"/>
        <v xml:space="preserve"> </v>
      </c>
      <c r="S14" s="200" t="str">
        <f t="shared" si="10"/>
        <v xml:space="preserve"> </v>
      </c>
      <c r="T14" s="567" t="str">
        <f t="shared" si="11"/>
        <v xml:space="preserve"> </v>
      </c>
      <c r="U14" s="200" t="str">
        <f t="shared" si="12"/>
        <v xml:space="preserve"> </v>
      </c>
      <c r="V14" s="567" t="str">
        <f t="shared" si="13"/>
        <v xml:space="preserve"> </v>
      </c>
      <c r="W14" s="200" t="str">
        <f t="shared" si="14"/>
        <v xml:space="preserve"> </v>
      </c>
      <c r="Y14" s="213">
        <v>1.107</v>
      </c>
      <c r="Z14" s="218" t="str">
        <f t="shared" si="15"/>
        <v>NOT SCORED</v>
      </c>
      <c r="AA14" s="218">
        <f t="shared" si="18"/>
        <v>1.8E-3</v>
      </c>
      <c r="AB14" s="175" t="str">
        <f t="shared" si="16"/>
        <v>NOT SCORED</v>
      </c>
    </row>
    <row r="15" spans="1:28" ht="56.25" x14ac:dyDescent="0.2">
      <c r="A15" s="179">
        <v>1.1080000000000001</v>
      </c>
      <c r="B15" s="179"/>
      <c r="C15" s="179"/>
      <c r="D15" s="498" t="s">
        <v>89</v>
      </c>
      <c r="E15" s="174" t="str">
        <f>+IF(Checklist!C17="","NOT SCORED",Checklist!C17)</f>
        <v>NOT SCORED</v>
      </c>
      <c r="F15" s="172">
        <v>4.6299999999999998E-4</v>
      </c>
      <c r="G15" s="174" t="str">
        <f t="shared" si="26"/>
        <v>NOT SCORED</v>
      </c>
      <c r="H15" s="172">
        <f t="shared" si="17"/>
        <v>1.8519999999999999E-3</v>
      </c>
      <c r="I15" s="175" t="str">
        <f t="shared" si="27"/>
        <v>NOT SCORED</v>
      </c>
      <c r="J15" s="36"/>
      <c r="K15" s="38">
        <v>1.1080000000000001</v>
      </c>
      <c r="L15" s="567" t="str">
        <f t="shared" si="20"/>
        <v xml:space="preserve"> </v>
      </c>
      <c r="M15" s="568" t="str">
        <f t="shared" si="21"/>
        <v xml:space="preserve"> </v>
      </c>
      <c r="N15" s="567" t="str">
        <f t="shared" si="22"/>
        <v xml:space="preserve"> </v>
      </c>
      <c r="O15" s="569" t="str">
        <f t="shared" si="23"/>
        <v xml:space="preserve"> </v>
      </c>
      <c r="P15" s="567" t="str">
        <f t="shared" si="24"/>
        <v xml:space="preserve"> </v>
      </c>
      <c r="Q15" s="569" t="str">
        <f t="shared" si="25"/>
        <v xml:space="preserve"> </v>
      </c>
      <c r="R15" s="567" t="str">
        <f t="shared" si="9"/>
        <v xml:space="preserve"> </v>
      </c>
      <c r="S15" s="200" t="str">
        <f t="shared" si="10"/>
        <v xml:space="preserve"> </v>
      </c>
      <c r="T15" s="567" t="str">
        <f t="shared" si="11"/>
        <v xml:space="preserve"> </v>
      </c>
      <c r="U15" s="200" t="str">
        <f t="shared" si="12"/>
        <v xml:space="preserve"> </v>
      </c>
      <c r="V15" s="567" t="str">
        <f t="shared" si="13"/>
        <v xml:space="preserve"> </v>
      </c>
      <c r="W15" s="200" t="str">
        <f t="shared" si="14"/>
        <v xml:space="preserve"> </v>
      </c>
      <c r="Y15" s="179">
        <v>1.1080000000000001</v>
      </c>
      <c r="Z15" s="218" t="str">
        <f t="shared" si="15"/>
        <v xml:space="preserve"> </v>
      </c>
      <c r="AA15" s="218" t="str">
        <f t="shared" si="18"/>
        <v xml:space="preserve"> </v>
      </c>
      <c r="AB15" s="175" t="str">
        <f t="shared" si="16"/>
        <v xml:space="preserve"> </v>
      </c>
    </row>
    <row r="16" spans="1:28" ht="33.75" x14ac:dyDescent="0.2">
      <c r="A16" s="184">
        <v>1.109</v>
      </c>
      <c r="B16" s="184"/>
      <c r="C16" s="184" t="s">
        <v>603</v>
      </c>
      <c r="D16" s="310" t="s">
        <v>119</v>
      </c>
      <c r="E16" s="174" t="str">
        <f>+IF(Checklist!C18="","NOT SCORED",Checklist!C18)</f>
        <v>NOT SCORED</v>
      </c>
      <c r="F16" s="172">
        <v>4.5399999999999998E-4</v>
      </c>
      <c r="G16" s="174" t="str">
        <f t="shared" si="26"/>
        <v>NOT SCORED</v>
      </c>
      <c r="H16" s="172">
        <f t="shared" ref="H16:H24" si="28">IF(E16="N/A","N/A",IF(E16="n/p","N/P",F16*4))</f>
        <v>1.8159999999999999E-3</v>
      </c>
      <c r="I16" s="175" t="str">
        <f t="shared" si="27"/>
        <v>NOT SCORED</v>
      </c>
      <c r="J16" s="36"/>
      <c r="K16" s="38">
        <v>1.109</v>
      </c>
      <c r="L16" s="567" t="str">
        <f t="shared" si="20"/>
        <v xml:space="preserve"> </v>
      </c>
      <c r="M16" s="568" t="str">
        <f t="shared" si="21"/>
        <v xml:space="preserve"> </v>
      </c>
      <c r="N16" s="567" t="str">
        <f t="shared" si="22"/>
        <v xml:space="preserve"> </v>
      </c>
      <c r="O16" s="569" t="str">
        <f t="shared" si="23"/>
        <v xml:space="preserve"> </v>
      </c>
      <c r="P16" s="567" t="str">
        <f t="shared" si="24"/>
        <v>NOT SCORED</v>
      </c>
      <c r="Q16" s="569">
        <f t="shared" si="25"/>
        <v>1.8159999999999999E-3</v>
      </c>
      <c r="R16" s="567" t="str">
        <f t="shared" si="9"/>
        <v xml:space="preserve"> </v>
      </c>
      <c r="S16" s="200" t="str">
        <f t="shared" si="10"/>
        <v xml:space="preserve"> </v>
      </c>
      <c r="T16" s="567" t="str">
        <f t="shared" si="11"/>
        <v xml:space="preserve"> </v>
      </c>
      <c r="U16" s="200" t="str">
        <f t="shared" si="12"/>
        <v xml:space="preserve"> </v>
      </c>
      <c r="V16" s="567" t="str">
        <f t="shared" si="13"/>
        <v xml:space="preserve"> </v>
      </c>
      <c r="W16" s="200" t="str">
        <f t="shared" si="14"/>
        <v xml:space="preserve"> </v>
      </c>
      <c r="Y16" s="179">
        <v>1.109</v>
      </c>
      <c r="Z16" s="218" t="str">
        <f t="shared" si="15"/>
        <v xml:space="preserve"> </v>
      </c>
      <c r="AA16" s="218" t="str">
        <f t="shared" si="18"/>
        <v xml:space="preserve"> </v>
      </c>
      <c r="AB16" s="175" t="str">
        <f t="shared" si="16"/>
        <v xml:space="preserve"> </v>
      </c>
    </row>
    <row r="17" spans="1:28" ht="56.25" x14ac:dyDescent="0.2">
      <c r="A17" s="184">
        <v>1.1100000000000001</v>
      </c>
      <c r="B17" s="184"/>
      <c r="C17" s="184"/>
      <c r="D17" s="498" t="s">
        <v>90</v>
      </c>
      <c r="E17" s="174" t="str">
        <f>+IF(Checklist!C19="","NOT SCORED",Checklist!C19)</f>
        <v>NOT SCORED</v>
      </c>
      <c r="F17" s="172">
        <v>4.6500000000000003E-4</v>
      </c>
      <c r="G17" s="174" t="str">
        <f t="shared" si="26"/>
        <v>NOT SCORED</v>
      </c>
      <c r="H17" s="172">
        <f t="shared" si="28"/>
        <v>1.8600000000000001E-3</v>
      </c>
      <c r="I17" s="175" t="str">
        <f t="shared" si="27"/>
        <v>NOT SCORED</v>
      </c>
      <c r="J17" s="36"/>
      <c r="K17" s="40">
        <v>1.1100000000000001</v>
      </c>
      <c r="L17" s="567" t="str">
        <f t="shared" si="20"/>
        <v xml:space="preserve"> </v>
      </c>
      <c r="M17" s="568" t="str">
        <f t="shared" si="21"/>
        <v xml:space="preserve"> </v>
      </c>
      <c r="N17" s="567" t="str">
        <f t="shared" si="22"/>
        <v xml:space="preserve"> </v>
      </c>
      <c r="O17" s="569" t="str">
        <f t="shared" si="23"/>
        <v xml:space="preserve"> </v>
      </c>
      <c r="P17" s="567" t="str">
        <f t="shared" si="24"/>
        <v xml:space="preserve"> </v>
      </c>
      <c r="Q17" s="569" t="str">
        <f t="shared" si="25"/>
        <v xml:space="preserve"> </v>
      </c>
      <c r="R17" s="567" t="str">
        <f t="shared" si="9"/>
        <v xml:space="preserve"> </v>
      </c>
      <c r="S17" s="200" t="str">
        <f t="shared" si="10"/>
        <v xml:space="preserve"> </v>
      </c>
      <c r="T17" s="567" t="str">
        <f t="shared" si="11"/>
        <v xml:space="preserve"> </v>
      </c>
      <c r="U17" s="200" t="str">
        <f t="shared" si="12"/>
        <v xml:space="preserve"> </v>
      </c>
      <c r="V17" s="567" t="str">
        <f t="shared" si="13"/>
        <v xml:space="preserve"> </v>
      </c>
      <c r="W17" s="200" t="str">
        <f t="shared" si="14"/>
        <v xml:space="preserve"> </v>
      </c>
      <c r="Y17" s="184">
        <v>1.1100000000000001</v>
      </c>
      <c r="Z17" s="218" t="str">
        <f t="shared" si="15"/>
        <v xml:space="preserve"> </v>
      </c>
      <c r="AA17" s="218" t="str">
        <f t="shared" si="18"/>
        <v xml:space="preserve"> </v>
      </c>
      <c r="AB17" s="175" t="str">
        <f t="shared" si="16"/>
        <v xml:space="preserve"> </v>
      </c>
    </row>
    <row r="18" spans="1:28" ht="45" x14ac:dyDescent="0.2">
      <c r="A18" s="179">
        <v>1.111</v>
      </c>
      <c r="B18" s="179"/>
      <c r="C18" s="179"/>
      <c r="D18" s="305" t="s">
        <v>181</v>
      </c>
      <c r="E18" s="174" t="str">
        <f>+IF(Checklist!C20="","NOT SCORED",Checklist!C20)</f>
        <v>NOT SCORED</v>
      </c>
      <c r="F18" s="172">
        <v>4.5399999999999998E-4</v>
      </c>
      <c r="G18" s="174" t="str">
        <f t="shared" si="26"/>
        <v>NOT SCORED</v>
      </c>
      <c r="H18" s="172">
        <f t="shared" si="28"/>
        <v>1.8159999999999999E-3</v>
      </c>
      <c r="I18" s="175" t="str">
        <f t="shared" si="27"/>
        <v>NOT SCORED</v>
      </c>
      <c r="J18" s="36"/>
      <c r="K18" s="38">
        <v>1.111</v>
      </c>
      <c r="L18" s="567" t="str">
        <f t="shared" si="20"/>
        <v xml:space="preserve"> </v>
      </c>
      <c r="M18" s="568" t="str">
        <f t="shared" si="21"/>
        <v xml:space="preserve"> </v>
      </c>
      <c r="N18" s="567" t="str">
        <f t="shared" si="22"/>
        <v xml:space="preserve"> </v>
      </c>
      <c r="O18" s="569" t="str">
        <f t="shared" si="23"/>
        <v xml:space="preserve"> </v>
      </c>
      <c r="P18" s="567" t="str">
        <f t="shared" si="24"/>
        <v xml:space="preserve"> </v>
      </c>
      <c r="Q18" s="569" t="str">
        <f t="shared" si="25"/>
        <v xml:space="preserve"> </v>
      </c>
      <c r="R18" s="567" t="str">
        <f t="shared" si="9"/>
        <v xml:space="preserve"> </v>
      </c>
      <c r="S18" s="200" t="str">
        <f t="shared" si="10"/>
        <v xml:space="preserve"> </v>
      </c>
      <c r="T18" s="567" t="str">
        <f t="shared" si="11"/>
        <v xml:space="preserve"> </v>
      </c>
      <c r="U18" s="200" t="str">
        <f t="shared" si="12"/>
        <v xml:space="preserve"> </v>
      </c>
      <c r="V18" s="567" t="str">
        <f t="shared" si="13"/>
        <v xml:space="preserve"> </v>
      </c>
      <c r="W18" s="200" t="str">
        <f t="shared" si="14"/>
        <v xml:space="preserve"> </v>
      </c>
      <c r="Y18" s="179">
        <v>1.111</v>
      </c>
      <c r="Z18" s="218" t="str">
        <f t="shared" si="15"/>
        <v xml:space="preserve"> </v>
      </c>
      <c r="AA18" s="218" t="str">
        <f t="shared" si="18"/>
        <v xml:space="preserve"> </v>
      </c>
      <c r="AB18" s="175" t="str">
        <f t="shared" si="16"/>
        <v xml:space="preserve"> </v>
      </c>
    </row>
    <row r="19" spans="1:28" ht="25.5" x14ac:dyDescent="0.2">
      <c r="A19" s="179">
        <v>1.1120000000000001</v>
      </c>
      <c r="B19" s="179"/>
      <c r="C19" s="179"/>
      <c r="D19" s="313" t="s">
        <v>426</v>
      </c>
      <c r="E19" s="174" t="str">
        <f>+IF(Checklist!C21="","NOT SCORED",Checklist!C21)</f>
        <v>NOT SCORED</v>
      </c>
      <c r="F19" s="172">
        <v>4.4900000000000002E-4</v>
      </c>
      <c r="G19" s="174" t="str">
        <f t="shared" si="26"/>
        <v>NOT SCORED</v>
      </c>
      <c r="H19" s="176">
        <f t="shared" si="28"/>
        <v>1.8E-3</v>
      </c>
      <c r="I19" s="175" t="str">
        <f t="shared" si="27"/>
        <v>NOT SCORED</v>
      </c>
      <c r="J19" s="36"/>
      <c r="K19" s="38">
        <v>1.1120000000000001</v>
      </c>
      <c r="L19" s="567" t="str">
        <f t="shared" si="20"/>
        <v xml:space="preserve"> </v>
      </c>
      <c r="M19" s="568" t="str">
        <f t="shared" si="21"/>
        <v xml:space="preserve"> </v>
      </c>
      <c r="N19" s="567" t="str">
        <f t="shared" si="22"/>
        <v xml:space="preserve"> </v>
      </c>
      <c r="O19" s="569" t="str">
        <f t="shared" si="23"/>
        <v xml:space="preserve"> </v>
      </c>
      <c r="P19" s="567" t="str">
        <f t="shared" si="24"/>
        <v xml:space="preserve"> </v>
      </c>
      <c r="Q19" s="569" t="str">
        <f t="shared" si="25"/>
        <v xml:space="preserve"> </v>
      </c>
      <c r="R19" s="567" t="str">
        <f t="shared" si="9"/>
        <v xml:space="preserve"> </v>
      </c>
      <c r="S19" s="200" t="str">
        <f t="shared" si="10"/>
        <v xml:space="preserve"> </v>
      </c>
      <c r="T19" s="567" t="str">
        <f t="shared" si="11"/>
        <v xml:space="preserve"> </v>
      </c>
      <c r="U19" s="200" t="str">
        <f t="shared" si="12"/>
        <v xml:space="preserve"> </v>
      </c>
      <c r="V19" s="567" t="str">
        <f t="shared" si="13"/>
        <v xml:space="preserve"> </v>
      </c>
      <c r="W19" s="200" t="str">
        <f t="shared" si="14"/>
        <v xml:space="preserve"> </v>
      </c>
      <c r="Y19" s="179">
        <v>1.1120000000000001</v>
      </c>
      <c r="Z19" s="218" t="str">
        <f t="shared" si="15"/>
        <v xml:space="preserve"> </v>
      </c>
      <c r="AA19" s="218" t="str">
        <f t="shared" si="18"/>
        <v xml:space="preserve"> </v>
      </c>
      <c r="AB19" s="175" t="str">
        <f t="shared" si="16"/>
        <v xml:space="preserve"> </v>
      </c>
    </row>
    <row r="20" spans="1:28" ht="25.5" x14ac:dyDescent="0.2">
      <c r="A20" s="179">
        <v>1.113</v>
      </c>
      <c r="B20" s="179"/>
      <c r="C20" s="179"/>
      <c r="D20" s="498" t="s">
        <v>91</v>
      </c>
      <c r="E20" s="174" t="str">
        <f>+IF(Checklist!C22="","NOT SCORED",Checklist!C22)</f>
        <v>NOT SCORED</v>
      </c>
      <c r="F20" s="172">
        <v>4.3800000000000002E-4</v>
      </c>
      <c r="G20" s="174" t="str">
        <f t="shared" si="26"/>
        <v>NOT SCORED</v>
      </c>
      <c r="H20" s="172">
        <f t="shared" si="28"/>
        <v>1.7520000000000001E-3</v>
      </c>
      <c r="I20" s="175" t="str">
        <f t="shared" si="27"/>
        <v>NOT SCORED</v>
      </c>
      <c r="J20" s="36"/>
      <c r="K20" s="38">
        <v>1.113</v>
      </c>
      <c r="L20" s="567" t="str">
        <f t="shared" si="20"/>
        <v xml:space="preserve"> </v>
      </c>
      <c r="M20" s="568" t="str">
        <f t="shared" si="21"/>
        <v xml:space="preserve"> </v>
      </c>
      <c r="N20" s="567" t="str">
        <f t="shared" si="22"/>
        <v xml:space="preserve"> </v>
      </c>
      <c r="O20" s="569" t="str">
        <f t="shared" si="23"/>
        <v xml:space="preserve"> </v>
      </c>
      <c r="P20" s="567" t="str">
        <f t="shared" si="24"/>
        <v xml:space="preserve"> </v>
      </c>
      <c r="Q20" s="569" t="str">
        <f t="shared" si="25"/>
        <v xml:space="preserve"> </v>
      </c>
      <c r="R20" s="567" t="str">
        <f t="shared" si="9"/>
        <v xml:space="preserve"> </v>
      </c>
      <c r="S20" s="200" t="str">
        <f t="shared" si="10"/>
        <v xml:space="preserve"> </v>
      </c>
      <c r="T20" s="567" t="str">
        <f t="shared" si="11"/>
        <v xml:space="preserve"> </v>
      </c>
      <c r="U20" s="200" t="str">
        <f t="shared" si="12"/>
        <v xml:space="preserve"> </v>
      </c>
      <c r="V20" s="567" t="str">
        <f t="shared" si="13"/>
        <v xml:space="preserve"> </v>
      </c>
      <c r="W20" s="200" t="str">
        <f t="shared" si="14"/>
        <v xml:space="preserve"> </v>
      </c>
      <c r="Y20" s="179">
        <v>1.113</v>
      </c>
      <c r="Z20" s="218" t="str">
        <f t="shared" si="15"/>
        <v xml:space="preserve"> </v>
      </c>
      <c r="AA20" s="218" t="str">
        <f t="shared" si="18"/>
        <v xml:space="preserve"> </v>
      </c>
      <c r="AB20" s="175" t="str">
        <f t="shared" si="16"/>
        <v xml:space="preserve"> </v>
      </c>
    </row>
    <row r="21" spans="1:28" ht="25.5" x14ac:dyDescent="0.2">
      <c r="A21" s="179">
        <v>1.1140000000000001</v>
      </c>
      <c r="B21" s="179"/>
      <c r="C21" s="179"/>
      <c r="D21" s="305" t="s">
        <v>165</v>
      </c>
      <c r="E21" s="174" t="str">
        <f>+IF(Checklist!C23="","NOT SCORED",Checklist!C23)</f>
        <v>NOT SCORED</v>
      </c>
      <c r="F21" s="172">
        <v>4.4700000000000002E-4</v>
      </c>
      <c r="G21" s="174" t="str">
        <f t="shared" si="26"/>
        <v>NOT SCORED</v>
      </c>
      <c r="H21" s="172">
        <f t="shared" si="28"/>
        <v>1.7880000000000001E-3</v>
      </c>
      <c r="I21" s="175" t="str">
        <f t="shared" si="27"/>
        <v>NOT SCORED</v>
      </c>
      <c r="J21" s="36"/>
      <c r="K21" s="38">
        <v>1.1140000000000001</v>
      </c>
      <c r="L21" s="567" t="str">
        <f t="shared" si="20"/>
        <v xml:space="preserve"> </v>
      </c>
      <c r="M21" s="568" t="str">
        <f t="shared" si="21"/>
        <v xml:space="preserve"> </v>
      </c>
      <c r="N21" s="567" t="str">
        <f t="shared" si="22"/>
        <v xml:space="preserve"> </v>
      </c>
      <c r="O21" s="569" t="str">
        <f t="shared" si="23"/>
        <v xml:space="preserve"> </v>
      </c>
      <c r="P21" s="567" t="str">
        <f t="shared" si="24"/>
        <v xml:space="preserve"> </v>
      </c>
      <c r="Q21" s="569" t="str">
        <f t="shared" si="25"/>
        <v xml:space="preserve"> </v>
      </c>
      <c r="R21" s="567" t="str">
        <f t="shared" si="9"/>
        <v xml:space="preserve"> </v>
      </c>
      <c r="S21" s="200" t="str">
        <f t="shared" si="10"/>
        <v xml:space="preserve"> </v>
      </c>
      <c r="T21" s="567" t="str">
        <f t="shared" si="11"/>
        <v xml:space="preserve"> </v>
      </c>
      <c r="U21" s="200" t="str">
        <f t="shared" si="12"/>
        <v xml:space="preserve"> </v>
      </c>
      <c r="V21" s="567" t="str">
        <f t="shared" si="13"/>
        <v xml:space="preserve"> </v>
      </c>
      <c r="W21" s="200" t="str">
        <f t="shared" si="14"/>
        <v xml:space="preserve"> </v>
      </c>
      <c r="Y21" s="179">
        <v>1.1140000000000001</v>
      </c>
      <c r="Z21" s="218" t="str">
        <f t="shared" si="15"/>
        <v xml:space="preserve"> </v>
      </c>
      <c r="AA21" s="218" t="str">
        <f t="shared" si="18"/>
        <v xml:space="preserve"> </v>
      </c>
      <c r="AB21" s="175" t="str">
        <f t="shared" si="16"/>
        <v xml:space="preserve"> </v>
      </c>
    </row>
    <row r="22" spans="1:28" x14ac:dyDescent="0.2">
      <c r="A22" s="179">
        <v>1.115</v>
      </c>
      <c r="B22" s="179"/>
      <c r="C22" s="179"/>
      <c r="D22" s="305" t="str">
        <f>IF('Agency Profile'!B19="X","N/A Not Governed By 49 CFR Part 659","Does the SSP outline a process for securing SSO agency review and approval of updates to the SSP?")</f>
        <v>N/A Not Governed By 49 CFR Part 659</v>
      </c>
      <c r="E22" s="174">
        <f>+IF(Checklist!C24="","NOT SCORED",Checklist!C24)</f>
        <v>4</v>
      </c>
      <c r="F22" s="172">
        <v>4.0000000000000002E-4</v>
      </c>
      <c r="G22" s="174">
        <f t="shared" si="26"/>
        <v>1.6000000000000001E-3</v>
      </c>
      <c r="H22" s="172">
        <f t="shared" si="28"/>
        <v>1.6000000000000001E-3</v>
      </c>
      <c r="I22" s="175">
        <f t="shared" si="27"/>
        <v>1</v>
      </c>
      <c r="J22" s="36"/>
      <c r="K22" s="38">
        <v>1.115</v>
      </c>
      <c r="L22" s="567" t="str">
        <f t="shared" si="20"/>
        <v xml:space="preserve"> </v>
      </c>
      <c r="M22" s="568" t="str">
        <f t="shared" si="21"/>
        <v xml:space="preserve"> </v>
      </c>
      <c r="N22" s="567" t="str">
        <f t="shared" si="22"/>
        <v xml:space="preserve"> </v>
      </c>
      <c r="O22" s="569" t="str">
        <f t="shared" si="23"/>
        <v xml:space="preserve"> </v>
      </c>
      <c r="P22" s="567" t="str">
        <f t="shared" si="24"/>
        <v xml:space="preserve"> </v>
      </c>
      <c r="Q22" s="569" t="str">
        <f t="shared" si="25"/>
        <v xml:space="preserve"> </v>
      </c>
      <c r="R22" s="567" t="str">
        <f t="shared" si="9"/>
        <v xml:space="preserve"> </v>
      </c>
      <c r="S22" s="200" t="str">
        <f t="shared" si="10"/>
        <v xml:space="preserve"> </v>
      </c>
      <c r="T22" s="567" t="str">
        <f t="shared" si="11"/>
        <v xml:space="preserve"> </v>
      </c>
      <c r="U22" s="200" t="str">
        <f t="shared" si="12"/>
        <v xml:space="preserve"> </v>
      </c>
      <c r="V22" s="567" t="str">
        <f t="shared" si="13"/>
        <v xml:space="preserve"> </v>
      </c>
      <c r="W22" s="200" t="str">
        <f t="shared" si="14"/>
        <v xml:space="preserve"> </v>
      </c>
      <c r="Y22" s="179">
        <v>1.115</v>
      </c>
      <c r="Z22" s="218" t="str">
        <f t="shared" si="15"/>
        <v xml:space="preserve"> </v>
      </c>
      <c r="AA22" s="218" t="str">
        <f t="shared" si="18"/>
        <v xml:space="preserve"> </v>
      </c>
      <c r="AB22" s="175" t="str">
        <f t="shared" si="16"/>
        <v xml:space="preserve"> </v>
      </c>
    </row>
    <row r="23" spans="1:28" x14ac:dyDescent="0.2">
      <c r="A23" s="179">
        <v>1.1160000000000001</v>
      </c>
      <c r="B23" s="179"/>
      <c r="C23" s="179"/>
      <c r="D23" s="305" t="str">
        <f>IF('Agency Profile'!B19="X","N/A Not Governed By 49 CFR Part 659","Has the SSP been prepared for submission to the SSO agency for review and approval?  If yes, indicate the approval date in evidence.")</f>
        <v>N/A Not Governed By 49 CFR Part 659</v>
      </c>
      <c r="E23" s="174">
        <f>+IF(Checklist!C25="","NOT SCORED",Checklist!C25)</f>
        <v>4</v>
      </c>
      <c r="F23" s="172">
        <v>4.06E-4</v>
      </c>
      <c r="G23" s="174">
        <f t="shared" si="26"/>
        <v>1.624E-3</v>
      </c>
      <c r="H23" s="172">
        <f t="shared" si="28"/>
        <v>1.624E-3</v>
      </c>
      <c r="I23" s="175">
        <f t="shared" si="27"/>
        <v>1</v>
      </c>
      <c r="J23" s="36"/>
      <c r="K23" s="38">
        <v>1.1160000000000001</v>
      </c>
      <c r="L23" s="567" t="str">
        <f t="shared" si="20"/>
        <v xml:space="preserve"> </v>
      </c>
      <c r="M23" s="568" t="str">
        <f t="shared" si="21"/>
        <v xml:space="preserve"> </v>
      </c>
      <c r="N23" s="567" t="str">
        <f t="shared" si="22"/>
        <v xml:space="preserve"> </v>
      </c>
      <c r="O23" s="569" t="str">
        <f t="shared" si="23"/>
        <v xml:space="preserve"> </v>
      </c>
      <c r="P23" s="567" t="str">
        <f t="shared" si="24"/>
        <v xml:space="preserve"> </v>
      </c>
      <c r="Q23" s="569" t="str">
        <f t="shared" si="25"/>
        <v xml:space="preserve"> </v>
      </c>
      <c r="R23" s="567" t="str">
        <f t="shared" si="9"/>
        <v xml:space="preserve"> </v>
      </c>
      <c r="S23" s="200" t="str">
        <f t="shared" si="10"/>
        <v xml:space="preserve"> </v>
      </c>
      <c r="T23" s="567" t="str">
        <f t="shared" si="11"/>
        <v xml:space="preserve"> </v>
      </c>
      <c r="U23" s="200" t="str">
        <f t="shared" si="12"/>
        <v xml:space="preserve"> </v>
      </c>
      <c r="V23" s="567" t="str">
        <f t="shared" si="13"/>
        <v xml:space="preserve"> </v>
      </c>
      <c r="W23" s="200" t="str">
        <f t="shared" si="14"/>
        <v xml:space="preserve"> </v>
      </c>
      <c r="Y23" s="179">
        <v>1.1160000000000001</v>
      </c>
      <c r="Z23" s="218" t="str">
        <f t="shared" si="15"/>
        <v xml:space="preserve"> </v>
      </c>
      <c r="AA23" s="218" t="str">
        <f t="shared" si="18"/>
        <v xml:space="preserve"> </v>
      </c>
      <c r="AB23" s="175" t="str">
        <f t="shared" si="16"/>
        <v xml:space="preserve"> </v>
      </c>
    </row>
    <row r="24" spans="1:28" ht="13.5" thickBot="1" x14ac:dyDescent="0.25">
      <c r="A24" s="37">
        <v>1.117</v>
      </c>
      <c r="B24" s="230"/>
      <c r="C24" s="481"/>
      <c r="D24" s="499" t="str">
        <f>IF('Agency Profile'!B19="X","N/A Not Governed By 49 CFR Part 659","Has the transit agency received documentation from the SSO confirming its review and approval of the SSP currently in effect?")</f>
        <v>N/A Not Governed By 49 CFR Part 659</v>
      </c>
      <c r="E24" s="488">
        <f>+IF(Checklist!C26="","NOT SCORED",Checklist!C26)</f>
        <v>4</v>
      </c>
      <c r="F24" s="35">
        <v>4.0200000000000001E-4</v>
      </c>
      <c r="G24" s="174">
        <f t="shared" si="26"/>
        <v>1.6080000000000001E-3</v>
      </c>
      <c r="H24" s="35">
        <f t="shared" si="28"/>
        <v>1.6080000000000001E-3</v>
      </c>
      <c r="I24" s="175">
        <f t="shared" si="27"/>
        <v>1</v>
      </c>
      <c r="J24" s="36"/>
      <c r="K24" s="38">
        <v>1.117</v>
      </c>
      <c r="L24" s="567" t="str">
        <f t="shared" si="20"/>
        <v xml:space="preserve"> </v>
      </c>
      <c r="M24" s="568" t="str">
        <f t="shared" si="21"/>
        <v xml:space="preserve"> </v>
      </c>
      <c r="N24" s="567" t="str">
        <f t="shared" si="22"/>
        <v xml:space="preserve"> </v>
      </c>
      <c r="O24" s="569" t="str">
        <f t="shared" si="23"/>
        <v xml:space="preserve"> </v>
      </c>
      <c r="P24" s="567" t="str">
        <f t="shared" si="24"/>
        <v xml:space="preserve"> </v>
      </c>
      <c r="Q24" s="569" t="str">
        <f t="shared" si="25"/>
        <v xml:space="preserve"> </v>
      </c>
      <c r="R24" s="567" t="str">
        <f t="shared" si="9"/>
        <v xml:space="preserve"> </v>
      </c>
      <c r="S24" s="200" t="str">
        <f t="shared" si="10"/>
        <v xml:space="preserve"> </v>
      </c>
      <c r="T24" s="567" t="str">
        <f t="shared" si="11"/>
        <v xml:space="preserve"> </v>
      </c>
      <c r="U24" s="200" t="str">
        <f>+IF(C24="T5",H24," ")</f>
        <v xml:space="preserve"> </v>
      </c>
      <c r="V24" s="567" t="str">
        <f t="shared" si="13"/>
        <v xml:space="preserve"> </v>
      </c>
      <c r="W24" s="200" t="str">
        <f t="shared" si="14"/>
        <v xml:space="preserve"> </v>
      </c>
      <c r="Y24" s="179">
        <v>1.117</v>
      </c>
      <c r="Z24" s="218" t="str">
        <f t="shared" si="15"/>
        <v xml:space="preserve"> </v>
      </c>
      <c r="AA24" s="218" t="str">
        <f t="shared" si="18"/>
        <v xml:space="preserve"> </v>
      </c>
      <c r="AB24" s="175" t="str">
        <f t="shared" si="16"/>
        <v xml:space="preserve"> </v>
      </c>
    </row>
    <row r="25" spans="1:28" ht="13.5" thickBot="1" x14ac:dyDescent="0.25">
      <c r="A25" s="41">
        <v>1.2</v>
      </c>
      <c r="B25" s="41"/>
      <c r="C25" s="165"/>
      <c r="D25" s="42" t="s">
        <v>55</v>
      </c>
      <c r="E25" s="500"/>
      <c r="F25" s="43"/>
      <c r="G25" s="44">
        <f>SUM(G26:G37)</f>
        <v>2.3400000000000001E-3</v>
      </c>
      <c r="H25" s="44">
        <f>SUM(H26:H37)</f>
        <v>3.0089999999999999E-2</v>
      </c>
      <c r="I25" s="45">
        <f>G25/H25</f>
        <v>0.08</v>
      </c>
      <c r="J25" s="36"/>
      <c r="K25" s="41">
        <v>1.2</v>
      </c>
      <c r="L25" s="571"/>
      <c r="M25" s="572"/>
      <c r="N25" s="571"/>
      <c r="O25" s="572"/>
      <c r="P25" s="571"/>
      <c r="Q25" s="572"/>
      <c r="R25" s="571"/>
      <c r="S25" s="572"/>
      <c r="T25" s="571"/>
      <c r="U25" s="572"/>
      <c r="V25" s="571"/>
      <c r="W25" s="572"/>
      <c r="Y25" s="233">
        <v>1.2</v>
      </c>
      <c r="Z25" s="242">
        <f>SUM(Z26:Z37)</f>
        <v>0</v>
      </c>
      <c r="AA25" s="242">
        <f>SUM(AA26:AA37)</f>
        <v>1.7663999999999999E-2</v>
      </c>
      <c r="AB25" s="232">
        <f>Z25/AA25</f>
        <v>0</v>
      </c>
    </row>
    <row r="26" spans="1:28" ht="25.5" x14ac:dyDescent="0.2">
      <c r="A26" s="177">
        <v>1.2010000000000001</v>
      </c>
      <c r="B26" s="177" t="s">
        <v>463</v>
      </c>
      <c r="C26" s="226"/>
      <c r="D26" s="501" t="s">
        <v>43</v>
      </c>
      <c r="E26" s="502" t="str">
        <f>+IF(Checklist!C28="","NOT SCORED",Checklist!C28)</f>
        <v>NOT SCORED</v>
      </c>
      <c r="F26" s="171">
        <v>6.5200000000000002E-4</v>
      </c>
      <c r="G26" s="174" t="str">
        <f t="shared" si="26"/>
        <v>NOT SCORED</v>
      </c>
      <c r="H26" s="171">
        <f t="shared" ref="H26:H35" si="29">IF(E26="N/A","N/A",IF(E26="n/p","N/P",F26*4))</f>
        <v>2.6080000000000001E-3</v>
      </c>
      <c r="I26" s="175" t="str">
        <f t="shared" si="27"/>
        <v>NOT SCORED</v>
      </c>
      <c r="J26" s="36"/>
      <c r="K26" s="46">
        <v>1.2010000000000001</v>
      </c>
      <c r="L26" s="567" t="str">
        <f t="shared" si="20"/>
        <v xml:space="preserve"> </v>
      </c>
      <c r="M26" s="568" t="str">
        <f t="shared" si="21"/>
        <v xml:space="preserve"> </v>
      </c>
      <c r="N26" s="567" t="str">
        <f t="shared" ref="N26" si="30">+IF(C26="T2",G26," ")</f>
        <v xml:space="preserve"> </v>
      </c>
      <c r="O26" s="569" t="str">
        <f t="shared" ref="O26" si="31">+IF(C26="T2",H26," ")</f>
        <v xml:space="preserve"> </v>
      </c>
      <c r="P26" s="567" t="str">
        <f t="shared" ref="P26" si="32">+IF(C26="T3",G26," ")</f>
        <v xml:space="preserve"> </v>
      </c>
      <c r="Q26" s="569" t="str">
        <f t="shared" ref="Q26" si="33">+IF(C26="T3",H26," ")</f>
        <v xml:space="preserve"> </v>
      </c>
      <c r="R26" s="567" t="str">
        <f t="shared" ref="R26" si="34">+IF(C26="T4",G26," ")</f>
        <v xml:space="preserve"> </v>
      </c>
      <c r="S26" s="200" t="str">
        <f t="shared" ref="S26" si="35">+IF(C26="T4",H26," ")</f>
        <v xml:space="preserve"> </v>
      </c>
      <c r="T26" s="567" t="str">
        <f t="shared" ref="T26" si="36">+IF(C26="T5",G26," ")</f>
        <v xml:space="preserve"> </v>
      </c>
      <c r="U26" s="200" t="str">
        <f>+IF(C26="T5",H26," ")</f>
        <v xml:space="preserve"> </v>
      </c>
      <c r="V26" s="567" t="str">
        <f t="shared" ref="V26" si="37">+IF(C26="T6",G26," ")</f>
        <v xml:space="preserve"> </v>
      </c>
      <c r="W26" s="200" t="str">
        <f t="shared" ref="W26" si="38">+IF(C26="T6",H26," ")</f>
        <v xml:space="preserve"> </v>
      </c>
      <c r="Y26" s="213">
        <v>1.2010000000000001</v>
      </c>
      <c r="Z26" s="218" t="str">
        <f>IF(B26="B",G26," ")</f>
        <v>NOT SCORED</v>
      </c>
      <c r="AA26" s="218">
        <f>IF(B26="B",H26," ")</f>
        <v>2.6080000000000001E-3</v>
      </c>
      <c r="AB26" s="175" t="str">
        <f t="shared" si="16"/>
        <v>NOT SCORED</v>
      </c>
    </row>
    <row r="27" spans="1:28" ht="45" x14ac:dyDescent="0.2">
      <c r="A27" s="178">
        <v>1.202</v>
      </c>
      <c r="B27" s="178" t="s">
        <v>463</v>
      </c>
      <c r="C27" s="179"/>
      <c r="D27" s="503" t="s">
        <v>164</v>
      </c>
      <c r="E27" s="174" t="str">
        <f>+IF(Checklist!C29="","NOT SCORED",Checklist!C29)</f>
        <v>NOT SCORED</v>
      </c>
      <c r="F27" s="172">
        <v>6.4300000000000002E-4</v>
      </c>
      <c r="G27" s="174" t="str">
        <f t="shared" si="26"/>
        <v>NOT SCORED</v>
      </c>
      <c r="H27" s="172">
        <f t="shared" si="29"/>
        <v>2.5720000000000001E-3</v>
      </c>
      <c r="I27" s="175" t="str">
        <f t="shared" si="27"/>
        <v>NOT SCORED</v>
      </c>
      <c r="J27" s="36"/>
      <c r="K27" s="38">
        <v>1.202</v>
      </c>
      <c r="L27" s="567" t="str">
        <f t="shared" si="20"/>
        <v xml:space="preserve"> </v>
      </c>
      <c r="M27" s="568" t="str">
        <f t="shared" si="21"/>
        <v xml:space="preserve"> </v>
      </c>
      <c r="N27" s="567" t="str">
        <f t="shared" ref="N27:N37" si="39">+IF(C27="T2",G27," ")</f>
        <v xml:space="preserve"> </v>
      </c>
      <c r="O27" s="569" t="str">
        <f t="shared" ref="O27:O37" si="40">+IF(C27="T2",H27," ")</f>
        <v xml:space="preserve"> </v>
      </c>
      <c r="P27" s="567" t="str">
        <f t="shared" ref="P27:P37" si="41">+IF(C27="T3",G27," ")</f>
        <v xml:space="preserve"> </v>
      </c>
      <c r="Q27" s="569" t="str">
        <f t="shared" ref="Q27:Q37" si="42">+IF(C27="T3",H27," ")</f>
        <v xml:space="preserve"> </v>
      </c>
      <c r="R27" s="567" t="str">
        <f t="shared" ref="R27:R37" si="43">+IF(C27="T4",G27," ")</f>
        <v xml:space="preserve"> </v>
      </c>
      <c r="S27" s="200" t="str">
        <f t="shared" ref="S27:S37" si="44">+IF(C27="T4",H27," ")</f>
        <v xml:space="preserve"> </v>
      </c>
      <c r="T27" s="567" t="str">
        <f t="shared" ref="T27:T37" si="45">+IF(C27="T5",G27," ")</f>
        <v xml:space="preserve"> </v>
      </c>
      <c r="U27" s="200" t="str">
        <f t="shared" ref="U27:U36" si="46">+IF(C27="T5",H27," ")</f>
        <v xml:space="preserve"> </v>
      </c>
      <c r="V27" s="567" t="str">
        <f t="shared" ref="V27:V37" si="47">+IF(C27="T6",G27," ")</f>
        <v xml:space="preserve"> </v>
      </c>
      <c r="W27" s="200" t="str">
        <f t="shared" ref="W27:W37" si="48">+IF(C27="T6",H27," ")</f>
        <v xml:space="preserve"> </v>
      </c>
      <c r="Y27" s="213">
        <v>1.202</v>
      </c>
      <c r="Z27" s="218" t="str">
        <f>IF(B27="B",G27," ")</f>
        <v>NOT SCORED</v>
      </c>
      <c r="AA27" s="218">
        <f>IF(B27="B",H27," ")</f>
        <v>2.5720000000000001E-3</v>
      </c>
      <c r="AB27" s="175" t="str">
        <f t="shared" si="16"/>
        <v>NOT SCORED</v>
      </c>
    </row>
    <row r="28" spans="1:28" ht="25.5" x14ac:dyDescent="0.2">
      <c r="A28" s="178">
        <v>1.2030000000000001</v>
      </c>
      <c r="B28" s="178" t="s">
        <v>463</v>
      </c>
      <c r="C28" s="179"/>
      <c r="D28" s="504" t="s">
        <v>126</v>
      </c>
      <c r="E28" s="174" t="str">
        <f>+IF(Checklist!C30="","NOT SCORED",Checklist!C30)</f>
        <v>NOT SCORED</v>
      </c>
      <c r="F28" s="172">
        <v>6.3100000000000005E-4</v>
      </c>
      <c r="G28" s="174" t="str">
        <f t="shared" si="26"/>
        <v>NOT SCORED</v>
      </c>
      <c r="H28" s="172">
        <f t="shared" si="29"/>
        <v>2.5240000000000002E-3</v>
      </c>
      <c r="I28" s="175" t="str">
        <f t="shared" si="27"/>
        <v>NOT SCORED</v>
      </c>
      <c r="J28" s="36"/>
      <c r="K28" s="38">
        <v>1.2030000000000001</v>
      </c>
      <c r="L28" s="567" t="str">
        <f t="shared" si="20"/>
        <v xml:space="preserve"> </v>
      </c>
      <c r="M28" s="568" t="str">
        <f t="shared" si="21"/>
        <v xml:space="preserve"> </v>
      </c>
      <c r="N28" s="567" t="str">
        <f t="shared" si="39"/>
        <v xml:space="preserve"> </v>
      </c>
      <c r="O28" s="569" t="str">
        <f t="shared" si="40"/>
        <v xml:space="preserve"> </v>
      </c>
      <c r="P28" s="567" t="str">
        <f t="shared" si="41"/>
        <v xml:space="preserve"> </v>
      </c>
      <c r="Q28" s="569" t="str">
        <f t="shared" si="42"/>
        <v xml:space="preserve"> </v>
      </c>
      <c r="R28" s="567" t="str">
        <f t="shared" si="43"/>
        <v xml:space="preserve"> </v>
      </c>
      <c r="S28" s="200" t="str">
        <f t="shared" si="44"/>
        <v xml:space="preserve"> </v>
      </c>
      <c r="T28" s="567" t="str">
        <f t="shared" si="45"/>
        <v xml:space="preserve"> </v>
      </c>
      <c r="U28" s="200" t="str">
        <f t="shared" si="46"/>
        <v xml:space="preserve"> </v>
      </c>
      <c r="V28" s="567" t="str">
        <f t="shared" si="47"/>
        <v xml:space="preserve"> </v>
      </c>
      <c r="W28" s="200" t="str">
        <f t="shared" si="48"/>
        <v xml:space="preserve"> </v>
      </c>
      <c r="Y28" s="213">
        <v>1.2030000000000001</v>
      </c>
      <c r="Z28" s="218" t="str">
        <f>IF(B28="B",G28," ")</f>
        <v>NOT SCORED</v>
      </c>
      <c r="AA28" s="218">
        <f>IF(B28="B",H28," ")</f>
        <v>2.5240000000000002E-3</v>
      </c>
      <c r="AB28" s="175" t="str">
        <f t="shared" si="16"/>
        <v>NOT SCORED</v>
      </c>
    </row>
    <row r="29" spans="1:28" ht="25.5" x14ac:dyDescent="0.2">
      <c r="A29" s="179">
        <v>1.204</v>
      </c>
      <c r="B29" s="179"/>
      <c r="C29" s="179"/>
      <c r="D29" s="503" t="s">
        <v>166</v>
      </c>
      <c r="E29" s="174" t="str">
        <f>+IF(Checklist!C31="","NOT SCORED",Checklist!C31)</f>
        <v>NOT SCORED</v>
      </c>
      <c r="F29" s="172">
        <v>6.3100000000000005E-4</v>
      </c>
      <c r="G29" s="174" t="str">
        <f t="shared" si="26"/>
        <v>NOT SCORED</v>
      </c>
      <c r="H29" s="172">
        <f t="shared" si="29"/>
        <v>2.5240000000000002E-3</v>
      </c>
      <c r="I29" s="175" t="str">
        <f t="shared" si="27"/>
        <v>NOT SCORED</v>
      </c>
      <c r="J29" s="36"/>
      <c r="K29" s="38">
        <v>1.204</v>
      </c>
      <c r="L29" s="567" t="str">
        <f t="shared" si="20"/>
        <v xml:space="preserve"> </v>
      </c>
      <c r="M29" s="568" t="str">
        <f t="shared" si="21"/>
        <v xml:space="preserve"> </v>
      </c>
      <c r="N29" s="567" t="str">
        <f t="shared" si="39"/>
        <v xml:space="preserve"> </v>
      </c>
      <c r="O29" s="569" t="str">
        <f t="shared" si="40"/>
        <v xml:space="preserve"> </v>
      </c>
      <c r="P29" s="567" t="str">
        <f t="shared" si="41"/>
        <v xml:space="preserve"> </v>
      </c>
      <c r="Q29" s="569" t="str">
        <f t="shared" si="42"/>
        <v xml:space="preserve"> </v>
      </c>
      <c r="R29" s="567" t="str">
        <f t="shared" si="43"/>
        <v xml:space="preserve"> </v>
      </c>
      <c r="S29" s="200" t="str">
        <f t="shared" si="44"/>
        <v xml:space="preserve"> </v>
      </c>
      <c r="T29" s="567" t="str">
        <f t="shared" si="45"/>
        <v xml:space="preserve"> </v>
      </c>
      <c r="U29" s="200" t="str">
        <f t="shared" si="46"/>
        <v xml:space="preserve"> </v>
      </c>
      <c r="V29" s="567" t="str">
        <f t="shared" si="47"/>
        <v xml:space="preserve"> </v>
      </c>
      <c r="W29" s="200" t="str">
        <f t="shared" si="48"/>
        <v xml:space="preserve"> </v>
      </c>
      <c r="Y29" s="213">
        <v>1.204</v>
      </c>
      <c r="Z29" s="218" t="str">
        <f t="shared" ref="Z29:Z37" si="49">IF(B29="B",G29," ")</f>
        <v xml:space="preserve"> </v>
      </c>
      <c r="AA29" s="218" t="str">
        <f t="shared" ref="AA29:AA37" si="50">IF(B29="B",H29," ")</f>
        <v xml:space="preserve"> </v>
      </c>
      <c r="AB29" s="175" t="str">
        <f t="shared" si="16"/>
        <v xml:space="preserve"> </v>
      </c>
    </row>
    <row r="30" spans="1:28" ht="33.75" x14ac:dyDescent="0.2">
      <c r="A30" s="178">
        <v>1.2050000000000001</v>
      </c>
      <c r="B30" s="178" t="s">
        <v>463</v>
      </c>
      <c r="C30" s="179"/>
      <c r="D30" s="505" t="s">
        <v>167</v>
      </c>
      <c r="E30" s="174" t="str">
        <f>+IF(Checklist!C32="","NOT SCORED",Checklist!C32)</f>
        <v>NOT SCORED</v>
      </c>
      <c r="F30" s="172">
        <v>6.1200000000000002E-4</v>
      </c>
      <c r="G30" s="174" t="str">
        <f t="shared" si="26"/>
        <v>NOT SCORED</v>
      </c>
      <c r="H30" s="172">
        <f t="shared" si="29"/>
        <v>2.4480000000000001E-3</v>
      </c>
      <c r="I30" s="175" t="str">
        <f t="shared" si="27"/>
        <v>NOT SCORED</v>
      </c>
      <c r="J30" s="36"/>
      <c r="K30" s="38">
        <v>1.2050000000000001</v>
      </c>
      <c r="L30" s="567" t="str">
        <f t="shared" si="20"/>
        <v xml:space="preserve"> </v>
      </c>
      <c r="M30" s="568" t="str">
        <f t="shared" si="21"/>
        <v xml:space="preserve"> </v>
      </c>
      <c r="N30" s="567" t="str">
        <f t="shared" si="39"/>
        <v xml:space="preserve"> </v>
      </c>
      <c r="O30" s="569" t="str">
        <f t="shared" si="40"/>
        <v xml:space="preserve"> </v>
      </c>
      <c r="P30" s="567" t="str">
        <f t="shared" si="41"/>
        <v xml:space="preserve"> </v>
      </c>
      <c r="Q30" s="569" t="str">
        <f t="shared" si="42"/>
        <v xml:space="preserve"> </v>
      </c>
      <c r="R30" s="567" t="str">
        <f t="shared" si="43"/>
        <v xml:space="preserve"> </v>
      </c>
      <c r="S30" s="200" t="str">
        <f t="shared" si="44"/>
        <v xml:space="preserve"> </v>
      </c>
      <c r="T30" s="567" t="str">
        <f t="shared" si="45"/>
        <v xml:space="preserve"> </v>
      </c>
      <c r="U30" s="200" t="str">
        <f t="shared" si="46"/>
        <v xml:space="preserve"> </v>
      </c>
      <c r="V30" s="567" t="str">
        <f t="shared" si="47"/>
        <v xml:space="preserve"> </v>
      </c>
      <c r="W30" s="200" t="str">
        <f t="shared" si="48"/>
        <v xml:space="preserve"> </v>
      </c>
      <c r="Y30" s="213">
        <v>1.2050000000000001</v>
      </c>
      <c r="Z30" s="218" t="str">
        <f t="shared" si="49"/>
        <v>NOT SCORED</v>
      </c>
      <c r="AA30" s="218">
        <f t="shared" si="50"/>
        <v>2.4480000000000001E-3</v>
      </c>
      <c r="AB30" s="175" t="str">
        <f t="shared" si="16"/>
        <v>NOT SCORED</v>
      </c>
    </row>
    <row r="31" spans="1:28" x14ac:dyDescent="0.2">
      <c r="A31" s="179">
        <v>1.206</v>
      </c>
      <c r="B31" s="179"/>
      <c r="C31" s="179"/>
      <c r="D31" s="503" t="str">
        <f>IF('Agency Profile'!B19="X","N/A Not Governed By 49 CFR Part 659","Has the transit agency received documentation from the SSO confirming its review and approval of the ERP currently in effect?")</f>
        <v>N/A Not Governed By 49 CFR Part 659</v>
      </c>
      <c r="E31" s="174">
        <f>+IF(Checklist!C33="","NOT SCORED",Checklist!C33)</f>
        <v>4</v>
      </c>
      <c r="F31" s="172">
        <v>5.8500000000000002E-4</v>
      </c>
      <c r="G31" s="174">
        <f t="shared" si="26"/>
        <v>2.3400000000000001E-3</v>
      </c>
      <c r="H31" s="176">
        <f t="shared" si="29"/>
        <v>2.3400000000000001E-3</v>
      </c>
      <c r="I31" s="175">
        <f t="shared" si="27"/>
        <v>1</v>
      </c>
      <c r="J31" s="36"/>
      <c r="K31" s="38">
        <v>1.206</v>
      </c>
      <c r="L31" s="567" t="str">
        <f t="shared" si="20"/>
        <v xml:space="preserve"> </v>
      </c>
      <c r="M31" s="568" t="str">
        <f t="shared" si="21"/>
        <v xml:space="preserve"> </v>
      </c>
      <c r="N31" s="567" t="str">
        <f t="shared" si="39"/>
        <v xml:space="preserve"> </v>
      </c>
      <c r="O31" s="569" t="str">
        <f t="shared" si="40"/>
        <v xml:space="preserve"> </v>
      </c>
      <c r="P31" s="567" t="str">
        <f t="shared" si="41"/>
        <v xml:space="preserve"> </v>
      </c>
      <c r="Q31" s="569" t="str">
        <f t="shared" si="42"/>
        <v xml:space="preserve"> </v>
      </c>
      <c r="R31" s="567" t="str">
        <f t="shared" si="43"/>
        <v xml:space="preserve"> </v>
      </c>
      <c r="S31" s="200" t="str">
        <f t="shared" si="44"/>
        <v xml:space="preserve"> </v>
      </c>
      <c r="T31" s="567" t="str">
        <f t="shared" si="45"/>
        <v xml:space="preserve"> </v>
      </c>
      <c r="U31" s="200" t="str">
        <f t="shared" si="46"/>
        <v xml:space="preserve"> </v>
      </c>
      <c r="V31" s="567" t="str">
        <f t="shared" si="47"/>
        <v xml:space="preserve"> </v>
      </c>
      <c r="W31" s="200" t="str">
        <f t="shared" si="48"/>
        <v xml:space="preserve"> </v>
      </c>
      <c r="Y31" s="213">
        <v>1.206</v>
      </c>
      <c r="Z31" s="218" t="str">
        <f t="shared" si="49"/>
        <v xml:space="preserve"> </v>
      </c>
      <c r="AA31" s="218" t="str">
        <f t="shared" si="50"/>
        <v xml:space="preserve"> </v>
      </c>
      <c r="AB31" s="175" t="str">
        <f t="shared" si="16"/>
        <v xml:space="preserve"> </v>
      </c>
    </row>
    <row r="32" spans="1:28" ht="45" x14ac:dyDescent="0.2">
      <c r="A32" s="178">
        <v>1.2070000000000001</v>
      </c>
      <c r="B32" s="178" t="s">
        <v>463</v>
      </c>
      <c r="C32" s="179"/>
      <c r="D32" s="501" t="s">
        <v>168</v>
      </c>
      <c r="E32" s="174" t="str">
        <f>+IF(Checklist!C34="","NOT SCORED",Checklist!C34)</f>
        <v>NOT SCORED</v>
      </c>
      <c r="F32" s="172">
        <v>6.29E-4</v>
      </c>
      <c r="G32" s="174" t="str">
        <f t="shared" si="26"/>
        <v>NOT SCORED</v>
      </c>
      <c r="H32" s="172">
        <f t="shared" si="29"/>
        <v>2.516E-3</v>
      </c>
      <c r="I32" s="175" t="str">
        <f t="shared" si="27"/>
        <v>NOT SCORED</v>
      </c>
      <c r="J32" s="36"/>
      <c r="K32" s="38">
        <v>1.2070000000000001</v>
      </c>
      <c r="L32" s="567" t="str">
        <f t="shared" si="20"/>
        <v xml:space="preserve"> </v>
      </c>
      <c r="M32" s="568" t="str">
        <f t="shared" si="21"/>
        <v xml:space="preserve"> </v>
      </c>
      <c r="N32" s="567" t="str">
        <f t="shared" si="39"/>
        <v xml:space="preserve"> </v>
      </c>
      <c r="O32" s="569" t="str">
        <f t="shared" si="40"/>
        <v xml:space="preserve"> </v>
      </c>
      <c r="P32" s="567" t="str">
        <f t="shared" si="41"/>
        <v xml:space="preserve"> </v>
      </c>
      <c r="Q32" s="569" t="str">
        <f t="shared" si="42"/>
        <v xml:space="preserve"> </v>
      </c>
      <c r="R32" s="567" t="str">
        <f t="shared" si="43"/>
        <v xml:space="preserve"> </v>
      </c>
      <c r="S32" s="200" t="str">
        <f t="shared" si="44"/>
        <v xml:space="preserve"> </v>
      </c>
      <c r="T32" s="567" t="str">
        <f t="shared" si="45"/>
        <v xml:space="preserve"> </v>
      </c>
      <c r="U32" s="200" t="str">
        <f t="shared" si="46"/>
        <v xml:space="preserve"> </v>
      </c>
      <c r="V32" s="567" t="str">
        <f t="shared" si="47"/>
        <v xml:space="preserve"> </v>
      </c>
      <c r="W32" s="200" t="str">
        <f t="shared" si="48"/>
        <v xml:space="preserve"> </v>
      </c>
      <c r="Y32" s="213">
        <v>1.2070000000000001</v>
      </c>
      <c r="Z32" s="218" t="str">
        <f t="shared" si="49"/>
        <v>NOT SCORED</v>
      </c>
      <c r="AA32" s="218">
        <f t="shared" si="50"/>
        <v>2.516E-3</v>
      </c>
      <c r="AB32" s="175" t="str">
        <f t="shared" si="16"/>
        <v>NOT SCORED</v>
      </c>
    </row>
    <row r="33" spans="1:28" ht="45" x14ac:dyDescent="0.2">
      <c r="A33" s="178">
        <v>1.208</v>
      </c>
      <c r="B33" s="178" t="s">
        <v>463</v>
      </c>
      <c r="C33" s="179"/>
      <c r="D33" s="501" t="s">
        <v>207</v>
      </c>
      <c r="E33" s="174" t="str">
        <f>+IF(Checklist!C35="","NOT SCORED",Checklist!C35)</f>
        <v>NOT SCORED</v>
      </c>
      <c r="F33" s="172">
        <v>6.2299999999999996E-4</v>
      </c>
      <c r="G33" s="174" t="str">
        <f t="shared" si="26"/>
        <v>NOT SCORED</v>
      </c>
      <c r="H33" s="172">
        <f t="shared" si="29"/>
        <v>2.4919999999999999E-3</v>
      </c>
      <c r="I33" s="175" t="str">
        <f t="shared" si="27"/>
        <v>NOT SCORED</v>
      </c>
      <c r="J33" s="36"/>
      <c r="K33" s="38">
        <v>1.208</v>
      </c>
      <c r="L33" s="567" t="str">
        <f t="shared" si="20"/>
        <v xml:space="preserve"> </v>
      </c>
      <c r="M33" s="568" t="str">
        <f t="shared" si="21"/>
        <v xml:space="preserve"> </v>
      </c>
      <c r="N33" s="567" t="str">
        <f t="shared" si="39"/>
        <v xml:space="preserve"> </v>
      </c>
      <c r="O33" s="569" t="str">
        <f t="shared" si="40"/>
        <v xml:space="preserve"> </v>
      </c>
      <c r="P33" s="567" t="str">
        <f t="shared" si="41"/>
        <v xml:space="preserve"> </v>
      </c>
      <c r="Q33" s="569" t="str">
        <f t="shared" si="42"/>
        <v xml:space="preserve"> </v>
      </c>
      <c r="R33" s="567" t="str">
        <f t="shared" si="43"/>
        <v xml:space="preserve"> </v>
      </c>
      <c r="S33" s="200" t="str">
        <f t="shared" si="44"/>
        <v xml:space="preserve"> </v>
      </c>
      <c r="T33" s="567" t="str">
        <f t="shared" si="45"/>
        <v xml:space="preserve"> </v>
      </c>
      <c r="U33" s="200" t="str">
        <f t="shared" si="46"/>
        <v xml:space="preserve"> </v>
      </c>
      <c r="V33" s="567" t="str">
        <f t="shared" si="47"/>
        <v xml:space="preserve"> </v>
      </c>
      <c r="W33" s="200" t="str">
        <f t="shared" si="48"/>
        <v xml:space="preserve"> </v>
      </c>
      <c r="Y33" s="213">
        <v>1.208</v>
      </c>
      <c r="Z33" s="218" t="str">
        <f t="shared" si="49"/>
        <v>NOT SCORED</v>
      </c>
      <c r="AA33" s="218">
        <f t="shared" si="50"/>
        <v>2.4919999999999999E-3</v>
      </c>
      <c r="AB33" s="175" t="str">
        <f t="shared" si="16"/>
        <v>NOT SCORED</v>
      </c>
    </row>
    <row r="34" spans="1:28" ht="33.75" x14ac:dyDescent="0.2">
      <c r="A34" s="179">
        <v>1.2090000000000001</v>
      </c>
      <c r="B34" s="179"/>
      <c r="C34" s="179"/>
      <c r="D34" s="503" t="s">
        <v>103</v>
      </c>
      <c r="E34" s="174" t="str">
        <f>+IF(Checklist!C36="","NOT SCORED",Checklist!C36)</f>
        <v>NOT SCORED</v>
      </c>
      <c r="F34" s="172">
        <v>6.3400000000000001E-4</v>
      </c>
      <c r="G34" s="174" t="str">
        <f t="shared" si="26"/>
        <v>NOT SCORED</v>
      </c>
      <c r="H34" s="172">
        <f t="shared" si="29"/>
        <v>2.5360000000000001E-3</v>
      </c>
      <c r="I34" s="175" t="str">
        <f t="shared" si="27"/>
        <v>NOT SCORED</v>
      </c>
      <c r="J34" s="36"/>
      <c r="K34" s="38">
        <v>1.2090000000000001</v>
      </c>
      <c r="L34" s="567" t="str">
        <f t="shared" si="20"/>
        <v xml:space="preserve"> </v>
      </c>
      <c r="M34" s="568" t="str">
        <f t="shared" si="21"/>
        <v xml:space="preserve"> </v>
      </c>
      <c r="N34" s="567" t="str">
        <f t="shared" si="39"/>
        <v xml:space="preserve"> </v>
      </c>
      <c r="O34" s="569" t="str">
        <f t="shared" si="40"/>
        <v xml:space="preserve"> </v>
      </c>
      <c r="P34" s="567" t="str">
        <f t="shared" si="41"/>
        <v xml:space="preserve"> </v>
      </c>
      <c r="Q34" s="569" t="str">
        <f t="shared" si="42"/>
        <v xml:space="preserve"> </v>
      </c>
      <c r="R34" s="567" t="str">
        <f t="shared" si="43"/>
        <v xml:space="preserve"> </v>
      </c>
      <c r="S34" s="200" t="str">
        <f t="shared" si="44"/>
        <v xml:space="preserve"> </v>
      </c>
      <c r="T34" s="567" t="str">
        <f t="shared" si="45"/>
        <v xml:space="preserve"> </v>
      </c>
      <c r="U34" s="200" t="str">
        <f t="shared" si="46"/>
        <v xml:space="preserve"> </v>
      </c>
      <c r="V34" s="567" t="str">
        <f t="shared" si="47"/>
        <v xml:space="preserve"> </v>
      </c>
      <c r="W34" s="200" t="str">
        <f t="shared" si="48"/>
        <v xml:space="preserve"> </v>
      </c>
      <c r="Y34" s="179">
        <v>1.2090000000000001</v>
      </c>
      <c r="Z34" s="218" t="str">
        <f t="shared" si="49"/>
        <v xml:space="preserve"> </v>
      </c>
      <c r="AA34" s="218" t="str">
        <f t="shared" si="50"/>
        <v xml:space="preserve"> </v>
      </c>
      <c r="AB34" s="175" t="str">
        <f t="shared" si="16"/>
        <v xml:space="preserve"> </v>
      </c>
    </row>
    <row r="35" spans="1:28" ht="33.75" x14ac:dyDescent="0.2">
      <c r="A35" s="179">
        <v>1.21</v>
      </c>
      <c r="B35" s="179"/>
      <c r="C35" s="179"/>
      <c r="D35" s="503" t="s">
        <v>104</v>
      </c>
      <c r="E35" s="174" t="str">
        <f>+IF(Checklist!C37="","NOT SCORED",Checklist!C37)</f>
        <v>NOT SCORED</v>
      </c>
      <c r="F35" s="172">
        <v>6.2799999999999998E-4</v>
      </c>
      <c r="G35" s="174" t="str">
        <f t="shared" si="26"/>
        <v>NOT SCORED</v>
      </c>
      <c r="H35" s="172">
        <f t="shared" si="29"/>
        <v>2.5119999999999999E-3</v>
      </c>
      <c r="I35" s="175" t="str">
        <f t="shared" si="27"/>
        <v>NOT SCORED</v>
      </c>
      <c r="J35" s="36"/>
      <c r="K35" s="47">
        <v>1.21</v>
      </c>
      <c r="L35" s="567" t="str">
        <f t="shared" si="20"/>
        <v xml:space="preserve"> </v>
      </c>
      <c r="M35" s="568" t="str">
        <f t="shared" si="21"/>
        <v xml:space="preserve"> </v>
      </c>
      <c r="N35" s="567" t="str">
        <f t="shared" si="39"/>
        <v xml:space="preserve"> </v>
      </c>
      <c r="O35" s="569" t="str">
        <f t="shared" si="40"/>
        <v xml:space="preserve"> </v>
      </c>
      <c r="P35" s="567" t="str">
        <f t="shared" si="41"/>
        <v xml:space="preserve"> </v>
      </c>
      <c r="Q35" s="569" t="str">
        <f t="shared" si="42"/>
        <v xml:space="preserve"> </v>
      </c>
      <c r="R35" s="567" t="str">
        <f t="shared" si="43"/>
        <v xml:space="preserve"> </v>
      </c>
      <c r="S35" s="200" t="str">
        <f t="shared" si="44"/>
        <v xml:space="preserve"> </v>
      </c>
      <c r="T35" s="567" t="str">
        <f t="shared" si="45"/>
        <v xml:space="preserve"> </v>
      </c>
      <c r="U35" s="200" t="str">
        <f t="shared" si="46"/>
        <v xml:space="preserve"> </v>
      </c>
      <c r="V35" s="567" t="str">
        <f t="shared" si="47"/>
        <v xml:space="preserve"> </v>
      </c>
      <c r="W35" s="200" t="str">
        <f t="shared" si="48"/>
        <v xml:space="preserve"> </v>
      </c>
      <c r="Y35" s="179">
        <v>1.21</v>
      </c>
      <c r="Z35" s="218" t="str">
        <f t="shared" si="49"/>
        <v xml:space="preserve"> </v>
      </c>
      <c r="AA35" s="218" t="str">
        <f t="shared" si="50"/>
        <v xml:space="preserve"> </v>
      </c>
      <c r="AB35" s="175" t="str">
        <f t="shared" si="16"/>
        <v xml:space="preserve"> </v>
      </c>
    </row>
    <row r="36" spans="1:28" ht="33.75" x14ac:dyDescent="0.2">
      <c r="A36" s="179">
        <v>1.2110000000000001</v>
      </c>
      <c r="B36" s="179"/>
      <c r="C36" s="179"/>
      <c r="D36" s="503" t="s">
        <v>371</v>
      </c>
      <c r="E36" s="174" t="str">
        <f>+IF(Checklist!C38="","NOT SCORED",Checklist!C38)</f>
        <v>NOT SCORED</v>
      </c>
      <c r="F36" s="172">
        <v>6.29E-4</v>
      </c>
      <c r="G36" s="174" t="str">
        <f t="shared" si="26"/>
        <v>NOT SCORED</v>
      </c>
      <c r="H36" s="172">
        <f>IF(E36="N/A","N/A",IF(E36="n/p","N/P",F36*4))</f>
        <v>2.516E-3</v>
      </c>
      <c r="I36" s="175" t="str">
        <f t="shared" si="27"/>
        <v>NOT SCORED</v>
      </c>
      <c r="J36" s="36"/>
      <c r="K36" s="179">
        <v>1.2110000000000001</v>
      </c>
      <c r="L36" s="567" t="str">
        <f t="shared" si="20"/>
        <v xml:space="preserve"> </v>
      </c>
      <c r="M36" s="568" t="str">
        <f t="shared" si="21"/>
        <v xml:space="preserve"> </v>
      </c>
      <c r="N36" s="567" t="str">
        <f t="shared" si="39"/>
        <v xml:space="preserve"> </v>
      </c>
      <c r="O36" s="569" t="str">
        <f t="shared" si="40"/>
        <v xml:space="preserve"> </v>
      </c>
      <c r="P36" s="567" t="str">
        <f t="shared" si="41"/>
        <v xml:space="preserve"> </v>
      </c>
      <c r="Q36" s="569" t="str">
        <f t="shared" si="42"/>
        <v xml:space="preserve"> </v>
      </c>
      <c r="R36" s="567" t="str">
        <f t="shared" si="43"/>
        <v xml:space="preserve"> </v>
      </c>
      <c r="S36" s="200" t="str">
        <f t="shared" si="44"/>
        <v xml:space="preserve"> </v>
      </c>
      <c r="T36" s="567" t="str">
        <f t="shared" si="45"/>
        <v xml:space="preserve"> </v>
      </c>
      <c r="U36" s="200" t="str">
        <f t="shared" si="46"/>
        <v xml:space="preserve"> </v>
      </c>
      <c r="V36" s="567" t="str">
        <f t="shared" si="47"/>
        <v xml:space="preserve"> </v>
      </c>
      <c r="W36" s="200" t="str">
        <f t="shared" si="48"/>
        <v xml:space="preserve"> </v>
      </c>
      <c r="Y36" s="179"/>
      <c r="Z36" s="218" t="str">
        <f t="shared" si="49"/>
        <v xml:space="preserve"> </v>
      </c>
      <c r="AA36" s="218" t="str">
        <f t="shared" si="50"/>
        <v xml:space="preserve"> </v>
      </c>
      <c r="AB36" s="175" t="str">
        <f t="shared" si="16"/>
        <v xml:space="preserve"> </v>
      </c>
    </row>
    <row r="37" spans="1:28" ht="26.25" thickBot="1" x14ac:dyDescent="0.25">
      <c r="A37" s="212">
        <v>1.212</v>
      </c>
      <c r="B37" s="212" t="s">
        <v>463</v>
      </c>
      <c r="C37" s="481"/>
      <c r="D37" s="503" t="s">
        <v>256</v>
      </c>
      <c r="E37" s="174" t="str">
        <f>+IF(Checklist!C39="","NOT SCORED",Checklist!C39)</f>
        <v>NOT SCORED</v>
      </c>
      <c r="F37" s="169">
        <v>6.2600000000000004E-4</v>
      </c>
      <c r="G37" s="174" t="str">
        <f t="shared" si="26"/>
        <v>NOT SCORED</v>
      </c>
      <c r="H37" s="35">
        <f>IF(E37="N/A","N/A",IF(E37="n/p","N/P",F37*4))</f>
        <v>2.5040000000000001E-3</v>
      </c>
      <c r="I37" s="175" t="str">
        <f t="shared" si="27"/>
        <v>NOT SCORED</v>
      </c>
      <c r="J37" s="36"/>
      <c r="K37" s="179">
        <v>1.212</v>
      </c>
      <c r="L37" s="567" t="str">
        <f t="shared" si="20"/>
        <v xml:space="preserve"> </v>
      </c>
      <c r="M37" s="568" t="str">
        <f t="shared" si="21"/>
        <v xml:space="preserve"> </v>
      </c>
      <c r="N37" s="567" t="str">
        <f t="shared" si="39"/>
        <v xml:space="preserve"> </v>
      </c>
      <c r="O37" s="569" t="str">
        <f t="shared" si="40"/>
        <v xml:space="preserve"> </v>
      </c>
      <c r="P37" s="567" t="str">
        <f t="shared" si="41"/>
        <v xml:space="preserve"> </v>
      </c>
      <c r="Q37" s="569" t="str">
        <f t="shared" si="42"/>
        <v xml:space="preserve"> </v>
      </c>
      <c r="R37" s="567" t="str">
        <f t="shared" si="43"/>
        <v xml:space="preserve"> </v>
      </c>
      <c r="S37" s="200" t="str">
        <f t="shared" si="44"/>
        <v xml:space="preserve"> </v>
      </c>
      <c r="T37" s="567" t="str">
        <f t="shared" si="45"/>
        <v xml:space="preserve"> </v>
      </c>
      <c r="U37" s="200" t="str">
        <f>+IF(C37="T5",H37," ")</f>
        <v xml:space="preserve"> </v>
      </c>
      <c r="V37" s="567" t="str">
        <f t="shared" si="47"/>
        <v xml:space="preserve"> </v>
      </c>
      <c r="W37" s="200" t="str">
        <f t="shared" si="48"/>
        <v xml:space="preserve"> </v>
      </c>
      <c r="Y37" s="179"/>
      <c r="Z37" s="218" t="str">
        <f t="shared" si="49"/>
        <v>NOT SCORED</v>
      </c>
      <c r="AA37" s="218">
        <f t="shared" si="50"/>
        <v>2.5040000000000001E-3</v>
      </c>
      <c r="AB37" s="175" t="str">
        <f t="shared" si="16"/>
        <v>NOT SCORED</v>
      </c>
    </row>
    <row r="38" spans="1:28" x14ac:dyDescent="0.2">
      <c r="A38" s="48">
        <v>2</v>
      </c>
      <c r="B38" s="48"/>
      <c r="C38" s="490"/>
      <c r="D38" s="49" t="s">
        <v>58</v>
      </c>
      <c r="E38" s="14"/>
      <c r="F38" s="14"/>
      <c r="G38" s="50">
        <f>G39+G50</f>
        <v>0</v>
      </c>
      <c r="H38" s="50">
        <f>H39+H50</f>
        <v>5.9566000000000001E-2</v>
      </c>
      <c r="I38" s="51">
        <f>G38/H38</f>
        <v>0</v>
      </c>
      <c r="J38" s="36"/>
      <c r="K38" s="52">
        <v>2</v>
      </c>
      <c r="L38" s="571"/>
      <c r="M38" s="572"/>
      <c r="N38" s="571"/>
      <c r="O38" s="572"/>
      <c r="P38" s="571"/>
      <c r="Q38" s="572"/>
      <c r="R38" s="571"/>
      <c r="S38" s="572"/>
      <c r="T38" s="571"/>
      <c r="U38" s="572"/>
      <c r="V38" s="571"/>
      <c r="W38" s="572"/>
      <c r="Y38" s="160">
        <v>2</v>
      </c>
      <c r="Z38" s="231">
        <f>Z39+Z50</f>
        <v>0</v>
      </c>
      <c r="AA38" s="231">
        <f>AA39+AA50</f>
        <v>3.3742000000000001E-2</v>
      </c>
      <c r="AB38" s="232">
        <f>Z38/AA38</f>
        <v>0</v>
      </c>
    </row>
    <row r="39" spans="1:28" ht="13.5" thickBot="1" x14ac:dyDescent="0.25">
      <c r="A39" s="53">
        <v>2.1</v>
      </c>
      <c r="B39" s="53"/>
      <c r="C39" s="491"/>
      <c r="D39" s="31" t="s">
        <v>56</v>
      </c>
      <c r="E39" s="32"/>
      <c r="F39" s="32"/>
      <c r="G39" s="32">
        <f>SUM(G40:G49)</f>
        <v>0</v>
      </c>
      <c r="H39" s="241">
        <f>SUM(H40:H49)</f>
        <v>2.9446E-2</v>
      </c>
      <c r="I39" s="54">
        <f>G39/H39</f>
        <v>0</v>
      </c>
      <c r="J39" s="36"/>
      <c r="K39" s="53">
        <v>2.1</v>
      </c>
      <c r="L39" s="571"/>
      <c r="M39" s="572"/>
      <c r="N39" s="571"/>
      <c r="O39" s="572"/>
      <c r="P39" s="571"/>
      <c r="Q39" s="572"/>
      <c r="R39" s="571"/>
      <c r="S39" s="572"/>
      <c r="T39" s="571"/>
      <c r="U39" s="572"/>
      <c r="V39" s="571"/>
      <c r="W39" s="572"/>
      <c r="Y39" s="233">
        <v>2.1</v>
      </c>
      <c r="Z39" s="242">
        <f>SUM(Z40:Z49)</f>
        <v>0</v>
      </c>
      <c r="AA39" s="242">
        <f>SUM(AA40:AA49)</f>
        <v>1.4702E-2</v>
      </c>
      <c r="AB39" s="232">
        <f>Z39/AA39</f>
        <v>0</v>
      </c>
    </row>
    <row r="40" spans="1:28" ht="45" x14ac:dyDescent="0.2">
      <c r="A40" s="191">
        <v>2.101</v>
      </c>
      <c r="B40" s="191"/>
      <c r="C40" s="226"/>
      <c r="D40" s="506" t="s">
        <v>105</v>
      </c>
      <c r="E40" s="174" t="str">
        <f>+IF(Checklist!C42="","NOT SCORED",Checklist!C42)</f>
        <v>NOT SCORED</v>
      </c>
      <c r="F40" s="171">
        <v>7.6099999999999996E-4</v>
      </c>
      <c r="G40" s="174" t="str">
        <f t="shared" ref="G40:G75" si="51">IF(E40="NOT SCORED","NOT SCORED",IF(E40="n/p","N/P",E40*F40))</f>
        <v>NOT SCORED</v>
      </c>
      <c r="H40" s="171">
        <f t="shared" ref="H40:H48" si="52">IF(E40="N/A","N/A",IF(E40="n/p","N/P",F40*4))</f>
        <v>3.0439999999999998E-3</v>
      </c>
      <c r="I40" s="175" t="str">
        <f t="shared" ref="I40:I75" si="53">IF(E40="NOT SCORED","NOT SCORED",IF(E40="n/p","N/P",G40/H40))</f>
        <v>NOT SCORED</v>
      </c>
      <c r="J40" s="36"/>
      <c r="K40" s="55">
        <v>2.101</v>
      </c>
      <c r="L40" s="567" t="str">
        <f t="shared" ref="L40" si="54">+IF(C40="T1",G40," ")</f>
        <v xml:space="preserve"> </v>
      </c>
      <c r="M40" s="568" t="str">
        <f t="shared" ref="M40" si="55">+IF(C40="T1",H40," ")</f>
        <v xml:space="preserve"> </v>
      </c>
      <c r="N40" s="567" t="str">
        <f t="shared" ref="N40" si="56">+IF(C40="T2",G40," ")</f>
        <v xml:space="preserve"> </v>
      </c>
      <c r="O40" s="569" t="str">
        <f t="shared" ref="O40" si="57">+IF(C40="T2",H40," ")</f>
        <v xml:space="preserve"> </v>
      </c>
      <c r="P40" s="567" t="str">
        <f t="shared" ref="P40" si="58">+IF(C40="T3",G40," ")</f>
        <v xml:space="preserve"> </v>
      </c>
      <c r="Q40" s="569" t="str">
        <f t="shared" ref="Q40" si="59">+IF(C40="T3",H40," ")</f>
        <v xml:space="preserve"> </v>
      </c>
      <c r="R40" s="567" t="str">
        <f t="shared" ref="R40" si="60">+IF(C40="T4",G40," ")</f>
        <v xml:space="preserve"> </v>
      </c>
      <c r="S40" s="200" t="str">
        <f t="shared" ref="S40" si="61">+IF(C40="T4",H40," ")</f>
        <v xml:space="preserve"> </v>
      </c>
      <c r="T40" s="567" t="str">
        <f t="shared" ref="T40" si="62">+IF(C40="T5",G40," ")</f>
        <v xml:space="preserve"> </v>
      </c>
      <c r="U40" s="200" t="str">
        <f>+IF(C40="T5",H40," ")</f>
        <v xml:space="preserve"> </v>
      </c>
      <c r="V40" s="567" t="str">
        <f t="shared" ref="V40" si="63">+IF(C40="T6",G40," ")</f>
        <v xml:space="preserve"> </v>
      </c>
      <c r="W40" s="200" t="str">
        <f t="shared" ref="W40" si="64">+IF(C40="T6",H40," ")</f>
        <v xml:space="preserve"> </v>
      </c>
      <c r="Y40" s="192">
        <v>2.101</v>
      </c>
      <c r="Z40" s="218" t="str">
        <f>IF(B40="B",G40," ")</f>
        <v xml:space="preserve"> </v>
      </c>
      <c r="AA40" s="218" t="str">
        <f>IF(B40="B",H40," ")</f>
        <v xml:space="preserve"> </v>
      </c>
      <c r="AB40" s="175" t="str">
        <f t="shared" ref="AB40:AB75" si="65">IF(Z40="NOT SCORED","NOT SCORED",IF(B40="B",Z40/AA40," "))</f>
        <v xml:space="preserve"> </v>
      </c>
    </row>
    <row r="41" spans="1:28" ht="33.75" x14ac:dyDescent="0.2">
      <c r="A41" s="192">
        <v>2.1019999999999999</v>
      </c>
      <c r="B41" s="192"/>
      <c r="C41" s="179"/>
      <c r="D41" s="507" t="s">
        <v>14</v>
      </c>
      <c r="E41" s="174" t="str">
        <f>+IF(Checklist!C43="","NOT SCORED",Checklist!C43)</f>
        <v>NOT SCORED</v>
      </c>
      <c r="F41" s="172">
        <v>7.2999999999999996E-4</v>
      </c>
      <c r="G41" s="174" t="str">
        <f t="shared" si="51"/>
        <v>NOT SCORED</v>
      </c>
      <c r="H41" s="172">
        <f t="shared" si="52"/>
        <v>2.9199999999999999E-3</v>
      </c>
      <c r="I41" s="175" t="str">
        <f t="shared" si="53"/>
        <v>NOT SCORED</v>
      </c>
      <c r="J41" s="36"/>
      <c r="K41" s="56">
        <v>2.1019999999999999</v>
      </c>
      <c r="L41" s="567" t="str">
        <f t="shared" ref="L41:L45" si="66">+IF(C41="T1",G41," ")</f>
        <v xml:space="preserve"> </v>
      </c>
      <c r="M41" s="568" t="str">
        <f t="shared" ref="M41:M45" si="67">+IF(C41="T1",H41," ")</f>
        <v xml:space="preserve"> </v>
      </c>
      <c r="N41" s="567" t="str">
        <f t="shared" ref="N41:N45" si="68">+IF(C41="T2",G41," ")</f>
        <v xml:space="preserve"> </v>
      </c>
      <c r="O41" s="569" t="str">
        <f t="shared" ref="O41:O45" si="69">+IF(C41="T2",H41," ")</f>
        <v xml:space="preserve"> </v>
      </c>
      <c r="P41" s="567" t="str">
        <f t="shared" ref="P41:P45" si="70">+IF(C41="T3",G41," ")</f>
        <v xml:space="preserve"> </v>
      </c>
      <c r="Q41" s="569" t="str">
        <f t="shared" ref="Q41:Q45" si="71">+IF(C41="T3",H41," ")</f>
        <v xml:space="preserve"> </v>
      </c>
      <c r="R41" s="567" t="str">
        <f t="shared" ref="R41:R49" si="72">+IF(C41="T4",G41," ")</f>
        <v xml:space="preserve"> </v>
      </c>
      <c r="S41" s="200" t="str">
        <f t="shared" ref="S41:S49" si="73">+IF(C41="T4",H41," ")</f>
        <v xml:space="preserve"> </v>
      </c>
      <c r="T41" s="567" t="str">
        <f t="shared" ref="T41:T49" si="74">+IF(C41="T5",G41," ")</f>
        <v xml:space="preserve"> </v>
      </c>
      <c r="U41" s="200" t="str">
        <f t="shared" ref="U41:U49" si="75">+IF(C41="T5",H41," ")</f>
        <v xml:space="preserve"> </v>
      </c>
      <c r="V41" s="567" t="str">
        <f t="shared" ref="V41:V49" si="76">+IF(C41="T6",G41," ")</f>
        <v xml:space="preserve"> </v>
      </c>
      <c r="W41" s="200" t="str">
        <f t="shared" ref="W41:W49" si="77">+IF(C41="T6",H41," ")</f>
        <v xml:space="preserve"> </v>
      </c>
      <c r="Y41" s="192">
        <v>2.1019999999999999</v>
      </c>
      <c r="Z41" s="218" t="str">
        <f t="shared" ref="Z41:Z49" si="78">IF(B41="B",G41," ")</f>
        <v xml:space="preserve"> </v>
      </c>
      <c r="AA41" s="218" t="str">
        <f t="shared" ref="AA41:AA49" si="79">IF(B41="B",H41," ")</f>
        <v xml:space="preserve"> </v>
      </c>
      <c r="AB41" s="175" t="str">
        <f t="shared" si="65"/>
        <v xml:space="preserve"> </v>
      </c>
    </row>
    <row r="42" spans="1:28" ht="33.75" x14ac:dyDescent="0.2">
      <c r="A42" s="193">
        <v>2.1030000000000002</v>
      </c>
      <c r="B42" s="193" t="s">
        <v>463</v>
      </c>
      <c r="C42" s="179"/>
      <c r="D42" s="508" t="s">
        <v>106</v>
      </c>
      <c r="E42" s="174" t="str">
        <f>+IF(Checklist!C44="","NOT SCORED",Checklist!C44)</f>
        <v>NOT SCORED</v>
      </c>
      <c r="F42" s="172">
        <v>7.4399999999999998E-4</v>
      </c>
      <c r="G42" s="174" t="str">
        <f t="shared" si="51"/>
        <v>NOT SCORED</v>
      </c>
      <c r="H42" s="172">
        <f t="shared" si="52"/>
        <v>2.9759999999999999E-3</v>
      </c>
      <c r="I42" s="175" t="str">
        <f t="shared" si="53"/>
        <v>NOT SCORED</v>
      </c>
      <c r="J42" s="36"/>
      <c r="K42" s="56">
        <v>2.1030000000000002</v>
      </c>
      <c r="L42" s="567" t="str">
        <f t="shared" si="66"/>
        <v xml:space="preserve"> </v>
      </c>
      <c r="M42" s="568" t="str">
        <f t="shared" si="67"/>
        <v xml:space="preserve"> </v>
      </c>
      <c r="N42" s="567" t="str">
        <f t="shared" si="68"/>
        <v xml:space="preserve"> </v>
      </c>
      <c r="O42" s="569" t="str">
        <f t="shared" si="69"/>
        <v xml:space="preserve"> </v>
      </c>
      <c r="P42" s="567" t="str">
        <f t="shared" si="70"/>
        <v xml:space="preserve"> </v>
      </c>
      <c r="Q42" s="569" t="str">
        <f t="shared" si="71"/>
        <v xml:space="preserve"> </v>
      </c>
      <c r="R42" s="567" t="str">
        <f t="shared" si="72"/>
        <v xml:space="preserve"> </v>
      </c>
      <c r="S42" s="200" t="str">
        <f t="shared" si="73"/>
        <v xml:space="preserve"> </v>
      </c>
      <c r="T42" s="567" t="str">
        <f t="shared" si="74"/>
        <v xml:space="preserve"> </v>
      </c>
      <c r="U42" s="200" t="str">
        <f t="shared" si="75"/>
        <v xml:space="preserve"> </v>
      </c>
      <c r="V42" s="567" t="str">
        <f t="shared" si="76"/>
        <v xml:space="preserve"> </v>
      </c>
      <c r="W42" s="200" t="str">
        <f t="shared" si="77"/>
        <v xml:space="preserve"> </v>
      </c>
      <c r="Y42" s="210">
        <v>2.1030000000000002</v>
      </c>
      <c r="Z42" s="218" t="str">
        <f t="shared" si="78"/>
        <v>NOT SCORED</v>
      </c>
      <c r="AA42" s="218">
        <f t="shared" si="79"/>
        <v>2.9759999999999999E-3</v>
      </c>
      <c r="AB42" s="175" t="str">
        <f t="shared" si="65"/>
        <v>NOT SCORED</v>
      </c>
    </row>
    <row r="43" spans="1:28" ht="45" x14ac:dyDescent="0.2">
      <c r="A43" s="193">
        <v>2.1040000000000001</v>
      </c>
      <c r="B43" s="193" t="s">
        <v>463</v>
      </c>
      <c r="C43" s="179"/>
      <c r="D43" s="507" t="s">
        <v>6</v>
      </c>
      <c r="E43" s="174" t="str">
        <f>+IF(Checklist!C45="","NOT SCORED",Checklist!C45)</f>
        <v>NOT SCORED</v>
      </c>
      <c r="F43" s="172">
        <v>7.3099999999999999E-4</v>
      </c>
      <c r="G43" s="174" t="str">
        <f t="shared" si="51"/>
        <v>NOT SCORED</v>
      </c>
      <c r="H43" s="176">
        <f t="shared" si="52"/>
        <v>2.9199999999999999E-3</v>
      </c>
      <c r="I43" s="175" t="str">
        <f t="shared" si="53"/>
        <v>NOT SCORED</v>
      </c>
      <c r="J43" s="36"/>
      <c r="K43" s="56">
        <v>2.1040000000000001</v>
      </c>
      <c r="L43" s="567" t="str">
        <f t="shared" si="66"/>
        <v xml:space="preserve"> </v>
      </c>
      <c r="M43" s="568" t="str">
        <f t="shared" si="67"/>
        <v xml:space="preserve"> </v>
      </c>
      <c r="N43" s="567" t="str">
        <f t="shared" si="68"/>
        <v xml:space="preserve"> </v>
      </c>
      <c r="O43" s="569" t="str">
        <f t="shared" si="69"/>
        <v xml:space="preserve"> </v>
      </c>
      <c r="P43" s="567" t="str">
        <f t="shared" si="70"/>
        <v xml:space="preserve"> </v>
      </c>
      <c r="Q43" s="569" t="str">
        <f t="shared" si="71"/>
        <v xml:space="preserve"> </v>
      </c>
      <c r="R43" s="567" t="str">
        <f t="shared" si="72"/>
        <v xml:space="preserve"> </v>
      </c>
      <c r="S43" s="200" t="str">
        <f t="shared" si="73"/>
        <v xml:space="preserve"> </v>
      </c>
      <c r="T43" s="567" t="str">
        <f t="shared" si="74"/>
        <v xml:space="preserve"> </v>
      </c>
      <c r="U43" s="200" t="str">
        <f t="shared" si="75"/>
        <v xml:space="preserve"> </v>
      </c>
      <c r="V43" s="567" t="str">
        <f t="shared" si="76"/>
        <v xml:space="preserve"> </v>
      </c>
      <c r="W43" s="200" t="str">
        <f t="shared" si="77"/>
        <v xml:space="preserve"> </v>
      </c>
      <c r="Y43" s="210">
        <v>2.1040000000000001</v>
      </c>
      <c r="Z43" s="218" t="str">
        <f t="shared" si="78"/>
        <v>NOT SCORED</v>
      </c>
      <c r="AA43" s="218">
        <f t="shared" si="79"/>
        <v>2.9199999999999999E-3</v>
      </c>
      <c r="AB43" s="175" t="str">
        <f t="shared" si="65"/>
        <v>NOT SCORED</v>
      </c>
    </row>
    <row r="44" spans="1:28" ht="33.75" x14ac:dyDescent="0.2">
      <c r="A44" s="194">
        <v>2.105</v>
      </c>
      <c r="B44" s="194"/>
      <c r="C44" s="179" t="s">
        <v>604</v>
      </c>
      <c r="D44" s="509" t="s">
        <v>209</v>
      </c>
      <c r="E44" s="174" t="str">
        <f>+IF(Checklist!C46="","NOT SCORED",Checklist!C46)</f>
        <v>NOT SCORED</v>
      </c>
      <c r="F44" s="172">
        <v>7.27E-4</v>
      </c>
      <c r="G44" s="174" t="str">
        <f t="shared" si="51"/>
        <v>NOT SCORED</v>
      </c>
      <c r="H44" s="172">
        <f t="shared" si="52"/>
        <v>2.908E-3</v>
      </c>
      <c r="I44" s="175" t="str">
        <f t="shared" si="53"/>
        <v>NOT SCORED</v>
      </c>
      <c r="J44" s="36"/>
      <c r="K44" s="56">
        <v>2.105</v>
      </c>
      <c r="L44" s="567" t="str">
        <f t="shared" si="66"/>
        <v xml:space="preserve"> </v>
      </c>
      <c r="M44" s="568" t="str">
        <f t="shared" si="67"/>
        <v xml:space="preserve"> </v>
      </c>
      <c r="N44" s="567" t="str">
        <f t="shared" si="68"/>
        <v>NOT SCORED</v>
      </c>
      <c r="O44" s="569">
        <f t="shared" si="69"/>
        <v>2.908E-3</v>
      </c>
      <c r="P44" s="567" t="str">
        <f t="shared" si="70"/>
        <v xml:space="preserve"> </v>
      </c>
      <c r="Q44" s="569" t="str">
        <f t="shared" si="71"/>
        <v xml:space="preserve"> </v>
      </c>
      <c r="R44" s="567" t="str">
        <f t="shared" si="72"/>
        <v xml:space="preserve"> </v>
      </c>
      <c r="S44" s="200" t="str">
        <f t="shared" si="73"/>
        <v xml:space="preserve"> </v>
      </c>
      <c r="T44" s="567" t="str">
        <f t="shared" si="74"/>
        <v xml:space="preserve"> </v>
      </c>
      <c r="U44" s="200" t="str">
        <f t="shared" si="75"/>
        <v xml:space="preserve"> </v>
      </c>
      <c r="V44" s="567" t="str">
        <f t="shared" si="76"/>
        <v xml:space="preserve"> </v>
      </c>
      <c r="W44" s="200" t="str">
        <f t="shared" si="77"/>
        <v xml:space="preserve"> </v>
      </c>
      <c r="Y44" s="210">
        <v>2.105</v>
      </c>
      <c r="Z44" s="218" t="str">
        <f t="shared" si="78"/>
        <v xml:space="preserve"> </v>
      </c>
      <c r="AA44" s="218" t="str">
        <f t="shared" si="79"/>
        <v xml:space="preserve"> </v>
      </c>
      <c r="AB44" s="175" t="str">
        <f t="shared" si="65"/>
        <v xml:space="preserve"> </v>
      </c>
    </row>
    <row r="45" spans="1:28" ht="33.75" x14ac:dyDescent="0.2">
      <c r="A45" s="192">
        <v>2.1059999999999999</v>
      </c>
      <c r="B45" s="192"/>
      <c r="C45" s="179"/>
      <c r="D45" s="507" t="s">
        <v>8</v>
      </c>
      <c r="E45" s="174" t="str">
        <f>+IF(Checklist!C47="","NOT SCORED",Checklist!C47)</f>
        <v>NOT SCORED</v>
      </c>
      <c r="F45" s="172">
        <v>7.18E-4</v>
      </c>
      <c r="G45" s="174" t="str">
        <f t="shared" si="51"/>
        <v>NOT SCORED</v>
      </c>
      <c r="H45" s="172">
        <f t="shared" si="52"/>
        <v>2.872E-3</v>
      </c>
      <c r="I45" s="175" t="str">
        <f t="shared" si="53"/>
        <v>NOT SCORED</v>
      </c>
      <c r="J45" s="36"/>
      <c r="K45" s="56">
        <v>2.1059999999999999</v>
      </c>
      <c r="L45" s="567" t="str">
        <f t="shared" si="66"/>
        <v xml:space="preserve"> </v>
      </c>
      <c r="M45" s="568" t="str">
        <f t="shared" si="67"/>
        <v xml:space="preserve"> </v>
      </c>
      <c r="N45" s="567" t="str">
        <f t="shared" si="68"/>
        <v xml:space="preserve"> </v>
      </c>
      <c r="O45" s="569" t="str">
        <f t="shared" si="69"/>
        <v xml:space="preserve"> </v>
      </c>
      <c r="P45" s="567" t="str">
        <f t="shared" si="70"/>
        <v xml:space="preserve"> </v>
      </c>
      <c r="Q45" s="569" t="str">
        <f t="shared" si="71"/>
        <v xml:space="preserve"> </v>
      </c>
      <c r="R45" s="567" t="str">
        <f t="shared" si="72"/>
        <v xml:space="preserve"> </v>
      </c>
      <c r="S45" s="200" t="str">
        <f t="shared" si="73"/>
        <v xml:space="preserve"> </v>
      </c>
      <c r="T45" s="567" t="str">
        <f t="shared" si="74"/>
        <v xml:space="preserve"> </v>
      </c>
      <c r="U45" s="200" t="str">
        <f t="shared" si="75"/>
        <v xml:space="preserve"> </v>
      </c>
      <c r="V45" s="567" t="str">
        <f t="shared" si="76"/>
        <v xml:space="preserve"> </v>
      </c>
      <c r="W45" s="200" t="str">
        <f t="shared" si="77"/>
        <v xml:space="preserve"> </v>
      </c>
      <c r="Y45" s="210">
        <v>2.1059999999999999</v>
      </c>
      <c r="Z45" s="218" t="str">
        <f t="shared" si="78"/>
        <v xml:space="preserve"> </v>
      </c>
      <c r="AA45" s="218" t="str">
        <f t="shared" si="79"/>
        <v xml:space="preserve"> </v>
      </c>
      <c r="AB45" s="175" t="str">
        <f t="shared" si="65"/>
        <v xml:space="preserve"> </v>
      </c>
    </row>
    <row r="46" spans="1:28" ht="45" x14ac:dyDescent="0.2">
      <c r="A46" s="193">
        <v>2.1070000000000002</v>
      </c>
      <c r="B46" s="193" t="s">
        <v>463</v>
      </c>
      <c r="C46" s="179"/>
      <c r="D46" s="510" t="s">
        <v>92</v>
      </c>
      <c r="E46" s="174" t="str">
        <f>+IF(Checklist!C48="","NOT SCORED",Checklist!C48)</f>
        <v>NOT SCORED</v>
      </c>
      <c r="F46" s="172">
        <v>7.5699999999999997E-4</v>
      </c>
      <c r="G46" s="174" t="str">
        <f t="shared" si="51"/>
        <v>NOT SCORED</v>
      </c>
      <c r="H46" s="176">
        <f t="shared" si="52"/>
        <v>3.0300000000000001E-3</v>
      </c>
      <c r="I46" s="175" t="str">
        <f t="shared" si="53"/>
        <v>NOT SCORED</v>
      </c>
      <c r="J46" s="36"/>
      <c r="K46" s="56">
        <v>2.1070000000000002</v>
      </c>
      <c r="L46" s="567" t="str">
        <f t="shared" ref="L46:L49" si="80">+IF(C46="T1",G46," ")</f>
        <v xml:space="preserve"> </v>
      </c>
      <c r="M46" s="568" t="str">
        <f t="shared" ref="M46:M49" si="81">+IF(C46="T1",H46," ")</f>
        <v xml:space="preserve"> </v>
      </c>
      <c r="N46" s="567" t="str">
        <f t="shared" ref="N46:N49" si="82">+IF(C46="T2",G46," ")</f>
        <v xml:space="preserve"> </v>
      </c>
      <c r="O46" s="569" t="str">
        <f t="shared" ref="O46:O49" si="83">+IF(C46="T2",H46," ")</f>
        <v xml:space="preserve"> </v>
      </c>
      <c r="P46" s="567" t="str">
        <f t="shared" ref="P46:P49" si="84">+IF(C46="T3",G46," ")</f>
        <v xml:space="preserve"> </v>
      </c>
      <c r="Q46" s="569" t="str">
        <f t="shared" ref="Q46:Q49" si="85">+IF(C46="T3",H46," ")</f>
        <v xml:space="preserve"> </v>
      </c>
      <c r="R46" s="567" t="str">
        <f t="shared" si="72"/>
        <v xml:space="preserve"> </v>
      </c>
      <c r="S46" s="200" t="str">
        <f t="shared" si="73"/>
        <v xml:space="preserve"> </v>
      </c>
      <c r="T46" s="567" t="str">
        <f t="shared" si="74"/>
        <v xml:space="preserve"> </v>
      </c>
      <c r="U46" s="200" t="str">
        <f t="shared" si="75"/>
        <v xml:space="preserve"> </v>
      </c>
      <c r="V46" s="567" t="str">
        <f t="shared" si="76"/>
        <v xml:space="preserve"> </v>
      </c>
      <c r="W46" s="200" t="str">
        <f t="shared" si="77"/>
        <v xml:space="preserve"> </v>
      </c>
      <c r="Y46" s="210">
        <v>2.1070000000000002</v>
      </c>
      <c r="Z46" s="218" t="str">
        <f t="shared" si="78"/>
        <v>NOT SCORED</v>
      </c>
      <c r="AA46" s="218">
        <f t="shared" si="79"/>
        <v>3.0300000000000001E-3</v>
      </c>
      <c r="AB46" s="175" t="str">
        <f t="shared" si="65"/>
        <v>NOT SCORED</v>
      </c>
    </row>
    <row r="47" spans="1:28" ht="33.75" x14ac:dyDescent="0.2">
      <c r="A47" s="193">
        <v>2.1080000000000001</v>
      </c>
      <c r="B47" s="193" t="s">
        <v>463</v>
      </c>
      <c r="C47" s="179"/>
      <c r="D47" s="507" t="s">
        <v>7</v>
      </c>
      <c r="E47" s="174" t="str">
        <f>+IF(Checklist!C49="","NOT SCORED",Checklist!C49)</f>
        <v>NOT SCORED</v>
      </c>
      <c r="F47" s="172">
        <v>6.9399999999999996E-4</v>
      </c>
      <c r="G47" s="174" t="str">
        <f t="shared" si="51"/>
        <v>NOT SCORED</v>
      </c>
      <c r="H47" s="172">
        <f t="shared" si="52"/>
        <v>2.7759999999999998E-3</v>
      </c>
      <c r="I47" s="175" t="str">
        <f t="shared" si="53"/>
        <v>NOT SCORED</v>
      </c>
      <c r="J47" s="36"/>
      <c r="K47" s="56">
        <v>2.1080000000000001</v>
      </c>
      <c r="L47" s="567" t="str">
        <f t="shared" si="80"/>
        <v xml:space="preserve"> </v>
      </c>
      <c r="M47" s="568" t="str">
        <f t="shared" si="81"/>
        <v xml:space="preserve"> </v>
      </c>
      <c r="N47" s="567" t="str">
        <f t="shared" si="82"/>
        <v xml:space="preserve"> </v>
      </c>
      <c r="O47" s="569" t="str">
        <f t="shared" si="83"/>
        <v xml:space="preserve"> </v>
      </c>
      <c r="P47" s="567" t="str">
        <f t="shared" si="84"/>
        <v xml:space="preserve"> </v>
      </c>
      <c r="Q47" s="569" t="str">
        <f t="shared" si="85"/>
        <v xml:space="preserve"> </v>
      </c>
      <c r="R47" s="567" t="str">
        <f t="shared" si="72"/>
        <v xml:space="preserve"> </v>
      </c>
      <c r="S47" s="200" t="str">
        <f t="shared" si="73"/>
        <v xml:space="preserve"> </v>
      </c>
      <c r="T47" s="567" t="str">
        <f t="shared" si="74"/>
        <v xml:space="preserve"> </v>
      </c>
      <c r="U47" s="200" t="str">
        <f t="shared" si="75"/>
        <v xml:space="preserve"> </v>
      </c>
      <c r="V47" s="567" t="str">
        <f t="shared" si="76"/>
        <v xml:space="preserve"> </v>
      </c>
      <c r="W47" s="200" t="str">
        <f t="shared" si="77"/>
        <v xml:space="preserve"> </v>
      </c>
      <c r="Y47" s="210">
        <v>2.1080000000000001</v>
      </c>
      <c r="Z47" s="218" t="str">
        <f t="shared" si="78"/>
        <v>NOT SCORED</v>
      </c>
      <c r="AA47" s="218">
        <f t="shared" si="79"/>
        <v>2.7759999999999998E-3</v>
      </c>
      <c r="AB47" s="175" t="str">
        <f t="shared" si="65"/>
        <v>NOT SCORED</v>
      </c>
    </row>
    <row r="48" spans="1:28" ht="56.25" x14ac:dyDescent="0.2">
      <c r="A48" s="193">
        <v>2.109</v>
      </c>
      <c r="B48" s="193" t="s">
        <v>463</v>
      </c>
      <c r="C48" s="179"/>
      <c r="D48" s="503" t="s">
        <v>373</v>
      </c>
      <c r="E48" s="174" t="str">
        <f>+IF(Checklist!C50="","NOT SCORED",Checklist!C50)</f>
        <v>NOT SCORED</v>
      </c>
      <c r="F48" s="172">
        <v>7.5799999999999999E-4</v>
      </c>
      <c r="G48" s="174" t="str">
        <f t="shared" si="51"/>
        <v>NOT SCORED</v>
      </c>
      <c r="H48" s="187">
        <f t="shared" si="52"/>
        <v>3.0000000000000001E-3</v>
      </c>
      <c r="I48" s="175" t="str">
        <f t="shared" si="53"/>
        <v>NOT SCORED</v>
      </c>
      <c r="J48" s="36"/>
      <c r="K48" s="57">
        <v>2.109</v>
      </c>
      <c r="L48" s="567" t="str">
        <f t="shared" si="80"/>
        <v xml:space="preserve"> </v>
      </c>
      <c r="M48" s="568" t="str">
        <f t="shared" si="81"/>
        <v xml:space="preserve"> </v>
      </c>
      <c r="N48" s="567" t="str">
        <f t="shared" si="82"/>
        <v xml:space="preserve"> </v>
      </c>
      <c r="O48" s="569" t="str">
        <f t="shared" si="83"/>
        <v xml:space="preserve"> </v>
      </c>
      <c r="P48" s="567" t="str">
        <f t="shared" si="84"/>
        <v xml:space="preserve"> </v>
      </c>
      <c r="Q48" s="569" t="str">
        <f t="shared" si="85"/>
        <v xml:space="preserve"> </v>
      </c>
      <c r="R48" s="567" t="str">
        <f t="shared" si="72"/>
        <v xml:space="preserve"> </v>
      </c>
      <c r="S48" s="200" t="str">
        <f t="shared" si="73"/>
        <v xml:space="preserve"> </v>
      </c>
      <c r="T48" s="567" t="str">
        <f t="shared" si="74"/>
        <v xml:space="preserve"> </v>
      </c>
      <c r="U48" s="200" t="str">
        <f t="shared" si="75"/>
        <v xml:space="preserve"> </v>
      </c>
      <c r="V48" s="567" t="str">
        <f t="shared" si="76"/>
        <v xml:space="preserve"> </v>
      </c>
      <c r="W48" s="200" t="str">
        <f t="shared" si="77"/>
        <v xml:space="preserve"> </v>
      </c>
      <c r="Y48" s="210">
        <v>2.109</v>
      </c>
      <c r="Z48" s="218" t="str">
        <f t="shared" si="78"/>
        <v>NOT SCORED</v>
      </c>
      <c r="AA48" s="218">
        <f t="shared" si="79"/>
        <v>3.0000000000000001E-3</v>
      </c>
      <c r="AB48" s="175" t="str">
        <f t="shared" si="65"/>
        <v>NOT SCORED</v>
      </c>
    </row>
    <row r="49" spans="1:28" ht="26.25" thickBot="1" x14ac:dyDescent="0.25">
      <c r="A49" s="511">
        <v>2.11</v>
      </c>
      <c r="B49" s="512"/>
      <c r="C49" s="481"/>
      <c r="D49" s="513" t="s">
        <v>374</v>
      </c>
      <c r="E49" s="174" t="str">
        <f>+IF(Checklist!C51="","NOT SCORED",Checklist!C51)</f>
        <v>NOT SCORED</v>
      </c>
      <c r="F49" s="514">
        <v>7.4399999999999998E-4</v>
      </c>
      <c r="G49" s="174" t="str">
        <f t="shared" si="51"/>
        <v>NOT SCORED</v>
      </c>
      <c r="H49" s="65">
        <f>IF(E49="N/A","N/A",IF(E49="n/p","N/P",F49*4))</f>
        <v>3.0000000000000001E-3</v>
      </c>
      <c r="I49" s="175" t="str">
        <f t="shared" si="53"/>
        <v>NOT SCORED</v>
      </c>
      <c r="J49" s="36"/>
      <c r="K49" s="180"/>
      <c r="L49" s="567" t="str">
        <f t="shared" si="80"/>
        <v xml:space="preserve"> </v>
      </c>
      <c r="M49" s="568" t="str">
        <f t="shared" si="81"/>
        <v xml:space="preserve"> </v>
      </c>
      <c r="N49" s="567" t="str">
        <f t="shared" si="82"/>
        <v xml:space="preserve"> </v>
      </c>
      <c r="O49" s="569" t="str">
        <f t="shared" si="83"/>
        <v xml:space="preserve"> </v>
      </c>
      <c r="P49" s="567" t="str">
        <f t="shared" si="84"/>
        <v xml:space="preserve"> </v>
      </c>
      <c r="Q49" s="569" t="str">
        <f t="shared" si="85"/>
        <v xml:space="preserve"> </v>
      </c>
      <c r="R49" s="567" t="str">
        <f t="shared" si="72"/>
        <v xml:space="preserve"> </v>
      </c>
      <c r="S49" s="200" t="str">
        <f t="shared" si="73"/>
        <v xml:space="preserve"> </v>
      </c>
      <c r="T49" s="567" t="str">
        <f t="shared" si="74"/>
        <v xml:space="preserve"> </v>
      </c>
      <c r="U49" s="200" t="str">
        <f t="shared" si="75"/>
        <v xml:space="preserve"> </v>
      </c>
      <c r="V49" s="567" t="str">
        <f t="shared" si="76"/>
        <v xml:space="preserve"> </v>
      </c>
      <c r="W49" s="200" t="str">
        <f t="shared" si="77"/>
        <v xml:space="preserve"> </v>
      </c>
      <c r="Y49" s="210"/>
      <c r="Z49" s="218" t="str">
        <f t="shared" si="78"/>
        <v xml:space="preserve"> </v>
      </c>
      <c r="AA49" s="218" t="str">
        <f t="shared" si="79"/>
        <v xml:space="preserve"> </v>
      </c>
      <c r="AB49" s="175" t="str">
        <f t="shared" si="65"/>
        <v xml:space="preserve"> </v>
      </c>
    </row>
    <row r="50" spans="1:28" ht="13.5" thickBot="1" x14ac:dyDescent="0.25">
      <c r="A50" s="41">
        <v>2.2000000000000002</v>
      </c>
      <c r="B50" s="41"/>
      <c r="C50" s="489"/>
      <c r="D50" s="58" t="s">
        <v>86</v>
      </c>
      <c r="E50" s="59"/>
      <c r="F50" s="59"/>
      <c r="G50" s="44">
        <f>SUM(G51:G58)</f>
        <v>0</v>
      </c>
      <c r="H50" s="44">
        <f>SUM(H51:H58)</f>
        <v>3.0120000000000001E-2</v>
      </c>
      <c r="I50" s="60">
        <f>G50/H50</f>
        <v>0</v>
      </c>
      <c r="J50" s="36"/>
      <c r="K50" s="41">
        <v>2.2000000000000002</v>
      </c>
      <c r="L50" s="571"/>
      <c r="M50" s="572"/>
      <c r="N50" s="571"/>
      <c r="O50" s="572"/>
      <c r="P50" s="571"/>
      <c r="Q50" s="572"/>
      <c r="R50" s="571"/>
      <c r="S50" s="572"/>
      <c r="T50" s="571"/>
      <c r="U50" s="572"/>
      <c r="V50" s="571"/>
      <c r="W50" s="572"/>
      <c r="Y50" s="233">
        <v>2.2000000000000002</v>
      </c>
      <c r="Z50" s="242">
        <f>SUM(Z51:Z58)</f>
        <v>0</v>
      </c>
      <c r="AA50" s="242">
        <f>SUM(AA51:AA58)</f>
        <v>1.9040000000000001E-2</v>
      </c>
      <c r="AB50" s="234">
        <f>Z50/AA50</f>
        <v>0</v>
      </c>
    </row>
    <row r="51" spans="1:28" ht="45" x14ac:dyDescent="0.2">
      <c r="A51" s="37">
        <v>2.2010000000000001</v>
      </c>
      <c r="B51" s="230"/>
      <c r="C51" s="226"/>
      <c r="D51" s="507" t="s">
        <v>15</v>
      </c>
      <c r="E51" s="174" t="str">
        <f>+IF(Checklist!C53="","NOT SCORED",Checklist!C53)</f>
        <v>NOT SCORED</v>
      </c>
      <c r="F51" s="61">
        <v>9.7999999999999997E-4</v>
      </c>
      <c r="G51" s="174" t="str">
        <f t="shared" si="51"/>
        <v>NOT SCORED</v>
      </c>
      <c r="H51" s="61">
        <f t="shared" ref="H51:H57" si="86">IF(E51="N/A","N/A",IF(E51="n/p","N/P",F51*4))</f>
        <v>3.9199999999999999E-3</v>
      </c>
      <c r="I51" s="175" t="str">
        <f t="shared" si="53"/>
        <v>NOT SCORED</v>
      </c>
      <c r="J51" s="36"/>
      <c r="K51" s="37">
        <v>2.2010000000000001</v>
      </c>
      <c r="L51" s="567" t="str">
        <f t="shared" ref="L51" si="87">+IF(C51="T1",G51," ")</f>
        <v xml:space="preserve"> </v>
      </c>
      <c r="M51" s="568" t="str">
        <f t="shared" ref="M51" si="88">+IF(C51="T1",H51," ")</f>
        <v xml:space="preserve"> </v>
      </c>
      <c r="N51" s="567" t="str">
        <f t="shared" ref="N51" si="89">+IF(C51="T2",G51," ")</f>
        <v xml:space="preserve"> </v>
      </c>
      <c r="O51" s="569" t="str">
        <f t="shared" ref="O51" si="90">+IF(C51="T2",H51," ")</f>
        <v xml:space="preserve"> </v>
      </c>
      <c r="P51" s="567" t="str">
        <f t="shared" ref="P51" si="91">+IF(C51="T3",G51," ")</f>
        <v xml:space="preserve"> </v>
      </c>
      <c r="Q51" s="569" t="str">
        <f t="shared" ref="Q51" si="92">+IF(C51="T3",H51," ")</f>
        <v xml:space="preserve"> </v>
      </c>
      <c r="R51" s="567" t="str">
        <f t="shared" ref="R51" si="93">+IF(C51="T4",G51," ")</f>
        <v xml:space="preserve"> </v>
      </c>
      <c r="S51" s="200" t="str">
        <f t="shared" ref="S51" si="94">+IF(C51="T4",H51," ")</f>
        <v xml:space="preserve"> </v>
      </c>
      <c r="T51" s="567" t="str">
        <f t="shared" ref="T51" si="95">+IF(C51="T5",G51," ")</f>
        <v xml:space="preserve"> </v>
      </c>
      <c r="U51" s="200" t="str">
        <f t="shared" ref="U51" si="96">+IF(C51="T5",H51," ")</f>
        <v xml:space="preserve"> </v>
      </c>
      <c r="V51" s="567" t="str">
        <f t="shared" ref="V51" si="97">+IF(C51="T6",G51," ")</f>
        <v xml:space="preserve"> </v>
      </c>
      <c r="W51" s="200" t="str">
        <f t="shared" ref="W51" si="98">+IF(C51="T6",H51," ")</f>
        <v xml:space="preserve"> </v>
      </c>
      <c r="Y51" s="179">
        <v>2.2010000000000001</v>
      </c>
      <c r="Z51" s="218" t="str">
        <f>IF(B51="B",G51," ")</f>
        <v xml:space="preserve"> </v>
      </c>
      <c r="AA51" s="218" t="str">
        <f>IF(B51="B",H51," ")</f>
        <v xml:space="preserve"> </v>
      </c>
      <c r="AB51" s="175" t="str">
        <f t="shared" si="65"/>
        <v xml:space="preserve"> </v>
      </c>
    </row>
    <row r="52" spans="1:28" ht="33.75" x14ac:dyDescent="0.2">
      <c r="A52" s="39">
        <v>2.202</v>
      </c>
      <c r="B52" s="177" t="s">
        <v>463</v>
      </c>
      <c r="C52" s="179"/>
      <c r="D52" s="507" t="s">
        <v>211</v>
      </c>
      <c r="E52" s="174" t="str">
        <f>+IF(Checklist!C54="","NOT SCORED",Checklist!C54)</f>
        <v>NOT SCORED</v>
      </c>
      <c r="F52" s="61">
        <v>9.5E-4</v>
      </c>
      <c r="G52" s="174" t="str">
        <f t="shared" si="51"/>
        <v>NOT SCORED</v>
      </c>
      <c r="H52" s="61">
        <f t="shared" si="86"/>
        <v>3.8E-3</v>
      </c>
      <c r="I52" s="175" t="str">
        <f t="shared" si="53"/>
        <v>NOT SCORED</v>
      </c>
      <c r="J52" s="36"/>
      <c r="K52" s="38">
        <v>2.202</v>
      </c>
      <c r="L52" s="567" t="str">
        <f t="shared" ref="L52:L58" si="99">+IF(C52="T1",G52," ")</f>
        <v xml:space="preserve"> </v>
      </c>
      <c r="M52" s="568" t="str">
        <f t="shared" ref="M52:M58" si="100">+IF(C52="T1",H52," ")</f>
        <v xml:space="preserve"> </v>
      </c>
      <c r="N52" s="567" t="str">
        <f t="shared" ref="N52:N58" si="101">+IF(C52="T2",G52," ")</f>
        <v xml:space="preserve"> </v>
      </c>
      <c r="O52" s="569" t="str">
        <f t="shared" ref="O52:O58" si="102">+IF(C52="T2",H52," ")</f>
        <v xml:space="preserve"> </v>
      </c>
      <c r="P52" s="567" t="str">
        <f t="shared" ref="P52:P58" si="103">+IF(C52="T3",G52," ")</f>
        <v xml:space="preserve"> </v>
      </c>
      <c r="Q52" s="569" t="str">
        <f t="shared" ref="Q52:Q58" si="104">+IF(C52="T3",H52," ")</f>
        <v xml:space="preserve"> </v>
      </c>
      <c r="R52" s="567" t="str">
        <f t="shared" ref="R52:R58" si="105">+IF(C52="T4",G52," ")</f>
        <v xml:space="preserve"> </v>
      </c>
      <c r="S52" s="200" t="str">
        <f t="shared" ref="S52:S58" si="106">+IF(C52="T4",H52," ")</f>
        <v xml:space="preserve"> </v>
      </c>
      <c r="T52" s="567" t="str">
        <f t="shared" ref="T52:T58" si="107">+IF(C52="T5",G52," ")</f>
        <v xml:space="preserve"> </v>
      </c>
      <c r="U52" s="200" t="str">
        <f t="shared" ref="U52:U58" si="108">+IF(C52="T5",H52," ")</f>
        <v xml:space="preserve"> </v>
      </c>
      <c r="V52" s="567" t="str">
        <f t="shared" ref="V52:V58" si="109">+IF(C52="T6",G52," ")</f>
        <v xml:space="preserve"> </v>
      </c>
      <c r="W52" s="200" t="str">
        <f t="shared" ref="W52:W58" si="110">+IF(C52="T6",H52," ")</f>
        <v xml:space="preserve"> </v>
      </c>
      <c r="Y52" s="213">
        <v>2.202</v>
      </c>
      <c r="Z52" s="218" t="str">
        <f t="shared" ref="Z52:Z58" si="111">IF(B52="B",G52," ")</f>
        <v>NOT SCORED</v>
      </c>
      <c r="AA52" s="218">
        <f t="shared" ref="AA52:AA58" si="112">IF(B52="B",H52," ")</f>
        <v>3.8E-3</v>
      </c>
      <c r="AB52" s="175" t="str">
        <f t="shared" si="65"/>
        <v>NOT SCORED</v>
      </c>
    </row>
    <row r="53" spans="1:28" ht="56.25" x14ac:dyDescent="0.2">
      <c r="A53" s="39">
        <v>2.2029999999999998</v>
      </c>
      <c r="B53" s="177" t="s">
        <v>463</v>
      </c>
      <c r="C53" s="179" t="s">
        <v>605</v>
      </c>
      <c r="D53" s="509" t="s">
        <v>212</v>
      </c>
      <c r="E53" s="174" t="str">
        <f>+IF(Checklist!C55="","NOT SCORED",Checklist!C55)</f>
        <v>NOT SCORED</v>
      </c>
      <c r="F53" s="61">
        <v>9.5E-4</v>
      </c>
      <c r="G53" s="174" t="str">
        <f t="shared" si="51"/>
        <v>NOT SCORED</v>
      </c>
      <c r="H53" s="61">
        <f t="shared" si="86"/>
        <v>3.8E-3</v>
      </c>
      <c r="I53" s="175" t="str">
        <f t="shared" si="53"/>
        <v>NOT SCORED</v>
      </c>
      <c r="J53" s="36"/>
      <c r="K53" s="38">
        <v>2.2029999999999998</v>
      </c>
      <c r="L53" s="567" t="str">
        <f t="shared" si="99"/>
        <v xml:space="preserve"> </v>
      </c>
      <c r="M53" s="568" t="str">
        <f t="shared" si="100"/>
        <v xml:space="preserve"> </v>
      </c>
      <c r="N53" s="567" t="str">
        <f t="shared" si="101"/>
        <v xml:space="preserve"> </v>
      </c>
      <c r="O53" s="569" t="str">
        <f t="shared" si="102"/>
        <v xml:space="preserve"> </v>
      </c>
      <c r="P53" s="567" t="str">
        <f t="shared" si="103"/>
        <v xml:space="preserve"> </v>
      </c>
      <c r="Q53" s="569" t="str">
        <f t="shared" si="104"/>
        <v xml:space="preserve"> </v>
      </c>
      <c r="R53" s="567" t="str">
        <f t="shared" si="105"/>
        <v xml:space="preserve"> </v>
      </c>
      <c r="S53" s="200" t="str">
        <f t="shared" si="106"/>
        <v xml:space="preserve"> </v>
      </c>
      <c r="T53" s="567" t="str">
        <f t="shared" si="107"/>
        <v>NOT SCORED</v>
      </c>
      <c r="U53" s="200">
        <f t="shared" si="108"/>
        <v>3.8E-3</v>
      </c>
      <c r="V53" s="567" t="str">
        <f t="shared" si="109"/>
        <v xml:space="preserve"> </v>
      </c>
      <c r="W53" s="200" t="str">
        <f t="shared" si="110"/>
        <v xml:space="preserve"> </v>
      </c>
      <c r="Y53" s="213">
        <v>2.2029999999999998</v>
      </c>
      <c r="Z53" s="218" t="str">
        <f t="shared" si="111"/>
        <v>NOT SCORED</v>
      </c>
      <c r="AA53" s="218">
        <f t="shared" si="112"/>
        <v>3.8E-3</v>
      </c>
      <c r="AB53" s="175" t="str">
        <f t="shared" si="65"/>
        <v>NOT SCORED</v>
      </c>
    </row>
    <row r="54" spans="1:28" ht="25.5" x14ac:dyDescent="0.2">
      <c r="A54" s="39">
        <v>2.2040000000000002</v>
      </c>
      <c r="B54" s="177" t="s">
        <v>463</v>
      </c>
      <c r="C54" s="179"/>
      <c r="D54" s="507" t="s">
        <v>25</v>
      </c>
      <c r="E54" s="174" t="str">
        <f>+IF(Checklist!C56="","NOT SCORED",Checklist!C56)</f>
        <v>NOT SCORED</v>
      </c>
      <c r="F54" s="61">
        <v>9.6000000000000002E-4</v>
      </c>
      <c r="G54" s="174" t="str">
        <f t="shared" si="51"/>
        <v>NOT SCORED</v>
      </c>
      <c r="H54" s="61">
        <f t="shared" si="86"/>
        <v>3.8400000000000001E-3</v>
      </c>
      <c r="I54" s="175" t="str">
        <f t="shared" si="53"/>
        <v>NOT SCORED</v>
      </c>
      <c r="J54" s="36"/>
      <c r="K54" s="38">
        <v>2.2040000000000002</v>
      </c>
      <c r="L54" s="567" t="str">
        <f t="shared" si="99"/>
        <v xml:space="preserve"> </v>
      </c>
      <c r="M54" s="568" t="str">
        <f t="shared" si="100"/>
        <v xml:space="preserve"> </v>
      </c>
      <c r="N54" s="567" t="str">
        <f t="shared" si="101"/>
        <v xml:space="preserve"> </v>
      </c>
      <c r="O54" s="569" t="str">
        <f t="shared" si="102"/>
        <v xml:space="preserve"> </v>
      </c>
      <c r="P54" s="567" t="str">
        <f t="shared" si="103"/>
        <v xml:space="preserve"> </v>
      </c>
      <c r="Q54" s="569" t="str">
        <f t="shared" si="104"/>
        <v xml:space="preserve"> </v>
      </c>
      <c r="R54" s="567" t="str">
        <f t="shared" si="105"/>
        <v xml:space="preserve"> </v>
      </c>
      <c r="S54" s="200" t="str">
        <f t="shared" si="106"/>
        <v xml:space="preserve"> </v>
      </c>
      <c r="T54" s="567" t="str">
        <f t="shared" si="107"/>
        <v xml:space="preserve"> </v>
      </c>
      <c r="U54" s="200" t="str">
        <f t="shared" si="108"/>
        <v xml:space="preserve"> </v>
      </c>
      <c r="V54" s="567" t="str">
        <f t="shared" si="109"/>
        <v xml:space="preserve"> </v>
      </c>
      <c r="W54" s="200" t="str">
        <f t="shared" si="110"/>
        <v xml:space="preserve"> </v>
      </c>
      <c r="Y54" s="213">
        <v>2.2040000000000002</v>
      </c>
      <c r="Z54" s="218" t="str">
        <f t="shared" si="111"/>
        <v>NOT SCORED</v>
      </c>
      <c r="AA54" s="218">
        <f t="shared" si="112"/>
        <v>3.8400000000000001E-3</v>
      </c>
      <c r="AB54" s="175" t="str">
        <f t="shared" si="65"/>
        <v>NOT SCORED</v>
      </c>
    </row>
    <row r="55" spans="1:28" ht="33.75" x14ac:dyDescent="0.2">
      <c r="A55" s="39">
        <v>2.2050000000000001</v>
      </c>
      <c r="B55" s="177" t="s">
        <v>463</v>
      </c>
      <c r="C55" s="179"/>
      <c r="D55" s="507" t="s">
        <v>16</v>
      </c>
      <c r="E55" s="174" t="str">
        <f>+IF(Checklist!C57="","NOT SCORED",Checklist!C57)</f>
        <v>NOT SCORED</v>
      </c>
      <c r="F55" s="61">
        <v>9.5E-4</v>
      </c>
      <c r="G55" s="174" t="str">
        <f t="shared" si="51"/>
        <v>NOT SCORED</v>
      </c>
      <c r="H55" s="61">
        <f t="shared" si="86"/>
        <v>3.8E-3</v>
      </c>
      <c r="I55" s="175" t="str">
        <f t="shared" si="53"/>
        <v>NOT SCORED</v>
      </c>
      <c r="J55" s="36"/>
      <c r="K55" s="38">
        <v>2.2050000000000001</v>
      </c>
      <c r="L55" s="567" t="str">
        <f t="shared" si="99"/>
        <v xml:space="preserve"> </v>
      </c>
      <c r="M55" s="568" t="str">
        <f t="shared" si="100"/>
        <v xml:space="preserve"> </v>
      </c>
      <c r="N55" s="567" t="str">
        <f t="shared" si="101"/>
        <v xml:space="preserve"> </v>
      </c>
      <c r="O55" s="569" t="str">
        <f t="shared" si="102"/>
        <v xml:space="preserve"> </v>
      </c>
      <c r="P55" s="567" t="str">
        <f t="shared" si="103"/>
        <v xml:space="preserve"> </v>
      </c>
      <c r="Q55" s="569" t="str">
        <f t="shared" si="104"/>
        <v xml:space="preserve"> </v>
      </c>
      <c r="R55" s="567" t="str">
        <f t="shared" si="105"/>
        <v xml:space="preserve"> </v>
      </c>
      <c r="S55" s="200" t="str">
        <f t="shared" si="106"/>
        <v xml:space="preserve"> </v>
      </c>
      <c r="T55" s="567" t="str">
        <f t="shared" si="107"/>
        <v xml:space="preserve"> </v>
      </c>
      <c r="U55" s="200" t="str">
        <f t="shared" si="108"/>
        <v xml:space="preserve"> </v>
      </c>
      <c r="V55" s="567" t="str">
        <f t="shared" si="109"/>
        <v xml:space="preserve"> </v>
      </c>
      <c r="W55" s="200" t="str">
        <f t="shared" si="110"/>
        <v xml:space="preserve"> </v>
      </c>
      <c r="Y55" s="213">
        <v>2.2050000000000001</v>
      </c>
      <c r="Z55" s="218" t="str">
        <f t="shared" si="111"/>
        <v>NOT SCORED</v>
      </c>
      <c r="AA55" s="218">
        <f t="shared" si="112"/>
        <v>3.8E-3</v>
      </c>
      <c r="AB55" s="175" t="str">
        <f t="shared" si="65"/>
        <v>NOT SCORED</v>
      </c>
    </row>
    <row r="56" spans="1:28" ht="25.5" x14ac:dyDescent="0.2">
      <c r="A56" s="38">
        <v>2.206</v>
      </c>
      <c r="B56" s="230"/>
      <c r="C56" s="179"/>
      <c r="D56" s="507" t="s">
        <v>124</v>
      </c>
      <c r="E56" s="174" t="str">
        <f>+IF(Checklist!C58="","NOT SCORED",Checklist!C58)</f>
        <v>NOT SCORED</v>
      </c>
      <c r="F56" s="61">
        <v>9.3000000000000005E-4</v>
      </c>
      <c r="G56" s="174" t="str">
        <f t="shared" si="51"/>
        <v>NOT SCORED</v>
      </c>
      <c r="H56" s="61">
        <f t="shared" si="86"/>
        <v>3.7200000000000002E-3</v>
      </c>
      <c r="I56" s="175" t="str">
        <f t="shared" si="53"/>
        <v>NOT SCORED</v>
      </c>
      <c r="J56" s="36"/>
      <c r="K56" s="38">
        <v>2.206</v>
      </c>
      <c r="L56" s="567" t="str">
        <f t="shared" si="99"/>
        <v xml:space="preserve"> </v>
      </c>
      <c r="M56" s="568" t="str">
        <f t="shared" si="100"/>
        <v xml:space="preserve"> </v>
      </c>
      <c r="N56" s="567" t="str">
        <f t="shared" si="101"/>
        <v xml:space="preserve"> </v>
      </c>
      <c r="O56" s="569" t="str">
        <f t="shared" si="102"/>
        <v xml:space="preserve"> </v>
      </c>
      <c r="P56" s="567" t="str">
        <f t="shared" si="103"/>
        <v xml:space="preserve"> </v>
      </c>
      <c r="Q56" s="569" t="str">
        <f t="shared" si="104"/>
        <v xml:space="preserve"> </v>
      </c>
      <c r="R56" s="567" t="str">
        <f t="shared" si="105"/>
        <v xml:space="preserve"> </v>
      </c>
      <c r="S56" s="200" t="str">
        <f t="shared" si="106"/>
        <v xml:space="preserve"> </v>
      </c>
      <c r="T56" s="567" t="str">
        <f t="shared" si="107"/>
        <v xml:space="preserve"> </v>
      </c>
      <c r="U56" s="200" t="str">
        <f t="shared" si="108"/>
        <v xml:space="preserve"> </v>
      </c>
      <c r="V56" s="567" t="str">
        <f t="shared" si="109"/>
        <v xml:space="preserve"> </v>
      </c>
      <c r="W56" s="200" t="str">
        <f t="shared" si="110"/>
        <v xml:space="preserve"> </v>
      </c>
      <c r="Y56" s="213">
        <v>2.206</v>
      </c>
      <c r="Z56" s="218" t="str">
        <f t="shared" si="111"/>
        <v xml:space="preserve"> </v>
      </c>
      <c r="AA56" s="218" t="str">
        <f t="shared" si="112"/>
        <v xml:space="preserve"> </v>
      </c>
      <c r="AB56" s="175" t="str">
        <f t="shared" si="65"/>
        <v xml:space="preserve"> </v>
      </c>
    </row>
    <row r="57" spans="1:28" ht="33.75" x14ac:dyDescent="0.2">
      <c r="A57" s="39">
        <v>2.2069999999999999</v>
      </c>
      <c r="B57" s="177" t="s">
        <v>463</v>
      </c>
      <c r="C57" s="179"/>
      <c r="D57" s="507" t="s">
        <v>17</v>
      </c>
      <c r="E57" s="174" t="str">
        <f>+IF(Checklist!C59="","NOT SCORED",Checklist!C59)</f>
        <v>NOT SCORED</v>
      </c>
      <c r="F57" s="61">
        <v>9.5E-4</v>
      </c>
      <c r="G57" s="174" t="str">
        <f t="shared" si="51"/>
        <v>NOT SCORED</v>
      </c>
      <c r="H57" s="61">
        <f t="shared" si="86"/>
        <v>3.8E-3</v>
      </c>
      <c r="I57" s="175" t="str">
        <f t="shared" si="53"/>
        <v>NOT SCORED</v>
      </c>
      <c r="J57" s="36"/>
      <c r="K57" s="38">
        <v>2.2069999999999999</v>
      </c>
      <c r="L57" s="567" t="str">
        <f t="shared" si="99"/>
        <v xml:space="preserve"> </v>
      </c>
      <c r="M57" s="568" t="str">
        <f t="shared" si="100"/>
        <v xml:space="preserve"> </v>
      </c>
      <c r="N57" s="567" t="str">
        <f t="shared" si="101"/>
        <v xml:space="preserve"> </v>
      </c>
      <c r="O57" s="569" t="str">
        <f t="shared" si="102"/>
        <v xml:space="preserve"> </v>
      </c>
      <c r="P57" s="567" t="str">
        <f t="shared" si="103"/>
        <v xml:space="preserve"> </v>
      </c>
      <c r="Q57" s="569" t="str">
        <f t="shared" si="104"/>
        <v xml:space="preserve"> </v>
      </c>
      <c r="R57" s="567" t="str">
        <f t="shared" si="105"/>
        <v xml:space="preserve"> </v>
      </c>
      <c r="S57" s="200" t="str">
        <f t="shared" si="106"/>
        <v xml:space="preserve"> </v>
      </c>
      <c r="T57" s="567" t="str">
        <f t="shared" si="107"/>
        <v xml:space="preserve"> </v>
      </c>
      <c r="U57" s="200" t="str">
        <f t="shared" si="108"/>
        <v xml:space="preserve"> </v>
      </c>
      <c r="V57" s="567" t="str">
        <f t="shared" si="109"/>
        <v xml:space="preserve"> </v>
      </c>
      <c r="W57" s="200" t="str">
        <f t="shared" si="110"/>
        <v xml:space="preserve"> </v>
      </c>
      <c r="Y57" s="213">
        <v>2.2069999999999999</v>
      </c>
      <c r="Z57" s="218" t="str">
        <f t="shared" si="111"/>
        <v>NOT SCORED</v>
      </c>
      <c r="AA57" s="218">
        <f t="shared" si="112"/>
        <v>3.8E-3</v>
      </c>
      <c r="AB57" s="175" t="str">
        <f t="shared" si="65"/>
        <v>NOT SCORED</v>
      </c>
    </row>
    <row r="58" spans="1:28" ht="79.5" thickBot="1" x14ac:dyDescent="0.25">
      <c r="A58" s="515">
        <v>2.2080000000000002</v>
      </c>
      <c r="B58" s="516"/>
      <c r="C58" s="481"/>
      <c r="D58" s="517" t="s">
        <v>253</v>
      </c>
      <c r="E58" s="174" t="str">
        <f>+IF(Checklist!C60="","NOT SCORED",Checklist!C60)</f>
        <v>NOT SCORED</v>
      </c>
      <c r="F58" s="181">
        <v>8.5999999999999998E-4</v>
      </c>
      <c r="G58" s="174" t="str">
        <f t="shared" si="51"/>
        <v>NOT SCORED</v>
      </c>
      <c r="H58" s="61">
        <f>IF(E58="N/A","N/A",IF(E58="n/p","N/P",F58*4))</f>
        <v>3.4399999999999999E-3</v>
      </c>
      <c r="I58" s="175" t="str">
        <f t="shared" si="53"/>
        <v>NOT SCORED</v>
      </c>
      <c r="J58" s="36"/>
      <c r="K58" s="515">
        <v>2.2080000000000002</v>
      </c>
      <c r="L58" s="567" t="str">
        <f t="shared" si="99"/>
        <v xml:space="preserve"> </v>
      </c>
      <c r="M58" s="568" t="str">
        <f t="shared" si="100"/>
        <v xml:space="preserve"> </v>
      </c>
      <c r="N58" s="567" t="str">
        <f t="shared" si="101"/>
        <v xml:space="preserve"> </v>
      </c>
      <c r="O58" s="569" t="str">
        <f t="shared" si="102"/>
        <v xml:space="preserve"> </v>
      </c>
      <c r="P58" s="567" t="str">
        <f t="shared" si="103"/>
        <v xml:space="preserve"> </v>
      </c>
      <c r="Q58" s="569" t="str">
        <f t="shared" si="104"/>
        <v xml:space="preserve"> </v>
      </c>
      <c r="R58" s="567" t="str">
        <f t="shared" si="105"/>
        <v xml:space="preserve"> </v>
      </c>
      <c r="S58" s="200" t="str">
        <f t="shared" si="106"/>
        <v xml:space="preserve"> </v>
      </c>
      <c r="T58" s="567" t="str">
        <f t="shared" si="107"/>
        <v xml:space="preserve"> </v>
      </c>
      <c r="U58" s="200" t="str">
        <f t="shared" si="108"/>
        <v xml:space="preserve"> </v>
      </c>
      <c r="V58" s="567" t="str">
        <f t="shared" si="109"/>
        <v xml:space="preserve"> </v>
      </c>
      <c r="W58" s="200" t="str">
        <f t="shared" si="110"/>
        <v xml:space="preserve"> </v>
      </c>
      <c r="Y58" s="213"/>
      <c r="Z58" s="218" t="str">
        <f t="shared" si="111"/>
        <v xml:space="preserve"> </v>
      </c>
      <c r="AA58" s="218" t="str">
        <f t="shared" si="112"/>
        <v xml:space="preserve"> </v>
      </c>
      <c r="AB58" s="175" t="str">
        <f t="shared" si="65"/>
        <v xml:space="preserve"> </v>
      </c>
    </row>
    <row r="59" spans="1:28" ht="32.25" thickBot="1" x14ac:dyDescent="0.25">
      <c r="A59" s="41">
        <v>3</v>
      </c>
      <c r="B59" s="41"/>
      <c r="C59" s="489"/>
      <c r="D59" s="62" t="s">
        <v>30</v>
      </c>
      <c r="E59" s="63"/>
      <c r="F59" s="63"/>
      <c r="G59" s="64">
        <f>SUM(G60:G63)</f>
        <v>0</v>
      </c>
      <c r="H59" s="64">
        <f>SUM(H60:H63)</f>
        <v>5.7599999999999998E-2</v>
      </c>
      <c r="I59" s="60">
        <f>G59/H59</f>
        <v>0</v>
      </c>
      <c r="J59" s="36"/>
      <c r="K59" s="41">
        <v>3</v>
      </c>
      <c r="L59" s="571"/>
      <c r="M59" s="572"/>
      <c r="N59" s="571"/>
      <c r="O59" s="572"/>
      <c r="P59" s="571"/>
      <c r="Q59" s="572"/>
      <c r="R59" s="571"/>
      <c r="S59" s="572"/>
      <c r="T59" s="571"/>
      <c r="U59" s="572"/>
      <c r="V59" s="571"/>
      <c r="W59" s="572"/>
      <c r="Y59" s="233">
        <v>3</v>
      </c>
      <c r="Z59" s="242">
        <f>SUM(Z60:Z63)</f>
        <v>0</v>
      </c>
      <c r="AA59" s="242">
        <f>SUM(AA60:AA63)</f>
        <v>4.3200000000000002E-2</v>
      </c>
      <c r="AB59" s="234">
        <f>Z59/AA59</f>
        <v>0</v>
      </c>
    </row>
    <row r="60" spans="1:28" ht="33.75" x14ac:dyDescent="0.2">
      <c r="A60" s="208">
        <v>3.101</v>
      </c>
      <c r="B60" s="208" t="s">
        <v>463</v>
      </c>
      <c r="C60" s="226"/>
      <c r="D60" s="506" t="s">
        <v>18</v>
      </c>
      <c r="E60" s="174" t="str">
        <f>+IF(Checklist!C62="","NOT SCORED",Checklist!C62)</f>
        <v>NOT SCORED</v>
      </c>
      <c r="F60" s="189">
        <v>3.7000000000000002E-3</v>
      </c>
      <c r="G60" s="174" t="str">
        <f t="shared" si="51"/>
        <v>NOT SCORED</v>
      </c>
      <c r="H60" s="189">
        <f>IF(E60="N/A","N/A",IF(E60="n/p","N/P",F60*4))</f>
        <v>1.4800000000000001E-2</v>
      </c>
      <c r="I60" s="175" t="str">
        <f t="shared" si="53"/>
        <v>NOT SCORED</v>
      </c>
      <c r="J60" s="36"/>
      <c r="K60" s="55">
        <v>3.101</v>
      </c>
      <c r="L60" s="567" t="str">
        <f t="shared" ref="L60" si="113">+IF(C60="T1",G60," ")</f>
        <v xml:space="preserve"> </v>
      </c>
      <c r="M60" s="568" t="str">
        <f t="shared" ref="M60" si="114">+IF(C60="T1",H60," ")</f>
        <v xml:space="preserve"> </v>
      </c>
      <c r="N60" s="567" t="str">
        <f t="shared" ref="N60" si="115">+IF(C60="T2",G60," ")</f>
        <v xml:space="preserve"> </v>
      </c>
      <c r="O60" s="569" t="str">
        <f t="shared" ref="O60" si="116">+IF(C60="T2",H60," ")</f>
        <v xml:space="preserve"> </v>
      </c>
      <c r="P60" s="567" t="str">
        <f t="shared" ref="P60" si="117">+IF(C60="T3",G60," ")</f>
        <v xml:space="preserve"> </v>
      </c>
      <c r="Q60" s="569" t="str">
        <f t="shared" ref="Q60" si="118">+IF(C60="T3",H60," ")</f>
        <v xml:space="preserve"> </v>
      </c>
      <c r="R60" s="567" t="str">
        <f t="shared" ref="R60" si="119">+IF(C60="T4",G60," ")</f>
        <v xml:space="preserve"> </v>
      </c>
      <c r="S60" s="200" t="str">
        <f t="shared" ref="S60" si="120">+IF(C60="T4",H60," ")</f>
        <v xml:space="preserve"> </v>
      </c>
      <c r="T60" s="567" t="str">
        <f t="shared" ref="T60" si="121">+IF(C60="T5",G60," ")</f>
        <v xml:space="preserve"> </v>
      </c>
      <c r="U60" s="200" t="str">
        <f t="shared" ref="U60" si="122">+IF(C60="T5",H60," ")</f>
        <v xml:space="preserve"> </v>
      </c>
      <c r="V60" s="567" t="str">
        <f t="shared" ref="V60" si="123">+IF(C60="T6",G60," ")</f>
        <v xml:space="preserve"> </v>
      </c>
      <c r="W60" s="200" t="str">
        <f t="shared" ref="W60" si="124">+IF(C60="T6",H60," ")</f>
        <v xml:space="preserve"> </v>
      </c>
      <c r="Y60" s="210">
        <v>3.101</v>
      </c>
      <c r="Z60" s="218" t="str">
        <f>IF(B60="B",G60," ")</f>
        <v>NOT SCORED</v>
      </c>
      <c r="AA60" s="218">
        <f>IF(B60="B",H60," ")</f>
        <v>1.4800000000000001E-2</v>
      </c>
      <c r="AB60" s="175" t="str">
        <f t="shared" si="65"/>
        <v>NOT SCORED</v>
      </c>
    </row>
    <row r="61" spans="1:28" ht="33.75" x14ac:dyDescent="0.2">
      <c r="A61" s="210">
        <v>3.1019999999999999</v>
      </c>
      <c r="B61" s="210"/>
      <c r="C61" s="179"/>
      <c r="D61" s="510" t="s">
        <v>437</v>
      </c>
      <c r="E61" s="174" t="str">
        <f>+IF(Checklist!C63="","NOT SCORED",Checklist!C63)</f>
        <v>NOT SCORED</v>
      </c>
      <c r="F61" s="187">
        <v>3.5999999999999999E-3</v>
      </c>
      <c r="G61" s="174" t="str">
        <f t="shared" si="51"/>
        <v>NOT SCORED</v>
      </c>
      <c r="H61" s="187">
        <f>IF(E61="N/A","N/A",IF(E61="n/p","N/P",F61*4))</f>
        <v>1.44E-2</v>
      </c>
      <c r="I61" s="175" t="str">
        <f t="shared" si="53"/>
        <v>NOT SCORED</v>
      </c>
      <c r="J61" s="36"/>
      <c r="K61" s="56">
        <v>3.1019999999999999</v>
      </c>
      <c r="L61" s="567" t="str">
        <f t="shared" ref="L61:L63" si="125">+IF(C61="T1",G61," ")</f>
        <v xml:space="preserve"> </v>
      </c>
      <c r="M61" s="568" t="str">
        <f t="shared" ref="M61:M63" si="126">+IF(C61="T1",H61," ")</f>
        <v xml:space="preserve"> </v>
      </c>
      <c r="N61" s="567" t="str">
        <f t="shared" ref="N61:N63" si="127">+IF(C61="T2",G61," ")</f>
        <v xml:space="preserve"> </v>
      </c>
      <c r="O61" s="569" t="str">
        <f t="shared" ref="O61:O63" si="128">+IF(C61="T2",H61," ")</f>
        <v xml:space="preserve"> </v>
      </c>
      <c r="P61" s="567" t="str">
        <f t="shared" ref="P61:P63" si="129">+IF(C61="T3",G61," ")</f>
        <v xml:space="preserve"> </v>
      </c>
      <c r="Q61" s="569" t="str">
        <f t="shared" ref="Q61:Q63" si="130">+IF(C61="T3",H61," ")</f>
        <v xml:space="preserve"> </v>
      </c>
      <c r="R61" s="567" t="str">
        <f t="shared" ref="R61:R63" si="131">+IF(C61="T4",G61," ")</f>
        <v xml:space="preserve"> </v>
      </c>
      <c r="S61" s="200" t="str">
        <f t="shared" ref="S61:S63" si="132">+IF(C61="T4",H61," ")</f>
        <v xml:space="preserve"> </v>
      </c>
      <c r="T61" s="567" t="str">
        <f t="shared" ref="T61:T63" si="133">+IF(C61="T5",G61," ")</f>
        <v xml:space="preserve"> </v>
      </c>
      <c r="U61" s="200" t="str">
        <f t="shared" ref="U61:U63" si="134">+IF(C61="T5",H61," ")</f>
        <v xml:space="preserve"> </v>
      </c>
      <c r="V61" s="567" t="str">
        <f t="shared" ref="V61:V63" si="135">+IF(C61="T6",G61," ")</f>
        <v xml:space="preserve"> </v>
      </c>
      <c r="W61" s="200" t="str">
        <f t="shared" ref="W61:W63" si="136">+IF(C61="T6",H61," ")</f>
        <v xml:space="preserve"> </v>
      </c>
      <c r="Y61" s="210">
        <v>3.1019999999999999</v>
      </c>
      <c r="Z61" s="218" t="str">
        <f>IF(B61="B",G61," ")</f>
        <v xml:space="preserve"> </v>
      </c>
      <c r="AA61" s="218" t="str">
        <f>IF(B61="B",H61," ")</f>
        <v xml:space="preserve"> </v>
      </c>
      <c r="AB61" s="175" t="str">
        <f t="shared" si="65"/>
        <v xml:space="preserve"> </v>
      </c>
    </row>
    <row r="62" spans="1:28" ht="33.75" x14ac:dyDescent="0.2">
      <c r="A62" s="211">
        <v>3.1030000000000002</v>
      </c>
      <c r="B62" s="211" t="s">
        <v>463</v>
      </c>
      <c r="C62" s="179"/>
      <c r="D62" s="518" t="s">
        <v>375</v>
      </c>
      <c r="E62" s="174" t="str">
        <f>+IF(Checklist!C64="","NOT SCORED",Checklist!C64)</f>
        <v>NOT SCORED</v>
      </c>
      <c r="F62" s="187">
        <v>3.5999999999999999E-3</v>
      </c>
      <c r="G62" s="174" t="str">
        <f t="shared" si="51"/>
        <v>NOT SCORED</v>
      </c>
      <c r="H62" s="187">
        <f>IF(E62="N/A","N/A",IF(E62="n/p","N/P",F62*4))</f>
        <v>1.44E-2</v>
      </c>
      <c r="I62" s="175" t="str">
        <f t="shared" si="53"/>
        <v>NOT SCORED</v>
      </c>
      <c r="J62" s="36"/>
      <c r="K62" s="56">
        <v>3.1030000000000002</v>
      </c>
      <c r="L62" s="567" t="str">
        <f t="shared" si="125"/>
        <v xml:space="preserve"> </v>
      </c>
      <c r="M62" s="568" t="str">
        <f t="shared" si="126"/>
        <v xml:space="preserve"> </v>
      </c>
      <c r="N62" s="567" t="str">
        <f t="shared" si="127"/>
        <v xml:space="preserve"> </v>
      </c>
      <c r="O62" s="569" t="str">
        <f t="shared" si="128"/>
        <v xml:space="preserve"> </v>
      </c>
      <c r="P62" s="567" t="str">
        <f t="shared" si="129"/>
        <v xml:space="preserve"> </v>
      </c>
      <c r="Q62" s="569" t="str">
        <f t="shared" si="130"/>
        <v xml:space="preserve"> </v>
      </c>
      <c r="R62" s="567" t="str">
        <f t="shared" si="131"/>
        <v xml:space="preserve"> </v>
      </c>
      <c r="S62" s="200" t="str">
        <f t="shared" si="132"/>
        <v xml:space="preserve"> </v>
      </c>
      <c r="T62" s="567" t="str">
        <f t="shared" si="133"/>
        <v xml:space="preserve"> </v>
      </c>
      <c r="U62" s="200" t="str">
        <f t="shared" si="134"/>
        <v xml:space="preserve"> </v>
      </c>
      <c r="V62" s="567" t="str">
        <f t="shared" si="135"/>
        <v xml:space="preserve"> </v>
      </c>
      <c r="W62" s="200" t="str">
        <f t="shared" si="136"/>
        <v xml:space="preserve"> </v>
      </c>
      <c r="Y62" s="210">
        <v>3.1030000000000002</v>
      </c>
      <c r="Z62" s="218" t="str">
        <f>IF(B62="B",G62," ")</f>
        <v>NOT SCORED</v>
      </c>
      <c r="AA62" s="218">
        <f>IF(B62="B",H62," ")</f>
        <v>1.44E-2</v>
      </c>
      <c r="AB62" s="175" t="str">
        <f t="shared" si="65"/>
        <v>NOT SCORED</v>
      </c>
    </row>
    <row r="63" spans="1:28" ht="34.5" thickBot="1" x14ac:dyDescent="0.25">
      <c r="A63" s="209">
        <v>3.1040000000000001</v>
      </c>
      <c r="B63" s="209" t="s">
        <v>463</v>
      </c>
      <c r="C63" s="481"/>
      <c r="D63" s="519" t="s">
        <v>19</v>
      </c>
      <c r="E63" s="174" t="str">
        <f>+IF(Checklist!C65="","NOT SCORED",Checklist!C65)</f>
        <v>NOT SCORED</v>
      </c>
      <c r="F63" s="65">
        <v>3.5999999999999999E-3</v>
      </c>
      <c r="G63" s="174" t="str">
        <f t="shared" si="51"/>
        <v>NOT SCORED</v>
      </c>
      <c r="H63" s="120">
        <f>IF(E63="N/A","N/A",IF(E63="n/p","N/P",F63*4))</f>
        <v>1.4E-2</v>
      </c>
      <c r="I63" s="175" t="str">
        <f t="shared" si="53"/>
        <v>NOT SCORED</v>
      </c>
      <c r="J63" s="36"/>
      <c r="K63" s="57">
        <v>3.1040000000000001</v>
      </c>
      <c r="L63" s="567" t="str">
        <f t="shared" si="125"/>
        <v xml:space="preserve"> </v>
      </c>
      <c r="M63" s="568" t="str">
        <f t="shared" si="126"/>
        <v xml:space="preserve"> </v>
      </c>
      <c r="N63" s="567" t="str">
        <f t="shared" si="127"/>
        <v xml:space="preserve"> </v>
      </c>
      <c r="O63" s="569" t="str">
        <f t="shared" si="128"/>
        <v xml:space="preserve"> </v>
      </c>
      <c r="P63" s="567" t="str">
        <f t="shared" si="129"/>
        <v xml:space="preserve"> </v>
      </c>
      <c r="Q63" s="569" t="str">
        <f t="shared" si="130"/>
        <v xml:space="preserve"> </v>
      </c>
      <c r="R63" s="567" t="str">
        <f t="shared" si="131"/>
        <v xml:space="preserve"> </v>
      </c>
      <c r="S63" s="200" t="str">
        <f t="shared" si="132"/>
        <v xml:space="preserve"> </v>
      </c>
      <c r="T63" s="567" t="str">
        <f t="shared" si="133"/>
        <v xml:space="preserve"> </v>
      </c>
      <c r="U63" s="200" t="str">
        <f t="shared" si="134"/>
        <v xml:space="preserve"> </v>
      </c>
      <c r="V63" s="567" t="str">
        <f t="shared" si="135"/>
        <v xml:space="preserve"> </v>
      </c>
      <c r="W63" s="200" t="str">
        <f t="shared" si="136"/>
        <v xml:space="preserve"> </v>
      </c>
      <c r="Y63" s="210">
        <v>3.1040000000000001</v>
      </c>
      <c r="Z63" s="218" t="str">
        <f>IF(B63="B",G63," ")</f>
        <v>NOT SCORED</v>
      </c>
      <c r="AA63" s="218">
        <f>IF(B63="B",H63," ")</f>
        <v>1.4E-2</v>
      </c>
      <c r="AB63" s="175" t="str">
        <f t="shared" si="65"/>
        <v>NOT SCORED</v>
      </c>
    </row>
    <row r="64" spans="1:28" ht="21.75" thickBot="1" x14ac:dyDescent="0.25">
      <c r="A64" s="41">
        <v>4</v>
      </c>
      <c r="B64" s="41"/>
      <c r="C64" s="489"/>
      <c r="D64" s="62" t="s">
        <v>31</v>
      </c>
      <c r="E64" s="63"/>
      <c r="F64" s="63"/>
      <c r="G64" s="64">
        <f>SUM(G65:G75)</f>
        <v>0</v>
      </c>
      <c r="H64" s="64">
        <f>SUM(H65:H75)</f>
        <v>5.8400000000000001E-2</v>
      </c>
      <c r="I64" s="60">
        <f>G64/H64</f>
        <v>0</v>
      </c>
      <c r="J64" s="36"/>
      <c r="K64" s="41">
        <v>4</v>
      </c>
      <c r="L64" s="571"/>
      <c r="M64" s="572"/>
      <c r="N64" s="571"/>
      <c r="O64" s="572"/>
      <c r="P64" s="571"/>
      <c r="Q64" s="572"/>
      <c r="R64" s="571"/>
      <c r="S64" s="572"/>
      <c r="T64" s="571"/>
      <c r="U64" s="572"/>
      <c r="V64" s="571"/>
      <c r="W64" s="572"/>
      <c r="Y64" s="233">
        <v>4</v>
      </c>
      <c r="Z64" s="242">
        <f>SUM(Z65:Z75)</f>
        <v>0</v>
      </c>
      <c r="AA64" s="242">
        <f>SUM(AA65:AA75)</f>
        <v>3.2135999999999998E-2</v>
      </c>
      <c r="AB64" s="234">
        <f>Z64/AA64</f>
        <v>0</v>
      </c>
    </row>
    <row r="65" spans="1:28" ht="45" x14ac:dyDescent="0.2">
      <c r="A65" s="37">
        <v>4.101</v>
      </c>
      <c r="B65" s="230"/>
      <c r="C65" s="226"/>
      <c r="D65" s="520" t="s">
        <v>145</v>
      </c>
      <c r="E65" s="174" t="str">
        <f>+IF(Checklist!C67="","NOT SCORED",Checklist!C67)</f>
        <v>NOT SCORED</v>
      </c>
      <c r="F65" s="35">
        <v>1.3309999999999999E-3</v>
      </c>
      <c r="G65" s="174" t="str">
        <f t="shared" si="51"/>
        <v>NOT SCORED</v>
      </c>
      <c r="H65" s="35">
        <f t="shared" ref="H65:H75" si="137">IF(E65="N/A","N/A",IF(E65="n/p","N/P",F65*4))</f>
        <v>5.3239999999999997E-3</v>
      </c>
      <c r="I65" s="175" t="str">
        <f t="shared" si="53"/>
        <v>NOT SCORED</v>
      </c>
      <c r="J65" s="36"/>
      <c r="K65" s="37">
        <v>4.101</v>
      </c>
      <c r="L65" s="567" t="str">
        <f t="shared" ref="L65" si="138">+IF(C65="T1",G65," ")</f>
        <v xml:space="preserve"> </v>
      </c>
      <c r="M65" s="568" t="str">
        <f t="shared" ref="M65" si="139">+IF(C65="T1",H65," ")</f>
        <v xml:space="preserve"> </v>
      </c>
      <c r="N65" s="567" t="str">
        <f t="shared" ref="N65" si="140">+IF(C65="T2",G65," ")</f>
        <v xml:space="preserve"> </v>
      </c>
      <c r="O65" s="569" t="str">
        <f t="shared" ref="O65" si="141">+IF(C65="T2",H65," ")</f>
        <v xml:space="preserve"> </v>
      </c>
      <c r="P65" s="567" t="str">
        <f t="shared" ref="P65" si="142">+IF(C65="T3",G65," ")</f>
        <v xml:space="preserve"> </v>
      </c>
      <c r="Q65" s="569" t="str">
        <f t="shared" ref="Q65" si="143">+IF(C65="T3",H65," ")</f>
        <v xml:space="preserve"> </v>
      </c>
      <c r="R65" s="567" t="str">
        <f t="shared" ref="R65" si="144">+IF(C65="T4",G65," ")</f>
        <v xml:space="preserve"> </v>
      </c>
      <c r="S65" s="200" t="str">
        <f t="shared" ref="S65" si="145">+IF(C65="T4",H65," ")</f>
        <v xml:space="preserve"> </v>
      </c>
      <c r="T65" s="567" t="str">
        <f t="shared" ref="T65" si="146">+IF(C65="T5",G65," ")</f>
        <v xml:space="preserve"> </v>
      </c>
      <c r="U65" s="200" t="str">
        <f t="shared" ref="U65" si="147">+IF(C65="T5",H65," ")</f>
        <v xml:space="preserve"> </v>
      </c>
      <c r="V65" s="567" t="str">
        <f t="shared" ref="V65" si="148">+IF(C65="T6",G65," ")</f>
        <v xml:space="preserve"> </v>
      </c>
      <c r="W65" s="200" t="str">
        <f t="shared" ref="W65" si="149">+IF(C65="T6",H65," ")</f>
        <v xml:space="preserve"> </v>
      </c>
      <c r="Y65" s="179">
        <v>4.101</v>
      </c>
      <c r="Z65" s="218" t="str">
        <f>IF(B65="B",G65," ")</f>
        <v xml:space="preserve"> </v>
      </c>
      <c r="AA65" s="218" t="str">
        <f>IF(B65="B",H65," ")</f>
        <v xml:space="preserve"> </v>
      </c>
      <c r="AB65" s="175" t="str">
        <f t="shared" si="65"/>
        <v xml:space="preserve"> </v>
      </c>
    </row>
    <row r="66" spans="1:28" ht="45" x14ac:dyDescent="0.2">
      <c r="A66" s="39">
        <v>4.1020000000000003</v>
      </c>
      <c r="B66" s="177" t="s">
        <v>463</v>
      </c>
      <c r="C66" s="179"/>
      <c r="D66" s="520" t="s">
        <v>146</v>
      </c>
      <c r="E66" s="174" t="str">
        <f>+IF(Checklist!C68="","NOT SCORED",Checklist!C68)</f>
        <v>NOT SCORED</v>
      </c>
      <c r="F66" s="35">
        <v>1.3359999999999999E-3</v>
      </c>
      <c r="G66" s="174" t="str">
        <f t="shared" si="51"/>
        <v>NOT SCORED</v>
      </c>
      <c r="H66" s="35">
        <f t="shared" si="137"/>
        <v>5.3439999999999998E-3</v>
      </c>
      <c r="I66" s="175" t="str">
        <f t="shared" si="53"/>
        <v>NOT SCORED</v>
      </c>
      <c r="J66" s="36"/>
      <c r="K66" s="38">
        <v>4.1020000000000003</v>
      </c>
      <c r="L66" s="567" t="str">
        <f t="shared" ref="L66:L75" si="150">+IF(C66="T1",G66," ")</f>
        <v xml:space="preserve"> </v>
      </c>
      <c r="M66" s="568" t="str">
        <f t="shared" ref="M66:M75" si="151">+IF(C66="T1",H66," ")</f>
        <v xml:space="preserve"> </v>
      </c>
      <c r="N66" s="567" t="str">
        <f t="shared" ref="N66:N75" si="152">+IF(C66="T2",G66," ")</f>
        <v xml:space="preserve"> </v>
      </c>
      <c r="O66" s="569" t="str">
        <f t="shared" ref="O66:O75" si="153">+IF(C66="T2",H66," ")</f>
        <v xml:space="preserve"> </v>
      </c>
      <c r="P66" s="567" t="str">
        <f t="shared" ref="P66:P75" si="154">+IF(C66="T3",G66," ")</f>
        <v xml:space="preserve"> </v>
      </c>
      <c r="Q66" s="569" t="str">
        <f t="shared" ref="Q66:Q75" si="155">+IF(C66="T3",H66," ")</f>
        <v xml:space="preserve"> </v>
      </c>
      <c r="R66" s="567" t="str">
        <f t="shared" ref="R66:R75" si="156">+IF(C66="T4",G66," ")</f>
        <v xml:space="preserve"> </v>
      </c>
      <c r="S66" s="200" t="str">
        <f t="shared" ref="S66:S75" si="157">+IF(C66="T4",H66," ")</f>
        <v xml:space="preserve"> </v>
      </c>
      <c r="T66" s="567" t="str">
        <f t="shared" ref="T66:T75" si="158">+IF(C66="T5",G66," ")</f>
        <v xml:space="preserve"> </v>
      </c>
      <c r="U66" s="200" t="str">
        <f t="shared" ref="U66:U75" si="159">+IF(C66="T5",H66," ")</f>
        <v xml:space="preserve"> </v>
      </c>
      <c r="V66" s="567" t="str">
        <f t="shared" ref="V66:V75" si="160">+IF(C66="T6",G66," ")</f>
        <v xml:space="preserve"> </v>
      </c>
      <c r="W66" s="200" t="str">
        <f t="shared" ref="W66:W75" si="161">+IF(C66="T6",H66," ")</f>
        <v xml:space="preserve"> </v>
      </c>
      <c r="Y66" s="213">
        <v>4.1020000000000003</v>
      </c>
      <c r="Z66" s="218" t="str">
        <f t="shared" ref="Z66:Z75" si="162">IF(B66="B",G66," ")</f>
        <v>NOT SCORED</v>
      </c>
      <c r="AA66" s="218">
        <f t="shared" ref="AA66:AA75" si="163">IF(B66="B",H66," ")</f>
        <v>5.3439999999999998E-3</v>
      </c>
      <c r="AB66" s="175" t="str">
        <f t="shared" si="65"/>
        <v>NOT SCORED</v>
      </c>
    </row>
    <row r="67" spans="1:28" ht="25.5" x14ac:dyDescent="0.2">
      <c r="A67" s="39">
        <v>4.1029999999999998</v>
      </c>
      <c r="B67" s="177" t="s">
        <v>463</v>
      </c>
      <c r="C67" s="179"/>
      <c r="D67" s="521" t="s">
        <v>99</v>
      </c>
      <c r="E67" s="174" t="str">
        <f>+IF(Checklist!C69="","NOT SCORED",Checklist!C69)</f>
        <v>NOT SCORED</v>
      </c>
      <c r="F67" s="35">
        <v>1.2930000000000001E-3</v>
      </c>
      <c r="G67" s="174" t="str">
        <f t="shared" si="51"/>
        <v>NOT SCORED</v>
      </c>
      <c r="H67" s="35">
        <f t="shared" si="137"/>
        <v>5.1720000000000004E-3</v>
      </c>
      <c r="I67" s="175" t="str">
        <f t="shared" si="53"/>
        <v>NOT SCORED</v>
      </c>
      <c r="J67" s="36"/>
      <c r="K67" s="38">
        <v>4.1029999999999998</v>
      </c>
      <c r="L67" s="567" t="str">
        <f t="shared" si="150"/>
        <v xml:space="preserve"> </v>
      </c>
      <c r="M67" s="568" t="str">
        <f t="shared" si="151"/>
        <v xml:space="preserve"> </v>
      </c>
      <c r="N67" s="567" t="str">
        <f t="shared" si="152"/>
        <v xml:space="preserve"> </v>
      </c>
      <c r="O67" s="569" t="str">
        <f t="shared" si="153"/>
        <v xml:space="preserve"> </v>
      </c>
      <c r="P67" s="567" t="str">
        <f t="shared" si="154"/>
        <v xml:space="preserve"> </v>
      </c>
      <c r="Q67" s="569" t="str">
        <f t="shared" si="155"/>
        <v xml:space="preserve"> </v>
      </c>
      <c r="R67" s="567" t="str">
        <f t="shared" si="156"/>
        <v xml:space="preserve"> </v>
      </c>
      <c r="S67" s="200" t="str">
        <f t="shared" si="157"/>
        <v xml:space="preserve"> </v>
      </c>
      <c r="T67" s="567" t="str">
        <f t="shared" si="158"/>
        <v xml:space="preserve"> </v>
      </c>
      <c r="U67" s="200" t="str">
        <f t="shared" si="159"/>
        <v xml:space="preserve"> </v>
      </c>
      <c r="V67" s="567" t="str">
        <f t="shared" si="160"/>
        <v xml:space="preserve"> </v>
      </c>
      <c r="W67" s="200" t="str">
        <f t="shared" si="161"/>
        <v xml:space="preserve"> </v>
      </c>
      <c r="Y67" s="213">
        <v>4.1029999999999998</v>
      </c>
      <c r="Z67" s="218" t="str">
        <f t="shared" si="162"/>
        <v>NOT SCORED</v>
      </c>
      <c r="AA67" s="218">
        <f t="shared" si="163"/>
        <v>5.1720000000000004E-3</v>
      </c>
      <c r="AB67" s="175" t="str">
        <f t="shared" si="65"/>
        <v>NOT SCORED</v>
      </c>
    </row>
    <row r="68" spans="1:28" ht="25.5" x14ac:dyDescent="0.2">
      <c r="A68" s="38">
        <v>4.1040000000000001</v>
      </c>
      <c r="B68" s="230"/>
      <c r="C68" s="179"/>
      <c r="D68" s="503" t="s">
        <v>215</v>
      </c>
      <c r="E68" s="174" t="str">
        <f>+IF(Checklist!C70="","NOT SCORED",Checklist!C70)</f>
        <v>NOT SCORED</v>
      </c>
      <c r="F68" s="35">
        <v>1.263E-3</v>
      </c>
      <c r="G68" s="174" t="str">
        <f t="shared" si="51"/>
        <v>NOT SCORED</v>
      </c>
      <c r="H68" s="35">
        <f t="shared" si="137"/>
        <v>5.0520000000000001E-3</v>
      </c>
      <c r="I68" s="175" t="str">
        <f t="shared" si="53"/>
        <v>NOT SCORED</v>
      </c>
      <c r="J68" s="36"/>
      <c r="K68" s="38">
        <v>4.1040000000000001</v>
      </c>
      <c r="L68" s="567" t="str">
        <f t="shared" si="150"/>
        <v xml:space="preserve"> </v>
      </c>
      <c r="M68" s="568" t="str">
        <f t="shared" si="151"/>
        <v xml:space="preserve"> </v>
      </c>
      <c r="N68" s="567" t="str">
        <f t="shared" si="152"/>
        <v xml:space="preserve"> </v>
      </c>
      <c r="O68" s="569" t="str">
        <f t="shared" si="153"/>
        <v xml:space="preserve"> </v>
      </c>
      <c r="P68" s="567" t="str">
        <f t="shared" si="154"/>
        <v xml:space="preserve"> </v>
      </c>
      <c r="Q68" s="569" t="str">
        <f t="shared" si="155"/>
        <v xml:space="preserve"> </v>
      </c>
      <c r="R68" s="567" t="str">
        <f t="shared" si="156"/>
        <v xml:space="preserve"> </v>
      </c>
      <c r="S68" s="200" t="str">
        <f t="shared" si="157"/>
        <v xml:space="preserve"> </v>
      </c>
      <c r="T68" s="567" t="str">
        <f t="shared" si="158"/>
        <v xml:space="preserve"> </v>
      </c>
      <c r="U68" s="200" t="str">
        <f t="shared" si="159"/>
        <v xml:space="preserve"> </v>
      </c>
      <c r="V68" s="567" t="str">
        <f t="shared" si="160"/>
        <v xml:space="preserve"> </v>
      </c>
      <c r="W68" s="200" t="str">
        <f t="shared" si="161"/>
        <v xml:space="preserve"> </v>
      </c>
      <c r="Y68" s="213">
        <v>4.1040000000000001</v>
      </c>
      <c r="Z68" s="218" t="str">
        <f t="shared" si="162"/>
        <v xml:space="preserve"> </v>
      </c>
      <c r="AA68" s="218" t="str">
        <f t="shared" si="163"/>
        <v xml:space="preserve"> </v>
      </c>
      <c r="AB68" s="175" t="str">
        <f t="shared" si="65"/>
        <v xml:space="preserve"> </v>
      </c>
    </row>
    <row r="69" spans="1:28" ht="33.75" x14ac:dyDescent="0.2">
      <c r="A69" s="39">
        <v>4.1050000000000004</v>
      </c>
      <c r="B69" s="177" t="s">
        <v>463</v>
      </c>
      <c r="C69" s="179"/>
      <c r="D69" s="518" t="s">
        <v>216</v>
      </c>
      <c r="E69" s="174" t="str">
        <f>+IF(Checklist!C71="","NOT SCORED",Checklist!C71)</f>
        <v>NOT SCORED</v>
      </c>
      <c r="F69" s="35">
        <v>1.3940000000000001E-3</v>
      </c>
      <c r="G69" s="174" t="str">
        <f t="shared" si="51"/>
        <v>NOT SCORED</v>
      </c>
      <c r="H69" s="35">
        <f t="shared" si="137"/>
        <v>5.5760000000000002E-3</v>
      </c>
      <c r="I69" s="175" t="str">
        <f t="shared" si="53"/>
        <v>NOT SCORED</v>
      </c>
      <c r="J69" s="36"/>
      <c r="K69" s="38">
        <v>4.1050000000000004</v>
      </c>
      <c r="L69" s="567" t="str">
        <f t="shared" si="150"/>
        <v xml:space="preserve"> </v>
      </c>
      <c r="M69" s="568" t="str">
        <f t="shared" si="151"/>
        <v xml:space="preserve"> </v>
      </c>
      <c r="N69" s="567" t="str">
        <f t="shared" si="152"/>
        <v xml:space="preserve"> </v>
      </c>
      <c r="O69" s="569" t="str">
        <f t="shared" si="153"/>
        <v xml:space="preserve"> </v>
      </c>
      <c r="P69" s="567" t="str">
        <f t="shared" si="154"/>
        <v xml:space="preserve"> </v>
      </c>
      <c r="Q69" s="569" t="str">
        <f t="shared" si="155"/>
        <v xml:space="preserve"> </v>
      </c>
      <c r="R69" s="567" t="str">
        <f t="shared" si="156"/>
        <v xml:space="preserve"> </v>
      </c>
      <c r="S69" s="200" t="str">
        <f t="shared" si="157"/>
        <v xml:space="preserve"> </v>
      </c>
      <c r="T69" s="567" t="str">
        <f t="shared" si="158"/>
        <v xml:space="preserve"> </v>
      </c>
      <c r="U69" s="200" t="str">
        <f t="shared" si="159"/>
        <v xml:space="preserve"> </v>
      </c>
      <c r="V69" s="567" t="str">
        <f t="shared" si="160"/>
        <v xml:space="preserve"> </v>
      </c>
      <c r="W69" s="200" t="str">
        <f t="shared" si="161"/>
        <v xml:space="preserve"> </v>
      </c>
      <c r="Y69" s="213">
        <v>4.1050000000000004</v>
      </c>
      <c r="Z69" s="218" t="str">
        <f t="shared" si="162"/>
        <v>NOT SCORED</v>
      </c>
      <c r="AA69" s="218">
        <f t="shared" si="163"/>
        <v>5.5760000000000002E-3</v>
      </c>
      <c r="AB69" s="175" t="str">
        <f t="shared" si="65"/>
        <v>NOT SCORED</v>
      </c>
    </row>
    <row r="70" spans="1:28" ht="25.5" x14ac:dyDescent="0.2">
      <c r="A70" s="38">
        <v>4.1059999999999999</v>
      </c>
      <c r="B70" s="230"/>
      <c r="C70" s="179"/>
      <c r="D70" s="503" t="s">
        <v>217</v>
      </c>
      <c r="E70" s="174" t="str">
        <f>+IF(Checklist!C72="","NOT SCORED",Checklist!C72)</f>
        <v>NOT SCORED</v>
      </c>
      <c r="F70" s="35">
        <v>1.3470000000000001E-3</v>
      </c>
      <c r="G70" s="174" t="str">
        <f t="shared" si="51"/>
        <v>NOT SCORED</v>
      </c>
      <c r="H70" s="35">
        <f t="shared" si="137"/>
        <v>5.3880000000000004E-3</v>
      </c>
      <c r="I70" s="175" t="str">
        <f t="shared" si="53"/>
        <v>NOT SCORED</v>
      </c>
      <c r="J70" s="36"/>
      <c r="K70" s="38">
        <v>4.1059999999999999</v>
      </c>
      <c r="L70" s="567" t="str">
        <f t="shared" si="150"/>
        <v xml:space="preserve"> </v>
      </c>
      <c r="M70" s="568" t="str">
        <f t="shared" si="151"/>
        <v xml:space="preserve"> </v>
      </c>
      <c r="N70" s="567" t="str">
        <f t="shared" si="152"/>
        <v xml:space="preserve"> </v>
      </c>
      <c r="O70" s="569" t="str">
        <f t="shared" si="153"/>
        <v xml:space="preserve"> </v>
      </c>
      <c r="P70" s="567" t="str">
        <f t="shared" si="154"/>
        <v xml:space="preserve"> </v>
      </c>
      <c r="Q70" s="569" t="str">
        <f t="shared" si="155"/>
        <v xml:space="preserve"> </v>
      </c>
      <c r="R70" s="567" t="str">
        <f t="shared" si="156"/>
        <v xml:space="preserve"> </v>
      </c>
      <c r="S70" s="200" t="str">
        <f t="shared" si="157"/>
        <v xml:space="preserve"> </v>
      </c>
      <c r="T70" s="567" t="str">
        <f t="shared" si="158"/>
        <v xml:space="preserve"> </v>
      </c>
      <c r="U70" s="200" t="str">
        <f t="shared" si="159"/>
        <v xml:space="preserve"> </v>
      </c>
      <c r="V70" s="567" t="str">
        <f t="shared" si="160"/>
        <v xml:space="preserve"> </v>
      </c>
      <c r="W70" s="200" t="str">
        <f t="shared" si="161"/>
        <v xml:space="preserve"> </v>
      </c>
      <c r="Y70" s="213">
        <v>4.1059999999999999</v>
      </c>
      <c r="Z70" s="218" t="str">
        <f t="shared" si="162"/>
        <v xml:space="preserve"> </v>
      </c>
      <c r="AA70" s="218" t="str">
        <f t="shared" si="163"/>
        <v xml:space="preserve"> </v>
      </c>
      <c r="AB70" s="175" t="str">
        <f t="shared" si="65"/>
        <v xml:space="preserve"> </v>
      </c>
    </row>
    <row r="71" spans="1:28" ht="33.75" x14ac:dyDescent="0.2">
      <c r="A71" s="38">
        <v>4.1070000000000002</v>
      </c>
      <c r="B71" s="230"/>
      <c r="C71" s="179"/>
      <c r="D71" s="503" t="s">
        <v>218</v>
      </c>
      <c r="E71" s="174" t="str">
        <f>+IF(Checklist!C73="","NOT SCORED",Checklist!C73)</f>
        <v>NOT SCORED</v>
      </c>
      <c r="F71" s="35">
        <v>1.343E-3</v>
      </c>
      <c r="G71" s="174" t="str">
        <f t="shared" si="51"/>
        <v>NOT SCORED</v>
      </c>
      <c r="H71" s="35">
        <f t="shared" si="137"/>
        <v>5.372E-3</v>
      </c>
      <c r="I71" s="175" t="str">
        <f t="shared" si="53"/>
        <v>NOT SCORED</v>
      </c>
      <c r="J71" s="36"/>
      <c r="K71" s="38">
        <v>4.1070000000000002</v>
      </c>
      <c r="L71" s="567" t="str">
        <f t="shared" si="150"/>
        <v xml:space="preserve"> </v>
      </c>
      <c r="M71" s="568" t="str">
        <f t="shared" si="151"/>
        <v xml:space="preserve"> </v>
      </c>
      <c r="N71" s="567" t="str">
        <f t="shared" si="152"/>
        <v xml:space="preserve"> </v>
      </c>
      <c r="O71" s="569" t="str">
        <f t="shared" si="153"/>
        <v xml:space="preserve"> </v>
      </c>
      <c r="P71" s="567" t="str">
        <f t="shared" si="154"/>
        <v xml:space="preserve"> </v>
      </c>
      <c r="Q71" s="569" t="str">
        <f t="shared" si="155"/>
        <v xml:space="preserve"> </v>
      </c>
      <c r="R71" s="567" t="str">
        <f t="shared" si="156"/>
        <v xml:space="preserve"> </v>
      </c>
      <c r="S71" s="200" t="str">
        <f t="shared" si="157"/>
        <v xml:space="preserve"> </v>
      </c>
      <c r="T71" s="567" t="str">
        <f t="shared" si="158"/>
        <v xml:space="preserve"> </v>
      </c>
      <c r="U71" s="200" t="str">
        <f t="shared" si="159"/>
        <v xml:space="preserve"> </v>
      </c>
      <c r="V71" s="567" t="str">
        <f t="shared" si="160"/>
        <v xml:space="preserve"> </v>
      </c>
      <c r="W71" s="200" t="str">
        <f t="shared" si="161"/>
        <v xml:space="preserve"> </v>
      </c>
      <c r="Y71" s="213">
        <v>4.1070000000000002</v>
      </c>
      <c r="Z71" s="218" t="str">
        <f t="shared" si="162"/>
        <v xml:space="preserve"> </v>
      </c>
      <c r="AA71" s="218" t="str">
        <f t="shared" si="163"/>
        <v xml:space="preserve"> </v>
      </c>
      <c r="AB71" s="175" t="str">
        <f t="shared" si="65"/>
        <v xml:space="preserve"> </v>
      </c>
    </row>
    <row r="72" spans="1:28" ht="33.75" x14ac:dyDescent="0.2">
      <c r="A72" s="39">
        <v>4.1079999999999997</v>
      </c>
      <c r="B72" s="177" t="s">
        <v>463</v>
      </c>
      <c r="C72" s="179"/>
      <c r="D72" s="501" t="s">
        <v>219</v>
      </c>
      <c r="E72" s="174" t="str">
        <f>+IF(Checklist!C74="","NOT SCORED",Checklist!C74)</f>
        <v>NOT SCORED</v>
      </c>
      <c r="F72" s="35">
        <v>1.3140000000000001E-3</v>
      </c>
      <c r="G72" s="174" t="str">
        <f t="shared" si="51"/>
        <v>NOT SCORED</v>
      </c>
      <c r="H72" s="35">
        <f t="shared" si="137"/>
        <v>5.2560000000000003E-3</v>
      </c>
      <c r="I72" s="175" t="str">
        <f t="shared" si="53"/>
        <v>NOT SCORED</v>
      </c>
      <c r="J72" s="36"/>
      <c r="K72" s="38">
        <v>4.1079999999999997</v>
      </c>
      <c r="L72" s="567" t="str">
        <f t="shared" si="150"/>
        <v xml:space="preserve"> </v>
      </c>
      <c r="M72" s="568" t="str">
        <f t="shared" si="151"/>
        <v xml:space="preserve"> </v>
      </c>
      <c r="N72" s="567" t="str">
        <f t="shared" si="152"/>
        <v xml:space="preserve"> </v>
      </c>
      <c r="O72" s="569" t="str">
        <f t="shared" si="153"/>
        <v xml:space="preserve"> </v>
      </c>
      <c r="P72" s="567" t="str">
        <f t="shared" si="154"/>
        <v xml:space="preserve"> </v>
      </c>
      <c r="Q72" s="569" t="str">
        <f t="shared" si="155"/>
        <v xml:space="preserve"> </v>
      </c>
      <c r="R72" s="567" t="str">
        <f t="shared" si="156"/>
        <v xml:space="preserve"> </v>
      </c>
      <c r="S72" s="200" t="str">
        <f t="shared" si="157"/>
        <v xml:space="preserve"> </v>
      </c>
      <c r="T72" s="567" t="str">
        <f t="shared" si="158"/>
        <v xml:space="preserve"> </v>
      </c>
      <c r="U72" s="200" t="str">
        <f t="shared" si="159"/>
        <v xml:space="preserve"> </v>
      </c>
      <c r="V72" s="567" t="str">
        <f t="shared" si="160"/>
        <v xml:space="preserve"> </v>
      </c>
      <c r="W72" s="200" t="str">
        <f t="shared" si="161"/>
        <v xml:space="preserve"> </v>
      </c>
      <c r="Y72" s="213">
        <v>4.1079999999999997</v>
      </c>
      <c r="Z72" s="218" t="str">
        <f t="shared" si="162"/>
        <v>NOT SCORED</v>
      </c>
      <c r="AA72" s="218">
        <f t="shared" si="163"/>
        <v>5.2560000000000003E-3</v>
      </c>
      <c r="AB72" s="175" t="str">
        <f t="shared" si="65"/>
        <v>NOT SCORED</v>
      </c>
    </row>
    <row r="73" spans="1:28" ht="33.75" x14ac:dyDescent="0.2">
      <c r="A73" s="38">
        <v>4.109</v>
      </c>
      <c r="B73" s="230"/>
      <c r="C73" s="179"/>
      <c r="D73" s="521" t="s">
        <v>100</v>
      </c>
      <c r="E73" s="174" t="str">
        <f>+IF(Checklist!C75="","NOT SCORED",Checklist!C75)</f>
        <v>NOT SCORED</v>
      </c>
      <c r="F73" s="35">
        <v>1.286E-3</v>
      </c>
      <c r="G73" s="174" t="str">
        <f t="shared" si="51"/>
        <v>NOT SCORED</v>
      </c>
      <c r="H73" s="35">
        <f t="shared" si="137"/>
        <v>5.1440000000000001E-3</v>
      </c>
      <c r="I73" s="175" t="str">
        <f t="shared" si="53"/>
        <v>NOT SCORED</v>
      </c>
      <c r="J73" s="36"/>
      <c r="K73" s="38">
        <v>4.109</v>
      </c>
      <c r="L73" s="567" t="str">
        <f t="shared" si="150"/>
        <v xml:space="preserve"> </v>
      </c>
      <c r="M73" s="568" t="str">
        <f t="shared" si="151"/>
        <v xml:space="preserve"> </v>
      </c>
      <c r="N73" s="567" t="str">
        <f t="shared" si="152"/>
        <v xml:space="preserve"> </v>
      </c>
      <c r="O73" s="569" t="str">
        <f t="shared" si="153"/>
        <v xml:space="preserve"> </v>
      </c>
      <c r="P73" s="567" t="str">
        <f t="shared" si="154"/>
        <v xml:space="preserve"> </v>
      </c>
      <c r="Q73" s="569" t="str">
        <f t="shared" si="155"/>
        <v xml:space="preserve"> </v>
      </c>
      <c r="R73" s="567" t="str">
        <f t="shared" si="156"/>
        <v xml:space="preserve"> </v>
      </c>
      <c r="S73" s="200" t="str">
        <f t="shared" si="157"/>
        <v xml:space="preserve"> </v>
      </c>
      <c r="T73" s="567" t="str">
        <f t="shared" si="158"/>
        <v xml:space="preserve"> </v>
      </c>
      <c r="U73" s="200" t="str">
        <f t="shared" si="159"/>
        <v xml:space="preserve"> </v>
      </c>
      <c r="V73" s="567" t="str">
        <f t="shared" si="160"/>
        <v xml:space="preserve"> </v>
      </c>
      <c r="W73" s="200" t="str">
        <f t="shared" si="161"/>
        <v xml:space="preserve"> </v>
      </c>
      <c r="Y73" s="213">
        <v>4.109</v>
      </c>
      <c r="Z73" s="218" t="str">
        <f t="shared" si="162"/>
        <v xml:space="preserve"> </v>
      </c>
      <c r="AA73" s="218" t="str">
        <f t="shared" si="163"/>
        <v xml:space="preserve"> </v>
      </c>
      <c r="AB73" s="175" t="str">
        <f t="shared" si="65"/>
        <v xml:space="preserve"> </v>
      </c>
    </row>
    <row r="74" spans="1:28" ht="33.75" x14ac:dyDescent="0.2">
      <c r="A74" s="39">
        <v>4.1100000000000003</v>
      </c>
      <c r="B74" s="177" t="s">
        <v>463</v>
      </c>
      <c r="C74" s="179" t="s">
        <v>605</v>
      </c>
      <c r="D74" s="522" t="s">
        <v>85</v>
      </c>
      <c r="E74" s="174" t="str">
        <f>+IF(Checklist!C76="","NOT SCORED",Checklist!C76)</f>
        <v>NOT SCORED</v>
      </c>
      <c r="F74" s="35">
        <v>1.325E-3</v>
      </c>
      <c r="G74" s="174" t="str">
        <f t="shared" si="51"/>
        <v>NOT SCORED</v>
      </c>
      <c r="H74" s="35">
        <f t="shared" si="137"/>
        <v>5.3E-3</v>
      </c>
      <c r="I74" s="175" t="str">
        <f t="shared" si="53"/>
        <v>NOT SCORED</v>
      </c>
      <c r="J74" s="36"/>
      <c r="K74" s="38">
        <v>4.1100000000000003</v>
      </c>
      <c r="L74" s="567" t="str">
        <f t="shared" si="150"/>
        <v xml:space="preserve"> </v>
      </c>
      <c r="M74" s="568" t="str">
        <f t="shared" si="151"/>
        <v xml:space="preserve"> </v>
      </c>
      <c r="N74" s="567" t="str">
        <f t="shared" si="152"/>
        <v xml:space="preserve"> </v>
      </c>
      <c r="O74" s="569" t="str">
        <f t="shared" si="153"/>
        <v xml:space="preserve"> </v>
      </c>
      <c r="P74" s="567" t="str">
        <f t="shared" si="154"/>
        <v xml:space="preserve"> </v>
      </c>
      <c r="Q74" s="569" t="str">
        <f t="shared" si="155"/>
        <v xml:space="preserve"> </v>
      </c>
      <c r="R74" s="567" t="str">
        <f t="shared" si="156"/>
        <v xml:space="preserve"> </v>
      </c>
      <c r="S74" s="200" t="str">
        <f t="shared" si="157"/>
        <v xml:space="preserve"> </v>
      </c>
      <c r="T74" s="567" t="str">
        <f t="shared" si="158"/>
        <v>NOT SCORED</v>
      </c>
      <c r="U74" s="200">
        <f t="shared" si="159"/>
        <v>5.3E-3</v>
      </c>
      <c r="V74" s="567" t="str">
        <f t="shared" si="160"/>
        <v xml:space="preserve"> </v>
      </c>
      <c r="W74" s="200" t="str">
        <f t="shared" si="161"/>
        <v xml:space="preserve"> </v>
      </c>
      <c r="Y74" s="213">
        <v>4.1100000000000003</v>
      </c>
      <c r="Z74" s="218" t="str">
        <f t="shared" si="162"/>
        <v>NOT SCORED</v>
      </c>
      <c r="AA74" s="218">
        <f t="shared" si="163"/>
        <v>5.3E-3</v>
      </c>
      <c r="AB74" s="175" t="str">
        <f t="shared" si="65"/>
        <v>NOT SCORED</v>
      </c>
    </row>
    <row r="75" spans="1:28" ht="57" thickBot="1" x14ac:dyDescent="0.25">
      <c r="A75" s="66">
        <v>4.1109999999999998</v>
      </c>
      <c r="B75" s="177" t="s">
        <v>463</v>
      </c>
      <c r="C75" s="481"/>
      <c r="D75" s="523" t="s">
        <v>294</v>
      </c>
      <c r="E75" s="174" t="str">
        <f>+IF(Checklist!C77="","NOT SCORED",Checklist!C77)</f>
        <v>NOT SCORED</v>
      </c>
      <c r="F75" s="35">
        <v>1.372E-3</v>
      </c>
      <c r="G75" s="174" t="str">
        <f t="shared" si="51"/>
        <v>NOT SCORED</v>
      </c>
      <c r="H75" s="35">
        <f t="shared" si="137"/>
        <v>5.4879999999999998E-3</v>
      </c>
      <c r="I75" s="175" t="str">
        <f t="shared" si="53"/>
        <v>NOT SCORED</v>
      </c>
      <c r="J75" s="36"/>
      <c r="K75" s="47">
        <v>4.1109999999999998</v>
      </c>
      <c r="L75" s="567" t="str">
        <f t="shared" si="150"/>
        <v xml:space="preserve"> </v>
      </c>
      <c r="M75" s="568" t="str">
        <f t="shared" si="151"/>
        <v xml:space="preserve"> </v>
      </c>
      <c r="N75" s="567" t="str">
        <f t="shared" si="152"/>
        <v xml:space="preserve"> </v>
      </c>
      <c r="O75" s="569" t="str">
        <f t="shared" si="153"/>
        <v xml:space="preserve"> </v>
      </c>
      <c r="P75" s="567" t="str">
        <f t="shared" si="154"/>
        <v xml:space="preserve"> </v>
      </c>
      <c r="Q75" s="569" t="str">
        <f t="shared" si="155"/>
        <v xml:space="preserve"> </v>
      </c>
      <c r="R75" s="567" t="str">
        <f t="shared" si="156"/>
        <v xml:space="preserve"> </v>
      </c>
      <c r="S75" s="200" t="str">
        <f t="shared" si="157"/>
        <v xml:space="preserve"> </v>
      </c>
      <c r="T75" s="567" t="str">
        <f t="shared" si="158"/>
        <v xml:space="preserve"> </v>
      </c>
      <c r="U75" s="200" t="str">
        <f t="shared" si="159"/>
        <v xml:space="preserve"> </v>
      </c>
      <c r="V75" s="567" t="str">
        <f t="shared" si="160"/>
        <v xml:space="preserve"> </v>
      </c>
      <c r="W75" s="200" t="str">
        <f t="shared" si="161"/>
        <v xml:space="preserve"> </v>
      </c>
      <c r="Y75" s="213">
        <v>4.1109999999999998</v>
      </c>
      <c r="Z75" s="218" t="str">
        <f t="shared" si="162"/>
        <v>NOT SCORED</v>
      </c>
      <c r="AA75" s="218">
        <f t="shared" si="163"/>
        <v>5.4879999999999998E-3</v>
      </c>
      <c r="AB75" s="175" t="str">
        <f t="shared" si="65"/>
        <v>NOT SCORED</v>
      </c>
    </row>
    <row r="76" spans="1:28" x14ac:dyDescent="0.2">
      <c r="A76" s="67"/>
      <c r="B76" s="67"/>
      <c r="C76" s="490"/>
      <c r="D76" s="68" t="s">
        <v>139</v>
      </c>
      <c r="E76" s="69"/>
      <c r="F76" s="69"/>
      <c r="G76" s="69"/>
      <c r="H76" s="69"/>
      <c r="I76" s="69"/>
      <c r="J76" s="36"/>
      <c r="K76" s="70"/>
      <c r="L76" s="571"/>
      <c r="M76" s="572"/>
      <c r="N76" s="571"/>
      <c r="O76" s="572"/>
      <c r="P76" s="571"/>
      <c r="Q76" s="572"/>
      <c r="R76" s="571"/>
      <c r="S76" s="572"/>
      <c r="T76" s="571"/>
      <c r="U76" s="572"/>
      <c r="V76" s="571"/>
      <c r="W76" s="572"/>
      <c r="Y76" s="235"/>
      <c r="Z76" s="231"/>
      <c r="AA76" s="231"/>
      <c r="AB76" s="236"/>
    </row>
    <row r="77" spans="1:28" ht="13.5" thickBot="1" x14ac:dyDescent="0.25">
      <c r="A77" s="53">
        <v>5</v>
      </c>
      <c r="B77" s="53"/>
      <c r="C77" s="491"/>
      <c r="D77" s="71" t="s">
        <v>32</v>
      </c>
      <c r="E77" s="72"/>
      <c r="F77" s="72"/>
      <c r="G77" s="73">
        <f>SUM(G78:G109)</f>
        <v>0</v>
      </c>
      <c r="H77" s="73">
        <f>SUM(H78:H109)</f>
        <v>5.9700000000000003E-2</v>
      </c>
      <c r="I77" s="54">
        <f>G77/H77</f>
        <v>0</v>
      </c>
      <c r="J77" s="36"/>
      <c r="K77" s="53">
        <v>5</v>
      </c>
      <c r="L77" s="571"/>
      <c r="M77" s="572"/>
      <c r="N77" s="571"/>
      <c r="O77" s="572"/>
      <c r="P77" s="571"/>
      <c r="Q77" s="572"/>
      <c r="R77" s="571"/>
      <c r="S77" s="572"/>
      <c r="T77" s="571"/>
      <c r="U77" s="572"/>
      <c r="V77" s="571"/>
      <c r="W77" s="572"/>
      <c r="Y77" s="233">
        <v>5</v>
      </c>
      <c r="Z77" s="242">
        <f>SUM(Z78:Z109)</f>
        <v>0</v>
      </c>
      <c r="AA77" s="242">
        <f>SUM(AA78:AA109)</f>
        <v>2.9914E-2</v>
      </c>
      <c r="AB77" s="232">
        <f>Z77/AA77</f>
        <v>0</v>
      </c>
    </row>
    <row r="78" spans="1:28" ht="25.5" x14ac:dyDescent="0.2">
      <c r="A78" s="177">
        <v>5.101</v>
      </c>
      <c r="B78" s="177" t="s">
        <v>463</v>
      </c>
      <c r="C78" s="226" t="s">
        <v>606</v>
      </c>
      <c r="D78" s="524" t="s">
        <v>220</v>
      </c>
      <c r="E78" s="174" t="str">
        <f>+IF(Checklist!C80="","NOT SCORED",Checklist!C80)</f>
        <v>NOT SCORED</v>
      </c>
      <c r="F78" s="34">
        <v>4.8792874645738098E-4</v>
      </c>
      <c r="G78" s="174" t="str">
        <f t="shared" ref="G78:G109" si="164">IF(E78="NOT SCORED","NOT SCORED",IF(E78="n/p","N/P",E78*F78))</f>
        <v>NOT SCORED</v>
      </c>
      <c r="H78" s="122">
        <f t="shared" ref="H78:H109" si="165">IF(E78="N/A","N/A",IF(E78="n/p","N/P",F78*4))</f>
        <v>1.9517149999999999E-3</v>
      </c>
      <c r="I78" s="175" t="str">
        <f t="shared" ref="I78:I109" si="166">IF(E78="NOT SCORED","NOT SCORED",IF(E78="n/p","N/P",G78/H78))</f>
        <v>NOT SCORED</v>
      </c>
      <c r="J78" s="36"/>
      <c r="K78" s="37">
        <v>5.101</v>
      </c>
      <c r="L78" s="567" t="str">
        <f t="shared" ref="L78" si="167">+IF(C78="T1",G78," ")</f>
        <v xml:space="preserve"> </v>
      </c>
      <c r="M78" s="568" t="str">
        <f t="shared" ref="M78" si="168">+IF(C78="T1",H78," ")</f>
        <v xml:space="preserve"> </v>
      </c>
      <c r="N78" s="567" t="str">
        <f t="shared" ref="N78" si="169">+IF(C78="T2",G78," ")</f>
        <v xml:space="preserve"> </v>
      </c>
      <c r="O78" s="569" t="str">
        <f t="shared" ref="O78" si="170">+IF(C78="T2",H78," ")</f>
        <v xml:space="preserve"> </v>
      </c>
      <c r="P78" s="567" t="str">
        <f t="shared" ref="P78" si="171">+IF(C78="T3",G78," ")</f>
        <v xml:space="preserve"> </v>
      </c>
      <c r="Q78" s="569" t="str">
        <f t="shared" ref="Q78" si="172">+IF(C78="T3",H78," ")</f>
        <v xml:space="preserve"> </v>
      </c>
      <c r="R78" s="567" t="str">
        <f t="shared" ref="R78" si="173">+IF(C78="T4",G78," ")</f>
        <v>NOT SCORED</v>
      </c>
      <c r="S78" s="200">
        <f t="shared" ref="S78" si="174">+IF(C78="T4",H78," ")</f>
        <v>1.9517149999999999E-3</v>
      </c>
      <c r="T78" s="567" t="str">
        <f t="shared" ref="T78" si="175">+IF(C78="T5",G78," ")</f>
        <v xml:space="preserve"> </v>
      </c>
      <c r="U78" s="200" t="str">
        <f t="shared" ref="U78" si="176">+IF(C78="T5",H78," ")</f>
        <v xml:space="preserve"> </v>
      </c>
      <c r="V78" s="567" t="str">
        <f t="shared" ref="V78" si="177">+IF(C78="T6",G78," ")</f>
        <v xml:space="preserve"> </v>
      </c>
      <c r="W78" s="200" t="str">
        <f t="shared" ref="W78" si="178">+IF(C78="T6",H78," ")</f>
        <v xml:space="preserve"> </v>
      </c>
      <c r="Y78" s="213">
        <v>5.101</v>
      </c>
      <c r="Z78" s="218" t="str">
        <f>IF(B78="B",G78," ")</f>
        <v>NOT SCORED</v>
      </c>
      <c r="AA78" s="218">
        <f>IF(B78="B",H78," ")</f>
        <v>1.952E-3</v>
      </c>
      <c r="AB78" s="175" t="str">
        <f t="shared" ref="AB78:AB109" si="179">IF(Z78="NOT SCORED","NOT SCORED",IF(B78="B",Z78/AA78," "))</f>
        <v>NOT SCORED</v>
      </c>
    </row>
    <row r="79" spans="1:28" ht="33.75" x14ac:dyDescent="0.2">
      <c r="A79" s="179">
        <v>5.1020000000000003</v>
      </c>
      <c r="B79" s="179"/>
      <c r="C79" s="179" t="s">
        <v>606</v>
      </c>
      <c r="D79" s="525" t="s">
        <v>438</v>
      </c>
      <c r="E79" s="174" t="str">
        <f>+IF(Checklist!C81="","NOT SCORED",Checklist!C81)</f>
        <v>NOT SCORED</v>
      </c>
      <c r="F79" s="34">
        <v>4.7312575801753001E-4</v>
      </c>
      <c r="G79" s="174" t="str">
        <f t="shared" si="164"/>
        <v>NOT SCORED</v>
      </c>
      <c r="H79" s="122">
        <f t="shared" si="165"/>
        <v>1.892503E-3</v>
      </c>
      <c r="I79" s="175" t="str">
        <f t="shared" si="166"/>
        <v>NOT SCORED</v>
      </c>
      <c r="J79" s="36"/>
      <c r="K79" s="38">
        <v>5.1020000000000003</v>
      </c>
      <c r="L79" s="567" t="str">
        <f t="shared" ref="L79:L109" si="180">+IF(C79="T1",G79," ")</f>
        <v xml:space="preserve"> </v>
      </c>
      <c r="M79" s="568" t="str">
        <f t="shared" ref="M79:M109" si="181">+IF(C79="T1",H79," ")</f>
        <v xml:space="preserve"> </v>
      </c>
      <c r="N79" s="567" t="str">
        <f t="shared" ref="N79:N109" si="182">+IF(C79="T2",G79," ")</f>
        <v xml:space="preserve"> </v>
      </c>
      <c r="O79" s="569" t="str">
        <f t="shared" ref="O79:O109" si="183">+IF(C79="T2",H79," ")</f>
        <v xml:space="preserve"> </v>
      </c>
      <c r="P79" s="567" t="str">
        <f t="shared" ref="P79:P109" si="184">+IF(C79="T3",G79," ")</f>
        <v xml:space="preserve"> </v>
      </c>
      <c r="Q79" s="569" t="str">
        <f t="shared" ref="Q79:Q109" si="185">+IF(C79="T3",H79," ")</f>
        <v xml:space="preserve"> </v>
      </c>
      <c r="R79" s="567" t="str">
        <f t="shared" ref="R79:R109" si="186">+IF(C79="T4",G79," ")</f>
        <v>NOT SCORED</v>
      </c>
      <c r="S79" s="200">
        <f t="shared" ref="S79:S109" si="187">+IF(C79="T4",H79," ")</f>
        <v>1.892503E-3</v>
      </c>
      <c r="T79" s="567" t="str">
        <f t="shared" ref="T79:T109" si="188">+IF(C79="T5",G79," ")</f>
        <v xml:space="preserve"> </v>
      </c>
      <c r="U79" s="200" t="str">
        <f t="shared" ref="U79:U109" si="189">+IF(C79="T5",H79," ")</f>
        <v xml:space="preserve"> </v>
      </c>
      <c r="V79" s="567" t="str">
        <f t="shared" ref="V79:V109" si="190">+IF(C79="T6",G79," ")</f>
        <v xml:space="preserve"> </v>
      </c>
      <c r="W79" s="200" t="str">
        <f t="shared" ref="W79:W109" si="191">+IF(C79="T6",H79," ")</f>
        <v xml:space="preserve"> </v>
      </c>
      <c r="Y79" s="213">
        <v>5.1020000000000003</v>
      </c>
      <c r="Z79" s="218" t="str">
        <f t="shared" ref="Z79:Z109" si="192">IF(B79="B",G79," ")</f>
        <v xml:space="preserve"> </v>
      </c>
      <c r="AA79" s="218" t="str">
        <f t="shared" ref="AA79:AA109" si="193">IF(B79="B",H79," ")</f>
        <v xml:space="preserve"> </v>
      </c>
      <c r="AB79" s="175" t="str">
        <f t="shared" si="179"/>
        <v xml:space="preserve"> </v>
      </c>
    </row>
    <row r="80" spans="1:28" ht="25.5" x14ac:dyDescent="0.2">
      <c r="A80" s="178">
        <v>5.1029999999999998</v>
      </c>
      <c r="B80" s="178" t="s">
        <v>463</v>
      </c>
      <c r="C80" s="179" t="s">
        <v>606</v>
      </c>
      <c r="D80" s="525" t="s">
        <v>439</v>
      </c>
      <c r="E80" s="174" t="str">
        <f>+IF(Checklist!C82="","NOT SCORED",Checklist!C82)</f>
        <v>NOT SCORED</v>
      </c>
      <c r="F80" s="34">
        <v>4.7554137926366697E-4</v>
      </c>
      <c r="G80" s="174" t="str">
        <f t="shared" si="164"/>
        <v>NOT SCORED</v>
      </c>
      <c r="H80" s="122">
        <f t="shared" si="165"/>
        <v>1.9021660000000001E-3</v>
      </c>
      <c r="I80" s="175" t="str">
        <f t="shared" si="166"/>
        <v>NOT SCORED</v>
      </c>
      <c r="J80" s="36"/>
      <c r="K80" s="38">
        <v>5.1029999999999998</v>
      </c>
      <c r="L80" s="567" t="str">
        <f t="shared" si="180"/>
        <v xml:space="preserve"> </v>
      </c>
      <c r="M80" s="568" t="str">
        <f t="shared" si="181"/>
        <v xml:space="preserve"> </v>
      </c>
      <c r="N80" s="567" t="str">
        <f t="shared" si="182"/>
        <v xml:space="preserve"> </v>
      </c>
      <c r="O80" s="569" t="str">
        <f t="shared" si="183"/>
        <v xml:space="preserve"> </v>
      </c>
      <c r="P80" s="567" t="str">
        <f t="shared" si="184"/>
        <v xml:space="preserve"> </v>
      </c>
      <c r="Q80" s="569" t="str">
        <f t="shared" si="185"/>
        <v xml:space="preserve"> </v>
      </c>
      <c r="R80" s="567" t="str">
        <f t="shared" si="186"/>
        <v>NOT SCORED</v>
      </c>
      <c r="S80" s="200">
        <f t="shared" si="187"/>
        <v>1.9021660000000001E-3</v>
      </c>
      <c r="T80" s="567" t="str">
        <f t="shared" si="188"/>
        <v xml:space="preserve"> </v>
      </c>
      <c r="U80" s="200" t="str">
        <f t="shared" si="189"/>
        <v xml:space="preserve"> </v>
      </c>
      <c r="V80" s="567" t="str">
        <f t="shared" si="190"/>
        <v xml:space="preserve"> </v>
      </c>
      <c r="W80" s="200" t="str">
        <f t="shared" si="191"/>
        <v xml:space="preserve"> </v>
      </c>
      <c r="Y80" s="213">
        <v>5.1029999999999998</v>
      </c>
      <c r="Z80" s="218" t="str">
        <f t="shared" si="192"/>
        <v>NOT SCORED</v>
      </c>
      <c r="AA80" s="218">
        <f t="shared" si="193"/>
        <v>1.902E-3</v>
      </c>
      <c r="AB80" s="175" t="str">
        <f t="shared" si="179"/>
        <v>NOT SCORED</v>
      </c>
    </row>
    <row r="81" spans="1:28" ht="25.5" x14ac:dyDescent="0.2">
      <c r="A81" s="178">
        <v>5.1040000000000001</v>
      </c>
      <c r="B81" s="178" t="s">
        <v>463</v>
      </c>
      <c r="C81" s="179" t="s">
        <v>606</v>
      </c>
      <c r="D81" s="525" t="s">
        <v>440</v>
      </c>
      <c r="E81" s="174" t="str">
        <f>+IF(Checklist!C83="","NOT SCORED",Checklist!C83)</f>
        <v>NOT SCORED</v>
      </c>
      <c r="F81" s="34">
        <v>4.7245685026677903E-4</v>
      </c>
      <c r="G81" s="174" t="str">
        <f t="shared" si="164"/>
        <v>NOT SCORED</v>
      </c>
      <c r="H81" s="122">
        <f t="shared" si="165"/>
        <v>1.889827E-3</v>
      </c>
      <c r="I81" s="175" t="str">
        <f t="shared" si="166"/>
        <v>NOT SCORED</v>
      </c>
      <c r="J81" s="36"/>
      <c r="K81" s="38">
        <v>5.1040000000000001</v>
      </c>
      <c r="L81" s="567" t="str">
        <f t="shared" si="180"/>
        <v xml:space="preserve"> </v>
      </c>
      <c r="M81" s="568" t="str">
        <f t="shared" si="181"/>
        <v xml:space="preserve"> </v>
      </c>
      <c r="N81" s="567" t="str">
        <f t="shared" si="182"/>
        <v xml:space="preserve"> </v>
      </c>
      <c r="O81" s="569" t="str">
        <f t="shared" si="183"/>
        <v xml:space="preserve"> </v>
      </c>
      <c r="P81" s="567" t="str">
        <f t="shared" si="184"/>
        <v xml:space="preserve"> </v>
      </c>
      <c r="Q81" s="569" t="str">
        <f t="shared" si="185"/>
        <v xml:space="preserve"> </v>
      </c>
      <c r="R81" s="567" t="str">
        <f t="shared" si="186"/>
        <v>NOT SCORED</v>
      </c>
      <c r="S81" s="200">
        <f t="shared" si="187"/>
        <v>1.889827E-3</v>
      </c>
      <c r="T81" s="567" t="str">
        <f t="shared" si="188"/>
        <v xml:space="preserve"> </v>
      </c>
      <c r="U81" s="200" t="str">
        <f t="shared" si="189"/>
        <v xml:space="preserve"> </v>
      </c>
      <c r="V81" s="567" t="str">
        <f t="shared" si="190"/>
        <v xml:space="preserve"> </v>
      </c>
      <c r="W81" s="200" t="str">
        <f t="shared" si="191"/>
        <v xml:space="preserve"> </v>
      </c>
      <c r="Y81" s="213">
        <v>5.1040000000000001</v>
      </c>
      <c r="Z81" s="218" t="str">
        <f t="shared" si="192"/>
        <v>NOT SCORED</v>
      </c>
      <c r="AA81" s="218">
        <f t="shared" si="193"/>
        <v>1.89E-3</v>
      </c>
      <c r="AB81" s="175" t="str">
        <f t="shared" si="179"/>
        <v>NOT SCORED</v>
      </c>
    </row>
    <row r="82" spans="1:28" ht="25.5" x14ac:dyDescent="0.2">
      <c r="A82" s="179">
        <v>5.1050000000000004</v>
      </c>
      <c r="B82" s="179"/>
      <c r="C82" s="179"/>
      <c r="D82" s="526" t="s">
        <v>441</v>
      </c>
      <c r="E82" s="174" t="str">
        <f>+IF(Checklist!C84="","NOT SCORED",Checklist!C84)</f>
        <v>NOT SCORED</v>
      </c>
      <c r="F82" s="34">
        <v>4.6788335238689201E-4</v>
      </c>
      <c r="G82" s="174" t="str">
        <f t="shared" si="164"/>
        <v>NOT SCORED</v>
      </c>
      <c r="H82" s="122">
        <f t="shared" si="165"/>
        <v>1.8715330000000001E-3</v>
      </c>
      <c r="I82" s="175" t="str">
        <f t="shared" si="166"/>
        <v>NOT SCORED</v>
      </c>
      <c r="J82" s="36"/>
      <c r="K82" s="38">
        <v>5.1050000000000004</v>
      </c>
      <c r="L82" s="567" t="str">
        <f t="shared" si="180"/>
        <v xml:space="preserve"> </v>
      </c>
      <c r="M82" s="568" t="str">
        <f t="shared" si="181"/>
        <v xml:space="preserve"> </v>
      </c>
      <c r="N82" s="567" t="str">
        <f t="shared" si="182"/>
        <v xml:space="preserve"> </v>
      </c>
      <c r="O82" s="569" t="str">
        <f t="shared" si="183"/>
        <v xml:space="preserve"> </v>
      </c>
      <c r="P82" s="567" t="str">
        <f t="shared" si="184"/>
        <v xml:space="preserve"> </v>
      </c>
      <c r="Q82" s="569" t="str">
        <f t="shared" si="185"/>
        <v xml:space="preserve"> </v>
      </c>
      <c r="R82" s="567" t="str">
        <f t="shared" si="186"/>
        <v xml:space="preserve"> </v>
      </c>
      <c r="S82" s="200" t="str">
        <f t="shared" si="187"/>
        <v xml:space="preserve"> </v>
      </c>
      <c r="T82" s="567" t="str">
        <f t="shared" si="188"/>
        <v xml:space="preserve"> </v>
      </c>
      <c r="U82" s="200" t="str">
        <f t="shared" si="189"/>
        <v xml:space="preserve"> </v>
      </c>
      <c r="V82" s="567" t="str">
        <f t="shared" si="190"/>
        <v xml:space="preserve"> </v>
      </c>
      <c r="W82" s="200" t="str">
        <f t="shared" si="191"/>
        <v xml:space="preserve"> </v>
      </c>
      <c r="Y82" s="213">
        <v>5.1050000000000004</v>
      </c>
      <c r="Z82" s="218" t="str">
        <f t="shared" si="192"/>
        <v xml:space="preserve"> </v>
      </c>
      <c r="AA82" s="218" t="str">
        <f t="shared" si="193"/>
        <v xml:space="preserve"> </v>
      </c>
      <c r="AB82" s="175" t="str">
        <f t="shared" si="179"/>
        <v xml:space="preserve"> </v>
      </c>
    </row>
    <row r="83" spans="1:28" ht="25.5" x14ac:dyDescent="0.2">
      <c r="A83" s="178">
        <v>5.1059999999999999</v>
      </c>
      <c r="B83" s="178" t="s">
        <v>463</v>
      </c>
      <c r="C83" s="179" t="s">
        <v>606</v>
      </c>
      <c r="D83" s="525" t="s">
        <v>442</v>
      </c>
      <c r="E83" s="174" t="str">
        <f>+IF(Checklist!C85="","NOT SCORED",Checklist!C85)</f>
        <v>NOT SCORED</v>
      </c>
      <c r="F83" s="34">
        <v>4.8448908036270201E-4</v>
      </c>
      <c r="G83" s="174" t="str">
        <f t="shared" si="164"/>
        <v>NOT SCORED</v>
      </c>
      <c r="H83" s="122">
        <f t="shared" si="165"/>
        <v>1.937956E-3</v>
      </c>
      <c r="I83" s="175" t="str">
        <f t="shared" si="166"/>
        <v>NOT SCORED</v>
      </c>
      <c r="J83" s="36"/>
      <c r="K83" s="38">
        <v>5.1059999999999999</v>
      </c>
      <c r="L83" s="567" t="str">
        <f t="shared" si="180"/>
        <v xml:space="preserve"> </v>
      </c>
      <c r="M83" s="568" t="str">
        <f t="shared" si="181"/>
        <v xml:space="preserve"> </v>
      </c>
      <c r="N83" s="567" t="str">
        <f t="shared" si="182"/>
        <v xml:space="preserve"> </v>
      </c>
      <c r="O83" s="569" t="str">
        <f t="shared" si="183"/>
        <v xml:space="preserve"> </v>
      </c>
      <c r="P83" s="567" t="str">
        <f t="shared" si="184"/>
        <v xml:space="preserve"> </v>
      </c>
      <c r="Q83" s="569" t="str">
        <f t="shared" si="185"/>
        <v xml:space="preserve"> </v>
      </c>
      <c r="R83" s="567" t="str">
        <f t="shared" si="186"/>
        <v>NOT SCORED</v>
      </c>
      <c r="S83" s="200">
        <f t="shared" si="187"/>
        <v>1.937956E-3</v>
      </c>
      <c r="T83" s="567" t="str">
        <f t="shared" si="188"/>
        <v xml:space="preserve"> </v>
      </c>
      <c r="U83" s="200" t="str">
        <f t="shared" si="189"/>
        <v xml:space="preserve"> </v>
      </c>
      <c r="V83" s="567" t="str">
        <f t="shared" si="190"/>
        <v xml:space="preserve"> </v>
      </c>
      <c r="W83" s="200" t="str">
        <f t="shared" si="191"/>
        <v xml:space="preserve"> </v>
      </c>
      <c r="Y83" s="213">
        <v>5.1059999999999999</v>
      </c>
      <c r="Z83" s="218" t="str">
        <f t="shared" si="192"/>
        <v>NOT SCORED</v>
      </c>
      <c r="AA83" s="218">
        <f t="shared" si="193"/>
        <v>1.9380000000000001E-3</v>
      </c>
      <c r="AB83" s="175" t="str">
        <f t="shared" si="179"/>
        <v>NOT SCORED</v>
      </c>
    </row>
    <row r="84" spans="1:28" ht="33.75" x14ac:dyDescent="0.2">
      <c r="A84" s="184">
        <v>5.1070000000000002</v>
      </c>
      <c r="B84" s="184"/>
      <c r="C84" s="179" t="s">
        <v>606</v>
      </c>
      <c r="D84" s="527" t="s">
        <v>443</v>
      </c>
      <c r="E84" s="174" t="str">
        <f>+IF(Checklist!C86="","NOT SCORED",Checklist!C86)</f>
        <v>NOT SCORED</v>
      </c>
      <c r="F84" s="34">
        <v>4.7233115589333599E-4</v>
      </c>
      <c r="G84" s="174" t="str">
        <f t="shared" si="164"/>
        <v>NOT SCORED</v>
      </c>
      <c r="H84" s="122">
        <f t="shared" si="165"/>
        <v>1.8893250000000001E-3</v>
      </c>
      <c r="I84" s="175" t="str">
        <f t="shared" si="166"/>
        <v>NOT SCORED</v>
      </c>
      <c r="J84" s="36"/>
      <c r="K84" s="38">
        <v>5.1070000000000002</v>
      </c>
      <c r="L84" s="567" t="str">
        <f t="shared" si="180"/>
        <v xml:space="preserve"> </v>
      </c>
      <c r="M84" s="568" t="str">
        <f t="shared" si="181"/>
        <v xml:space="preserve"> </v>
      </c>
      <c r="N84" s="567" t="str">
        <f t="shared" si="182"/>
        <v xml:space="preserve"> </v>
      </c>
      <c r="O84" s="569" t="str">
        <f t="shared" si="183"/>
        <v xml:space="preserve"> </v>
      </c>
      <c r="P84" s="567" t="str">
        <f t="shared" si="184"/>
        <v xml:space="preserve"> </v>
      </c>
      <c r="Q84" s="569" t="str">
        <f t="shared" si="185"/>
        <v xml:space="preserve"> </v>
      </c>
      <c r="R84" s="567" t="str">
        <f t="shared" si="186"/>
        <v>NOT SCORED</v>
      </c>
      <c r="S84" s="200">
        <f t="shared" si="187"/>
        <v>1.8893250000000001E-3</v>
      </c>
      <c r="T84" s="567" t="str">
        <f t="shared" si="188"/>
        <v xml:space="preserve"> </v>
      </c>
      <c r="U84" s="200" t="str">
        <f t="shared" si="189"/>
        <v xml:space="preserve"> </v>
      </c>
      <c r="V84" s="567" t="str">
        <f t="shared" si="190"/>
        <v xml:space="preserve"> </v>
      </c>
      <c r="W84" s="200" t="str">
        <f t="shared" si="191"/>
        <v xml:space="preserve"> </v>
      </c>
      <c r="Y84" s="213">
        <v>5.1070000000000002</v>
      </c>
      <c r="Z84" s="218" t="str">
        <f t="shared" si="192"/>
        <v xml:space="preserve"> </v>
      </c>
      <c r="AA84" s="218" t="str">
        <f t="shared" si="193"/>
        <v xml:space="preserve"> </v>
      </c>
      <c r="AB84" s="175" t="str">
        <f t="shared" si="179"/>
        <v xml:space="preserve"> </v>
      </c>
    </row>
    <row r="85" spans="1:28" ht="25.5" x14ac:dyDescent="0.2">
      <c r="A85" s="178">
        <v>5.1079999999999997</v>
      </c>
      <c r="B85" s="178" t="s">
        <v>463</v>
      </c>
      <c r="C85" s="179" t="s">
        <v>606</v>
      </c>
      <c r="D85" s="527" t="s">
        <v>444</v>
      </c>
      <c r="E85" s="174" t="str">
        <f>+IF(Checklist!C87="","NOT SCORED",Checklist!C87)</f>
        <v>NOT SCORED</v>
      </c>
      <c r="F85" s="34">
        <v>4.7720060185677698E-4</v>
      </c>
      <c r="G85" s="174" t="str">
        <f t="shared" si="164"/>
        <v>NOT SCORED</v>
      </c>
      <c r="H85" s="122">
        <f t="shared" si="165"/>
        <v>1.908802E-3</v>
      </c>
      <c r="I85" s="175" t="str">
        <f t="shared" si="166"/>
        <v>NOT SCORED</v>
      </c>
      <c r="J85" s="36"/>
      <c r="K85" s="38">
        <v>5.1079999999999997</v>
      </c>
      <c r="L85" s="567" t="str">
        <f t="shared" si="180"/>
        <v xml:space="preserve"> </v>
      </c>
      <c r="M85" s="568" t="str">
        <f t="shared" si="181"/>
        <v xml:space="preserve"> </v>
      </c>
      <c r="N85" s="567" t="str">
        <f t="shared" si="182"/>
        <v xml:space="preserve"> </v>
      </c>
      <c r="O85" s="569" t="str">
        <f t="shared" si="183"/>
        <v xml:space="preserve"> </v>
      </c>
      <c r="P85" s="567" t="str">
        <f t="shared" si="184"/>
        <v xml:space="preserve"> </v>
      </c>
      <c r="Q85" s="569" t="str">
        <f t="shared" si="185"/>
        <v xml:space="preserve"> </v>
      </c>
      <c r="R85" s="567" t="str">
        <f t="shared" si="186"/>
        <v>NOT SCORED</v>
      </c>
      <c r="S85" s="200">
        <f t="shared" si="187"/>
        <v>1.908802E-3</v>
      </c>
      <c r="T85" s="567" t="str">
        <f t="shared" si="188"/>
        <v xml:space="preserve"> </v>
      </c>
      <c r="U85" s="200" t="str">
        <f t="shared" si="189"/>
        <v xml:space="preserve"> </v>
      </c>
      <c r="V85" s="567" t="str">
        <f t="shared" si="190"/>
        <v xml:space="preserve"> </v>
      </c>
      <c r="W85" s="200" t="str">
        <f t="shared" si="191"/>
        <v xml:space="preserve"> </v>
      </c>
      <c r="Y85" s="213">
        <v>5.1079999999999997</v>
      </c>
      <c r="Z85" s="218" t="str">
        <f t="shared" si="192"/>
        <v>NOT SCORED</v>
      </c>
      <c r="AA85" s="218">
        <f t="shared" si="193"/>
        <v>1.9090000000000001E-3</v>
      </c>
      <c r="AB85" s="175" t="str">
        <f t="shared" si="179"/>
        <v>NOT SCORED</v>
      </c>
    </row>
    <row r="86" spans="1:28" ht="25.5" x14ac:dyDescent="0.2">
      <c r="A86" s="178">
        <v>5.109</v>
      </c>
      <c r="B86" s="178" t="s">
        <v>463</v>
      </c>
      <c r="C86" s="179" t="s">
        <v>606</v>
      </c>
      <c r="D86" s="527" t="s">
        <v>445</v>
      </c>
      <c r="E86" s="174" t="str">
        <f>+IF(Checklist!C88="","NOT SCORED",Checklist!C88)</f>
        <v>NOT SCORED</v>
      </c>
      <c r="F86" s="34">
        <v>4.7217677688789097E-4</v>
      </c>
      <c r="G86" s="174" t="str">
        <f t="shared" si="164"/>
        <v>NOT SCORED</v>
      </c>
      <c r="H86" s="122">
        <f t="shared" si="165"/>
        <v>1.8887070000000001E-3</v>
      </c>
      <c r="I86" s="175" t="str">
        <f t="shared" si="166"/>
        <v>NOT SCORED</v>
      </c>
      <c r="J86" s="36"/>
      <c r="K86" s="38">
        <v>5.109</v>
      </c>
      <c r="L86" s="567" t="str">
        <f t="shared" si="180"/>
        <v xml:space="preserve"> </v>
      </c>
      <c r="M86" s="568" t="str">
        <f t="shared" si="181"/>
        <v xml:space="preserve"> </v>
      </c>
      <c r="N86" s="567" t="str">
        <f t="shared" si="182"/>
        <v xml:space="preserve"> </v>
      </c>
      <c r="O86" s="569" t="str">
        <f t="shared" si="183"/>
        <v xml:space="preserve"> </v>
      </c>
      <c r="P86" s="567" t="str">
        <f t="shared" si="184"/>
        <v xml:space="preserve"> </v>
      </c>
      <c r="Q86" s="569" t="str">
        <f t="shared" si="185"/>
        <v xml:space="preserve"> </v>
      </c>
      <c r="R86" s="567" t="str">
        <f t="shared" si="186"/>
        <v>NOT SCORED</v>
      </c>
      <c r="S86" s="200">
        <f t="shared" si="187"/>
        <v>1.8887070000000001E-3</v>
      </c>
      <c r="T86" s="567" t="str">
        <f t="shared" si="188"/>
        <v xml:space="preserve"> </v>
      </c>
      <c r="U86" s="200" t="str">
        <f t="shared" si="189"/>
        <v xml:space="preserve"> </v>
      </c>
      <c r="V86" s="567" t="str">
        <f t="shared" si="190"/>
        <v xml:space="preserve"> </v>
      </c>
      <c r="W86" s="200" t="str">
        <f t="shared" si="191"/>
        <v xml:space="preserve"> </v>
      </c>
      <c r="Y86" s="213">
        <v>5.109</v>
      </c>
      <c r="Z86" s="218" t="str">
        <f t="shared" si="192"/>
        <v>NOT SCORED</v>
      </c>
      <c r="AA86" s="218">
        <f t="shared" si="193"/>
        <v>1.8890000000000001E-3</v>
      </c>
      <c r="AB86" s="175" t="str">
        <f t="shared" si="179"/>
        <v>NOT SCORED</v>
      </c>
    </row>
    <row r="87" spans="1:28" ht="45" x14ac:dyDescent="0.2">
      <c r="A87" s="178">
        <v>5.1100000000000003</v>
      </c>
      <c r="B87" s="178" t="s">
        <v>463</v>
      </c>
      <c r="C87" s="179" t="s">
        <v>606</v>
      </c>
      <c r="D87" s="528" t="s">
        <v>446</v>
      </c>
      <c r="E87" s="174" t="str">
        <f>+IF(Checklist!C89="","NOT SCORED",Checklist!C89)</f>
        <v>NOT SCORED</v>
      </c>
      <c r="F87" s="34">
        <v>4.62040847141104E-4</v>
      </c>
      <c r="G87" s="174" t="str">
        <f t="shared" si="164"/>
        <v>NOT SCORED</v>
      </c>
      <c r="H87" s="122">
        <f t="shared" si="165"/>
        <v>1.8481630000000001E-3</v>
      </c>
      <c r="I87" s="175" t="str">
        <f t="shared" si="166"/>
        <v>NOT SCORED</v>
      </c>
      <c r="J87" s="36"/>
      <c r="K87" s="38">
        <v>5.1100000000000003</v>
      </c>
      <c r="L87" s="567" t="str">
        <f t="shared" si="180"/>
        <v xml:space="preserve"> </v>
      </c>
      <c r="M87" s="568" t="str">
        <f t="shared" si="181"/>
        <v xml:space="preserve"> </v>
      </c>
      <c r="N87" s="567" t="str">
        <f t="shared" si="182"/>
        <v xml:space="preserve"> </v>
      </c>
      <c r="O87" s="569" t="str">
        <f t="shared" si="183"/>
        <v xml:space="preserve"> </v>
      </c>
      <c r="P87" s="567" t="str">
        <f t="shared" si="184"/>
        <v xml:space="preserve"> </v>
      </c>
      <c r="Q87" s="569" t="str">
        <f t="shared" si="185"/>
        <v xml:space="preserve"> </v>
      </c>
      <c r="R87" s="567" t="str">
        <f t="shared" si="186"/>
        <v>NOT SCORED</v>
      </c>
      <c r="S87" s="200">
        <f t="shared" si="187"/>
        <v>1.8481630000000001E-3</v>
      </c>
      <c r="T87" s="567" t="str">
        <f t="shared" si="188"/>
        <v xml:space="preserve"> </v>
      </c>
      <c r="U87" s="200" t="str">
        <f t="shared" si="189"/>
        <v xml:space="preserve"> </v>
      </c>
      <c r="V87" s="567" t="str">
        <f t="shared" si="190"/>
        <v xml:space="preserve"> </v>
      </c>
      <c r="W87" s="200" t="str">
        <f t="shared" si="191"/>
        <v xml:space="preserve"> </v>
      </c>
      <c r="Y87" s="213">
        <v>5.1100000000000003</v>
      </c>
      <c r="Z87" s="218" t="str">
        <f t="shared" si="192"/>
        <v>NOT SCORED</v>
      </c>
      <c r="AA87" s="218">
        <f t="shared" si="193"/>
        <v>1.848E-3</v>
      </c>
      <c r="AB87" s="175" t="str">
        <f t="shared" si="179"/>
        <v>NOT SCORED</v>
      </c>
    </row>
    <row r="88" spans="1:28" ht="33.75" x14ac:dyDescent="0.2">
      <c r="A88" s="179">
        <v>5.1109999999999998</v>
      </c>
      <c r="B88" s="179"/>
      <c r="C88" s="179"/>
      <c r="D88" s="529" t="s">
        <v>447</v>
      </c>
      <c r="E88" s="174" t="str">
        <f>+IF(Checklist!C90="","NOT SCORED",Checklist!C90)</f>
        <v>NOT SCORED</v>
      </c>
      <c r="F88" s="34">
        <v>4.4019062192949502E-4</v>
      </c>
      <c r="G88" s="174" t="str">
        <f t="shared" si="164"/>
        <v>NOT SCORED</v>
      </c>
      <c r="H88" s="122">
        <f t="shared" si="165"/>
        <v>1.7607619999999999E-3</v>
      </c>
      <c r="I88" s="175" t="str">
        <f t="shared" si="166"/>
        <v>NOT SCORED</v>
      </c>
      <c r="J88" s="36"/>
      <c r="K88" s="38">
        <v>5.1109999999999998</v>
      </c>
      <c r="L88" s="567" t="str">
        <f t="shared" si="180"/>
        <v xml:space="preserve"> </v>
      </c>
      <c r="M88" s="568" t="str">
        <f t="shared" si="181"/>
        <v xml:space="preserve"> </v>
      </c>
      <c r="N88" s="567" t="str">
        <f t="shared" si="182"/>
        <v xml:space="preserve"> </v>
      </c>
      <c r="O88" s="569" t="str">
        <f t="shared" si="183"/>
        <v xml:space="preserve"> </v>
      </c>
      <c r="P88" s="567" t="str">
        <f t="shared" si="184"/>
        <v xml:space="preserve"> </v>
      </c>
      <c r="Q88" s="569" t="str">
        <f t="shared" si="185"/>
        <v xml:space="preserve"> </v>
      </c>
      <c r="R88" s="567" t="str">
        <f t="shared" si="186"/>
        <v xml:space="preserve"> </v>
      </c>
      <c r="S88" s="200" t="str">
        <f t="shared" si="187"/>
        <v xml:space="preserve"> </v>
      </c>
      <c r="T88" s="567" t="str">
        <f t="shared" si="188"/>
        <v xml:space="preserve"> </v>
      </c>
      <c r="U88" s="200" t="str">
        <f t="shared" si="189"/>
        <v xml:space="preserve"> </v>
      </c>
      <c r="V88" s="567" t="str">
        <f t="shared" si="190"/>
        <v xml:space="preserve"> </v>
      </c>
      <c r="W88" s="200" t="str">
        <f t="shared" si="191"/>
        <v xml:space="preserve"> </v>
      </c>
      <c r="Y88" s="213">
        <v>5.1109999999999998</v>
      </c>
      <c r="Z88" s="218" t="str">
        <f t="shared" si="192"/>
        <v xml:space="preserve"> </v>
      </c>
      <c r="AA88" s="218" t="str">
        <f t="shared" si="193"/>
        <v xml:space="preserve"> </v>
      </c>
      <c r="AB88" s="175" t="str">
        <f t="shared" si="179"/>
        <v xml:space="preserve"> </v>
      </c>
    </row>
    <row r="89" spans="1:28" ht="33.75" x14ac:dyDescent="0.2">
      <c r="A89" s="178">
        <v>5.1120000000000001</v>
      </c>
      <c r="B89" s="178" t="s">
        <v>463</v>
      </c>
      <c r="C89" s="179"/>
      <c r="D89" s="530" t="s">
        <v>379</v>
      </c>
      <c r="E89" s="174" t="str">
        <f>+IF(Checklist!C91="","NOT SCORED",Checklist!C91)</f>
        <v>NOT SCORED</v>
      </c>
      <c r="F89" s="34">
        <v>4.6550487734308999E-4</v>
      </c>
      <c r="G89" s="174" t="str">
        <f t="shared" si="164"/>
        <v>NOT SCORED</v>
      </c>
      <c r="H89" s="122">
        <f t="shared" si="165"/>
        <v>1.86202E-3</v>
      </c>
      <c r="I89" s="175" t="str">
        <f t="shared" si="166"/>
        <v>NOT SCORED</v>
      </c>
      <c r="J89" s="36"/>
      <c r="K89" s="38">
        <v>5.1120000000000001</v>
      </c>
      <c r="L89" s="567" t="str">
        <f t="shared" si="180"/>
        <v xml:space="preserve"> </v>
      </c>
      <c r="M89" s="568" t="str">
        <f t="shared" si="181"/>
        <v xml:space="preserve"> </v>
      </c>
      <c r="N89" s="567" t="str">
        <f t="shared" si="182"/>
        <v xml:space="preserve"> </v>
      </c>
      <c r="O89" s="569" t="str">
        <f t="shared" si="183"/>
        <v xml:space="preserve"> </v>
      </c>
      <c r="P89" s="567" t="str">
        <f t="shared" si="184"/>
        <v xml:space="preserve"> </v>
      </c>
      <c r="Q89" s="569" t="str">
        <f t="shared" si="185"/>
        <v xml:space="preserve"> </v>
      </c>
      <c r="R89" s="567" t="str">
        <f t="shared" si="186"/>
        <v xml:space="preserve"> </v>
      </c>
      <c r="S89" s="200" t="str">
        <f t="shared" si="187"/>
        <v xml:space="preserve"> </v>
      </c>
      <c r="T89" s="567" t="str">
        <f t="shared" si="188"/>
        <v xml:space="preserve"> </v>
      </c>
      <c r="U89" s="200" t="str">
        <f t="shared" si="189"/>
        <v xml:space="preserve"> </v>
      </c>
      <c r="V89" s="567" t="str">
        <f t="shared" si="190"/>
        <v xml:space="preserve"> </v>
      </c>
      <c r="W89" s="200" t="str">
        <f t="shared" si="191"/>
        <v xml:space="preserve"> </v>
      </c>
      <c r="Y89" s="213">
        <v>5.1120000000000001</v>
      </c>
      <c r="Z89" s="218" t="str">
        <f t="shared" si="192"/>
        <v>NOT SCORED</v>
      </c>
      <c r="AA89" s="218">
        <f t="shared" si="193"/>
        <v>1.8619999999999999E-3</v>
      </c>
      <c r="AB89" s="175" t="str">
        <f t="shared" si="179"/>
        <v>NOT SCORED</v>
      </c>
    </row>
    <row r="90" spans="1:28" ht="25.5" x14ac:dyDescent="0.2">
      <c r="A90" s="179">
        <v>5.1130000000000004</v>
      </c>
      <c r="B90" s="179"/>
      <c r="C90" s="179"/>
      <c r="D90" s="530" t="s">
        <v>448</v>
      </c>
      <c r="E90" s="174" t="str">
        <f>+IF(Checklist!C92="","NOT SCORED",Checklist!C92)</f>
        <v>NOT SCORED</v>
      </c>
      <c r="F90" s="34">
        <v>4.4980538460371E-4</v>
      </c>
      <c r="G90" s="174" t="str">
        <f t="shared" si="164"/>
        <v>NOT SCORED</v>
      </c>
      <c r="H90" s="122">
        <f t="shared" si="165"/>
        <v>1.7992220000000001E-3</v>
      </c>
      <c r="I90" s="175" t="str">
        <f t="shared" si="166"/>
        <v>NOT SCORED</v>
      </c>
      <c r="J90" s="36"/>
      <c r="K90" s="38">
        <v>5.1130000000000004</v>
      </c>
      <c r="L90" s="567" t="str">
        <f t="shared" si="180"/>
        <v xml:space="preserve"> </v>
      </c>
      <c r="M90" s="568" t="str">
        <f t="shared" si="181"/>
        <v xml:space="preserve"> </v>
      </c>
      <c r="N90" s="567" t="str">
        <f t="shared" si="182"/>
        <v xml:space="preserve"> </v>
      </c>
      <c r="O90" s="569" t="str">
        <f t="shared" si="183"/>
        <v xml:space="preserve"> </v>
      </c>
      <c r="P90" s="567" t="str">
        <f t="shared" si="184"/>
        <v xml:space="preserve"> </v>
      </c>
      <c r="Q90" s="569" t="str">
        <f t="shared" si="185"/>
        <v xml:space="preserve"> </v>
      </c>
      <c r="R90" s="567" t="str">
        <f t="shared" si="186"/>
        <v xml:space="preserve"> </v>
      </c>
      <c r="S90" s="200" t="str">
        <f t="shared" si="187"/>
        <v xml:space="preserve"> </v>
      </c>
      <c r="T90" s="567" t="str">
        <f t="shared" si="188"/>
        <v xml:space="preserve"> </v>
      </c>
      <c r="U90" s="200" t="str">
        <f t="shared" si="189"/>
        <v xml:space="preserve"> </v>
      </c>
      <c r="V90" s="567" t="str">
        <f t="shared" si="190"/>
        <v xml:space="preserve"> </v>
      </c>
      <c r="W90" s="200" t="str">
        <f t="shared" si="191"/>
        <v xml:space="preserve"> </v>
      </c>
      <c r="Y90" s="213">
        <v>5.1130000000000004</v>
      </c>
      <c r="Z90" s="218" t="str">
        <f t="shared" si="192"/>
        <v xml:space="preserve"> </v>
      </c>
      <c r="AA90" s="218" t="str">
        <f t="shared" si="193"/>
        <v xml:space="preserve"> </v>
      </c>
      <c r="AB90" s="175" t="str">
        <f t="shared" si="179"/>
        <v xml:space="preserve"> </v>
      </c>
    </row>
    <row r="91" spans="1:28" ht="25.5" x14ac:dyDescent="0.2">
      <c r="A91" s="178">
        <v>5.1139999999999999</v>
      </c>
      <c r="B91" s="178" t="s">
        <v>463</v>
      </c>
      <c r="C91" s="179"/>
      <c r="D91" s="529" t="s">
        <v>380</v>
      </c>
      <c r="E91" s="174" t="str">
        <f>+IF(Checklist!C93="","NOT SCORED",Checklist!C93)</f>
        <v>NOT SCORED</v>
      </c>
      <c r="F91" s="34">
        <v>4.7380099030864002E-4</v>
      </c>
      <c r="G91" s="174" t="str">
        <f t="shared" si="164"/>
        <v>NOT SCORED</v>
      </c>
      <c r="H91" s="122">
        <f t="shared" si="165"/>
        <v>1.8952039999999999E-3</v>
      </c>
      <c r="I91" s="175" t="str">
        <f t="shared" si="166"/>
        <v>NOT SCORED</v>
      </c>
      <c r="J91" s="36"/>
      <c r="K91" s="38">
        <v>5.1139999999999999</v>
      </c>
      <c r="L91" s="567" t="str">
        <f t="shared" si="180"/>
        <v xml:space="preserve"> </v>
      </c>
      <c r="M91" s="568" t="str">
        <f t="shared" si="181"/>
        <v xml:space="preserve"> </v>
      </c>
      <c r="N91" s="567" t="str">
        <f t="shared" si="182"/>
        <v xml:space="preserve"> </v>
      </c>
      <c r="O91" s="569" t="str">
        <f t="shared" si="183"/>
        <v xml:space="preserve"> </v>
      </c>
      <c r="P91" s="567" t="str">
        <f t="shared" si="184"/>
        <v xml:space="preserve"> </v>
      </c>
      <c r="Q91" s="569" t="str">
        <f t="shared" si="185"/>
        <v xml:space="preserve"> </v>
      </c>
      <c r="R91" s="567" t="str">
        <f t="shared" si="186"/>
        <v xml:space="preserve"> </v>
      </c>
      <c r="S91" s="200" t="str">
        <f t="shared" si="187"/>
        <v xml:space="preserve"> </v>
      </c>
      <c r="T91" s="567" t="str">
        <f t="shared" si="188"/>
        <v xml:space="preserve"> </v>
      </c>
      <c r="U91" s="200" t="str">
        <f t="shared" si="189"/>
        <v xml:space="preserve"> </v>
      </c>
      <c r="V91" s="567" t="str">
        <f t="shared" si="190"/>
        <v xml:space="preserve"> </v>
      </c>
      <c r="W91" s="200" t="str">
        <f t="shared" si="191"/>
        <v xml:space="preserve"> </v>
      </c>
      <c r="Y91" s="213">
        <v>5.1139999999999999</v>
      </c>
      <c r="Z91" s="218" t="str">
        <f t="shared" si="192"/>
        <v>NOT SCORED</v>
      </c>
      <c r="AA91" s="218">
        <f t="shared" si="193"/>
        <v>1.895E-3</v>
      </c>
      <c r="AB91" s="175" t="str">
        <f t="shared" si="179"/>
        <v>NOT SCORED</v>
      </c>
    </row>
    <row r="92" spans="1:28" ht="45" x14ac:dyDescent="0.2">
      <c r="A92" s="179">
        <v>5.1150000000000002</v>
      </c>
      <c r="B92" s="179"/>
      <c r="C92" s="179" t="s">
        <v>606</v>
      </c>
      <c r="D92" s="527" t="s">
        <v>449</v>
      </c>
      <c r="E92" s="174" t="str">
        <f>+IF(Checklist!C94="","NOT SCORED",Checklist!C94)</f>
        <v>NOT SCORED</v>
      </c>
      <c r="F92" s="34">
        <v>4.6496968174142397E-4</v>
      </c>
      <c r="G92" s="174" t="str">
        <f t="shared" si="164"/>
        <v>NOT SCORED</v>
      </c>
      <c r="H92" s="122">
        <f t="shared" si="165"/>
        <v>1.859879E-3</v>
      </c>
      <c r="I92" s="175" t="str">
        <f t="shared" si="166"/>
        <v>NOT SCORED</v>
      </c>
      <c r="J92" s="36"/>
      <c r="K92" s="38">
        <v>5.1150000000000002</v>
      </c>
      <c r="L92" s="567" t="str">
        <f t="shared" si="180"/>
        <v xml:space="preserve"> </v>
      </c>
      <c r="M92" s="568" t="str">
        <f t="shared" si="181"/>
        <v xml:space="preserve"> </v>
      </c>
      <c r="N92" s="567" t="str">
        <f t="shared" si="182"/>
        <v xml:space="preserve"> </v>
      </c>
      <c r="O92" s="569" t="str">
        <f t="shared" si="183"/>
        <v xml:space="preserve"> </v>
      </c>
      <c r="P92" s="567" t="str">
        <f t="shared" si="184"/>
        <v xml:space="preserve"> </v>
      </c>
      <c r="Q92" s="569" t="str">
        <f t="shared" si="185"/>
        <v xml:space="preserve"> </v>
      </c>
      <c r="R92" s="567" t="str">
        <f t="shared" si="186"/>
        <v>NOT SCORED</v>
      </c>
      <c r="S92" s="200">
        <f t="shared" si="187"/>
        <v>1.859879E-3</v>
      </c>
      <c r="T92" s="567" t="str">
        <f t="shared" si="188"/>
        <v xml:space="preserve"> </v>
      </c>
      <c r="U92" s="200" t="str">
        <f t="shared" si="189"/>
        <v xml:space="preserve"> </v>
      </c>
      <c r="V92" s="567" t="str">
        <f t="shared" si="190"/>
        <v xml:space="preserve"> </v>
      </c>
      <c r="W92" s="200" t="str">
        <f t="shared" si="191"/>
        <v xml:space="preserve"> </v>
      </c>
      <c r="Y92" s="213">
        <v>5.1150000000000002</v>
      </c>
      <c r="Z92" s="218" t="str">
        <f t="shared" si="192"/>
        <v xml:space="preserve"> </v>
      </c>
      <c r="AA92" s="218" t="str">
        <f t="shared" si="193"/>
        <v xml:space="preserve"> </v>
      </c>
      <c r="AB92" s="175" t="str">
        <f t="shared" si="179"/>
        <v xml:space="preserve"> </v>
      </c>
    </row>
    <row r="93" spans="1:28" ht="33.75" x14ac:dyDescent="0.2">
      <c r="A93" s="178">
        <v>5.1159999999999997</v>
      </c>
      <c r="B93" s="178" t="s">
        <v>463</v>
      </c>
      <c r="C93" s="179" t="s">
        <v>606</v>
      </c>
      <c r="D93" s="525" t="s">
        <v>161</v>
      </c>
      <c r="E93" s="174" t="str">
        <f>+IF(Checklist!C95="","NOT SCORED",Checklist!C95)</f>
        <v>NOT SCORED</v>
      </c>
      <c r="F93" s="34">
        <v>4.7055256346714198E-4</v>
      </c>
      <c r="G93" s="174" t="str">
        <f t="shared" si="164"/>
        <v>NOT SCORED</v>
      </c>
      <c r="H93" s="121">
        <f t="shared" si="165"/>
        <v>1.88221E-3</v>
      </c>
      <c r="I93" s="175" t="str">
        <f t="shared" si="166"/>
        <v>NOT SCORED</v>
      </c>
      <c r="J93" s="36"/>
      <c r="K93" s="38">
        <v>5.1159999999999997</v>
      </c>
      <c r="L93" s="567" t="str">
        <f t="shared" si="180"/>
        <v xml:space="preserve"> </v>
      </c>
      <c r="M93" s="568" t="str">
        <f t="shared" si="181"/>
        <v xml:space="preserve"> </v>
      </c>
      <c r="N93" s="567" t="str">
        <f t="shared" si="182"/>
        <v xml:space="preserve"> </v>
      </c>
      <c r="O93" s="569" t="str">
        <f t="shared" si="183"/>
        <v xml:space="preserve"> </v>
      </c>
      <c r="P93" s="567" t="str">
        <f t="shared" si="184"/>
        <v xml:space="preserve"> </v>
      </c>
      <c r="Q93" s="569" t="str">
        <f t="shared" si="185"/>
        <v xml:space="preserve"> </v>
      </c>
      <c r="R93" s="567" t="str">
        <f t="shared" si="186"/>
        <v>NOT SCORED</v>
      </c>
      <c r="S93" s="200">
        <f t="shared" si="187"/>
        <v>1.88221E-3</v>
      </c>
      <c r="T93" s="567" t="str">
        <f t="shared" si="188"/>
        <v xml:space="preserve"> </v>
      </c>
      <c r="U93" s="200" t="str">
        <f t="shared" si="189"/>
        <v xml:space="preserve"> </v>
      </c>
      <c r="V93" s="567" t="str">
        <f t="shared" si="190"/>
        <v xml:space="preserve"> </v>
      </c>
      <c r="W93" s="200" t="str">
        <f t="shared" si="191"/>
        <v xml:space="preserve"> </v>
      </c>
      <c r="Y93" s="213">
        <v>5.1159999999999997</v>
      </c>
      <c r="Z93" s="218" t="str">
        <f t="shared" si="192"/>
        <v>NOT SCORED</v>
      </c>
      <c r="AA93" s="218">
        <f t="shared" si="193"/>
        <v>1.882E-3</v>
      </c>
      <c r="AB93" s="175" t="str">
        <f t="shared" si="179"/>
        <v>NOT SCORED</v>
      </c>
    </row>
    <row r="94" spans="1:28" ht="33.75" x14ac:dyDescent="0.2">
      <c r="A94" s="178">
        <v>5.117</v>
      </c>
      <c r="B94" s="178" t="s">
        <v>463</v>
      </c>
      <c r="C94" s="179" t="s">
        <v>606</v>
      </c>
      <c r="D94" s="525" t="s">
        <v>450</v>
      </c>
      <c r="E94" s="174" t="str">
        <f>+IF(Checklist!C96="","NOT SCORED",Checklist!C96)</f>
        <v>NOT SCORED</v>
      </c>
      <c r="F94" s="34">
        <v>4.6785629693291901E-4</v>
      </c>
      <c r="G94" s="174" t="str">
        <f t="shared" si="164"/>
        <v>NOT SCORED</v>
      </c>
      <c r="H94" s="122">
        <f t="shared" si="165"/>
        <v>1.8714249999999999E-3</v>
      </c>
      <c r="I94" s="175" t="str">
        <f t="shared" si="166"/>
        <v>NOT SCORED</v>
      </c>
      <c r="J94" s="36"/>
      <c r="K94" s="38">
        <v>5.117</v>
      </c>
      <c r="L94" s="567" t="str">
        <f t="shared" si="180"/>
        <v xml:space="preserve"> </v>
      </c>
      <c r="M94" s="568" t="str">
        <f t="shared" si="181"/>
        <v xml:space="preserve"> </v>
      </c>
      <c r="N94" s="567" t="str">
        <f t="shared" si="182"/>
        <v xml:space="preserve"> </v>
      </c>
      <c r="O94" s="569" t="str">
        <f t="shared" si="183"/>
        <v xml:space="preserve"> </v>
      </c>
      <c r="P94" s="567" t="str">
        <f t="shared" si="184"/>
        <v xml:space="preserve"> </v>
      </c>
      <c r="Q94" s="569" t="str">
        <f t="shared" si="185"/>
        <v xml:space="preserve"> </v>
      </c>
      <c r="R94" s="567" t="str">
        <f t="shared" si="186"/>
        <v>NOT SCORED</v>
      </c>
      <c r="S94" s="200">
        <f t="shared" si="187"/>
        <v>1.8714249999999999E-3</v>
      </c>
      <c r="T94" s="567" t="str">
        <f t="shared" si="188"/>
        <v xml:space="preserve"> </v>
      </c>
      <c r="U94" s="200" t="str">
        <f t="shared" si="189"/>
        <v xml:space="preserve"> </v>
      </c>
      <c r="V94" s="567" t="str">
        <f t="shared" si="190"/>
        <v xml:space="preserve"> </v>
      </c>
      <c r="W94" s="200" t="str">
        <f t="shared" si="191"/>
        <v xml:space="preserve"> </v>
      </c>
      <c r="Y94" s="213">
        <v>5.117</v>
      </c>
      <c r="Z94" s="218" t="str">
        <f t="shared" si="192"/>
        <v>NOT SCORED</v>
      </c>
      <c r="AA94" s="218">
        <f t="shared" si="193"/>
        <v>1.8710000000000001E-3</v>
      </c>
      <c r="AB94" s="175" t="str">
        <f t="shared" si="179"/>
        <v>NOT SCORED</v>
      </c>
    </row>
    <row r="95" spans="1:28" ht="67.5" x14ac:dyDescent="0.2">
      <c r="A95" s="179">
        <v>5.1180000000000003</v>
      </c>
      <c r="B95" s="179"/>
      <c r="C95" s="179" t="s">
        <v>606</v>
      </c>
      <c r="D95" s="531" t="s">
        <v>451</v>
      </c>
      <c r="E95" s="174" t="str">
        <f>+IF(Checklist!C97="","NOT SCORED",Checklist!C97)</f>
        <v>NOT SCORED</v>
      </c>
      <c r="F95" s="34">
        <v>4.3045542574804999E-4</v>
      </c>
      <c r="G95" s="174" t="str">
        <f t="shared" si="164"/>
        <v>NOT SCORED</v>
      </c>
      <c r="H95" s="122">
        <f t="shared" si="165"/>
        <v>1.721822E-3</v>
      </c>
      <c r="I95" s="175" t="str">
        <f t="shared" si="166"/>
        <v>NOT SCORED</v>
      </c>
      <c r="J95" s="36"/>
      <c r="K95" s="38">
        <v>5.1180000000000003</v>
      </c>
      <c r="L95" s="567" t="str">
        <f t="shared" si="180"/>
        <v xml:space="preserve"> </v>
      </c>
      <c r="M95" s="568" t="str">
        <f t="shared" si="181"/>
        <v xml:space="preserve"> </v>
      </c>
      <c r="N95" s="567" t="str">
        <f t="shared" si="182"/>
        <v xml:space="preserve"> </v>
      </c>
      <c r="O95" s="569" t="str">
        <f t="shared" si="183"/>
        <v xml:space="preserve"> </v>
      </c>
      <c r="P95" s="567" t="str">
        <f t="shared" si="184"/>
        <v xml:space="preserve"> </v>
      </c>
      <c r="Q95" s="569" t="str">
        <f t="shared" si="185"/>
        <v xml:space="preserve"> </v>
      </c>
      <c r="R95" s="567" t="str">
        <f t="shared" si="186"/>
        <v>NOT SCORED</v>
      </c>
      <c r="S95" s="200">
        <f t="shared" si="187"/>
        <v>1.721822E-3</v>
      </c>
      <c r="T95" s="567" t="str">
        <f t="shared" si="188"/>
        <v xml:space="preserve"> </v>
      </c>
      <c r="U95" s="200" t="str">
        <f t="shared" si="189"/>
        <v xml:space="preserve"> </v>
      </c>
      <c r="V95" s="567" t="str">
        <f t="shared" si="190"/>
        <v xml:space="preserve"> </v>
      </c>
      <c r="W95" s="200" t="str">
        <f t="shared" si="191"/>
        <v xml:space="preserve"> </v>
      </c>
      <c r="Y95" s="213">
        <v>5.1180000000000003</v>
      </c>
      <c r="Z95" s="218" t="str">
        <f t="shared" si="192"/>
        <v xml:space="preserve"> </v>
      </c>
      <c r="AA95" s="218" t="str">
        <f t="shared" si="193"/>
        <v xml:space="preserve"> </v>
      </c>
      <c r="AB95" s="175" t="str">
        <f t="shared" si="179"/>
        <v xml:space="preserve"> </v>
      </c>
    </row>
    <row r="96" spans="1:28" ht="33.75" x14ac:dyDescent="0.2">
      <c r="A96" s="179">
        <v>5.1189999999999998</v>
      </c>
      <c r="B96" s="179"/>
      <c r="C96" s="179"/>
      <c r="D96" s="529" t="s">
        <v>452</v>
      </c>
      <c r="E96" s="174" t="str">
        <f>+IF(Checklist!C98="","NOT SCORED",Checklist!C98)</f>
        <v>NOT SCORED</v>
      </c>
      <c r="F96" s="34">
        <v>4.6030055497544301E-4</v>
      </c>
      <c r="G96" s="174" t="str">
        <f t="shared" si="164"/>
        <v>NOT SCORED</v>
      </c>
      <c r="H96" s="122">
        <f t="shared" si="165"/>
        <v>1.8412019999999999E-3</v>
      </c>
      <c r="I96" s="175" t="str">
        <f t="shared" si="166"/>
        <v>NOT SCORED</v>
      </c>
      <c r="J96" s="36"/>
      <c r="K96" s="38">
        <v>5.1189999999999998</v>
      </c>
      <c r="L96" s="567" t="str">
        <f t="shared" si="180"/>
        <v xml:space="preserve"> </v>
      </c>
      <c r="M96" s="568" t="str">
        <f t="shared" si="181"/>
        <v xml:space="preserve"> </v>
      </c>
      <c r="N96" s="567" t="str">
        <f t="shared" si="182"/>
        <v xml:space="preserve"> </v>
      </c>
      <c r="O96" s="569" t="str">
        <f t="shared" si="183"/>
        <v xml:space="preserve"> </v>
      </c>
      <c r="P96" s="567" t="str">
        <f t="shared" si="184"/>
        <v xml:space="preserve"> </v>
      </c>
      <c r="Q96" s="569" t="str">
        <f t="shared" si="185"/>
        <v xml:space="preserve"> </v>
      </c>
      <c r="R96" s="567" t="str">
        <f t="shared" si="186"/>
        <v xml:space="preserve"> </v>
      </c>
      <c r="S96" s="200" t="str">
        <f t="shared" si="187"/>
        <v xml:space="preserve"> </v>
      </c>
      <c r="T96" s="567" t="str">
        <f t="shared" si="188"/>
        <v xml:space="preserve"> </v>
      </c>
      <c r="U96" s="200" t="str">
        <f t="shared" si="189"/>
        <v xml:space="preserve"> </v>
      </c>
      <c r="V96" s="567" t="str">
        <f t="shared" si="190"/>
        <v xml:space="preserve"> </v>
      </c>
      <c r="W96" s="200" t="str">
        <f t="shared" si="191"/>
        <v xml:space="preserve"> </v>
      </c>
      <c r="Y96" s="213">
        <v>5.1189999999999998</v>
      </c>
      <c r="Z96" s="218" t="str">
        <f t="shared" si="192"/>
        <v xml:space="preserve"> </v>
      </c>
      <c r="AA96" s="218" t="str">
        <f t="shared" si="193"/>
        <v xml:space="preserve"> </v>
      </c>
      <c r="AB96" s="175" t="str">
        <f t="shared" si="179"/>
        <v xml:space="preserve"> </v>
      </c>
    </row>
    <row r="97" spans="1:28" ht="25.5" x14ac:dyDescent="0.2">
      <c r="A97" s="179">
        <v>5.12</v>
      </c>
      <c r="B97" s="179"/>
      <c r="C97" s="179"/>
      <c r="D97" s="530" t="s">
        <v>162</v>
      </c>
      <c r="E97" s="174" t="str">
        <f>+IF(Checklist!C99="","NOT SCORED",Checklist!C99)</f>
        <v>NOT SCORED</v>
      </c>
      <c r="F97" s="34">
        <v>4.7559207887526401E-4</v>
      </c>
      <c r="G97" s="174" t="str">
        <f t="shared" si="164"/>
        <v>NOT SCORED</v>
      </c>
      <c r="H97" s="122">
        <f t="shared" si="165"/>
        <v>1.902368E-3</v>
      </c>
      <c r="I97" s="175" t="str">
        <f t="shared" si="166"/>
        <v>NOT SCORED</v>
      </c>
      <c r="J97" s="36"/>
      <c r="K97" s="38">
        <v>5.12</v>
      </c>
      <c r="L97" s="567" t="str">
        <f t="shared" si="180"/>
        <v xml:space="preserve"> </v>
      </c>
      <c r="M97" s="568" t="str">
        <f t="shared" si="181"/>
        <v xml:space="preserve"> </v>
      </c>
      <c r="N97" s="567" t="str">
        <f t="shared" si="182"/>
        <v xml:space="preserve"> </v>
      </c>
      <c r="O97" s="569" t="str">
        <f t="shared" si="183"/>
        <v xml:space="preserve"> </v>
      </c>
      <c r="P97" s="567" t="str">
        <f t="shared" si="184"/>
        <v xml:space="preserve"> </v>
      </c>
      <c r="Q97" s="569" t="str">
        <f t="shared" si="185"/>
        <v xml:space="preserve"> </v>
      </c>
      <c r="R97" s="567" t="str">
        <f t="shared" si="186"/>
        <v xml:space="preserve"> </v>
      </c>
      <c r="S97" s="200" t="str">
        <f t="shared" si="187"/>
        <v xml:space="preserve"> </v>
      </c>
      <c r="T97" s="567" t="str">
        <f t="shared" si="188"/>
        <v xml:space="preserve"> </v>
      </c>
      <c r="U97" s="200" t="str">
        <f t="shared" si="189"/>
        <v xml:space="preserve"> </v>
      </c>
      <c r="V97" s="567" t="str">
        <f t="shared" si="190"/>
        <v xml:space="preserve"> </v>
      </c>
      <c r="W97" s="200" t="str">
        <f t="shared" si="191"/>
        <v xml:space="preserve"> </v>
      </c>
      <c r="Y97" s="213">
        <v>5.12</v>
      </c>
      <c r="Z97" s="218" t="str">
        <f t="shared" si="192"/>
        <v xml:space="preserve"> </v>
      </c>
      <c r="AA97" s="218" t="str">
        <f t="shared" si="193"/>
        <v xml:space="preserve"> </v>
      </c>
      <c r="AB97" s="175" t="str">
        <f t="shared" si="179"/>
        <v xml:space="preserve"> </v>
      </c>
    </row>
    <row r="98" spans="1:28" ht="33.75" x14ac:dyDescent="0.2">
      <c r="A98" s="179">
        <v>5.1210000000000004</v>
      </c>
      <c r="B98" s="179"/>
      <c r="C98" s="179"/>
      <c r="D98" s="530" t="s">
        <v>387</v>
      </c>
      <c r="E98" s="174" t="str">
        <f>+IF(Checklist!C100="","NOT SCORED",Checklist!C100)</f>
        <v>NOT SCORED</v>
      </c>
      <c r="F98" s="34">
        <v>4.7033696010665397E-4</v>
      </c>
      <c r="G98" s="174" t="str">
        <f t="shared" si="164"/>
        <v>NOT SCORED</v>
      </c>
      <c r="H98" s="122">
        <f t="shared" si="165"/>
        <v>1.8813479999999999E-3</v>
      </c>
      <c r="I98" s="175" t="str">
        <f t="shared" si="166"/>
        <v>NOT SCORED</v>
      </c>
      <c r="J98" s="36"/>
      <c r="K98" s="38">
        <v>5.1210000000000004</v>
      </c>
      <c r="L98" s="567" t="str">
        <f t="shared" si="180"/>
        <v xml:space="preserve"> </v>
      </c>
      <c r="M98" s="568" t="str">
        <f t="shared" si="181"/>
        <v xml:space="preserve"> </v>
      </c>
      <c r="N98" s="567" t="str">
        <f t="shared" si="182"/>
        <v xml:space="preserve"> </v>
      </c>
      <c r="O98" s="569" t="str">
        <f t="shared" si="183"/>
        <v xml:space="preserve"> </v>
      </c>
      <c r="P98" s="567" t="str">
        <f t="shared" si="184"/>
        <v xml:space="preserve"> </v>
      </c>
      <c r="Q98" s="569" t="str">
        <f t="shared" si="185"/>
        <v xml:space="preserve"> </v>
      </c>
      <c r="R98" s="567" t="str">
        <f t="shared" si="186"/>
        <v xml:space="preserve"> </v>
      </c>
      <c r="S98" s="200" t="str">
        <f t="shared" si="187"/>
        <v xml:space="preserve"> </v>
      </c>
      <c r="T98" s="567" t="str">
        <f t="shared" si="188"/>
        <v xml:space="preserve"> </v>
      </c>
      <c r="U98" s="200" t="str">
        <f t="shared" si="189"/>
        <v xml:space="preserve"> </v>
      </c>
      <c r="V98" s="567" t="str">
        <f t="shared" si="190"/>
        <v xml:space="preserve"> </v>
      </c>
      <c r="W98" s="200" t="str">
        <f t="shared" si="191"/>
        <v xml:space="preserve"> </v>
      </c>
      <c r="Y98" s="213">
        <v>5.1210000000000004</v>
      </c>
      <c r="Z98" s="218" t="str">
        <f t="shared" si="192"/>
        <v xml:space="preserve"> </v>
      </c>
      <c r="AA98" s="218" t="str">
        <f t="shared" si="193"/>
        <v xml:space="preserve"> </v>
      </c>
      <c r="AB98" s="175" t="str">
        <f t="shared" si="179"/>
        <v xml:space="preserve"> </v>
      </c>
    </row>
    <row r="99" spans="1:28" ht="33.75" x14ac:dyDescent="0.2">
      <c r="A99" s="179">
        <v>5.1219999999999999</v>
      </c>
      <c r="B99" s="179"/>
      <c r="C99" s="179"/>
      <c r="D99" s="529" t="s">
        <v>388</v>
      </c>
      <c r="E99" s="174" t="str">
        <f>+IF(Checklist!C101="","NOT SCORED",Checklist!C101)</f>
        <v>NOT SCORED</v>
      </c>
      <c r="F99" s="34">
        <v>4.8393122368862199E-4</v>
      </c>
      <c r="G99" s="174" t="str">
        <f t="shared" si="164"/>
        <v>NOT SCORED</v>
      </c>
      <c r="H99" s="122">
        <f t="shared" si="165"/>
        <v>1.9357249999999999E-3</v>
      </c>
      <c r="I99" s="175" t="str">
        <f t="shared" si="166"/>
        <v>NOT SCORED</v>
      </c>
      <c r="J99" s="36"/>
      <c r="K99" s="38">
        <v>5.1219999999999999</v>
      </c>
      <c r="L99" s="567" t="str">
        <f t="shared" si="180"/>
        <v xml:space="preserve"> </v>
      </c>
      <c r="M99" s="568" t="str">
        <f t="shared" si="181"/>
        <v xml:space="preserve"> </v>
      </c>
      <c r="N99" s="567" t="str">
        <f t="shared" si="182"/>
        <v xml:space="preserve"> </v>
      </c>
      <c r="O99" s="569" t="str">
        <f t="shared" si="183"/>
        <v xml:space="preserve"> </v>
      </c>
      <c r="P99" s="567" t="str">
        <f t="shared" si="184"/>
        <v xml:space="preserve"> </v>
      </c>
      <c r="Q99" s="569" t="str">
        <f t="shared" si="185"/>
        <v xml:space="preserve"> </v>
      </c>
      <c r="R99" s="567" t="str">
        <f t="shared" si="186"/>
        <v xml:space="preserve"> </v>
      </c>
      <c r="S99" s="200" t="str">
        <f t="shared" si="187"/>
        <v xml:space="preserve"> </v>
      </c>
      <c r="T99" s="567" t="str">
        <f t="shared" si="188"/>
        <v xml:space="preserve"> </v>
      </c>
      <c r="U99" s="200" t="str">
        <f t="shared" si="189"/>
        <v xml:space="preserve"> </v>
      </c>
      <c r="V99" s="567" t="str">
        <f t="shared" si="190"/>
        <v xml:space="preserve"> </v>
      </c>
      <c r="W99" s="200" t="str">
        <f t="shared" si="191"/>
        <v xml:space="preserve"> </v>
      </c>
      <c r="Y99" s="213">
        <v>5.1219999999999999</v>
      </c>
      <c r="Z99" s="218" t="str">
        <f t="shared" si="192"/>
        <v xml:space="preserve"> </v>
      </c>
      <c r="AA99" s="218" t="str">
        <f t="shared" si="193"/>
        <v xml:space="preserve"> </v>
      </c>
      <c r="AB99" s="175" t="str">
        <f t="shared" si="179"/>
        <v xml:space="preserve"> </v>
      </c>
    </row>
    <row r="100" spans="1:28" ht="45" x14ac:dyDescent="0.2">
      <c r="A100" s="179">
        <v>5.1230000000000002</v>
      </c>
      <c r="B100" s="179"/>
      <c r="C100" s="179"/>
      <c r="D100" s="529" t="s">
        <v>453</v>
      </c>
      <c r="E100" s="174" t="str">
        <f>+IF(Checklist!C102="","NOT SCORED",Checklist!C102)</f>
        <v>NOT SCORED</v>
      </c>
      <c r="F100" s="34">
        <v>4.8552086193209202E-4</v>
      </c>
      <c r="G100" s="174" t="str">
        <f t="shared" si="164"/>
        <v>NOT SCORED</v>
      </c>
      <c r="H100" s="122">
        <f t="shared" si="165"/>
        <v>1.942083E-3</v>
      </c>
      <c r="I100" s="175" t="str">
        <f t="shared" si="166"/>
        <v>NOT SCORED</v>
      </c>
      <c r="J100" s="36"/>
      <c r="K100" s="38">
        <v>5.1230000000000002</v>
      </c>
      <c r="L100" s="567" t="str">
        <f t="shared" si="180"/>
        <v xml:space="preserve"> </v>
      </c>
      <c r="M100" s="568" t="str">
        <f t="shared" si="181"/>
        <v xml:space="preserve"> </v>
      </c>
      <c r="N100" s="567" t="str">
        <f t="shared" si="182"/>
        <v xml:space="preserve"> </v>
      </c>
      <c r="O100" s="569" t="str">
        <f t="shared" si="183"/>
        <v xml:space="preserve"> </v>
      </c>
      <c r="P100" s="567" t="str">
        <f t="shared" si="184"/>
        <v xml:space="preserve"> </v>
      </c>
      <c r="Q100" s="569" t="str">
        <f t="shared" si="185"/>
        <v xml:space="preserve"> </v>
      </c>
      <c r="R100" s="567" t="str">
        <f t="shared" si="186"/>
        <v xml:space="preserve"> </v>
      </c>
      <c r="S100" s="200" t="str">
        <f t="shared" si="187"/>
        <v xml:space="preserve"> </v>
      </c>
      <c r="T100" s="567" t="str">
        <f t="shared" si="188"/>
        <v xml:space="preserve"> </v>
      </c>
      <c r="U100" s="200" t="str">
        <f t="shared" si="189"/>
        <v xml:space="preserve"> </v>
      </c>
      <c r="V100" s="567" t="str">
        <f t="shared" si="190"/>
        <v xml:space="preserve"> </v>
      </c>
      <c r="W100" s="200" t="str">
        <f t="shared" si="191"/>
        <v xml:space="preserve"> </v>
      </c>
      <c r="Y100" s="213">
        <v>5.1230000000000002</v>
      </c>
      <c r="Z100" s="218" t="str">
        <f t="shared" si="192"/>
        <v xml:space="preserve"> </v>
      </c>
      <c r="AA100" s="218" t="str">
        <f t="shared" si="193"/>
        <v xml:space="preserve"> </v>
      </c>
      <c r="AB100" s="175" t="str">
        <f t="shared" si="179"/>
        <v xml:space="preserve"> </v>
      </c>
    </row>
    <row r="101" spans="1:28" ht="33.75" x14ac:dyDescent="0.2">
      <c r="A101" s="178">
        <v>5.1239999999999997</v>
      </c>
      <c r="B101" s="178" t="s">
        <v>463</v>
      </c>
      <c r="C101" s="179"/>
      <c r="D101" s="532" t="s">
        <v>127</v>
      </c>
      <c r="E101" s="174" t="str">
        <f>+IF(Checklist!C103="","NOT SCORED",Checklist!C103)</f>
        <v>NOT SCORED</v>
      </c>
      <c r="F101" s="34">
        <v>4.6459196265464403E-4</v>
      </c>
      <c r="G101" s="174" t="str">
        <f t="shared" si="164"/>
        <v>NOT SCORED</v>
      </c>
      <c r="H101" s="122">
        <f t="shared" si="165"/>
        <v>1.858368E-3</v>
      </c>
      <c r="I101" s="175" t="str">
        <f t="shared" si="166"/>
        <v>NOT SCORED</v>
      </c>
      <c r="J101" s="36"/>
      <c r="K101" s="38">
        <v>5.1239999999999997</v>
      </c>
      <c r="L101" s="567" t="str">
        <f t="shared" si="180"/>
        <v xml:space="preserve"> </v>
      </c>
      <c r="M101" s="568" t="str">
        <f t="shared" si="181"/>
        <v xml:space="preserve"> </v>
      </c>
      <c r="N101" s="567" t="str">
        <f t="shared" si="182"/>
        <v xml:space="preserve"> </v>
      </c>
      <c r="O101" s="569" t="str">
        <f t="shared" si="183"/>
        <v xml:space="preserve"> </v>
      </c>
      <c r="P101" s="567" t="str">
        <f t="shared" si="184"/>
        <v xml:space="preserve"> </v>
      </c>
      <c r="Q101" s="569" t="str">
        <f t="shared" si="185"/>
        <v xml:space="preserve"> </v>
      </c>
      <c r="R101" s="567" t="str">
        <f t="shared" si="186"/>
        <v xml:space="preserve"> </v>
      </c>
      <c r="S101" s="200" t="str">
        <f t="shared" si="187"/>
        <v xml:space="preserve"> </v>
      </c>
      <c r="T101" s="567" t="str">
        <f t="shared" si="188"/>
        <v xml:space="preserve"> </v>
      </c>
      <c r="U101" s="200" t="str">
        <f t="shared" si="189"/>
        <v xml:space="preserve"> </v>
      </c>
      <c r="V101" s="567" t="str">
        <f t="shared" si="190"/>
        <v xml:space="preserve"> </v>
      </c>
      <c r="W101" s="200" t="str">
        <f t="shared" si="191"/>
        <v xml:space="preserve"> </v>
      </c>
      <c r="Y101" s="213">
        <v>5.1239999999999997</v>
      </c>
      <c r="Z101" s="218" t="str">
        <f t="shared" si="192"/>
        <v>NOT SCORED</v>
      </c>
      <c r="AA101" s="218">
        <f t="shared" si="193"/>
        <v>1.8580000000000001E-3</v>
      </c>
      <c r="AB101" s="175" t="str">
        <f t="shared" si="179"/>
        <v>NOT SCORED</v>
      </c>
    </row>
    <row r="102" spans="1:28" ht="33.75" x14ac:dyDescent="0.2">
      <c r="A102" s="179">
        <v>5.125</v>
      </c>
      <c r="B102" s="179"/>
      <c r="C102" s="179"/>
      <c r="D102" s="532" t="s">
        <v>390</v>
      </c>
      <c r="E102" s="174" t="str">
        <f>+IF(Checklist!C104="","NOT SCORED",Checklist!C104)</f>
        <v>NOT SCORED</v>
      </c>
      <c r="F102" s="34">
        <v>4.6054097997056298E-4</v>
      </c>
      <c r="G102" s="174" t="str">
        <f t="shared" si="164"/>
        <v>NOT SCORED</v>
      </c>
      <c r="H102" s="122">
        <f t="shared" si="165"/>
        <v>1.8421640000000001E-3</v>
      </c>
      <c r="I102" s="175" t="str">
        <f t="shared" si="166"/>
        <v>NOT SCORED</v>
      </c>
      <c r="J102" s="36"/>
      <c r="K102" s="38">
        <v>5.125</v>
      </c>
      <c r="L102" s="567" t="str">
        <f t="shared" si="180"/>
        <v xml:space="preserve"> </v>
      </c>
      <c r="M102" s="568" t="str">
        <f t="shared" si="181"/>
        <v xml:space="preserve"> </v>
      </c>
      <c r="N102" s="567" t="str">
        <f t="shared" si="182"/>
        <v xml:space="preserve"> </v>
      </c>
      <c r="O102" s="569" t="str">
        <f t="shared" si="183"/>
        <v xml:space="preserve"> </v>
      </c>
      <c r="P102" s="567" t="str">
        <f t="shared" si="184"/>
        <v xml:space="preserve"> </v>
      </c>
      <c r="Q102" s="569" t="str">
        <f t="shared" si="185"/>
        <v xml:space="preserve"> </v>
      </c>
      <c r="R102" s="567" t="str">
        <f t="shared" si="186"/>
        <v xml:space="preserve"> </v>
      </c>
      <c r="S102" s="200" t="str">
        <f t="shared" si="187"/>
        <v xml:space="preserve"> </v>
      </c>
      <c r="T102" s="567" t="str">
        <f t="shared" si="188"/>
        <v xml:space="preserve"> </v>
      </c>
      <c r="U102" s="200" t="str">
        <f t="shared" si="189"/>
        <v xml:space="preserve"> </v>
      </c>
      <c r="V102" s="567" t="str">
        <f t="shared" si="190"/>
        <v xml:space="preserve"> </v>
      </c>
      <c r="W102" s="200" t="str">
        <f t="shared" si="191"/>
        <v xml:space="preserve"> </v>
      </c>
      <c r="Y102" s="213">
        <v>5.125</v>
      </c>
      <c r="Z102" s="218" t="str">
        <f t="shared" si="192"/>
        <v xml:space="preserve"> </v>
      </c>
      <c r="AA102" s="218" t="str">
        <f t="shared" si="193"/>
        <v xml:space="preserve"> </v>
      </c>
      <c r="AB102" s="175" t="str">
        <f t="shared" si="179"/>
        <v xml:space="preserve"> </v>
      </c>
    </row>
    <row r="103" spans="1:28" ht="33.75" x14ac:dyDescent="0.2">
      <c r="A103" s="179">
        <v>5.1260000000000003</v>
      </c>
      <c r="B103" s="179"/>
      <c r="C103" s="179"/>
      <c r="D103" s="532" t="s">
        <v>454</v>
      </c>
      <c r="E103" s="174" t="str">
        <f>+IF(Checklist!C105="","NOT SCORED",Checklist!C105)</f>
        <v>NOT SCORED</v>
      </c>
      <c r="F103" s="34">
        <v>4.6131648035917401E-4</v>
      </c>
      <c r="G103" s="174" t="str">
        <f t="shared" si="164"/>
        <v>NOT SCORED</v>
      </c>
      <c r="H103" s="122">
        <f t="shared" si="165"/>
        <v>1.8452659999999999E-3</v>
      </c>
      <c r="I103" s="175" t="str">
        <f t="shared" si="166"/>
        <v>NOT SCORED</v>
      </c>
      <c r="J103" s="36"/>
      <c r="K103" s="38">
        <v>5.1260000000000003</v>
      </c>
      <c r="L103" s="567" t="str">
        <f t="shared" si="180"/>
        <v xml:space="preserve"> </v>
      </c>
      <c r="M103" s="568" t="str">
        <f t="shared" si="181"/>
        <v xml:space="preserve"> </v>
      </c>
      <c r="N103" s="567" t="str">
        <f t="shared" si="182"/>
        <v xml:space="preserve"> </v>
      </c>
      <c r="O103" s="569" t="str">
        <f t="shared" si="183"/>
        <v xml:space="preserve"> </v>
      </c>
      <c r="P103" s="567" t="str">
        <f t="shared" si="184"/>
        <v xml:space="preserve"> </v>
      </c>
      <c r="Q103" s="569" t="str">
        <f t="shared" si="185"/>
        <v xml:space="preserve"> </v>
      </c>
      <c r="R103" s="567" t="str">
        <f t="shared" si="186"/>
        <v xml:space="preserve"> </v>
      </c>
      <c r="S103" s="200" t="str">
        <f t="shared" si="187"/>
        <v xml:space="preserve"> </v>
      </c>
      <c r="T103" s="567" t="str">
        <f t="shared" si="188"/>
        <v xml:space="preserve"> </v>
      </c>
      <c r="U103" s="200" t="str">
        <f t="shared" si="189"/>
        <v xml:space="preserve"> </v>
      </c>
      <c r="V103" s="567" t="str">
        <f t="shared" si="190"/>
        <v xml:space="preserve"> </v>
      </c>
      <c r="W103" s="200" t="str">
        <f t="shared" si="191"/>
        <v xml:space="preserve"> </v>
      </c>
      <c r="Y103" s="213">
        <v>5.1260000000000003</v>
      </c>
      <c r="Z103" s="218" t="str">
        <f t="shared" si="192"/>
        <v xml:space="preserve"> </v>
      </c>
      <c r="AA103" s="218" t="str">
        <f t="shared" si="193"/>
        <v xml:space="preserve"> </v>
      </c>
      <c r="AB103" s="175" t="str">
        <f t="shared" si="179"/>
        <v xml:space="preserve"> </v>
      </c>
    </row>
    <row r="104" spans="1:28" ht="33.75" x14ac:dyDescent="0.2">
      <c r="A104" s="179">
        <v>5.1269999999999998</v>
      </c>
      <c r="B104" s="179"/>
      <c r="C104" s="179"/>
      <c r="D104" s="526" t="s">
        <v>224</v>
      </c>
      <c r="E104" s="174" t="str">
        <f>+IF(Checklist!C106="","NOT SCORED",Checklist!C106)</f>
        <v>NOT SCORED</v>
      </c>
      <c r="F104" s="34">
        <v>4.5736235447624599E-4</v>
      </c>
      <c r="G104" s="174" t="str">
        <f t="shared" si="164"/>
        <v>NOT SCORED</v>
      </c>
      <c r="H104" s="121">
        <f t="shared" si="165"/>
        <v>1.82945E-3</v>
      </c>
      <c r="I104" s="175" t="str">
        <f t="shared" si="166"/>
        <v>NOT SCORED</v>
      </c>
      <c r="J104" s="36"/>
      <c r="K104" s="38">
        <v>5.1269999999999998</v>
      </c>
      <c r="L104" s="567" t="str">
        <f t="shared" si="180"/>
        <v xml:space="preserve"> </v>
      </c>
      <c r="M104" s="568" t="str">
        <f t="shared" si="181"/>
        <v xml:space="preserve"> </v>
      </c>
      <c r="N104" s="567" t="str">
        <f t="shared" si="182"/>
        <v xml:space="preserve"> </v>
      </c>
      <c r="O104" s="569" t="str">
        <f t="shared" si="183"/>
        <v xml:space="preserve"> </v>
      </c>
      <c r="P104" s="567" t="str">
        <f t="shared" si="184"/>
        <v xml:space="preserve"> </v>
      </c>
      <c r="Q104" s="569" t="str">
        <f t="shared" si="185"/>
        <v xml:space="preserve"> </v>
      </c>
      <c r="R104" s="567" t="str">
        <f t="shared" si="186"/>
        <v xml:space="preserve"> </v>
      </c>
      <c r="S104" s="200" t="str">
        <f t="shared" si="187"/>
        <v xml:space="preserve"> </v>
      </c>
      <c r="T104" s="567" t="str">
        <f t="shared" si="188"/>
        <v xml:space="preserve"> </v>
      </c>
      <c r="U104" s="200" t="str">
        <f t="shared" si="189"/>
        <v xml:space="preserve"> </v>
      </c>
      <c r="V104" s="567" t="str">
        <f t="shared" si="190"/>
        <v xml:space="preserve"> </v>
      </c>
      <c r="W104" s="200" t="str">
        <f t="shared" si="191"/>
        <v xml:space="preserve"> </v>
      </c>
      <c r="Y104" s="213">
        <v>5.1269999999999998</v>
      </c>
      <c r="Z104" s="218" t="str">
        <f t="shared" si="192"/>
        <v xml:space="preserve"> </v>
      </c>
      <c r="AA104" s="218" t="str">
        <f t="shared" si="193"/>
        <v xml:space="preserve"> </v>
      </c>
      <c r="AB104" s="175" t="str">
        <f t="shared" si="179"/>
        <v xml:space="preserve"> </v>
      </c>
    </row>
    <row r="105" spans="1:28" ht="33.75" x14ac:dyDescent="0.2">
      <c r="A105" s="178">
        <v>5.1280000000000001</v>
      </c>
      <c r="B105" s="178" t="s">
        <v>463</v>
      </c>
      <c r="C105" s="179" t="s">
        <v>606</v>
      </c>
      <c r="D105" s="528" t="s">
        <v>120</v>
      </c>
      <c r="E105" s="174" t="str">
        <f>+IF(Checklist!C107="","NOT SCORED",Checklist!C107)</f>
        <v>NOT SCORED</v>
      </c>
      <c r="F105" s="34">
        <v>4.7891052406148402E-4</v>
      </c>
      <c r="G105" s="174" t="str">
        <f t="shared" si="164"/>
        <v>NOT SCORED</v>
      </c>
      <c r="H105" s="121">
        <f t="shared" si="165"/>
        <v>1.9156399999999999E-3</v>
      </c>
      <c r="I105" s="175" t="str">
        <f t="shared" si="166"/>
        <v>NOT SCORED</v>
      </c>
      <c r="J105" s="36"/>
      <c r="K105" s="332">
        <v>5.1280000000000001</v>
      </c>
      <c r="L105" s="567" t="str">
        <f t="shared" si="180"/>
        <v xml:space="preserve"> </v>
      </c>
      <c r="M105" s="568" t="str">
        <f t="shared" si="181"/>
        <v xml:space="preserve"> </v>
      </c>
      <c r="N105" s="567" t="str">
        <f t="shared" si="182"/>
        <v xml:space="preserve"> </v>
      </c>
      <c r="O105" s="569" t="str">
        <f t="shared" si="183"/>
        <v xml:space="preserve"> </v>
      </c>
      <c r="P105" s="567" t="str">
        <f t="shared" si="184"/>
        <v xml:space="preserve"> </v>
      </c>
      <c r="Q105" s="569" t="str">
        <f t="shared" si="185"/>
        <v xml:space="preserve"> </v>
      </c>
      <c r="R105" s="567" t="str">
        <f t="shared" si="186"/>
        <v>NOT SCORED</v>
      </c>
      <c r="S105" s="200">
        <f t="shared" si="187"/>
        <v>1.9156399999999999E-3</v>
      </c>
      <c r="T105" s="567" t="str">
        <f t="shared" si="188"/>
        <v xml:space="preserve"> </v>
      </c>
      <c r="U105" s="200" t="str">
        <f t="shared" si="189"/>
        <v xml:space="preserve"> </v>
      </c>
      <c r="V105" s="567" t="str">
        <f t="shared" si="190"/>
        <v xml:space="preserve"> </v>
      </c>
      <c r="W105" s="200" t="str">
        <f t="shared" si="191"/>
        <v xml:space="preserve"> </v>
      </c>
      <c r="Y105" s="213">
        <v>5.1280000000000001</v>
      </c>
      <c r="Z105" s="218" t="str">
        <f t="shared" si="192"/>
        <v>NOT SCORED</v>
      </c>
      <c r="AA105" s="218">
        <f t="shared" si="193"/>
        <v>1.916E-3</v>
      </c>
      <c r="AB105" s="175" t="str">
        <f t="shared" si="179"/>
        <v>NOT SCORED</v>
      </c>
    </row>
    <row r="106" spans="1:28" ht="56.25" x14ac:dyDescent="0.2">
      <c r="A106" s="178">
        <v>5.1289999999999996</v>
      </c>
      <c r="B106" s="178" t="s">
        <v>463</v>
      </c>
      <c r="C106" s="179" t="s">
        <v>602</v>
      </c>
      <c r="D106" s="524" t="s">
        <v>455</v>
      </c>
      <c r="E106" s="174" t="str">
        <f>+IF(Checklist!C108="","NOT SCORED",Checklist!C108)</f>
        <v>NOT SCORED</v>
      </c>
      <c r="F106" s="34">
        <v>4.5925051684156398E-4</v>
      </c>
      <c r="G106" s="174" t="str">
        <f t="shared" si="164"/>
        <v>NOT SCORED</v>
      </c>
      <c r="H106" s="122">
        <f t="shared" si="165"/>
        <v>1.8370019999999999E-3</v>
      </c>
      <c r="I106" s="175" t="str">
        <f t="shared" si="166"/>
        <v>NOT SCORED</v>
      </c>
      <c r="J106" s="36"/>
      <c r="K106" s="40">
        <v>5.1289999999999996</v>
      </c>
      <c r="L106" s="567" t="str">
        <f t="shared" si="180"/>
        <v>NOT SCORED</v>
      </c>
      <c r="M106" s="568">
        <f t="shared" si="181"/>
        <v>1.8370000000000001E-3</v>
      </c>
      <c r="N106" s="567" t="str">
        <f t="shared" si="182"/>
        <v xml:space="preserve"> </v>
      </c>
      <c r="O106" s="569" t="str">
        <f t="shared" si="183"/>
        <v xml:space="preserve"> </v>
      </c>
      <c r="P106" s="567" t="str">
        <f t="shared" si="184"/>
        <v xml:space="preserve"> </v>
      </c>
      <c r="Q106" s="569" t="str">
        <f t="shared" si="185"/>
        <v xml:space="preserve"> </v>
      </c>
      <c r="R106" s="567" t="str">
        <f t="shared" si="186"/>
        <v xml:space="preserve"> </v>
      </c>
      <c r="S106" s="200" t="str">
        <f t="shared" si="187"/>
        <v xml:space="preserve"> </v>
      </c>
      <c r="T106" s="567" t="str">
        <f t="shared" si="188"/>
        <v xml:space="preserve"> </v>
      </c>
      <c r="U106" s="200" t="str">
        <f t="shared" si="189"/>
        <v xml:space="preserve"> </v>
      </c>
      <c r="V106" s="567" t="str">
        <f t="shared" si="190"/>
        <v xml:space="preserve"> </v>
      </c>
      <c r="W106" s="200" t="str">
        <f t="shared" si="191"/>
        <v xml:space="preserve"> </v>
      </c>
      <c r="Y106" s="213">
        <v>5.1289999999999996</v>
      </c>
      <c r="Z106" s="218" t="str">
        <f t="shared" si="192"/>
        <v>NOT SCORED</v>
      </c>
      <c r="AA106" s="218">
        <f t="shared" si="193"/>
        <v>1.8370000000000001E-3</v>
      </c>
      <c r="AB106" s="175" t="str">
        <f t="shared" si="179"/>
        <v>NOT SCORED</v>
      </c>
    </row>
    <row r="107" spans="1:28" ht="45" x14ac:dyDescent="0.2">
      <c r="A107" s="178">
        <v>5.13</v>
      </c>
      <c r="B107" s="178" t="s">
        <v>463</v>
      </c>
      <c r="C107" s="179" t="s">
        <v>602</v>
      </c>
      <c r="D107" s="524" t="s">
        <v>392</v>
      </c>
      <c r="E107" s="174" t="str">
        <f>+IF(Checklist!C109="","NOT SCORED",Checklist!C109)</f>
        <v>NOT SCORED</v>
      </c>
      <c r="F107" s="34">
        <v>4.3207963916879898E-4</v>
      </c>
      <c r="G107" s="174" t="str">
        <f t="shared" si="164"/>
        <v>NOT SCORED</v>
      </c>
      <c r="H107" s="79">
        <f t="shared" si="165"/>
        <v>1.7283000000000001E-3</v>
      </c>
      <c r="I107" s="175" t="str">
        <f t="shared" si="166"/>
        <v>NOT SCORED</v>
      </c>
      <c r="J107" s="36"/>
      <c r="K107" s="40">
        <v>5.13</v>
      </c>
      <c r="L107" s="567" t="str">
        <f t="shared" si="180"/>
        <v>NOT SCORED</v>
      </c>
      <c r="M107" s="568">
        <f t="shared" si="181"/>
        <v>1.7279999999999999E-3</v>
      </c>
      <c r="N107" s="567" t="str">
        <f t="shared" si="182"/>
        <v xml:space="preserve"> </v>
      </c>
      <c r="O107" s="569" t="str">
        <f t="shared" si="183"/>
        <v xml:space="preserve"> </v>
      </c>
      <c r="P107" s="567" t="str">
        <f t="shared" si="184"/>
        <v xml:space="preserve"> </v>
      </c>
      <c r="Q107" s="569" t="str">
        <f t="shared" si="185"/>
        <v xml:space="preserve"> </v>
      </c>
      <c r="R107" s="567" t="str">
        <f t="shared" si="186"/>
        <v xml:space="preserve"> </v>
      </c>
      <c r="S107" s="200" t="str">
        <f t="shared" si="187"/>
        <v xml:space="preserve"> </v>
      </c>
      <c r="T107" s="567" t="str">
        <f t="shared" si="188"/>
        <v xml:space="preserve"> </v>
      </c>
      <c r="U107" s="200" t="str">
        <f t="shared" si="189"/>
        <v xml:space="preserve"> </v>
      </c>
      <c r="V107" s="567" t="str">
        <f t="shared" si="190"/>
        <v xml:space="preserve"> </v>
      </c>
      <c r="W107" s="200" t="str">
        <f t="shared" si="191"/>
        <v xml:space="preserve"> </v>
      </c>
      <c r="Y107" s="213">
        <v>5.13</v>
      </c>
      <c r="Z107" s="218" t="str">
        <f t="shared" si="192"/>
        <v>NOT SCORED</v>
      </c>
      <c r="AA107" s="218">
        <f t="shared" si="193"/>
        <v>1.7279999999999999E-3</v>
      </c>
      <c r="AB107" s="175" t="str">
        <f t="shared" si="179"/>
        <v>NOT SCORED</v>
      </c>
    </row>
    <row r="108" spans="1:28" ht="33.75" x14ac:dyDescent="0.2">
      <c r="A108" s="184">
        <v>5.1310000000000002</v>
      </c>
      <c r="B108" s="184"/>
      <c r="C108" s="179" t="s">
        <v>603</v>
      </c>
      <c r="D108" s="522" t="s">
        <v>21</v>
      </c>
      <c r="E108" s="174" t="str">
        <f>+IF(Checklist!C110="","NOT SCORED",Checklist!C110)</f>
        <v>NOT SCORED</v>
      </c>
      <c r="F108" s="34">
        <v>4.8074507847099802E-4</v>
      </c>
      <c r="G108" s="174" t="str">
        <f t="shared" si="164"/>
        <v>NOT SCORED</v>
      </c>
      <c r="H108" s="122">
        <f t="shared" si="165"/>
        <v>1.9229799999999999E-3</v>
      </c>
      <c r="I108" s="175" t="str">
        <f t="shared" si="166"/>
        <v>NOT SCORED</v>
      </c>
      <c r="J108" s="36"/>
      <c r="K108" s="40">
        <v>5.1310000000000002</v>
      </c>
      <c r="L108" s="567" t="str">
        <f t="shared" si="180"/>
        <v xml:space="preserve"> </v>
      </c>
      <c r="M108" s="568" t="str">
        <f t="shared" si="181"/>
        <v xml:space="preserve"> </v>
      </c>
      <c r="N108" s="567" t="str">
        <f t="shared" si="182"/>
        <v xml:space="preserve"> </v>
      </c>
      <c r="O108" s="569" t="str">
        <f t="shared" si="183"/>
        <v xml:space="preserve"> </v>
      </c>
      <c r="P108" s="567" t="str">
        <f t="shared" si="184"/>
        <v>NOT SCORED</v>
      </c>
      <c r="Q108" s="569">
        <f t="shared" si="185"/>
        <v>1.9229799999999999E-3</v>
      </c>
      <c r="R108" s="567" t="str">
        <f t="shared" si="186"/>
        <v xml:space="preserve"> </v>
      </c>
      <c r="S108" s="200" t="str">
        <f t="shared" si="187"/>
        <v xml:space="preserve"> </v>
      </c>
      <c r="T108" s="567" t="str">
        <f t="shared" si="188"/>
        <v xml:space="preserve"> </v>
      </c>
      <c r="U108" s="200" t="str">
        <f t="shared" si="189"/>
        <v xml:space="preserve"> </v>
      </c>
      <c r="V108" s="567" t="str">
        <f t="shared" si="190"/>
        <v xml:space="preserve"> </v>
      </c>
      <c r="W108" s="200" t="str">
        <f t="shared" si="191"/>
        <v xml:space="preserve"> </v>
      </c>
      <c r="Y108" s="213">
        <v>5.1310000000000002</v>
      </c>
      <c r="Z108" s="218" t="str">
        <f t="shared" si="192"/>
        <v xml:space="preserve"> </v>
      </c>
      <c r="AA108" s="218" t="str">
        <f t="shared" si="193"/>
        <v xml:space="preserve"> </v>
      </c>
      <c r="AB108" s="175" t="str">
        <f t="shared" si="179"/>
        <v xml:space="preserve"> </v>
      </c>
    </row>
    <row r="109" spans="1:28" ht="57" thickBot="1" x14ac:dyDescent="0.25">
      <c r="A109" s="33">
        <v>5.1319999999999997</v>
      </c>
      <c r="B109" s="177" t="s">
        <v>463</v>
      </c>
      <c r="C109" s="481" t="s">
        <v>606</v>
      </c>
      <c r="D109" s="528" t="s">
        <v>456</v>
      </c>
      <c r="E109" s="174" t="str">
        <f>+IF(Checklist!C111="","NOT SCORED",Checklist!C111)</f>
        <v>NOT SCORED</v>
      </c>
      <c r="F109" s="34">
        <v>4.34303060682288E-4</v>
      </c>
      <c r="G109" s="174" t="str">
        <f t="shared" si="164"/>
        <v>NOT SCORED</v>
      </c>
      <c r="H109" s="122">
        <f t="shared" si="165"/>
        <v>1.7372119999999999E-3</v>
      </c>
      <c r="I109" s="175" t="str">
        <f t="shared" si="166"/>
        <v>NOT SCORED</v>
      </c>
      <c r="J109" s="36"/>
      <c r="K109" s="40">
        <v>5.1319999999999997</v>
      </c>
      <c r="L109" s="567" t="str">
        <f t="shared" si="180"/>
        <v xml:space="preserve"> </v>
      </c>
      <c r="M109" s="568" t="str">
        <f t="shared" si="181"/>
        <v xml:space="preserve"> </v>
      </c>
      <c r="N109" s="567" t="str">
        <f t="shared" si="182"/>
        <v xml:space="preserve"> </v>
      </c>
      <c r="O109" s="569" t="str">
        <f t="shared" si="183"/>
        <v xml:space="preserve"> </v>
      </c>
      <c r="P109" s="567" t="str">
        <f t="shared" si="184"/>
        <v xml:space="preserve"> </v>
      </c>
      <c r="Q109" s="569" t="str">
        <f t="shared" si="185"/>
        <v xml:space="preserve"> </v>
      </c>
      <c r="R109" s="567" t="str">
        <f t="shared" si="186"/>
        <v>NOT SCORED</v>
      </c>
      <c r="S109" s="200">
        <f t="shared" si="187"/>
        <v>1.7372119999999999E-3</v>
      </c>
      <c r="T109" s="567" t="str">
        <f t="shared" si="188"/>
        <v xml:space="preserve"> </v>
      </c>
      <c r="U109" s="200" t="str">
        <f t="shared" si="189"/>
        <v xml:space="preserve"> </v>
      </c>
      <c r="V109" s="567" t="str">
        <f t="shared" si="190"/>
        <v xml:space="preserve"> </v>
      </c>
      <c r="W109" s="200" t="str">
        <f t="shared" si="191"/>
        <v xml:space="preserve"> </v>
      </c>
      <c r="Y109" s="213">
        <v>5.1319999999999997</v>
      </c>
      <c r="Z109" s="218" t="str">
        <f t="shared" si="192"/>
        <v>NOT SCORED</v>
      </c>
      <c r="AA109" s="218">
        <f t="shared" si="193"/>
        <v>1.737E-3</v>
      </c>
      <c r="AB109" s="175" t="str">
        <f t="shared" si="179"/>
        <v>NOT SCORED</v>
      </c>
    </row>
    <row r="110" spans="1:28" ht="13.5" thickBot="1" x14ac:dyDescent="0.25">
      <c r="A110" s="67"/>
      <c r="B110" s="67"/>
      <c r="C110" s="490"/>
      <c r="D110" s="68" t="s">
        <v>96</v>
      </c>
      <c r="E110" s="75"/>
      <c r="F110" s="75"/>
      <c r="G110" s="75"/>
      <c r="H110" s="75"/>
      <c r="I110" s="75"/>
      <c r="J110" s="36"/>
      <c r="K110" s="70"/>
      <c r="L110" s="571"/>
      <c r="M110" s="572"/>
      <c r="N110" s="571"/>
      <c r="O110" s="572"/>
      <c r="P110" s="571"/>
      <c r="Q110" s="572"/>
      <c r="R110" s="571"/>
      <c r="S110" s="572"/>
      <c r="T110" s="571"/>
      <c r="U110" s="572"/>
      <c r="V110" s="571"/>
      <c r="W110" s="572"/>
      <c r="Y110" s="235"/>
      <c r="Z110" s="231"/>
      <c r="AA110" s="231"/>
      <c r="AB110" s="236"/>
    </row>
    <row r="111" spans="1:28" ht="32.25" thickBot="1" x14ac:dyDescent="0.25">
      <c r="A111" s="53">
        <v>6</v>
      </c>
      <c r="B111" s="493"/>
      <c r="C111" s="491"/>
      <c r="D111" s="479" t="s">
        <v>436</v>
      </c>
      <c r="E111" s="72"/>
      <c r="F111" s="72"/>
      <c r="G111" s="73">
        <f>SUM(G112:G114)</f>
        <v>0</v>
      </c>
      <c r="H111" s="73">
        <f>SUM(H112:H114)</f>
        <v>5.5800000000000002E-2</v>
      </c>
      <c r="I111" s="54">
        <f>G111/H111</f>
        <v>0</v>
      </c>
      <c r="J111" s="36"/>
      <c r="K111" s="53">
        <v>6</v>
      </c>
      <c r="L111" s="571"/>
      <c r="M111" s="572"/>
      <c r="N111" s="571"/>
      <c r="O111" s="572"/>
      <c r="P111" s="571"/>
      <c r="Q111" s="572"/>
      <c r="R111" s="571"/>
      <c r="S111" s="572"/>
      <c r="T111" s="571"/>
      <c r="U111" s="572"/>
      <c r="V111" s="571"/>
      <c r="W111" s="572"/>
      <c r="Y111" s="233">
        <v>6</v>
      </c>
      <c r="Z111" s="242">
        <f>SUM(Z112:Z114)</f>
        <v>0</v>
      </c>
      <c r="AA111" s="237">
        <f>SUM(AA112:AA114)</f>
        <v>3.6519999999999997E-2</v>
      </c>
      <c r="AB111" s="232">
        <f>Z111/AA111</f>
        <v>0</v>
      </c>
    </row>
    <row r="112" spans="1:28" ht="33.75" x14ac:dyDescent="0.2">
      <c r="A112" s="33">
        <v>6.101</v>
      </c>
      <c r="B112" s="177" t="s">
        <v>463</v>
      </c>
      <c r="C112" s="226"/>
      <c r="D112" s="510" t="s">
        <v>394</v>
      </c>
      <c r="E112" s="174" t="str">
        <f>+IF(Checklist!C114="","NOT SCORED",Checklist!C114)</f>
        <v>NOT SCORED</v>
      </c>
      <c r="F112" s="61">
        <v>4.3899999999999998E-3</v>
      </c>
      <c r="G112" s="174" t="str">
        <f t="shared" ref="G112:G114" si="194">IF(E112="NOT SCORED","NOT SCORED",IF(E112="n/p","N/P",E112*F112))</f>
        <v>NOT SCORED</v>
      </c>
      <c r="H112" s="61">
        <f>IF(E112="N/A","N/A",IF(E112="n/p","N/P",F112*4))</f>
        <v>1.7559999999999999E-2</v>
      </c>
      <c r="I112" s="175" t="str">
        <f t="shared" ref="I112:I114" si="195">IF(E112="NOT SCORED","NOT SCORED",IF(E112="n/p","N/P",G112/H112))</f>
        <v>NOT SCORED</v>
      </c>
      <c r="J112" s="36"/>
      <c r="K112" s="37">
        <v>6.101</v>
      </c>
      <c r="L112" s="567" t="str">
        <f t="shared" ref="L112" si="196">+IF(C112="T1",G112," ")</f>
        <v xml:space="preserve"> </v>
      </c>
      <c r="M112" s="568" t="str">
        <f t="shared" ref="M112" si="197">+IF(C112="T1",H112," ")</f>
        <v xml:space="preserve"> </v>
      </c>
      <c r="N112" s="567" t="str">
        <f t="shared" ref="N112" si="198">+IF(C112="T2",G112," ")</f>
        <v xml:space="preserve"> </v>
      </c>
      <c r="O112" s="569" t="str">
        <f t="shared" ref="O112" si="199">+IF(C112="T2",H112," ")</f>
        <v xml:space="preserve"> </v>
      </c>
      <c r="P112" s="567" t="str">
        <f t="shared" ref="P112" si="200">+IF(C112="T3",G112," ")</f>
        <v xml:space="preserve"> </v>
      </c>
      <c r="Q112" s="569" t="str">
        <f t="shared" ref="Q112" si="201">+IF(C112="T3",H112," ")</f>
        <v xml:space="preserve"> </v>
      </c>
      <c r="R112" s="567" t="str">
        <f t="shared" ref="R112" si="202">+IF(C112="T4",G112," ")</f>
        <v xml:space="preserve"> </v>
      </c>
      <c r="S112" s="200" t="str">
        <f t="shared" ref="S112" si="203">+IF(C112="T4",H112," ")</f>
        <v xml:space="preserve"> </v>
      </c>
      <c r="T112" s="567" t="str">
        <f t="shared" ref="T112" si="204">+IF(C112="T5",G112," ")</f>
        <v xml:space="preserve"> </v>
      </c>
      <c r="U112" s="200" t="str">
        <f t="shared" ref="U112" si="205">+IF(C112="T5",H112," ")</f>
        <v xml:space="preserve"> </v>
      </c>
      <c r="V112" s="567" t="str">
        <f t="shared" ref="V112" si="206">+IF(C112="T6",G112," ")</f>
        <v xml:space="preserve"> </v>
      </c>
      <c r="W112" s="200" t="str">
        <f t="shared" ref="W112" si="207">+IF(C112="T6",H112," ")</f>
        <v xml:space="preserve"> </v>
      </c>
      <c r="Y112" s="213">
        <v>6.101</v>
      </c>
      <c r="Z112" s="218" t="str">
        <f>IF(B112="B",G112," ")</f>
        <v>NOT SCORED</v>
      </c>
      <c r="AA112" s="218">
        <f>IF(B112="B",H112," ")</f>
        <v>1.7559999999999999E-2</v>
      </c>
      <c r="AB112" s="175" t="str">
        <f t="shared" ref="AB112:AB114" si="208">IF(Z112="NOT SCORED","NOT SCORED",IF(B112="B",Z112/AA112," "))</f>
        <v>NOT SCORED</v>
      </c>
    </row>
    <row r="113" spans="1:28" ht="25.5" x14ac:dyDescent="0.2">
      <c r="A113" s="39">
        <v>6.1020000000000003</v>
      </c>
      <c r="B113" s="177" t="s">
        <v>463</v>
      </c>
      <c r="C113" s="179" t="s">
        <v>604</v>
      </c>
      <c r="D113" s="533" t="s">
        <v>395</v>
      </c>
      <c r="E113" s="174" t="str">
        <f>+IF(Checklist!C115="","NOT SCORED",Checklist!C115)</f>
        <v>NOT SCORED</v>
      </c>
      <c r="F113" s="61">
        <v>4.7400000000000003E-3</v>
      </c>
      <c r="G113" s="174" t="str">
        <f t="shared" si="194"/>
        <v>NOT SCORED</v>
      </c>
      <c r="H113" s="61">
        <f>IF(E113="N/A","N/A",IF(E113="n/p","N/P",F113*4))</f>
        <v>1.8960000000000001E-2</v>
      </c>
      <c r="I113" s="175" t="str">
        <f t="shared" si="195"/>
        <v>NOT SCORED</v>
      </c>
      <c r="J113" s="36"/>
      <c r="K113" s="38">
        <v>6.1020000000000003</v>
      </c>
      <c r="L113" s="567" t="str">
        <f t="shared" ref="L113:L114" si="209">+IF(C113="T1",G113," ")</f>
        <v xml:space="preserve"> </v>
      </c>
      <c r="M113" s="568" t="str">
        <f t="shared" ref="M113:M114" si="210">+IF(C113="T1",H113," ")</f>
        <v xml:space="preserve"> </v>
      </c>
      <c r="N113" s="567" t="str">
        <f t="shared" ref="N113:N114" si="211">+IF(C113="T2",G113," ")</f>
        <v>NOT SCORED</v>
      </c>
      <c r="O113" s="569">
        <f t="shared" ref="O113:O114" si="212">+IF(C113="T2",H113," ")</f>
        <v>1.8960000000000001E-2</v>
      </c>
      <c r="P113" s="567" t="str">
        <f t="shared" ref="P113:P114" si="213">+IF(C113="T3",G113," ")</f>
        <v xml:space="preserve"> </v>
      </c>
      <c r="Q113" s="569" t="str">
        <f t="shared" ref="Q113:Q114" si="214">+IF(C113="T3",H113," ")</f>
        <v xml:space="preserve"> </v>
      </c>
      <c r="R113" s="567" t="str">
        <f t="shared" ref="R113:R114" si="215">+IF(C113="T4",G113," ")</f>
        <v xml:space="preserve"> </v>
      </c>
      <c r="S113" s="200" t="str">
        <f t="shared" ref="S113:S114" si="216">+IF(C113="T4",H113," ")</f>
        <v xml:space="preserve"> </v>
      </c>
      <c r="T113" s="567" t="str">
        <f t="shared" ref="T113:T114" si="217">+IF(C113="T5",G113," ")</f>
        <v xml:space="preserve"> </v>
      </c>
      <c r="U113" s="200" t="str">
        <f t="shared" ref="U113:U114" si="218">+IF(C113="T5",H113," ")</f>
        <v xml:space="preserve"> </v>
      </c>
      <c r="V113" s="567" t="str">
        <f t="shared" ref="V113:V114" si="219">+IF(C113="T6",G113," ")</f>
        <v xml:space="preserve"> </v>
      </c>
      <c r="W113" s="200" t="str">
        <f t="shared" ref="W113:W114" si="220">+IF(C113="T6",H113," ")</f>
        <v xml:space="preserve"> </v>
      </c>
      <c r="Y113" s="213">
        <v>6.1020000000000003</v>
      </c>
      <c r="Z113" s="218" t="str">
        <f>IF(B113="B",G113," ")</f>
        <v>NOT SCORED</v>
      </c>
      <c r="AA113" s="218">
        <f>IF(B113="B",H113," ")</f>
        <v>1.8960000000000001E-2</v>
      </c>
      <c r="AB113" s="175" t="str">
        <f t="shared" si="208"/>
        <v>NOT SCORED</v>
      </c>
    </row>
    <row r="114" spans="1:28" ht="34.5" thickBot="1" x14ac:dyDescent="0.25">
      <c r="A114" s="38">
        <v>6.1029999999999998</v>
      </c>
      <c r="B114" s="230"/>
      <c r="C114" s="481"/>
      <c r="D114" s="503" t="s">
        <v>396</v>
      </c>
      <c r="E114" s="174" t="str">
        <f>+IF(Checklist!C116="","NOT SCORED",Checklist!C116)</f>
        <v>NOT SCORED</v>
      </c>
      <c r="F114" s="61">
        <v>4.8300000000000001E-3</v>
      </c>
      <c r="G114" s="174" t="str">
        <f t="shared" si="194"/>
        <v>NOT SCORED</v>
      </c>
      <c r="H114" s="61">
        <f>IF(E114="N/A","N/A",IF(E114="n/p","N/P",F114*4))</f>
        <v>1.932E-2</v>
      </c>
      <c r="I114" s="175" t="str">
        <f t="shared" si="195"/>
        <v>NOT SCORED</v>
      </c>
      <c r="J114" s="36"/>
      <c r="K114" s="38">
        <v>6.1029999999999998</v>
      </c>
      <c r="L114" s="567" t="str">
        <f t="shared" si="209"/>
        <v xml:space="preserve"> </v>
      </c>
      <c r="M114" s="568" t="str">
        <f t="shared" si="210"/>
        <v xml:space="preserve"> </v>
      </c>
      <c r="N114" s="567" t="str">
        <f t="shared" si="211"/>
        <v xml:space="preserve"> </v>
      </c>
      <c r="O114" s="569" t="str">
        <f t="shared" si="212"/>
        <v xml:space="preserve"> </v>
      </c>
      <c r="P114" s="567" t="str">
        <f t="shared" si="213"/>
        <v xml:space="preserve"> </v>
      </c>
      <c r="Q114" s="569" t="str">
        <f t="shared" si="214"/>
        <v xml:space="preserve"> </v>
      </c>
      <c r="R114" s="567" t="str">
        <f t="shared" si="215"/>
        <v xml:space="preserve"> </v>
      </c>
      <c r="S114" s="200" t="str">
        <f t="shared" si="216"/>
        <v xml:space="preserve"> </v>
      </c>
      <c r="T114" s="567" t="str">
        <f t="shared" si="217"/>
        <v xml:space="preserve"> </v>
      </c>
      <c r="U114" s="200" t="str">
        <f t="shared" si="218"/>
        <v xml:space="preserve"> </v>
      </c>
      <c r="V114" s="567" t="str">
        <f t="shared" si="219"/>
        <v xml:space="preserve"> </v>
      </c>
      <c r="W114" s="200" t="str">
        <f t="shared" si="220"/>
        <v xml:space="preserve"> </v>
      </c>
      <c r="Y114" s="179">
        <v>6.1029999999999998</v>
      </c>
      <c r="Z114" s="218" t="str">
        <f>IF(B114="B",G114," ")</f>
        <v xml:space="preserve"> </v>
      </c>
      <c r="AA114" s="218" t="str">
        <f>IF(B114="B",H114," ")</f>
        <v xml:space="preserve"> </v>
      </c>
      <c r="AB114" s="175" t="str">
        <f t="shared" si="208"/>
        <v xml:space="preserve"> </v>
      </c>
    </row>
    <row r="115" spans="1:28" ht="13.5" thickBot="1" x14ac:dyDescent="0.25">
      <c r="A115" s="70"/>
      <c r="B115" s="67"/>
      <c r="C115" s="482"/>
      <c r="D115" s="68" t="s">
        <v>80</v>
      </c>
      <c r="E115" s="75"/>
      <c r="F115" s="75"/>
      <c r="G115" s="75"/>
      <c r="H115" s="75"/>
      <c r="I115" s="75"/>
      <c r="J115" s="36"/>
      <c r="K115" s="70"/>
      <c r="L115" s="571"/>
      <c r="M115" s="572"/>
      <c r="N115" s="571"/>
      <c r="O115" s="572"/>
      <c r="P115" s="571"/>
      <c r="Q115" s="572"/>
      <c r="R115" s="571"/>
      <c r="S115" s="572"/>
      <c r="T115" s="571"/>
      <c r="U115" s="572"/>
      <c r="V115" s="571"/>
      <c r="W115" s="572"/>
      <c r="Y115" s="235"/>
      <c r="Z115" s="231"/>
      <c r="AA115" s="231"/>
      <c r="AB115" s="236"/>
    </row>
    <row r="116" spans="1:28" ht="13.5" thickBot="1" x14ac:dyDescent="0.25">
      <c r="A116" s="53">
        <v>7</v>
      </c>
      <c r="B116" s="165"/>
      <c r="C116" s="491"/>
      <c r="D116" s="357" t="s">
        <v>97</v>
      </c>
      <c r="E116" s="72"/>
      <c r="F116" s="72"/>
      <c r="G116" s="73">
        <f>SUM(G117:G130)</f>
        <v>0</v>
      </c>
      <c r="H116" s="73">
        <f>SUM(H117:H130)</f>
        <v>6.0900000000000003E-2</v>
      </c>
      <c r="I116" s="54">
        <f>G116/H116</f>
        <v>0</v>
      </c>
      <c r="J116" s="36"/>
      <c r="K116" s="53">
        <v>7</v>
      </c>
      <c r="L116" s="571"/>
      <c r="M116" s="572"/>
      <c r="N116" s="571"/>
      <c r="O116" s="572"/>
      <c r="P116" s="571"/>
      <c r="Q116" s="572"/>
      <c r="R116" s="571"/>
      <c r="S116" s="572"/>
      <c r="T116" s="571"/>
      <c r="U116" s="572"/>
      <c r="V116" s="571"/>
      <c r="W116" s="572"/>
      <c r="Y116" s="233">
        <v>7</v>
      </c>
      <c r="Z116" s="242">
        <f>SUM(Z117:Z130)</f>
        <v>0</v>
      </c>
      <c r="AA116" s="242">
        <f>SUM(AA117:AA130)</f>
        <v>3.2155999999999997E-2</v>
      </c>
      <c r="AB116" s="232">
        <f>Z116/AA116</f>
        <v>0</v>
      </c>
    </row>
    <row r="117" spans="1:28" ht="25.5" x14ac:dyDescent="0.2">
      <c r="A117" s="215">
        <v>7.101</v>
      </c>
      <c r="B117" s="215" t="s">
        <v>463</v>
      </c>
      <c r="C117" s="226"/>
      <c r="D117" s="534" t="s">
        <v>147</v>
      </c>
      <c r="E117" s="174" t="str">
        <f>+IF(Checklist!C119="","NOT SCORED",Checklist!C119)</f>
        <v>NOT SCORED</v>
      </c>
      <c r="F117" s="34">
        <v>1.19540386604709E-3</v>
      </c>
      <c r="G117" s="174" t="str">
        <f t="shared" ref="G117:G130" si="221">IF(E117="NOT SCORED","NOT SCORED",IF(E117="n/p","N/P",E117*F117))</f>
        <v>NOT SCORED</v>
      </c>
      <c r="H117" s="122">
        <f t="shared" ref="H117:H128" si="222">IF(E117="N/A","N/A",IF(E117="n/p","N/P",F117*4))</f>
        <v>4.7816150000000003E-3</v>
      </c>
      <c r="I117" s="175" t="str">
        <f t="shared" ref="I117:I130" si="223">IF(E117="NOT SCORED","NOT SCORED",IF(E117="n/p","N/P",G117/H117))</f>
        <v>NOT SCORED</v>
      </c>
      <c r="J117" s="36"/>
      <c r="K117" s="37">
        <v>7.101</v>
      </c>
      <c r="L117" s="567" t="str">
        <f t="shared" ref="L117" si="224">+IF(C117="T1",G117," ")</f>
        <v xml:space="preserve"> </v>
      </c>
      <c r="M117" s="568" t="str">
        <f t="shared" ref="M117" si="225">+IF(C117="T1",H117," ")</f>
        <v xml:space="preserve"> </v>
      </c>
      <c r="N117" s="567" t="str">
        <f t="shared" ref="N117" si="226">+IF(C117="T2",G117," ")</f>
        <v xml:space="preserve"> </v>
      </c>
      <c r="O117" s="569" t="str">
        <f t="shared" ref="O117" si="227">+IF(C117="T2",H117," ")</f>
        <v xml:space="preserve"> </v>
      </c>
      <c r="P117" s="567" t="str">
        <f t="shared" ref="P117" si="228">+IF(C117="T3",G117," ")</f>
        <v xml:space="preserve"> </v>
      </c>
      <c r="Q117" s="569" t="str">
        <f t="shared" ref="Q117" si="229">+IF(C117="T3",H117," ")</f>
        <v xml:space="preserve"> </v>
      </c>
      <c r="R117" s="567" t="str">
        <f t="shared" ref="R117" si="230">+IF(C117="T4",G117," ")</f>
        <v xml:space="preserve"> </v>
      </c>
      <c r="S117" s="200" t="str">
        <f t="shared" ref="S117" si="231">+IF(C117="T4",H117," ")</f>
        <v xml:space="preserve"> </v>
      </c>
      <c r="T117" s="567" t="str">
        <f t="shared" ref="T117" si="232">+IF(C117="T5",G117," ")</f>
        <v xml:space="preserve"> </v>
      </c>
      <c r="U117" s="200" t="str">
        <f t="shared" ref="U117" si="233">+IF(C117="T5",H117," ")</f>
        <v xml:space="preserve"> </v>
      </c>
      <c r="V117" s="567" t="str">
        <f t="shared" ref="V117" si="234">+IF(C117="T6",G117," ")</f>
        <v xml:space="preserve"> </v>
      </c>
      <c r="W117" s="200" t="str">
        <f t="shared" ref="W117" si="235">+IF(C117="T6",H117," ")</f>
        <v xml:space="preserve"> </v>
      </c>
      <c r="Y117" s="213">
        <v>7.101</v>
      </c>
      <c r="Z117" s="218" t="str">
        <f>IF(B117="B",G117," ")</f>
        <v>NOT SCORED</v>
      </c>
      <c r="AA117" s="218">
        <f>IF(B117="B",H117," ")</f>
        <v>4.7819999999999998E-3</v>
      </c>
      <c r="AB117" s="175" t="str">
        <f t="shared" ref="AB117:AB130" si="236">IF(Z117="NOT SCORED","NOT SCORED",IF(B117="B",Z117/AA117," "))</f>
        <v>NOT SCORED</v>
      </c>
    </row>
    <row r="118" spans="1:28" ht="45" x14ac:dyDescent="0.2">
      <c r="A118" s="212">
        <v>7.1020000000000003</v>
      </c>
      <c r="B118" s="212" t="s">
        <v>463</v>
      </c>
      <c r="C118" s="179" t="s">
        <v>607</v>
      </c>
      <c r="D118" s="528" t="s">
        <v>397</v>
      </c>
      <c r="E118" s="174" t="str">
        <f>+IF(Checklist!C120="","NOT SCORED",Checklist!C120)</f>
        <v>NOT SCORED</v>
      </c>
      <c r="F118" s="34">
        <v>1.18557076565193E-3</v>
      </c>
      <c r="G118" s="174" t="str">
        <f t="shared" si="221"/>
        <v>NOT SCORED</v>
      </c>
      <c r="H118" s="122">
        <f t="shared" si="222"/>
        <v>4.7422829999999999E-3</v>
      </c>
      <c r="I118" s="175" t="str">
        <f t="shared" si="223"/>
        <v>NOT SCORED</v>
      </c>
      <c r="J118" s="36"/>
      <c r="K118" s="38">
        <v>7.1020000000000003</v>
      </c>
      <c r="L118" s="567" t="str">
        <f t="shared" ref="L118:L130" si="237">+IF(C118="T1",G118," ")</f>
        <v xml:space="preserve"> </v>
      </c>
      <c r="M118" s="568" t="str">
        <f t="shared" ref="M118:M130" si="238">+IF(C118="T1",H118," ")</f>
        <v xml:space="preserve"> </v>
      </c>
      <c r="N118" s="567" t="str">
        <f t="shared" ref="N118:N130" si="239">+IF(C118="T2",G118," ")</f>
        <v xml:space="preserve"> </v>
      </c>
      <c r="O118" s="569" t="str">
        <f t="shared" ref="O118:O130" si="240">+IF(C118="T2",H118," ")</f>
        <v xml:space="preserve"> </v>
      </c>
      <c r="P118" s="567" t="str">
        <f t="shared" ref="P118:P130" si="241">+IF(C118="T3",G118," ")</f>
        <v xml:space="preserve"> </v>
      </c>
      <c r="Q118" s="569" t="str">
        <f t="shared" ref="Q118:Q130" si="242">+IF(C118="T3",H118," ")</f>
        <v xml:space="preserve"> </v>
      </c>
      <c r="R118" s="567" t="str">
        <f t="shared" ref="R118:R130" si="243">+IF(C118="T4",G118," ")</f>
        <v xml:space="preserve"> </v>
      </c>
      <c r="S118" s="200" t="str">
        <f t="shared" ref="S118:S130" si="244">+IF(C118="T4",H118," ")</f>
        <v xml:space="preserve"> </v>
      </c>
      <c r="T118" s="567" t="str">
        <f t="shared" ref="T118:T130" si="245">+IF(C118="T5",G118," ")</f>
        <v xml:space="preserve"> </v>
      </c>
      <c r="U118" s="200" t="str">
        <f t="shared" ref="U118:U130" si="246">+IF(C118="T5",H118," ")</f>
        <v xml:space="preserve"> </v>
      </c>
      <c r="V118" s="567" t="str">
        <f t="shared" ref="V118:V130" si="247">+IF(C118="T6",G118," ")</f>
        <v>NOT SCORED</v>
      </c>
      <c r="W118" s="200">
        <f t="shared" ref="W118:W130" si="248">+IF(C118="T6",H118," ")</f>
        <v>4.7422829999999999E-3</v>
      </c>
      <c r="Y118" s="213">
        <v>7.1020000000000003</v>
      </c>
      <c r="Z118" s="218" t="str">
        <f t="shared" ref="Z118:Z130" si="249">IF(B118="B",G118," ")</f>
        <v>NOT SCORED</v>
      </c>
      <c r="AA118" s="218">
        <f t="shared" ref="AA118:AA130" si="250">IF(B118="B",H118," ")</f>
        <v>4.7419999999999997E-3</v>
      </c>
      <c r="AB118" s="175" t="str">
        <f t="shared" si="236"/>
        <v>NOT SCORED</v>
      </c>
    </row>
    <row r="119" spans="1:28" ht="25.5" x14ac:dyDescent="0.2">
      <c r="A119" s="213">
        <v>7.1029999999999998</v>
      </c>
      <c r="B119" s="213"/>
      <c r="C119" s="179" t="s">
        <v>607</v>
      </c>
      <c r="D119" s="528" t="s">
        <v>464</v>
      </c>
      <c r="E119" s="174" t="str">
        <f>+IF(Checklist!C121="","NOT SCORED",Checklist!C121)</f>
        <v>NOT SCORED</v>
      </c>
      <c r="F119" s="34">
        <v>1.01963848012143E-3</v>
      </c>
      <c r="G119" s="174" t="str">
        <f t="shared" si="221"/>
        <v>NOT SCORED</v>
      </c>
      <c r="H119" s="122">
        <f t="shared" si="222"/>
        <v>4.0785539999999999E-3</v>
      </c>
      <c r="I119" s="175" t="str">
        <f t="shared" si="223"/>
        <v>NOT SCORED</v>
      </c>
      <c r="J119" s="36"/>
      <c r="K119" s="38">
        <v>7.1029999999999998</v>
      </c>
      <c r="L119" s="567" t="str">
        <f t="shared" si="237"/>
        <v xml:space="preserve"> </v>
      </c>
      <c r="M119" s="568" t="str">
        <f t="shared" si="238"/>
        <v xml:space="preserve"> </v>
      </c>
      <c r="N119" s="567" t="str">
        <f t="shared" si="239"/>
        <v xml:space="preserve"> </v>
      </c>
      <c r="O119" s="569" t="str">
        <f t="shared" si="240"/>
        <v xml:space="preserve"> </v>
      </c>
      <c r="P119" s="567" t="str">
        <f t="shared" si="241"/>
        <v xml:space="preserve"> </v>
      </c>
      <c r="Q119" s="569" t="str">
        <f t="shared" si="242"/>
        <v xml:space="preserve"> </v>
      </c>
      <c r="R119" s="567" t="str">
        <f t="shared" si="243"/>
        <v xml:space="preserve"> </v>
      </c>
      <c r="S119" s="200" t="str">
        <f t="shared" si="244"/>
        <v xml:space="preserve"> </v>
      </c>
      <c r="T119" s="567" t="str">
        <f t="shared" si="245"/>
        <v xml:space="preserve"> </v>
      </c>
      <c r="U119" s="200" t="str">
        <f t="shared" si="246"/>
        <v xml:space="preserve"> </v>
      </c>
      <c r="V119" s="567" t="str">
        <f t="shared" si="247"/>
        <v>NOT SCORED</v>
      </c>
      <c r="W119" s="200">
        <f t="shared" si="248"/>
        <v>4.0785539999999999E-3</v>
      </c>
      <c r="Y119" s="213">
        <v>7.1029999999999998</v>
      </c>
      <c r="Z119" s="218" t="str">
        <f t="shared" si="249"/>
        <v xml:space="preserve"> </v>
      </c>
      <c r="AA119" s="218" t="str">
        <f t="shared" si="250"/>
        <v xml:space="preserve"> </v>
      </c>
      <c r="AB119" s="175" t="str">
        <f t="shared" si="236"/>
        <v xml:space="preserve"> </v>
      </c>
    </row>
    <row r="120" spans="1:28" ht="33.75" x14ac:dyDescent="0.2">
      <c r="A120" s="212">
        <v>7.1040000000000001</v>
      </c>
      <c r="B120" s="212" t="s">
        <v>463</v>
      </c>
      <c r="C120" s="179" t="s">
        <v>607</v>
      </c>
      <c r="D120" s="524" t="s">
        <v>101</v>
      </c>
      <c r="E120" s="174" t="str">
        <f>+IF(Checklist!C122="","NOT SCORED",Checklist!C122)</f>
        <v>NOT SCORED</v>
      </c>
      <c r="F120" s="34">
        <v>1.0649990816445801E-3</v>
      </c>
      <c r="G120" s="174" t="str">
        <f t="shared" si="221"/>
        <v>NOT SCORED</v>
      </c>
      <c r="H120" s="122">
        <f t="shared" si="222"/>
        <v>4.2599960000000003E-3</v>
      </c>
      <c r="I120" s="175" t="str">
        <f t="shared" si="223"/>
        <v>NOT SCORED</v>
      </c>
      <c r="J120" s="36"/>
      <c r="K120" s="38">
        <v>7.1040000000000001</v>
      </c>
      <c r="L120" s="567" t="str">
        <f t="shared" si="237"/>
        <v xml:space="preserve"> </v>
      </c>
      <c r="M120" s="568" t="str">
        <f t="shared" si="238"/>
        <v xml:space="preserve"> </v>
      </c>
      <c r="N120" s="567" t="str">
        <f t="shared" si="239"/>
        <v xml:space="preserve"> </v>
      </c>
      <c r="O120" s="569" t="str">
        <f t="shared" si="240"/>
        <v xml:space="preserve"> </v>
      </c>
      <c r="P120" s="567" t="str">
        <f t="shared" si="241"/>
        <v xml:space="preserve"> </v>
      </c>
      <c r="Q120" s="569" t="str">
        <f t="shared" si="242"/>
        <v xml:space="preserve"> </v>
      </c>
      <c r="R120" s="567" t="str">
        <f t="shared" si="243"/>
        <v xml:space="preserve"> </v>
      </c>
      <c r="S120" s="200" t="str">
        <f t="shared" si="244"/>
        <v xml:space="preserve"> </v>
      </c>
      <c r="T120" s="567" t="str">
        <f t="shared" si="245"/>
        <v xml:space="preserve"> </v>
      </c>
      <c r="U120" s="200" t="str">
        <f t="shared" si="246"/>
        <v xml:space="preserve"> </v>
      </c>
      <c r="V120" s="567" t="str">
        <f t="shared" si="247"/>
        <v>NOT SCORED</v>
      </c>
      <c r="W120" s="200">
        <f t="shared" si="248"/>
        <v>4.2599960000000003E-3</v>
      </c>
      <c r="Y120" s="213">
        <v>7.1040000000000001</v>
      </c>
      <c r="Z120" s="218" t="str">
        <f t="shared" si="249"/>
        <v>NOT SCORED</v>
      </c>
      <c r="AA120" s="218">
        <f t="shared" si="250"/>
        <v>4.2599999999999999E-3</v>
      </c>
      <c r="AB120" s="175" t="str">
        <f t="shared" si="236"/>
        <v>NOT SCORED</v>
      </c>
    </row>
    <row r="121" spans="1:28" ht="56.25" x14ac:dyDescent="0.2">
      <c r="A121" s="212">
        <v>7.1050000000000004</v>
      </c>
      <c r="B121" s="212" t="s">
        <v>463</v>
      </c>
      <c r="C121" s="179" t="s">
        <v>607</v>
      </c>
      <c r="D121" s="528" t="s">
        <v>295</v>
      </c>
      <c r="E121" s="174" t="str">
        <f>+IF(Checklist!C123="","NOT SCORED",Checklist!C123)</f>
        <v>NOT SCORED</v>
      </c>
      <c r="F121" s="173">
        <v>1.1935343451171399E-3</v>
      </c>
      <c r="G121" s="174" t="str">
        <f t="shared" si="221"/>
        <v>NOT SCORED</v>
      </c>
      <c r="H121" s="182">
        <f t="shared" si="222"/>
        <v>4.7741370000000003E-3</v>
      </c>
      <c r="I121" s="175" t="str">
        <f t="shared" si="223"/>
        <v>NOT SCORED</v>
      </c>
      <c r="J121" s="36"/>
      <c r="K121" s="38">
        <v>7.1050000000000004</v>
      </c>
      <c r="L121" s="567" t="str">
        <f t="shared" si="237"/>
        <v xml:space="preserve"> </v>
      </c>
      <c r="M121" s="568" t="str">
        <f t="shared" si="238"/>
        <v xml:space="preserve"> </v>
      </c>
      <c r="N121" s="567" t="str">
        <f t="shared" si="239"/>
        <v xml:space="preserve"> </v>
      </c>
      <c r="O121" s="569" t="str">
        <f t="shared" si="240"/>
        <v xml:space="preserve"> </v>
      </c>
      <c r="P121" s="567" t="str">
        <f t="shared" si="241"/>
        <v xml:space="preserve"> </v>
      </c>
      <c r="Q121" s="569" t="str">
        <f t="shared" si="242"/>
        <v xml:space="preserve"> </v>
      </c>
      <c r="R121" s="567" t="str">
        <f t="shared" si="243"/>
        <v xml:space="preserve"> </v>
      </c>
      <c r="S121" s="200" t="str">
        <f t="shared" si="244"/>
        <v xml:space="preserve"> </v>
      </c>
      <c r="T121" s="567" t="str">
        <f t="shared" si="245"/>
        <v xml:space="preserve"> </v>
      </c>
      <c r="U121" s="200" t="str">
        <f t="shared" si="246"/>
        <v xml:space="preserve"> </v>
      </c>
      <c r="V121" s="567" t="str">
        <f t="shared" si="247"/>
        <v>NOT SCORED</v>
      </c>
      <c r="W121" s="200">
        <f t="shared" si="248"/>
        <v>4.7741370000000003E-3</v>
      </c>
      <c r="Y121" s="213">
        <v>7.1050000000000004</v>
      </c>
      <c r="Z121" s="218" t="str">
        <f t="shared" si="249"/>
        <v>NOT SCORED</v>
      </c>
      <c r="AA121" s="218">
        <f t="shared" si="250"/>
        <v>4.7739999999999996E-3</v>
      </c>
      <c r="AB121" s="175" t="str">
        <f t="shared" si="236"/>
        <v>NOT SCORED</v>
      </c>
    </row>
    <row r="122" spans="1:28" ht="25.5" x14ac:dyDescent="0.2">
      <c r="A122" s="213">
        <v>7.1059999999999999</v>
      </c>
      <c r="B122" s="213"/>
      <c r="C122" s="179"/>
      <c r="D122" s="505" t="s">
        <v>81</v>
      </c>
      <c r="E122" s="174" t="str">
        <f>+IF(Checklist!C124="","NOT SCORED",Checklist!C124)</f>
        <v>NOT SCORED</v>
      </c>
      <c r="F122" s="174">
        <v>8.7823664619186999E-4</v>
      </c>
      <c r="G122" s="174" t="str">
        <f t="shared" si="221"/>
        <v>NOT SCORED</v>
      </c>
      <c r="H122" s="183">
        <f t="shared" si="222"/>
        <v>3.5129470000000002E-3</v>
      </c>
      <c r="I122" s="175" t="str">
        <f t="shared" si="223"/>
        <v>NOT SCORED</v>
      </c>
      <c r="J122" s="36"/>
      <c r="K122" s="38">
        <v>7.1059999999999999</v>
      </c>
      <c r="L122" s="567" t="str">
        <f t="shared" si="237"/>
        <v xml:space="preserve"> </v>
      </c>
      <c r="M122" s="568" t="str">
        <f t="shared" si="238"/>
        <v xml:space="preserve"> </v>
      </c>
      <c r="N122" s="567" t="str">
        <f t="shared" si="239"/>
        <v xml:space="preserve"> </v>
      </c>
      <c r="O122" s="569" t="str">
        <f t="shared" si="240"/>
        <v xml:space="preserve"> </v>
      </c>
      <c r="P122" s="567" t="str">
        <f t="shared" si="241"/>
        <v xml:space="preserve"> </v>
      </c>
      <c r="Q122" s="569" t="str">
        <f t="shared" si="242"/>
        <v xml:space="preserve"> </v>
      </c>
      <c r="R122" s="567" t="str">
        <f t="shared" si="243"/>
        <v xml:space="preserve"> </v>
      </c>
      <c r="S122" s="200" t="str">
        <f t="shared" si="244"/>
        <v xml:space="preserve"> </v>
      </c>
      <c r="T122" s="567" t="str">
        <f t="shared" si="245"/>
        <v xml:space="preserve"> </v>
      </c>
      <c r="U122" s="200" t="str">
        <f t="shared" si="246"/>
        <v xml:space="preserve"> </v>
      </c>
      <c r="V122" s="567" t="str">
        <f t="shared" si="247"/>
        <v xml:space="preserve"> </v>
      </c>
      <c r="W122" s="200" t="str">
        <f t="shared" si="248"/>
        <v xml:space="preserve"> </v>
      </c>
      <c r="Y122" s="213">
        <v>7.1059999999999999</v>
      </c>
      <c r="Z122" s="218" t="str">
        <f t="shared" si="249"/>
        <v xml:space="preserve"> </v>
      </c>
      <c r="AA122" s="218" t="str">
        <f t="shared" si="250"/>
        <v xml:space="preserve"> </v>
      </c>
      <c r="AB122" s="175" t="str">
        <f t="shared" si="236"/>
        <v xml:space="preserve"> </v>
      </c>
    </row>
    <row r="123" spans="1:28" ht="67.5" x14ac:dyDescent="0.2">
      <c r="A123" s="212">
        <v>7.1070000000000002</v>
      </c>
      <c r="B123" s="212" t="s">
        <v>463</v>
      </c>
      <c r="C123" s="179" t="s">
        <v>607</v>
      </c>
      <c r="D123" s="524" t="s">
        <v>432</v>
      </c>
      <c r="E123" s="174" t="str">
        <f>+IF(Checklist!C125="","NOT SCORED",Checklist!C125)</f>
        <v>NOT SCORED</v>
      </c>
      <c r="F123" s="174">
        <v>1.06896925363511E-3</v>
      </c>
      <c r="G123" s="174" t="str">
        <f t="shared" si="221"/>
        <v>NOT SCORED</v>
      </c>
      <c r="H123" s="183">
        <f t="shared" si="222"/>
        <v>4.275877E-3</v>
      </c>
      <c r="I123" s="175" t="str">
        <f t="shared" si="223"/>
        <v>NOT SCORED</v>
      </c>
      <c r="J123" s="36"/>
      <c r="K123" s="38">
        <v>7.1070000000000002</v>
      </c>
      <c r="L123" s="567" t="str">
        <f t="shared" si="237"/>
        <v xml:space="preserve"> </v>
      </c>
      <c r="M123" s="568" t="str">
        <f t="shared" si="238"/>
        <v xml:space="preserve"> </v>
      </c>
      <c r="N123" s="567" t="str">
        <f t="shared" si="239"/>
        <v xml:space="preserve"> </v>
      </c>
      <c r="O123" s="569" t="str">
        <f t="shared" si="240"/>
        <v xml:space="preserve"> </v>
      </c>
      <c r="P123" s="567" t="str">
        <f t="shared" si="241"/>
        <v xml:space="preserve"> </v>
      </c>
      <c r="Q123" s="569" t="str">
        <f t="shared" si="242"/>
        <v xml:space="preserve"> </v>
      </c>
      <c r="R123" s="567" t="str">
        <f t="shared" si="243"/>
        <v xml:space="preserve"> </v>
      </c>
      <c r="S123" s="200" t="str">
        <f t="shared" si="244"/>
        <v xml:space="preserve"> </v>
      </c>
      <c r="T123" s="567" t="str">
        <f t="shared" si="245"/>
        <v xml:space="preserve"> </v>
      </c>
      <c r="U123" s="200" t="str">
        <f t="shared" si="246"/>
        <v xml:space="preserve"> </v>
      </c>
      <c r="V123" s="567" t="str">
        <f t="shared" si="247"/>
        <v>NOT SCORED</v>
      </c>
      <c r="W123" s="200">
        <f t="shared" si="248"/>
        <v>4.275877E-3</v>
      </c>
      <c r="Y123" s="213">
        <v>7.1070000000000002</v>
      </c>
      <c r="Z123" s="218" t="str">
        <f t="shared" si="249"/>
        <v>NOT SCORED</v>
      </c>
      <c r="AA123" s="218">
        <f t="shared" si="250"/>
        <v>4.2760000000000003E-3</v>
      </c>
      <c r="AB123" s="175" t="str">
        <f t="shared" si="236"/>
        <v>NOT SCORED</v>
      </c>
    </row>
    <row r="124" spans="1:28" ht="45" x14ac:dyDescent="0.2">
      <c r="A124" s="213">
        <v>7.1079999999999997</v>
      </c>
      <c r="B124" s="213"/>
      <c r="C124" s="179"/>
      <c r="D124" s="535" t="s">
        <v>425</v>
      </c>
      <c r="E124" s="174" t="str">
        <f>+IF(Checklist!C126="","NOT SCORED",Checklist!C126)</f>
        <v>NOT SCORED</v>
      </c>
      <c r="F124" s="174">
        <v>1.0393543873843301E-3</v>
      </c>
      <c r="G124" s="174" t="str">
        <f t="shared" si="221"/>
        <v>NOT SCORED</v>
      </c>
      <c r="H124" s="183">
        <f t="shared" si="222"/>
        <v>4.1574180000000004E-3</v>
      </c>
      <c r="I124" s="175" t="str">
        <f t="shared" si="223"/>
        <v>NOT SCORED</v>
      </c>
      <c r="J124" s="36"/>
      <c r="K124" s="38">
        <v>7.1079999999999997</v>
      </c>
      <c r="L124" s="567" t="str">
        <f t="shared" si="237"/>
        <v xml:space="preserve"> </v>
      </c>
      <c r="M124" s="568" t="str">
        <f t="shared" si="238"/>
        <v xml:space="preserve"> </v>
      </c>
      <c r="N124" s="567" t="str">
        <f t="shared" si="239"/>
        <v xml:space="preserve"> </v>
      </c>
      <c r="O124" s="569" t="str">
        <f t="shared" si="240"/>
        <v xml:space="preserve"> </v>
      </c>
      <c r="P124" s="567" t="str">
        <f t="shared" si="241"/>
        <v xml:space="preserve"> </v>
      </c>
      <c r="Q124" s="569" t="str">
        <f t="shared" si="242"/>
        <v xml:space="preserve"> </v>
      </c>
      <c r="R124" s="567" t="str">
        <f t="shared" si="243"/>
        <v xml:space="preserve"> </v>
      </c>
      <c r="S124" s="200" t="str">
        <f t="shared" si="244"/>
        <v xml:space="preserve"> </v>
      </c>
      <c r="T124" s="567" t="str">
        <f t="shared" si="245"/>
        <v xml:space="preserve"> </v>
      </c>
      <c r="U124" s="200" t="str">
        <f t="shared" si="246"/>
        <v xml:space="preserve"> </v>
      </c>
      <c r="V124" s="567" t="str">
        <f t="shared" si="247"/>
        <v xml:space="preserve"> </v>
      </c>
      <c r="W124" s="200" t="str">
        <f t="shared" si="248"/>
        <v xml:space="preserve"> </v>
      </c>
      <c r="Y124" s="213">
        <v>7.1079999999999997</v>
      </c>
      <c r="Z124" s="218" t="str">
        <f t="shared" si="249"/>
        <v xml:space="preserve"> </v>
      </c>
      <c r="AA124" s="218" t="str">
        <f t="shared" si="250"/>
        <v xml:space="preserve"> </v>
      </c>
      <c r="AB124" s="175" t="str">
        <f t="shared" si="236"/>
        <v xml:space="preserve"> </v>
      </c>
    </row>
    <row r="125" spans="1:28" ht="33.75" x14ac:dyDescent="0.2">
      <c r="A125" s="213">
        <v>7.109</v>
      </c>
      <c r="B125" s="213"/>
      <c r="C125" s="179" t="s">
        <v>607</v>
      </c>
      <c r="D125" s="528" t="s">
        <v>148</v>
      </c>
      <c r="E125" s="174" t="str">
        <f>+IF(Checklist!C127="","NOT SCORED",Checklist!C127)</f>
        <v>NOT SCORED</v>
      </c>
      <c r="F125" s="174">
        <v>1.02358373744854E-3</v>
      </c>
      <c r="G125" s="174" t="str">
        <f t="shared" si="221"/>
        <v>NOT SCORED</v>
      </c>
      <c r="H125" s="183">
        <f t="shared" si="222"/>
        <v>4.0943350000000002E-3</v>
      </c>
      <c r="I125" s="175" t="str">
        <f t="shared" si="223"/>
        <v>NOT SCORED</v>
      </c>
      <c r="J125" s="36"/>
      <c r="K125" s="38">
        <v>7.109</v>
      </c>
      <c r="L125" s="567" t="str">
        <f t="shared" si="237"/>
        <v xml:space="preserve"> </v>
      </c>
      <c r="M125" s="568" t="str">
        <f t="shared" si="238"/>
        <v xml:space="preserve"> </v>
      </c>
      <c r="N125" s="567" t="str">
        <f t="shared" si="239"/>
        <v xml:space="preserve"> </v>
      </c>
      <c r="O125" s="569" t="str">
        <f t="shared" si="240"/>
        <v xml:space="preserve"> </v>
      </c>
      <c r="P125" s="567" t="str">
        <f t="shared" si="241"/>
        <v xml:space="preserve"> </v>
      </c>
      <c r="Q125" s="569" t="str">
        <f t="shared" si="242"/>
        <v xml:space="preserve"> </v>
      </c>
      <c r="R125" s="567" t="str">
        <f t="shared" si="243"/>
        <v xml:space="preserve"> </v>
      </c>
      <c r="S125" s="200" t="str">
        <f t="shared" si="244"/>
        <v xml:space="preserve"> </v>
      </c>
      <c r="T125" s="567" t="str">
        <f t="shared" si="245"/>
        <v xml:space="preserve"> </v>
      </c>
      <c r="U125" s="200" t="str">
        <f t="shared" si="246"/>
        <v xml:space="preserve"> </v>
      </c>
      <c r="V125" s="567" t="str">
        <f t="shared" si="247"/>
        <v>NOT SCORED</v>
      </c>
      <c r="W125" s="200">
        <f t="shared" si="248"/>
        <v>4.0943350000000002E-3</v>
      </c>
      <c r="Y125" s="213">
        <v>7.109</v>
      </c>
      <c r="Z125" s="218" t="str">
        <f t="shared" si="249"/>
        <v xml:space="preserve"> </v>
      </c>
      <c r="AA125" s="218" t="str">
        <f t="shared" si="250"/>
        <v xml:space="preserve"> </v>
      </c>
      <c r="AB125" s="175" t="str">
        <f t="shared" si="236"/>
        <v xml:space="preserve"> </v>
      </c>
    </row>
    <row r="126" spans="1:28" ht="33.75" x14ac:dyDescent="0.2">
      <c r="A126" s="214">
        <v>7.11</v>
      </c>
      <c r="B126" s="214"/>
      <c r="C126" s="179"/>
      <c r="D126" s="535" t="s">
        <v>149</v>
      </c>
      <c r="E126" s="174" t="str">
        <f>+IF(Checklist!C128="","NOT SCORED",Checklist!C128)</f>
        <v>NOT SCORED</v>
      </c>
      <c r="F126" s="174">
        <v>1.0904159739330501E-3</v>
      </c>
      <c r="G126" s="174" t="str">
        <f t="shared" si="221"/>
        <v>NOT SCORED</v>
      </c>
      <c r="H126" s="183">
        <f t="shared" si="222"/>
        <v>4.3616640000000003E-3</v>
      </c>
      <c r="I126" s="175" t="str">
        <f t="shared" si="223"/>
        <v>NOT SCORED</v>
      </c>
      <c r="J126" s="36"/>
      <c r="K126" s="77">
        <v>7.11</v>
      </c>
      <c r="L126" s="567" t="str">
        <f t="shared" si="237"/>
        <v xml:space="preserve"> </v>
      </c>
      <c r="M126" s="568" t="str">
        <f t="shared" si="238"/>
        <v xml:space="preserve"> </v>
      </c>
      <c r="N126" s="567" t="str">
        <f t="shared" si="239"/>
        <v xml:space="preserve"> </v>
      </c>
      <c r="O126" s="569" t="str">
        <f t="shared" si="240"/>
        <v xml:space="preserve"> </v>
      </c>
      <c r="P126" s="567" t="str">
        <f t="shared" si="241"/>
        <v xml:space="preserve"> </v>
      </c>
      <c r="Q126" s="569" t="str">
        <f t="shared" si="242"/>
        <v xml:space="preserve"> </v>
      </c>
      <c r="R126" s="567" t="str">
        <f t="shared" si="243"/>
        <v xml:space="preserve"> </v>
      </c>
      <c r="S126" s="200" t="str">
        <f t="shared" si="244"/>
        <v xml:space="preserve"> </v>
      </c>
      <c r="T126" s="567" t="str">
        <f t="shared" si="245"/>
        <v xml:space="preserve"> </v>
      </c>
      <c r="U126" s="200" t="str">
        <f t="shared" si="246"/>
        <v xml:space="preserve"> </v>
      </c>
      <c r="V126" s="567" t="str">
        <f t="shared" si="247"/>
        <v xml:space="preserve"> </v>
      </c>
      <c r="W126" s="200" t="str">
        <f t="shared" si="248"/>
        <v xml:space="preserve"> </v>
      </c>
      <c r="Y126" s="214">
        <v>7.11</v>
      </c>
      <c r="Z126" s="218" t="str">
        <f t="shared" si="249"/>
        <v xml:space="preserve"> </v>
      </c>
      <c r="AA126" s="218" t="str">
        <f t="shared" si="250"/>
        <v xml:space="preserve"> </v>
      </c>
      <c r="AB126" s="175" t="str">
        <f t="shared" si="236"/>
        <v xml:space="preserve"> </v>
      </c>
    </row>
    <row r="127" spans="1:28" ht="33.75" x14ac:dyDescent="0.2">
      <c r="A127" s="214">
        <v>7.1109999999999998</v>
      </c>
      <c r="B127" s="214"/>
      <c r="C127" s="179"/>
      <c r="D127" s="518" t="s">
        <v>142</v>
      </c>
      <c r="E127" s="174" t="str">
        <f>+IF(Checklist!C129="","NOT SCORED",Checklist!C129)</f>
        <v>NOT SCORED</v>
      </c>
      <c r="F127" s="174">
        <v>1.0891142674141899E-3</v>
      </c>
      <c r="G127" s="174" t="str">
        <f t="shared" si="221"/>
        <v>NOT SCORED</v>
      </c>
      <c r="H127" s="183">
        <f t="shared" si="222"/>
        <v>4.3564570000000002E-3</v>
      </c>
      <c r="I127" s="175" t="str">
        <f t="shared" si="223"/>
        <v>NOT SCORED</v>
      </c>
      <c r="J127" s="36"/>
      <c r="K127" s="77">
        <v>7.1109999999999998</v>
      </c>
      <c r="L127" s="567" t="str">
        <f t="shared" si="237"/>
        <v xml:space="preserve"> </v>
      </c>
      <c r="M127" s="568" t="str">
        <f t="shared" si="238"/>
        <v xml:space="preserve"> </v>
      </c>
      <c r="N127" s="567" t="str">
        <f t="shared" si="239"/>
        <v xml:space="preserve"> </v>
      </c>
      <c r="O127" s="569" t="str">
        <f t="shared" si="240"/>
        <v xml:space="preserve"> </v>
      </c>
      <c r="P127" s="567" t="str">
        <f t="shared" si="241"/>
        <v xml:space="preserve"> </v>
      </c>
      <c r="Q127" s="569" t="str">
        <f t="shared" si="242"/>
        <v xml:space="preserve"> </v>
      </c>
      <c r="R127" s="567" t="str">
        <f t="shared" si="243"/>
        <v xml:space="preserve"> </v>
      </c>
      <c r="S127" s="200" t="str">
        <f t="shared" si="244"/>
        <v xml:space="preserve"> </v>
      </c>
      <c r="T127" s="567" t="str">
        <f t="shared" si="245"/>
        <v xml:space="preserve"> </v>
      </c>
      <c r="U127" s="200" t="str">
        <f t="shared" si="246"/>
        <v xml:space="preserve"> </v>
      </c>
      <c r="V127" s="567" t="str">
        <f t="shared" si="247"/>
        <v xml:space="preserve"> </v>
      </c>
      <c r="W127" s="200" t="str">
        <f t="shared" si="248"/>
        <v xml:space="preserve"> </v>
      </c>
      <c r="Y127" s="214">
        <v>7.1109999999999998</v>
      </c>
      <c r="Z127" s="218" t="str">
        <f t="shared" si="249"/>
        <v xml:space="preserve"> </v>
      </c>
      <c r="AA127" s="218" t="str">
        <f t="shared" si="250"/>
        <v xml:space="preserve"> </v>
      </c>
      <c r="AB127" s="175" t="str">
        <f t="shared" si="236"/>
        <v xml:space="preserve"> </v>
      </c>
    </row>
    <row r="128" spans="1:28" ht="34.5" thickBot="1" x14ac:dyDescent="0.25">
      <c r="A128" s="185">
        <v>7.1120000000000001</v>
      </c>
      <c r="B128" s="185" t="s">
        <v>463</v>
      </c>
      <c r="C128" s="179" t="s">
        <v>602</v>
      </c>
      <c r="D128" s="528" t="s">
        <v>122</v>
      </c>
      <c r="E128" s="174" t="str">
        <f>+IF(Checklist!C130="","NOT SCORED",Checklist!C130)</f>
        <v>NOT SCORED</v>
      </c>
      <c r="F128" s="174">
        <v>1.17807890732278E-3</v>
      </c>
      <c r="G128" s="174" t="str">
        <f t="shared" si="221"/>
        <v>NOT SCORED</v>
      </c>
      <c r="H128" s="183">
        <f t="shared" si="222"/>
        <v>4.7123160000000002E-3</v>
      </c>
      <c r="I128" s="175" t="str">
        <f t="shared" si="223"/>
        <v>NOT SCORED</v>
      </c>
      <c r="J128" s="36"/>
      <c r="K128" s="78">
        <v>7.1120000000000001</v>
      </c>
      <c r="L128" s="567" t="str">
        <f t="shared" si="237"/>
        <v>NOT SCORED</v>
      </c>
      <c r="M128" s="568">
        <f t="shared" si="238"/>
        <v>4.712E-3</v>
      </c>
      <c r="N128" s="567" t="str">
        <f t="shared" si="239"/>
        <v xml:space="preserve"> </v>
      </c>
      <c r="O128" s="569" t="str">
        <f t="shared" si="240"/>
        <v xml:space="preserve"> </v>
      </c>
      <c r="P128" s="567" t="str">
        <f t="shared" si="241"/>
        <v xml:space="preserve"> </v>
      </c>
      <c r="Q128" s="569" t="str">
        <f t="shared" si="242"/>
        <v xml:space="preserve"> </v>
      </c>
      <c r="R128" s="567" t="str">
        <f t="shared" si="243"/>
        <v xml:space="preserve"> </v>
      </c>
      <c r="S128" s="200" t="str">
        <f t="shared" si="244"/>
        <v xml:space="preserve"> </v>
      </c>
      <c r="T128" s="567" t="str">
        <f t="shared" si="245"/>
        <v xml:space="preserve"> </v>
      </c>
      <c r="U128" s="200" t="str">
        <f t="shared" si="246"/>
        <v xml:space="preserve"> </v>
      </c>
      <c r="V128" s="567" t="str">
        <f t="shared" si="247"/>
        <v xml:space="preserve"> </v>
      </c>
      <c r="W128" s="200" t="str">
        <f t="shared" si="248"/>
        <v xml:space="preserve"> </v>
      </c>
      <c r="Y128" s="214">
        <v>7.1120000000000001</v>
      </c>
      <c r="Z128" s="218" t="str">
        <f t="shared" si="249"/>
        <v>NOT SCORED</v>
      </c>
      <c r="AA128" s="218">
        <f t="shared" si="250"/>
        <v>4.712E-3</v>
      </c>
      <c r="AB128" s="175" t="str">
        <f t="shared" si="236"/>
        <v>NOT SCORED</v>
      </c>
    </row>
    <row r="129" spans="1:28" ht="25.5" x14ac:dyDescent="0.2">
      <c r="A129" s="178">
        <v>7.1130000000000004</v>
      </c>
      <c r="B129" s="178" t="s">
        <v>463</v>
      </c>
      <c r="C129" s="179" t="s">
        <v>603</v>
      </c>
      <c r="D129" s="522" t="s">
        <v>20</v>
      </c>
      <c r="E129" s="174" t="str">
        <f>+IF(Checklist!C131="","NOT SCORED",Checklist!C131)</f>
        <v>NOT SCORED</v>
      </c>
      <c r="F129" s="174">
        <v>1.1524761983439399E-3</v>
      </c>
      <c r="G129" s="174" t="str">
        <f t="shared" si="221"/>
        <v>NOT SCORED</v>
      </c>
      <c r="H129" s="183">
        <f>IF(E129="N/A","N/A",IF(E129="n/p","N/P",F129*4))</f>
        <v>4.6099050000000001E-3</v>
      </c>
      <c r="I129" s="175" t="str">
        <f t="shared" si="223"/>
        <v>NOT SCORED</v>
      </c>
      <c r="J129" s="36"/>
      <c r="K129" s="179">
        <v>7.1130000000000004</v>
      </c>
      <c r="L129" s="567" t="str">
        <f t="shared" si="237"/>
        <v xml:space="preserve"> </v>
      </c>
      <c r="M129" s="568" t="str">
        <f t="shared" si="238"/>
        <v xml:space="preserve"> </v>
      </c>
      <c r="N129" s="567" t="str">
        <f t="shared" si="239"/>
        <v xml:space="preserve"> </v>
      </c>
      <c r="O129" s="569" t="str">
        <f t="shared" si="240"/>
        <v xml:space="preserve"> </v>
      </c>
      <c r="P129" s="567" t="str">
        <f t="shared" si="241"/>
        <v>NOT SCORED</v>
      </c>
      <c r="Q129" s="569">
        <f t="shared" si="242"/>
        <v>4.6099050000000001E-3</v>
      </c>
      <c r="R129" s="567" t="str">
        <f t="shared" si="243"/>
        <v xml:space="preserve"> </v>
      </c>
      <c r="S129" s="200" t="str">
        <f t="shared" si="244"/>
        <v xml:space="preserve"> </v>
      </c>
      <c r="T129" s="567" t="str">
        <f t="shared" si="245"/>
        <v xml:space="preserve"> </v>
      </c>
      <c r="U129" s="200" t="str">
        <f t="shared" si="246"/>
        <v xml:space="preserve"> </v>
      </c>
      <c r="V129" s="567" t="str">
        <f t="shared" si="247"/>
        <v xml:space="preserve"> </v>
      </c>
      <c r="W129" s="200" t="str">
        <f t="shared" si="248"/>
        <v xml:space="preserve"> </v>
      </c>
      <c r="Y129" s="214"/>
      <c r="Z129" s="218" t="str">
        <f t="shared" si="249"/>
        <v>NOT SCORED</v>
      </c>
      <c r="AA129" s="218">
        <f t="shared" si="250"/>
        <v>4.6100000000000004E-3</v>
      </c>
      <c r="AB129" s="175" t="str">
        <f t="shared" si="236"/>
        <v>NOT SCORED</v>
      </c>
    </row>
    <row r="130" spans="1:28" ht="26.25" thickBot="1" x14ac:dyDescent="0.25">
      <c r="A130" s="37">
        <v>7.1139999999999999</v>
      </c>
      <c r="B130" s="230"/>
      <c r="C130" s="481"/>
      <c r="D130" s="517" t="s">
        <v>398</v>
      </c>
      <c r="E130" s="174" t="str">
        <f>+IF(Checklist!C132="","NOT SCORED",Checklist!C132)</f>
        <v>NOT SCORED</v>
      </c>
      <c r="F130" s="170">
        <v>1.0422635014482201E-3</v>
      </c>
      <c r="G130" s="174" t="str">
        <f t="shared" si="221"/>
        <v>NOT SCORED</v>
      </c>
      <c r="H130" s="122">
        <f>IF(E130="N/A","N/A",IF(E130="n/p","N/P",F130*4))</f>
        <v>4.1690540000000002E-3</v>
      </c>
      <c r="I130" s="175" t="str">
        <f t="shared" si="223"/>
        <v>NOT SCORED</v>
      </c>
      <c r="J130" s="36"/>
      <c r="K130" s="37">
        <v>7.1139999999999999</v>
      </c>
      <c r="L130" s="567" t="str">
        <f t="shared" si="237"/>
        <v xml:space="preserve"> </v>
      </c>
      <c r="M130" s="568" t="str">
        <f t="shared" si="238"/>
        <v xml:space="preserve"> </v>
      </c>
      <c r="N130" s="567" t="str">
        <f t="shared" si="239"/>
        <v xml:space="preserve"> </v>
      </c>
      <c r="O130" s="569" t="str">
        <f t="shared" si="240"/>
        <v xml:space="preserve"> </v>
      </c>
      <c r="P130" s="567" t="str">
        <f t="shared" si="241"/>
        <v xml:space="preserve"> </v>
      </c>
      <c r="Q130" s="569" t="str">
        <f t="shared" si="242"/>
        <v xml:space="preserve"> </v>
      </c>
      <c r="R130" s="567" t="str">
        <f t="shared" si="243"/>
        <v xml:space="preserve"> </v>
      </c>
      <c r="S130" s="200" t="str">
        <f t="shared" si="244"/>
        <v xml:space="preserve"> </v>
      </c>
      <c r="T130" s="567" t="str">
        <f t="shared" si="245"/>
        <v xml:space="preserve"> </v>
      </c>
      <c r="U130" s="200" t="str">
        <f t="shared" si="246"/>
        <v xml:space="preserve"> </v>
      </c>
      <c r="V130" s="567" t="str">
        <f t="shared" si="247"/>
        <v xml:space="preserve"> </v>
      </c>
      <c r="W130" s="200" t="str">
        <f t="shared" si="248"/>
        <v xml:space="preserve"> </v>
      </c>
      <c r="Y130" s="214"/>
      <c r="Z130" s="218" t="str">
        <f t="shared" si="249"/>
        <v xml:space="preserve"> </v>
      </c>
      <c r="AA130" s="218" t="str">
        <f t="shared" si="250"/>
        <v xml:space="preserve"> </v>
      </c>
      <c r="AB130" s="175" t="str">
        <f t="shared" si="236"/>
        <v xml:space="preserve"> </v>
      </c>
    </row>
    <row r="131" spans="1:28" ht="13.5" thickBot="1" x14ac:dyDescent="0.25">
      <c r="A131" s="67"/>
      <c r="B131" s="67"/>
      <c r="C131" s="490"/>
      <c r="D131" s="68" t="s">
        <v>457</v>
      </c>
      <c r="E131" s="69"/>
      <c r="F131" s="69"/>
      <c r="G131" s="75"/>
      <c r="H131" s="75"/>
      <c r="I131" s="75"/>
      <c r="J131" s="36"/>
      <c r="K131" s="70"/>
      <c r="L131" s="571"/>
      <c r="M131" s="572"/>
      <c r="N131" s="571"/>
      <c r="O131" s="572"/>
      <c r="P131" s="571"/>
      <c r="Q131" s="572"/>
      <c r="R131" s="571"/>
      <c r="S131" s="572"/>
      <c r="T131" s="571"/>
      <c r="U131" s="572"/>
      <c r="V131" s="571"/>
      <c r="W131" s="572"/>
      <c r="Y131" s="235"/>
      <c r="Z131" s="231"/>
      <c r="AA131" s="231"/>
      <c r="AB131" s="236"/>
    </row>
    <row r="132" spans="1:28" ht="13.5" thickBot="1" x14ac:dyDescent="0.25">
      <c r="A132" s="53">
        <v>8</v>
      </c>
      <c r="B132" s="493"/>
      <c r="C132" s="491"/>
      <c r="D132" s="480" t="s">
        <v>435</v>
      </c>
      <c r="E132" s="536"/>
      <c r="F132" s="537"/>
      <c r="G132" s="73">
        <f>SUM(G133:G140)</f>
        <v>0</v>
      </c>
      <c r="H132" s="73">
        <f>SUM(H133:H140)</f>
        <v>5.6000000000000001E-2</v>
      </c>
      <c r="I132" s="54">
        <f>G132/H132</f>
        <v>0</v>
      </c>
      <c r="J132" s="36"/>
      <c r="K132" s="53">
        <v>8</v>
      </c>
      <c r="L132" s="571"/>
      <c r="M132" s="572"/>
      <c r="N132" s="571"/>
      <c r="O132" s="572"/>
      <c r="P132" s="571"/>
      <c r="Q132" s="572"/>
      <c r="R132" s="571"/>
      <c r="S132" s="572"/>
      <c r="T132" s="571"/>
      <c r="U132" s="572"/>
      <c r="V132" s="571"/>
      <c r="W132" s="572"/>
      <c r="Y132" s="233">
        <v>8</v>
      </c>
      <c r="Z132" s="242">
        <f>SUM(Z133:Z140)</f>
        <v>0</v>
      </c>
      <c r="AA132" s="242">
        <f>SUM(AA133:AA140)</f>
        <v>4.9000000000000002E-2</v>
      </c>
      <c r="AB132" s="232">
        <f>Z132/AA132</f>
        <v>0</v>
      </c>
    </row>
    <row r="133" spans="1:28" ht="45" x14ac:dyDescent="0.2">
      <c r="A133" s="209">
        <v>8.1010000000000009</v>
      </c>
      <c r="B133" s="209" t="s">
        <v>463</v>
      </c>
      <c r="C133" s="226" t="s">
        <v>604</v>
      </c>
      <c r="D133" s="538" t="s">
        <v>433</v>
      </c>
      <c r="E133" s="174" t="str">
        <f>+IF(Checklist!C135="","NOT SCORED",Checklist!C135)</f>
        <v>NOT SCORED</v>
      </c>
      <c r="F133" s="539">
        <v>1.8E-3</v>
      </c>
      <c r="G133" s="174" t="str">
        <f t="shared" ref="G133:G140" si="251">IF(E133="NOT SCORED","NOT SCORED",IF(E133="n/p","N/P",E133*F133))</f>
        <v>NOT SCORED</v>
      </c>
      <c r="H133" s="79">
        <f t="shared" ref="H133:H140" si="252">IF(E133="N/A","N/A",IF(E133="n/p","N/P",F133*4))</f>
        <v>7.1999999999999998E-3</v>
      </c>
      <c r="I133" s="175" t="str">
        <f t="shared" ref="I133:I140" si="253">IF(E133="NOT SCORED","NOT SCORED",IF(E133="n/p","N/P",G133/H133))</f>
        <v>NOT SCORED</v>
      </c>
      <c r="J133" s="36"/>
      <c r="K133" s="55">
        <v>8.1010000000000009</v>
      </c>
      <c r="L133" s="567" t="str">
        <f t="shared" ref="L133" si="254">+IF(C133="T1",G133," ")</f>
        <v xml:space="preserve"> </v>
      </c>
      <c r="M133" s="568" t="str">
        <f t="shared" ref="M133" si="255">+IF(C133="T1",H133," ")</f>
        <v xml:space="preserve"> </v>
      </c>
      <c r="N133" s="567" t="str">
        <f t="shared" ref="N133" si="256">+IF(C133="T2",G133," ")</f>
        <v>NOT SCORED</v>
      </c>
      <c r="O133" s="569">
        <f t="shared" ref="O133" si="257">+IF(C133="T2",H133," ")</f>
        <v>7.1999999999999998E-3</v>
      </c>
      <c r="P133" s="567" t="str">
        <f t="shared" ref="P133" si="258">+IF(C133="T3",G133," ")</f>
        <v xml:space="preserve"> </v>
      </c>
      <c r="Q133" s="569" t="str">
        <f t="shared" ref="Q133" si="259">+IF(C133="T3",H133," ")</f>
        <v xml:space="preserve"> </v>
      </c>
      <c r="R133" s="567" t="str">
        <f t="shared" ref="R133" si="260">+IF(C133="T4",G133," ")</f>
        <v xml:space="preserve"> </v>
      </c>
      <c r="S133" s="200" t="str">
        <f t="shared" ref="S133" si="261">+IF(C133="T4",H133," ")</f>
        <v xml:space="preserve"> </v>
      </c>
      <c r="T133" s="567" t="str">
        <f t="shared" ref="T133" si="262">+IF(C133="T5",G133," ")</f>
        <v xml:space="preserve"> </v>
      </c>
      <c r="U133" s="200" t="str">
        <f t="shared" ref="U133" si="263">+IF(C133="T5",H133," ")</f>
        <v xml:space="preserve"> </v>
      </c>
      <c r="V133" s="567" t="str">
        <f t="shared" ref="V133" si="264">+IF(C133="T6",G133," ")</f>
        <v xml:space="preserve"> </v>
      </c>
      <c r="W133" s="200" t="str">
        <f t="shared" ref="W133" si="265">+IF(C133="T6",H133," ")</f>
        <v xml:space="preserve"> </v>
      </c>
      <c r="Y133" s="210">
        <v>8.1010000000000009</v>
      </c>
      <c r="Z133" s="218" t="str">
        <f>IF(B133="B",G133," ")</f>
        <v>NOT SCORED</v>
      </c>
      <c r="AA133" s="218">
        <f>IF(B133="B",H133," ")</f>
        <v>7.1999999999999998E-3</v>
      </c>
      <c r="AB133" s="175" t="str">
        <f t="shared" ref="AB133:AB140" si="266">IF(Z133="NOT SCORED","NOT SCORED",IF(B133="B",Z133/AA133," "))</f>
        <v>NOT SCORED</v>
      </c>
    </row>
    <row r="134" spans="1:28" ht="25.5" x14ac:dyDescent="0.2">
      <c r="A134" s="211">
        <v>8.1020000000000003</v>
      </c>
      <c r="B134" s="211" t="s">
        <v>463</v>
      </c>
      <c r="C134" s="179"/>
      <c r="D134" s="540" t="s">
        <v>150</v>
      </c>
      <c r="E134" s="174" t="str">
        <f>+IF(Checklist!C136="","NOT SCORED",Checklist!C136)</f>
        <v>NOT SCORED</v>
      </c>
      <c r="F134" s="539">
        <v>1.7899999999999999E-3</v>
      </c>
      <c r="G134" s="174" t="str">
        <f t="shared" si="251"/>
        <v>NOT SCORED</v>
      </c>
      <c r="H134" s="79">
        <f t="shared" si="252"/>
        <v>7.1599999999999997E-3</v>
      </c>
      <c r="I134" s="175" t="str">
        <f t="shared" si="253"/>
        <v>NOT SCORED</v>
      </c>
      <c r="J134" s="36"/>
      <c r="K134" s="56">
        <v>8.1020000000000003</v>
      </c>
      <c r="L134" s="567" t="str">
        <f t="shared" ref="L134:L140" si="267">+IF(C134="T1",G134," ")</f>
        <v xml:space="preserve"> </v>
      </c>
      <c r="M134" s="568" t="str">
        <f t="shared" ref="M134:M140" si="268">+IF(C134="T1",H134," ")</f>
        <v xml:space="preserve"> </v>
      </c>
      <c r="N134" s="567" t="str">
        <f t="shared" ref="N134:N140" si="269">+IF(C134="T2",G134," ")</f>
        <v xml:space="preserve"> </v>
      </c>
      <c r="O134" s="569" t="str">
        <f t="shared" ref="O134:O140" si="270">+IF(C134="T2",H134," ")</f>
        <v xml:space="preserve"> </v>
      </c>
      <c r="P134" s="567" t="str">
        <f t="shared" ref="P134:P140" si="271">+IF(C134="T3",G134," ")</f>
        <v xml:space="preserve"> </v>
      </c>
      <c r="Q134" s="569" t="str">
        <f t="shared" ref="Q134:Q140" si="272">+IF(C134="T3",H134," ")</f>
        <v xml:space="preserve"> </v>
      </c>
      <c r="R134" s="567" t="str">
        <f t="shared" ref="R134:R140" si="273">+IF(C134="T4",G134," ")</f>
        <v xml:space="preserve"> </v>
      </c>
      <c r="S134" s="200" t="str">
        <f t="shared" ref="S134:S140" si="274">+IF(C134="T4",H134," ")</f>
        <v xml:space="preserve"> </v>
      </c>
      <c r="T134" s="567" t="str">
        <f t="shared" ref="T134:T140" si="275">+IF(C134="T5",G134," ")</f>
        <v xml:space="preserve"> </v>
      </c>
      <c r="U134" s="200" t="str">
        <f t="shared" ref="U134:U140" si="276">+IF(C134="T5",H134," ")</f>
        <v xml:space="preserve"> </v>
      </c>
      <c r="V134" s="567" t="str">
        <f t="shared" ref="V134:V140" si="277">+IF(C134="T6",G134," ")</f>
        <v xml:space="preserve"> </v>
      </c>
      <c r="W134" s="200" t="str">
        <f t="shared" ref="W134:W140" si="278">+IF(C134="T6",H134," ")</f>
        <v xml:space="preserve"> </v>
      </c>
      <c r="Y134" s="210">
        <v>8.1020000000000003</v>
      </c>
      <c r="Z134" s="218" t="str">
        <f t="shared" ref="Z134:Z140" si="279">IF(B134="B",G134," ")</f>
        <v>NOT SCORED</v>
      </c>
      <c r="AA134" s="218">
        <f t="shared" ref="AA134:AA140" si="280">IF(B134="B",H134," ")</f>
        <v>7.1599999999999997E-3</v>
      </c>
      <c r="AB134" s="175" t="str">
        <f t="shared" si="266"/>
        <v>NOT SCORED</v>
      </c>
    </row>
    <row r="135" spans="1:28" ht="56.25" x14ac:dyDescent="0.2">
      <c r="A135" s="211">
        <v>8.1029999999999998</v>
      </c>
      <c r="B135" s="211" t="s">
        <v>463</v>
      </c>
      <c r="C135" s="179" t="s">
        <v>604</v>
      </c>
      <c r="D135" s="524" t="s">
        <v>399</v>
      </c>
      <c r="E135" s="174" t="str">
        <f>+IF(Checklist!C137="","NOT SCORED",Checklist!C137)</f>
        <v>NOT SCORED</v>
      </c>
      <c r="F135" s="539">
        <v>1.75E-3</v>
      </c>
      <c r="G135" s="174" t="str">
        <f t="shared" si="251"/>
        <v>NOT SCORED</v>
      </c>
      <c r="H135" s="79">
        <f t="shared" si="252"/>
        <v>7.0000000000000001E-3</v>
      </c>
      <c r="I135" s="175" t="str">
        <f t="shared" si="253"/>
        <v>NOT SCORED</v>
      </c>
      <c r="J135" s="36"/>
      <c r="K135" s="56">
        <v>8.1029999999999998</v>
      </c>
      <c r="L135" s="567" t="str">
        <f t="shared" si="267"/>
        <v xml:space="preserve"> </v>
      </c>
      <c r="M135" s="568" t="str">
        <f t="shared" si="268"/>
        <v xml:space="preserve"> </v>
      </c>
      <c r="N135" s="567" t="str">
        <f t="shared" si="269"/>
        <v>NOT SCORED</v>
      </c>
      <c r="O135" s="569">
        <f t="shared" si="270"/>
        <v>7.0000000000000001E-3</v>
      </c>
      <c r="P135" s="567" t="str">
        <f t="shared" si="271"/>
        <v xml:space="preserve"> </v>
      </c>
      <c r="Q135" s="569" t="str">
        <f t="shared" si="272"/>
        <v xml:space="preserve"> </v>
      </c>
      <c r="R135" s="567" t="str">
        <f t="shared" si="273"/>
        <v xml:space="preserve"> </v>
      </c>
      <c r="S135" s="200" t="str">
        <f t="shared" si="274"/>
        <v xml:space="preserve"> </v>
      </c>
      <c r="T135" s="567" t="str">
        <f t="shared" si="275"/>
        <v xml:space="preserve"> </v>
      </c>
      <c r="U135" s="200" t="str">
        <f t="shared" si="276"/>
        <v xml:space="preserve"> </v>
      </c>
      <c r="V135" s="567" t="str">
        <f t="shared" si="277"/>
        <v xml:space="preserve"> </v>
      </c>
      <c r="W135" s="200" t="str">
        <f t="shared" si="278"/>
        <v xml:space="preserve"> </v>
      </c>
      <c r="Y135" s="210">
        <v>8.1029999999999998</v>
      </c>
      <c r="Z135" s="218" t="str">
        <f t="shared" si="279"/>
        <v>NOT SCORED</v>
      </c>
      <c r="AA135" s="218">
        <f t="shared" si="280"/>
        <v>7.0000000000000001E-3</v>
      </c>
      <c r="AB135" s="175" t="str">
        <f t="shared" si="266"/>
        <v>NOT SCORED</v>
      </c>
    </row>
    <row r="136" spans="1:28" ht="67.5" x14ac:dyDescent="0.2">
      <c r="A136" s="211">
        <v>8.1039999999999992</v>
      </c>
      <c r="B136" s="211" t="s">
        <v>463</v>
      </c>
      <c r="C136" s="179" t="s">
        <v>602</v>
      </c>
      <c r="D136" s="541" t="s">
        <v>429</v>
      </c>
      <c r="E136" s="174" t="str">
        <f>+IF(Checklist!C138="","NOT SCORED",Checklist!C138)</f>
        <v>NOT SCORED</v>
      </c>
      <c r="F136" s="539">
        <v>1.7700000000000001E-3</v>
      </c>
      <c r="G136" s="174" t="str">
        <f t="shared" si="251"/>
        <v>NOT SCORED</v>
      </c>
      <c r="H136" s="79">
        <f t="shared" si="252"/>
        <v>7.0800000000000004E-3</v>
      </c>
      <c r="I136" s="175" t="str">
        <f t="shared" si="253"/>
        <v>NOT SCORED</v>
      </c>
      <c r="J136" s="36"/>
      <c r="K136" s="56">
        <v>8.1039999999999992</v>
      </c>
      <c r="L136" s="567" t="str">
        <f t="shared" si="267"/>
        <v>NOT SCORED</v>
      </c>
      <c r="M136" s="568">
        <f t="shared" si="268"/>
        <v>7.0800000000000004E-3</v>
      </c>
      <c r="N136" s="567" t="str">
        <f t="shared" si="269"/>
        <v xml:space="preserve"> </v>
      </c>
      <c r="O136" s="569" t="str">
        <f t="shared" si="270"/>
        <v xml:space="preserve"> </v>
      </c>
      <c r="P136" s="567" t="str">
        <f t="shared" si="271"/>
        <v xml:space="preserve"> </v>
      </c>
      <c r="Q136" s="569" t="str">
        <f t="shared" si="272"/>
        <v xml:space="preserve"> </v>
      </c>
      <c r="R136" s="567" t="str">
        <f t="shared" si="273"/>
        <v xml:space="preserve"> </v>
      </c>
      <c r="S136" s="200" t="str">
        <f t="shared" si="274"/>
        <v xml:space="preserve"> </v>
      </c>
      <c r="T136" s="567" t="str">
        <f t="shared" si="275"/>
        <v xml:space="preserve"> </v>
      </c>
      <c r="U136" s="200" t="str">
        <f t="shared" si="276"/>
        <v xml:space="preserve"> </v>
      </c>
      <c r="V136" s="567" t="str">
        <f t="shared" si="277"/>
        <v xml:space="preserve"> </v>
      </c>
      <c r="W136" s="200" t="str">
        <f t="shared" si="278"/>
        <v xml:space="preserve"> </v>
      </c>
      <c r="Y136" s="210">
        <v>8.1039999999999992</v>
      </c>
      <c r="Z136" s="218" t="str">
        <f t="shared" si="279"/>
        <v>NOT SCORED</v>
      </c>
      <c r="AA136" s="218">
        <f t="shared" si="280"/>
        <v>7.0800000000000004E-3</v>
      </c>
      <c r="AB136" s="175" t="str">
        <f t="shared" si="266"/>
        <v>NOT SCORED</v>
      </c>
    </row>
    <row r="137" spans="1:28" ht="33.75" x14ac:dyDescent="0.2">
      <c r="A137" s="211">
        <v>8.1050000000000004</v>
      </c>
      <c r="B137" s="211" t="s">
        <v>463</v>
      </c>
      <c r="C137" s="179" t="s">
        <v>604</v>
      </c>
      <c r="D137" s="524" t="s">
        <v>298</v>
      </c>
      <c r="E137" s="174" t="str">
        <f>+IF(Checklist!C139="","NOT SCORED",Checklist!C139)</f>
        <v>NOT SCORED</v>
      </c>
      <c r="F137" s="539">
        <v>1.72E-3</v>
      </c>
      <c r="G137" s="174" t="str">
        <f t="shared" si="251"/>
        <v>NOT SCORED</v>
      </c>
      <c r="H137" s="79">
        <f t="shared" si="252"/>
        <v>6.8799999999999998E-3</v>
      </c>
      <c r="I137" s="175" t="str">
        <f t="shared" si="253"/>
        <v>NOT SCORED</v>
      </c>
      <c r="J137" s="36"/>
      <c r="K137" s="56">
        <v>8.1050000000000004</v>
      </c>
      <c r="L137" s="567" t="str">
        <f t="shared" si="267"/>
        <v xml:space="preserve"> </v>
      </c>
      <c r="M137" s="568" t="str">
        <f t="shared" si="268"/>
        <v xml:space="preserve"> </v>
      </c>
      <c r="N137" s="567" t="str">
        <f t="shared" si="269"/>
        <v>NOT SCORED</v>
      </c>
      <c r="O137" s="569">
        <f t="shared" si="270"/>
        <v>6.8799999999999998E-3</v>
      </c>
      <c r="P137" s="567" t="str">
        <f t="shared" si="271"/>
        <v xml:space="preserve"> </v>
      </c>
      <c r="Q137" s="569" t="str">
        <f t="shared" si="272"/>
        <v xml:space="preserve"> </v>
      </c>
      <c r="R137" s="567" t="str">
        <f t="shared" si="273"/>
        <v xml:space="preserve"> </v>
      </c>
      <c r="S137" s="200" t="str">
        <f t="shared" si="274"/>
        <v xml:space="preserve"> </v>
      </c>
      <c r="T137" s="567" t="str">
        <f t="shared" si="275"/>
        <v xml:space="preserve"> </v>
      </c>
      <c r="U137" s="200" t="str">
        <f t="shared" si="276"/>
        <v xml:space="preserve"> </v>
      </c>
      <c r="V137" s="567" t="str">
        <f t="shared" si="277"/>
        <v xml:space="preserve"> </v>
      </c>
      <c r="W137" s="200" t="str">
        <f t="shared" si="278"/>
        <v xml:space="preserve"> </v>
      </c>
      <c r="Y137" s="210">
        <v>8.1050000000000004</v>
      </c>
      <c r="Z137" s="218" t="str">
        <f t="shared" si="279"/>
        <v>NOT SCORED</v>
      </c>
      <c r="AA137" s="218">
        <f t="shared" si="280"/>
        <v>6.8799999999999998E-3</v>
      </c>
      <c r="AB137" s="175" t="str">
        <f t="shared" si="266"/>
        <v>NOT SCORED</v>
      </c>
    </row>
    <row r="138" spans="1:28" ht="25.5" x14ac:dyDescent="0.2">
      <c r="A138" s="210">
        <v>8.1059999999999999</v>
      </c>
      <c r="B138" s="210"/>
      <c r="C138" s="179"/>
      <c r="D138" s="505" t="s">
        <v>5</v>
      </c>
      <c r="E138" s="174" t="str">
        <f>+IF(Checklist!C140="","NOT SCORED",Checklist!C140)</f>
        <v>NOT SCORED</v>
      </c>
      <c r="F138" s="539">
        <v>1.74E-3</v>
      </c>
      <c r="G138" s="174" t="str">
        <f t="shared" si="251"/>
        <v>NOT SCORED</v>
      </c>
      <c r="H138" s="79">
        <f t="shared" si="252"/>
        <v>6.96E-3</v>
      </c>
      <c r="I138" s="175" t="str">
        <f t="shared" si="253"/>
        <v>NOT SCORED</v>
      </c>
      <c r="J138" s="36"/>
      <c r="K138" s="56">
        <v>8.1059999999999999</v>
      </c>
      <c r="L138" s="567" t="str">
        <f t="shared" si="267"/>
        <v xml:space="preserve"> </v>
      </c>
      <c r="M138" s="568" t="str">
        <f t="shared" si="268"/>
        <v xml:space="preserve"> </v>
      </c>
      <c r="N138" s="567" t="str">
        <f t="shared" si="269"/>
        <v xml:space="preserve"> </v>
      </c>
      <c r="O138" s="569" t="str">
        <f t="shared" si="270"/>
        <v xml:space="preserve"> </v>
      </c>
      <c r="P138" s="567" t="str">
        <f t="shared" si="271"/>
        <v xml:space="preserve"> </v>
      </c>
      <c r="Q138" s="569" t="str">
        <f t="shared" si="272"/>
        <v xml:space="preserve"> </v>
      </c>
      <c r="R138" s="567" t="str">
        <f t="shared" si="273"/>
        <v xml:space="preserve"> </v>
      </c>
      <c r="S138" s="200" t="str">
        <f t="shared" si="274"/>
        <v xml:space="preserve"> </v>
      </c>
      <c r="T138" s="567" t="str">
        <f t="shared" si="275"/>
        <v xml:space="preserve"> </v>
      </c>
      <c r="U138" s="200" t="str">
        <f t="shared" si="276"/>
        <v xml:space="preserve"> </v>
      </c>
      <c r="V138" s="567" t="str">
        <f t="shared" si="277"/>
        <v xml:space="preserve"> </v>
      </c>
      <c r="W138" s="200" t="str">
        <f t="shared" si="278"/>
        <v xml:space="preserve"> </v>
      </c>
      <c r="Y138" s="210">
        <v>8.1059999999999999</v>
      </c>
      <c r="Z138" s="218" t="str">
        <f t="shared" si="279"/>
        <v xml:space="preserve"> </v>
      </c>
      <c r="AA138" s="218" t="str">
        <f t="shared" si="280"/>
        <v xml:space="preserve"> </v>
      </c>
      <c r="AB138" s="175" t="str">
        <f t="shared" si="266"/>
        <v xml:space="preserve"> </v>
      </c>
    </row>
    <row r="139" spans="1:28" ht="25.5" x14ac:dyDescent="0.2">
      <c r="A139" s="211">
        <v>8.1069999999999993</v>
      </c>
      <c r="B139" s="211" t="s">
        <v>463</v>
      </c>
      <c r="C139" s="179"/>
      <c r="D139" s="542" t="s">
        <v>4</v>
      </c>
      <c r="E139" s="174" t="str">
        <f>+IF(Checklist!C141="","NOT SCORED",Checklist!C141)</f>
        <v>NOT SCORED</v>
      </c>
      <c r="F139" s="539">
        <v>1.6800000000000001E-3</v>
      </c>
      <c r="G139" s="174" t="str">
        <f t="shared" si="251"/>
        <v>NOT SCORED</v>
      </c>
      <c r="H139" s="79">
        <f t="shared" si="252"/>
        <v>6.7200000000000003E-3</v>
      </c>
      <c r="I139" s="175" t="str">
        <f t="shared" si="253"/>
        <v>NOT SCORED</v>
      </c>
      <c r="J139" s="36"/>
      <c r="K139" s="56">
        <v>8.1069999999999993</v>
      </c>
      <c r="L139" s="567" t="str">
        <f t="shared" si="267"/>
        <v xml:space="preserve"> </v>
      </c>
      <c r="M139" s="568" t="str">
        <f t="shared" si="268"/>
        <v xml:space="preserve"> </v>
      </c>
      <c r="N139" s="567" t="str">
        <f t="shared" si="269"/>
        <v xml:space="preserve"> </v>
      </c>
      <c r="O139" s="569" t="str">
        <f t="shared" si="270"/>
        <v xml:space="preserve"> </v>
      </c>
      <c r="P139" s="567" t="str">
        <f t="shared" si="271"/>
        <v xml:space="preserve"> </v>
      </c>
      <c r="Q139" s="569" t="str">
        <f t="shared" si="272"/>
        <v xml:space="preserve"> </v>
      </c>
      <c r="R139" s="567" t="str">
        <f t="shared" si="273"/>
        <v xml:space="preserve"> </v>
      </c>
      <c r="S139" s="200" t="str">
        <f t="shared" si="274"/>
        <v xml:space="preserve"> </v>
      </c>
      <c r="T139" s="567" t="str">
        <f t="shared" si="275"/>
        <v xml:space="preserve"> </v>
      </c>
      <c r="U139" s="200" t="str">
        <f t="shared" si="276"/>
        <v xml:space="preserve"> </v>
      </c>
      <c r="V139" s="567" t="str">
        <f t="shared" si="277"/>
        <v xml:space="preserve"> </v>
      </c>
      <c r="W139" s="200" t="str">
        <f t="shared" si="278"/>
        <v xml:space="preserve"> </v>
      </c>
      <c r="Y139" s="210">
        <v>8.1069999999999993</v>
      </c>
      <c r="Z139" s="218" t="str">
        <f t="shared" si="279"/>
        <v>NOT SCORED</v>
      </c>
      <c r="AA139" s="218">
        <f t="shared" si="280"/>
        <v>6.7200000000000003E-3</v>
      </c>
      <c r="AB139" s="175" t="str">
        <f t="shared" si="266"/>
        <v>NOT SCORED</v>
      </c>
    </row>
    <row r="140" spans="1:28" ht="34.5" thickBot="1" x14ac:dyDescent="0.25">
      <c r="A140" s="334">
        <v>8.1080000000000005</v>
      </c>
      <c r="B140" s="209" t="s">
        <v>463</v>
      </c>
      <c r="C140" s="481" t="s">
        <v>602</v>
      </c>
      <c r="D140" s="543" t="s">
        <v>151</v>
      </c>
      <c r="E140" s="174" t="str">
        <f>+IF(Checklist!C142="","NOT SCORED",Checklist!C142)</f>
        <v>NOT SCORED</v>
      </c>
      <c r="F140" s="539">
        <v>1.74E-3</v>
      </c>
      <c r="G140" s="174" t="str">
        <f t="shared" si="251"/>
        <v>NOT SCORED</v>
      </c>
      <c r="H140" s="61">
        <f t="shared" si="252"/>
        <v>6.96E-3</v>
      </c>
      <c r="I140" s="175" t="str">
        <f t="shared" si="253"/>
        <v>NOT SCORED</v>
      </c>
      <c r="J140" s="36"/>
      <c r="K140" s="56">
        <v>8.1080000000000005</v>
      </c>
      <c r="L140" s="567" t="str">
        <f t="shared" si="267"/>
        <v>NOT SCORED</v>
      </c>
      <c r="M140" s="568">
        <f t="shared" si="268"/>
        <v>6.96E-3</v>
      </c>
      <c r="N140" s="567" t="str">
        <f t="shared" si="269"/>
        <v xml:space="preserve"> </v>
      </c>
      <c r="O140" s="569" t="str">
        <f t="shared" si="270"/>
        <v xml:space="preserve"> </v>
      </c>
      <c r="P140" s="567" t="str">
        <f t="shared" si="271"/>
        <v xml:space="preserve"> </v>
      </c>
      <c r="Q140" s="569" t="str">
        <f t="shared" si="272"/>
        <v xml:space="preserve"> </v>
      </c>
      <c r="R140" s="567" t="str">
        <f t="shared" si="273"/>
        <v xml:space="preserve"> </v>
      </c>
      <c r="S140" s="200" t="str">
        <f t="shared" si="274"/>
        <v xml:space="preserve"> </v>
      </c>
      <c r="T140" s="567" t="str">
        <f t="shared" si="275"/>
        <v xml:space="preserve"> </v>
      </c>
      <c r="U140" s="200" t="str">
        <f t="shared" si="276"/>
        <v xml:space="preserve"> </v>
      </c>
      <c r="V140" s="567" t="str">
        <f t="shared" si="277"/>
        <v xml:space="preserve"> </v>
      </c>
      <c r="W140" s="200" t="str">
        <f t="shared" si="278"/>
        <v xml:space="preserve"> </v>
      </c>
      <c r="Y140" s="192">
        <v>8.1080000000000005</v>
      </c>
      <c r="Z140" s="218" t="str">
        <f t="shared" si="279"/>
        <v>NOT SCORED</v>
      </c>
      <c r="AA140" s="218">
        <f t="shared" si="280"/>
        <v>6.96E-3</v>
      </c>
      <c r="AB140" s="175" t="str">
        <f t="shared" si="266"/>
        <v>NOT SCORED</v>
      </c>
    </row>
    <row r="141" spans="1:28" x14ac:dyDescent="0.2">
      <c r="A141" s="70"/>
      <c r="B141" s="70"/>
      <c r="C141" s="490"/>
      <c r="D141" s="74" t="s">
        <v>79</v>
      </c>
      <c r="E141" s="75"/>
      <c r="F141" s="75"/>
      <c r="G141" s="75"/>
      <c r="H141" s="75"/>
      <c r="I141" s="75"/>
      <c r="J141" s="36"/>
      <c r="K141" s="70"/>
      <c r="L141" s="571"/>
      <c r="M141" s="572"/>
      <c r="N141" s="571"/>
      <c r="O141" s="572"/>
      <c r="P141" s="571"/>
      <c r="Q141" s="572"/>
      <c r="R141" s="571"/>
      <c r="S141" s="572"/>
      <c r="T141" s="571"/>
      <c r="U141" s="572"/>
      <c r="V141" s="571"/>
      <c r="W141" s="572"/>
      <c r="Y141" s="235"/>
      <c r="Z141" s="231"/>
      <c r="AA141" s="231"/>
      <c r="AB141" s="236"/>
    </row>
    <row r="142" spans="1:28" ht="21.75" thickBot="1" x14ac:dyDescent="0.25">
      <c r="A142" s="53">
        <v>9</v>
      </c>
      <c r="B142" s="493"/>
      <c r="C142" s="491"/>
      <c r="D142" s="80" t="s">
        <v>434</v>
      </c>
      <c r="E142" s="72"/>
      <c r="F142" s="72"/>
      <c r="G142" s="73">
        <f>SUM(G143:G147)</f>
        <v>0</v>
      </c>
      <c r="H142" s="73">
        <f>SUM(H143:H147)</f>
        <v>3.8699999999999998E-2</v>
      </c>
      <c r="I142" s="54">
        <f>G142/H142</f>
        <v>0</v>
      </c>
      <c r="J142" s="36"/>
      <c r="K142" s="53">
        <v>9</v>
      </c>
      <c r="L142" s="571"/>
      <c r="M142" s="572"/>
      <c r="N142" s="571"/>
      <c r="O142" s="572"/>
      <c r="P142" s="571"/>
      <c r="Q142" s="572"/>
      <c r="R142" s="571"/>
      <c r="S142" s="572"/>
      <c r="T142" s="571"/>
      <c r="U142" s="572"/>
      <c r="V142" s="571"/>
      <c r="W142" s="572"/>
      <c r="Y142" s="233">
        <v>9</v>
      </c>
      <c r="Z142" s="242">
        <f>SUM(Z143:Z147)</f>
        <v>0</v>
      </c>
      <c r="AA142" s="242">
        <f>SUM(AA143:AA147)</f>
        <v>2.368E-2</v>
      </c>
      <c r="AB142" s="232">
        <f>Z142/AA142</f>
        <v>0</v>
      </c>
    </row>
    <row r="143" spans="1:28" ht="45" x14ac:dyDescent="0.2">
      <c r="A143" s="177">
        <v>9.1010000000000009</v>
      </c>
      <c r="B143" s="177" t="s">
        <v>463</v>
      </c>
      <c r="C143" s="226"/>
      <c r="D143" s="544" t="s">
        <v>152</v>
      </c>
      <c r="E143" s="174" t="str">
        <f>+IF(Checklist!C144="","NOT SCORED",Checklist!C144)</f>
        <v>NOT SCORED</v>
      </c>
      <c r="F143" s="61">
        <v>2.0100000000000001E-3</v>
      </c>
      <c r="G143" s="174" t="str">
        <f t="shared" ref="G143:G169" si="281">IF(E143="NOT SCORED","NOT SCORED",IF(E143="n/p","N/P",E143*F143))</f>
        <v>NOT SCORED</v>
      </c>
      <c r="H143" s="61">
        <f>IF(E143="N/A","N/A",IF(E143="n/p","N/P",F143*4))</f>
        <v>8.0400000000000003E-3</v>
      </c>
      <c r="I143" s="175" t="str">
        <f t="shared" ref="I143:I169" si="282">IF(E143="NOT SCORED","NOT SCORED",IF(E143="n/p","N/P",G143/H143))</f>
        <v>NOT SCORED</v>
      </c>
      <c r="J143" s="36"/>
      <c r="K143" s="37">
        <v>9.1010000000000009</v>
      </c>
      <c r="L143" s="567" t="str">
        <f t="shared" ref="L143" si="283">+IF(C143="T1",G143," ")</f>
        <v xml:space="preserve"> </v>
      </c>
      <c r="M143" s="568" t="str">
        <f t="shared" ref="M143" si="284">+IF(C143="T1",H143," ")</f>
        <v xml:space="preserve"> </v>
      </c>
      <c r="N143" s="567" t="str">
        <f t="shared" ref="N143" si="285">+IF(C143="T2",G143," ")</f>
        <v xml:space="preserve"> </v>
      </c>
      <c r="O143" s="569" t="str">
        <f t="shared" ref="O143" si="286">+IF(C143="T2",H143," ")</f>
        <v xml:space="preserve"> </v>
      </c>
      <c r="P143" s="567" t="str">
        <f t="shared" ref="P143" si="287">+IF(C143="T3",G143," ")</f>
        <v xml:space="preserve"> </v>
      </c>
      <c r="Q143" s="569" t="str">
        <f t="shared" ref="Q143" si="288">+IF(C143="T3",H143," ")</f>
        <v xml:space="preserve"> </v>
      </c>
      <c r="R143" s="567" t="str">
        <f t="shared" ref="R143" si="289">+IF(C143="T4",G143," ")</f>
        <v xml:space="preserve"> </v>
      </c>
      <c r="S143" s="200" t="str">
        <f t="shared" ref="S143" si="290">+IF(C143="T4",H143," ")</f>
        <v xml:space="preserve"> </v>
      </c>
      <c r="T143" s="567" t="str">
        <f t="shared" ref="T143" si="291">+IF(C143="T5",G143," ")</f>
        <v xml:space="preserve"> </v>
      </c>
      <c r="U143" s="200" t="str">
        <f t="shared" ref="U143" si="292">+IF(C143="T5",H143," ")</f>
        <v xml:space="preserve"> </v>
      </c>
      <c r="V143" s="567" t="str">
        <f t="shared" ref="V143" si="293">+IF(C143="T6",G143," ")</f>
        <v xml:space="preserve"> </v>
      </c>
      <c r="W143" s="200" t="str">
        <f t="shared" ref="W143" si="294">+IF(C143="T6",H143," ")</f>
        <v xml:space="preserve"> </v>
      </c>
      <c r="Y143" s="178">
        <v>9.1010000000000009</v>
      </c>
      <c r="Z143" s="218" t="str">
        <f>IF(B143="B",G143," ")</f>
        <v>NOT SCORED</v>
      </c>
      <c r="AA143" s="218">
        <f>IF(B143="B",H143," ")</f>
        <v>8.0400000000000003E-3</v>
      </c>
      <c r="AB143" s="175" t="str">
        <f t="shared" ref="AB143:AB169" si="295">IF(Z143="NOT SCORED","NOT SCORED",IF(B143="B",Z143/AA143," "))</f>
        <v>NOT SCORED</v>
      </c>
    </row>
    <row r="144" spans="1:28" ht="33.75" x14ac:dyDescent="0.2">
      <c r="A144" s="178">
        <v>9.1020000000000003</v>
      </c>
      <c r="B144" s="178" t="s">
        <v>463</v>
      </c>
      <c r="C144" s="179" t="s">
        <v>604</v>
      </c>
      <c r="D144" s="528" t="s">
        <v>400</v>
      </c>
      <c r="E144" s="174" t="str">
        <f>+IF(Checklist!C145="","NOT SCORED",Checklist!C145)</f>
        <v>NOT SCORED</v>
      </c>
      <c r="F144" s="61">
        <v>1.9499999999999999E-3</v>
      </c>
      <c r="G144" s="174" t="str">
        <f t="shared" si="281"/>
        <v>NOT SCORED</v>
      </c>
      <c r="H144" s="65">
        <f>IF(E144="N/A","N/A",IF(E144="n/p","N/P",F144*4))</f>
        <v>7.7999999999999996E-3</v>
      </c>
      <c r="I144" s="175" t="str">
        <f t="shared" si="282"/>
        <v>NOT SCORED</v>
      </c>
      <c r="J144" s="36"/>
      <c r="K144" s="38">
        <v>9.1020000000000003</v>
      </c>
      <c r="L144" s="567" t="str">
        <f t="shared" ref="L144:L147" si="296">+IF(C144="T1",G144," ")</f>
        <v xml:space="preserve"> </v>
      </c>
      <c r="M144" s="568" t="str">
        <f t="shared" ref="M144:M147" si="297">+IF(C144="T1",H144," ")</f>
        <v xml:space="preserve"> </v>
      </c>
      <c r="N144" s="567" t="str">
        <f t="shared" ref="N144:N147" si="298">+IF(C144="T2",G144," ")</f>
        <v>NOT SCORED</v>
      </c>
      <c r="O144" s="569">
        <f t="shared" ref="O144:O147" si="299">+IF(C144="T2",H144," ")</f>
        <v>7.7999999999999996E-3</v>
      </c>
      <c r="P144" s="567" t="str">
        <f t="shared" ref="P144:P147" si="300">+IF(C144="T3",G144," ")</f>
        <v xml:space="preserve"> </v>
      </c>
      <c r="Q144" s="569" t="str">
        <f t="shared" ref="Q144:Q147" si="301">+IF(C144="T3",H144," ")</f>
        <v xml:space="preserve"> </v>
      </c>
      <c r="R144" s="567" t="str">
        <f t="shared" ref="R144:R147" si="302">+IF(C144="T4",G144," ")</f>
        <v xml:space="preserve"> </v>
      </c>
      <c r="S144" s="200" t="str">
        <f t="shared" ref="S144:S147" si="303">+IF(C144="T4",H144," ")</f>
        <v xml:space="preserve"> </v>
      </c>
      <c r="T144" s="567" t="str">
        <f t="shared" ref="T144:T147" si="304">+IF(C144="T5",G144," ")</f>
        <v xml:space="preserve"> </v>
      </c>
      <c r="U144" s="200" t="str">
        <f t="shared" ref="U144:U147" si="305">+IF(C144="T5",H144," ")</f>
        <v xml:space="preserve"> </v>
      </c>
      <c r="V144" s="567" t="str">
        <f t="shared" ref="V144:V147" si="306">+IF(C144="T6",G144," ")</f>
        <v xml:space="preserve"> </v>
      </c>
      <c r="W144" s="200" t="str">
        <f t="shared" ref="W144:W147" si="307">+IF(C144="T6",H144," ")</f>
        <v xml:space="preserve"> </v>
      </c>
      <c r="Y144" s="178">
        <v>9.1020000000000003</v>
      </c>
      <c r="Z144" s="218" t="str">
        <f>IF(B144="B",G144," ")</f>
        <v>NOT SCORED</v>
      </c>
      <c r="AA144" s="218">
        <f>IF(B144="B",H144," ")</f>
        <v>7.7999999999999996E-3</v>
      </c>
      <c r="AB144" s="175" t="str">
        <f t="shared" si="295"/>
        <v>NOT SCORED</v>
      </c>
    </row>
    <row r="145" spans="1:28" ht="45" x14ac:dyDescent="0.2">
      <c r="A145" s="178">
        <v>9.1029999999999998</v>
      </c>
      <c r="B145" s="178" t="s">
        <v>463</v>
      </c>
      <c r="C145" s="179" t="s">
        <v>604</v>
      </c>
      <c r="D145" s="524" t="s">
        <v>83</v>
      </c>
      <c r="E145" s="174" t="str">
        <f>+IF(Checklist!C146="","NOT SCORED",Checklist!C146)</f>
        <v>NOT SCORED</v>
      </c>
      <c r="F145" s="61">
        <v>1.9599999999999999E-3</v>
      </c>
      <c r="G145" s="174" t="str">
        <f t="shared" si="281"/>
        <v>NOT SCORED</v>
      </c>
      <c r="H145" s="61">
        <f>IF(E145="N/A","N/A",IF(E145="n/p","N/P",F145*4))</f>
        <v>7.8399999999999997E-3</v>
      </c>
      <c r="I145" s="175" t="str">
        <f t="shared" si="282"/>
        <v>NOT SCORED</v>
      </c>
      <c r="J145" s="36"/>
      <c r="K145" s="40">
        <v>9.1029999999999998</v>
      </c>
      <c r="L145" s="567" t="str">
        <f t="shared" si="296"/>
        <v xml:space="preserve"> </v>
      </c>
      <c r="M145" s="568" t="str">
        <f t="shared" si="297"/>
        <v xml:space="preserve"> </v>
      </c>
      <c r="N145" s="567" t="str">
        <f t="shared" si="298"/>
        <v>NOT SCORED</v>
      </c>
      <c r="O145" s="569">
        <f t="shared" si="299"/>
        <v>7.8399999999999997E-3</v>
      </c>
      <c r="P145" s="567" t="str">
        <f t="shared" si="300"/>
        <v xml:space="preserve"> </v>
      </c>
      <c r="Q145" s="569" t="str">
        <f t="shared" si="301"/>
        <v xml:space="preserve"> </v>
      </c>
      <c r="R145" s="567" t="str">
        <f t="shared" si="302"/>
        <v xml:space="preserve"> </v>
      </c>
      <c r="S145" s="200" t="str">
        <f t="shared" si="303"/>
        <v xml:space="preserve"> </v>
      </c>
      <c r="T145" s="567" t="str">
        <f t="shared" si="304"/>
        <v xml:space="preserve"> </v>
      </c>
      <c r="U145" s="200" t="str">
        <f t="shared" si="305"/>
        <v xml:space="preserve"> </v>
      </c>
      <c r="V145" s="567" t="str">
        <f t="shared" si="306"/>
        <v xml:space="preserve"> </v>
      </c>
      <c r="W145" s="200" t="str">
        <f t="shared" si="307"/>
        <v xml:space="preserve"> </v>
      </c>
      <c r="Y145" s="178">
        <v>9.1029999999999998</v>
      </c>
      <c r="Z145" s="218" t="str">
        <f>IF(B145="B",G145," ")</f>
        <v>NOT SCORED</v>
      </c>
      <c r="AA145" s="218">
        <f>IF(B145="B",H145," ")</f>
        <v>7.8399999999999997E-3</v>
      </c>
      <c r="AB145" s="175" t="str">
        <f t="shared" si="295"/>
        <v>NOT SCORED</v>
      </c>
    </row>
    <row r="146" spans="1:28" ht="56.25" x14ac:dyDescent="0.2">
      <c r="A146" s="213">
        <v>9.1039999999999992</v>
      </c>
      <c r="B146" s="213"/>
      <c r="C146" s="179"/>
      <c r="D146" s="503" t="s">
        <v>402</v>
      </c>
      <c r="E146" s="174" t="str">
        <f>+IF(Checklist!C147="","NOT SCORED",Checklist!C147)</f>
        <v>NOT SCORED</v>
      </c>
      <c r="F146" s="61">
        <v>1.8600000000000001E-3</v>
      </c>
      <c r="G146" s="174" t="str">
        <f t="shared" si="281"/>
        <v>NOT SCORED</v>
      </c>
      <c r="H146" s="61">
        <f>IF(E146="N/A","N/A",IF(E146="n/p","N/P",F146*4))</f>
        <v>7.4400000000000004E-3</v>
      </c>
      <c r="I146" s="175" t="str">
        <f t="shared" si="282"/>
        <v>NOT SCORED</v>
      </c>
      <c r="J146" s="36"/>
      <c r="K146" s="40">
        <v>9.1039999999999992</v>
      </c>
      <c r="L146" s="567" t="str">
        <f t="shared" si="296"/>
        <v xml:space="preserve"> </v>
      </c>
      <c r="M146" s="568" t="str">
        <f t="shared" si="297"/>
        <v xml:space="preserve"> </v>
      </c>
      <c r="N146" s="567" t="str">
        <f t="shared" si="298"/>
        <v xml:space="preserve"> </v>
      </c>
      <c r="O146" s="569" t="str">
        <f t="shared" si="299"/>
        <v xml:space="preserve"> </v>
      </c>
      <c r="P146" s="567" t="str">
        <f t="shared" si="300"/>
        <v xml:space="preserve"> </v>
      </c>
      <c r="Q146" s="569" t="str">
        <f t="shared" si="301"/>
        <v xml:space="preserve"> </v>
      </c>
      <c r="R146" s="567" t="str">
        <f t="shared" si="302"/>
        <v xml:space="preserve"> </v>
      </c>
      <c r="S146" s="200" t="str">
        <f t="shared" si="303"/>
        <v xml:space="preserve"> </v>
      </c>
      <c r="T146" s="567" t="str">
        <f t="shared" si="304"/>
        <v xml:space="preserve"> </v>
      </c>
      <c r="U146" s="200" t="str">
        <f t="shared" si="305"/>
        <v xml:space="preserve"> </v>
      </c>
      <c r="V146" s="567" t="str">
        <f t="shared" si="306"/>
        <v xml:space="preserve"> </v>
      </c>
      <c r="W146" s="200" t="str">
        <f t="shared" si="307"/>
        <v xml:space="preserve"> </v>
      </c>
      <c r="Y146" s="178">
        <v>9.1039999999999992</v>
      </c>
      <c r="Z146" s="218" t="str">
        <f>IF(B146="B",G146," ")</f>
        <v xml:space="preserve"> </v>
      </c>
      <c r="AA146" s="218" t="str">
        <f>IF(B146="B",H146," ")</f>
        <v xml:space="preserve"> </v>
      </c>
      <c r="AB146" s="175" t="str">
        <f t="shared" si="295"/>
        <v xml:space="preserve"> </v>
      </c>
    </row>
    <row r="147" spans="1:28" ht="26.25" thickBot="1" x14ac:dyDescent="0.25">
      <c r="A147" s="37">
        <v>9.1050000000000004</v>
      </c>
      <c r="B147" s="37"/>
      <c r="C147" s="481"/>
      <c r="D147" s="545" t="s">
        <v>401</v>
      </c>
      <c r="E147" s="174" t="str">
        <f>+IF(Checklist!C148="","NOT SCORED",Checklist!C148)</f>
        <v>NOT SCORED</v>
      </c>
      <c r="F147" s="61">
        <v>1.9E-3</v>
      </c>
      <c r="G147" s="174" t="str">
        <f t="shared" si="281"/>
        <v>NOT SCORED</v>
      </c>
      <c r="H147" s="65">
        <f>IF(E147="N/A","N/A",IF(E147="n/p","N/P",F147*4))</f>
        <v>7.6E-3</v>
      </c>
      <c r="I147" s="175" t="str">
        <f t="shared" si="282"/>
        <v>NOT SCORED</v>
      </c>
      <c r="J147" s="36"/>
      <c r="K147" s="38">
        <v>9.1050000000000004</v>
      </c>
      <c r="L147" s="567" t="str">
        <f t="shared" si="296"/>
        <v xml:space="preserve"> </v>
      </c>
      <c r="M147" s="568" t="str">
        <f t="shared" si="297"/>
        <v xml:space="preserve"> </v>
      </c>
      <c r="N147" s="567" t="str">
        <f t="shared" si="298"/>
        <v xml:space="preserve"> </v>
      </c>
      <c r="O147" s="569" t="str">
        <f t="shared" si="299"/>
        <v xml:space="preserve"> </v>
      </c>
      <c r="P147" s="567" t="str">
        <f t="shared" si="300"/>
        <v xml:space="preserve"> </v>
      </c>
      <c r="Q147" s="569" t="str">
        <f t="shared" si="301"/>
        <v xml:space="preserve"> </v>
      </c>
      <c r="R147" s="567" t="str">
        <f t="shared" si="302"/>
        <v xml:space="preserve"> </v>
      </c>
      <c r="S147" s="200" t="str">
        <f t="shared" si="303"/>
        <v xml:space="preserve"> </v>
      </c>
      <c r="T147" s="567" t="str">
        <f t="shared" si="304"/>
        <v xml:space="preserve"> </v>
      </c>
      <c r="U147" s="200" t="str">
        <f t="shared" si="305"/>
        <v xml:space="preserve"> </v>
      </c>
      <c r="V147" s="567" t="str">
        <f t="shared" si="306"/>
        <v xml:space="preserve"> </v>
      </c>
      <c r="W147" s="200" t="str">
        <f t="shared" si="307"/>
        <v xml:space="preserve"> </v>
      </c>
      <c r="Y147" s="179">
        <v>9.1050000000000004</v>
      </c>
      <c r="Z147" s="218" t="str">
        <f>IF(B147="B",G147," ")</f>
        <v xml:space="preserve"> </v>
      </c>
      <c r="AA147" s="218" t="str">
        <f>IF(B147="B",H147," ")</f>
        <v xml:space="preserve"> </v>
      </c>
      <c r="AB147" s="175" t="str">
        <f t="shared" si="295"/>
        <v xml:space="preserve"> </v>
      </c>
    </row>
    <row r="148" spans="1:28" ht="13.5" thickBot="1" x14ac:dyDescent="0.25">
      <c r="A148" s="41">
        <v>10</v>
      </c>
      <c r="B148" s="41"/>
      <c r="C148" s="489"/>
      <c r="D148" s="58" t="s">
        <v>427</v>
      </c>
      <c r="E148" s="58"/>
      <c r="F148" s="58"/>
      <c r="G148" s="73">
        <f>SUM(G149:G161)</f>
        <v>0</v>
      </c>
      <c r="H148" s="73">
        <f>SUM(H149:H161)</f>
        <v>5.7799999999999997E-2</v>
      </c>
      <c r="I148" s="54">
        <f>G148/H148</f>
        <v>0</v>
      </c>
      <c r="J148" s="36"/>
      <c r="K148" s="41">
        <v>10</v>
      </c>
      <c r="L148" s="571"/>
      <c r="M148" s="572"/>
      <c r="N148" s="571"/>
      <c r="O148" s="572"/>
      <c r="P148" s="571"/>
      <c r="Q148" s="572"/>
      <c r="R148" s="571"/>
      <c r="S148" s="572"/>
      <c r="T148" s="571"/>
      <c r="U148" s="572"/>
      <c r="V148" s="571"/>
      <c r="W148" s="572"/>
      <c r="Y148" s="233">
        <v>10</v>
      </c>
      <c r="Z148" s="242">
        <f>SUM(Z149:Z161)</f>
        <v>0</v>
      </c>
      <c r="AA148" s="242">
        <f>SUM(AA149:AA161)</f>
        <v>3.5720000000000002E-2</v>
      </c>
      <c r="AB148" s="232">
        <f>Z148/AA148</f>
        <v>0</v>
      </c>
    </row>
    <row r="149" spans="1:28" ht="67.5" x14ac:dyDescent="0.2">
      <c r="A149" s="546">
        <v>10.101000000000001</v>
      </c>
      <c r="B149" s="546" t="s">
        <v>463</v>
      </c>
      <c r="C149" s="226"/>
      <c r="D149" s="547" t="s">
        <v>234</v>
      </c>
      <c r="E149" s="174" t="str">
        <f>+IF(Checklist!C151="","NOT SCORED",Checklist!C151)</f>
        <v>NOT SCORED</v>
      </c>
      <c r="F149" s="186">
        <v>1.16E-3</v>
      </c>
      <c r="G149" s="174" t="str">
        <f t="shared" si="281"/>
        <v>NOT SCORED</v>
      </c>
      <c r="H149" s="186">
        <f t="shared" ref="H149:H154" si="308">IF(E149="N/A","N/A",IF(E149="n/p","N/P",F149*4))</f>
        <v>4.64E-3</v>
      </c>
      <c r="I149" s="175" t="str">
        <f t="shared" si="282"/>
        <v>NOT SCORED</v>
      </c>
      <c r="J149" s="36"/>
      <c r="K149" s="546">
        <v>10.101000000000001</v>
      </c>
      <c r="L149" s="567" t="str">
        <f t="shared" ref="L149" si="309">+IF(C149="T1",G149," ")</f>
        <v xml:space="preserve"> </v>
      </c>
      <c r="M149" s="568" t="str">
        <f t="shared" ref="M149" si="310">+IF(C149="T1",H149," ")</f>
        <v xml:space="preserve"> </v>
      </c>
      <c r="N149" s="567" t="str">
        <f t="shared" ref="N149" si="311">+IF(C149="T2",G149," ")</f>
        <v xml:space="preserve"> </v>
      </c>
      <c r="O149" s="569" t="str">
        <f t="shared" ref="O149" si="312">+IF(C149="T2",H149," ")</f>
        <v xml:space="preserve"> </v>
      </c>
      <c r="P149" s="567" t="str">
        <f t="shared" ref="P149" si="313">+IF(C149="T3",G149," ")</f>
        <v xml:space="preserve"> </v>
      </c>
      <c r="Q149" s="569" t="str">
        <f t="shared" ref="Q149" si="314">+IF(C149="T3",H149," ")</f>
        <v xml:space="preserve"> </v>
      </c>
      <c r="R149" s="567" t="str">
        <f t="shared" ref="R149" si="315">+IF(C149="T4",G149," ")</f>
        <v xml:space="preserve"> </v>
      </c>
      <c r="S149" s="200" t="str">
        <f t="shared" ref="S149" si="316">+IF(C149="T4",H149," ")</f>
        <v xml:space="preserve"> </v>
      </c>
      <c r="T149" s="567" t="str">
        <f t="shared" ref="T149" si="317">+IF(C149="T5",G149," ")</f>
        <v xml:space="preserve"> </v>
      </c>
      <c r="U149" s="200" t="str">
        <f t="shared" ref="U149" si="318">+IF(C149="T5",H149," ")</f>
        <v xml:space="preserve"> </v>
      </c>
      <c r="V149" s="567" t="str">
        <f t="shared" ref="V149" si="319">+IF(C149="T6",G149," ")</f>
        <v xml:space="preserve"> </v>
      </c>
      <c r="W149" s="200" t="str">
        <f t="shared" ref="W149" si="320">+IF(C149="T6",H149," ")</f>
        <v xml:space="preserve"> </v>
      </c>
      <c r="Y149" s="213">
        <v>10.101000000000001</v>
      </c>
      <c r="Z149" s="218" t="str">
        <f>IF(B149="B",G149," ")</f>
        <v>NOT SCORED</v>
      </c>
      <c r="AA149" s="218">
        <f>IF(B149="B",H149," ")</f>
        <v>4.64E-3</v>
      </c>
      <c r="AB149" s="175" t="str">
        <f t="shared" si="295"/>
        <v>NOT SCORED</v>
      </c>
    </row>
    <row r="150" spans="1:28" ht="45" x14ac:dyDescent="0.2">
      <c r="A150" s="212">
        <v>10.102</v>
      </c>
      <c r="B150" s="212" t="s">
        <v>463</v>
      </c>
      <c r="C150" s="179"/>
      <c r="D150" s="507" t="s">
        <v>236</v>
      </c>
      <c r="E150" s="174" t="str">
        <f>+IF(Checklist!C152="","NOT SCORED",Checklist!C152)</f>
        <v>NOT SCORED</v>
      </c>
      <c r="F150" s="176">
        <v>1.14E-3</v>
      </c>
      <c r="G150" s="174" t="str">
        <f t="shared" si="281"/>
        <v>NOT SCORED</v>
      </c>
      <c r="H150" s="176">
        <f t="shared" si="308"/>
        <v>4.5599999999999998E-3</v>
      </c>
      <c r="I150" s="175" t="str">
        <f t="shared" si="282"/>
        <v>NOT SCORED</v>
      </c>
      <c r="J150" s="36"/>
      <c r="K150" s="212">
        <v>10.102</v>
      </c>
      <c r="L150" s="567" t="str">
        <f t="shared" ref="L150:L161" si="321">+IF(C150="T1",G150," ")</f>
        <v xml:space="preserve"> </v>
      </c>
      <c r="M150" s="568" t="str">
        <f t="shared" ref="M150:M161" si="322">+IF(C150="T1",H150," ")</f>
        <v xml:space="preserve"> </v>
      </c>
      <c r="N150" s="567" t="str">
        <f t="shared" ref="N150:N161" si="323">+IF(C150="T2",G150," ")</f>
        <v xml:space="preserve"> </v>
      </c>
      <c r="O150" s="569" t="str">
        <f t="shared" ref="O150:O161" si="324">+IF(C150="T2",H150," ")</f>
        <v xml:space="preserve"> </v>
      </c>
      <c r="P150" s="567" t="str">
        <f t="shared" ref="P150:P161" si="325">+IF(C150="T3",G150," ")</f>
        <v xml:space="preserve"> </v>
      </c>
      <c r="Q150" s="569" t="str">
        <f t="shared" ref="Q150:Q161" si="326">+IF(C150="T3",H150," ")</f>
        <v xml:space="preserve"> </v>
      </c>
      <c r="R150" s="567" t="str">
        <f t="shared" ref="R150:R161" si="327">+IF(C150="T4",G150," ")</f>
        <v xml:space="preserve"> </v>
      </c>
      <c r="S150" s="200" t="str">
        <f t="shared" ref="S150:S161" si="328">+IF(C150="T4",H150," ")</f>
        <v xml:space="preserve"> </v>
      </c>
      <c r="T150" s="567" t="str">
        <f t="shared" ref="T150:T161" si="329">+IF(C150="T5",G150," ")</f>
        <v xml:space="preserve"> </v>
      </c>
      <c r="U150" s="200" t="str">
        <f t="shared" ref="U150:U161" si="330">+IF(C150="T5",H150," ")</f>
        <v xml:space="preserve"> </v>
      </c>
      <c r="V150" s="567" t="str">
        <f t="shared" ref="V150:V161" si="331">+IF(C150="T6",G150," ")</f>
        <v xml:space="preserve"> </v>
      </c>
      <c r="W150" s="200" t="str">
        <f t="shared" ref="W150:W161" si="332">+IF(C150="T6",H150," ")</f>
        <v xml:space="preserve"> </v>
      </c>
      <c r="Y150" s="213">
        <v>10.102</v>
      </c>
      <c r="Z150" s="218" t="str">
        <f t="shared" ref="Z150:Z161" si="333">IF(B150="B",G150," ")</f>
        <v>NOT SCORED</v>
      </c>
      <c r="AA150" s="218">
        <f t="shared" ref="AA150:AA161" si="334">IF(B150="B",H150," ")</f>
        <v>4.5599999999999998E-3</v>
      </c>
      <c r="AB150" s="175" t="str">
        <f t="shared" si="295"/>
        <v>NOT SCORED</v>
      </c>
    </row>
    <row r="151" spans="1:28" ht="45" x14ac:dyDescent="0.2">
      <c r="A151" s="212">
        <v>10.103</v>
      </c>
      <c r="B151" s="212" t="s">
        <v>463</v>
      </c>
      <c r="C151" s="179" t="s">
        <v>605</v>
      </c>
      <c r="D151" s="509" t="s">
        <v>237</v>
      </c>
      <c r="E151" s="174" t="str">
        <f>+IF(Checklist!C153="","NOT SCORED",Checklist!C153)</f>
        <v>NOT SCORED</v>
      </c>
      <c r="F151" s="176">
        <v>1.17E-3</v>
      </c>
      <c r="G151" s="174" t="str">
        <f t="shared" si="281"/>
        <v>NOT SCORED</v>
      </c>
      <c r="H151" s="176">
        <f t="shared" si="308"/>
        <v>4.6800000000000001E-3</v>
      </c>
      <c r="I151" s="175" t="str">
        <f t="shared" si="282"/>
        <v>NOT SCORED</v>
      </c>
      <c r="J151" s="36"/>
      <c r="K151" s="212">
        <v>10.103</v>
      </c>
      <c r="L151" s="567" t="str">
        <f t="shared" si="321"/>
        <v xml:space="preserve"> </v>
      </c>
      <c r="M151" s="568" t="str">
        <f t="shared" si="322"/>
        <v xml:space="preserve"> </v>
      </c>
      <c r="N151" s="567" t="str">
        <f t="shared" si="323"/>
        <v xml:space="preserve"> </v>
      </c>
      <c r="O151" s="569" t="str">
        <f t="shared" si="324"/>
        <v xml:space="preserve"> </v>
      </c>
      <c r="P151" s="567" t="str">
        <f t="shared" si="325"/>
        <v xml:space="preserve"> </v>
      </c>
      <c r="Q151" s="569" t="str">
        <f t="shared" si="326"/>
        <v xml:space="preserve"> </v>
      </c>
      <c r="R151" s="567" t="str">
        <f t="shared" si="327"/>
        <v xml:space="preserve"> </v>
      </c>
      <c r="S151" s="200" t="str">
        <f t="shared" si="328"/>
        <v xml:space="preserve"> </v>
      </c>
      <c r="T151" s="567" t="str">
        <f t="shared" si="329"/>
        <v>NOT SCORED</v>
      </c>
      <c r="U151" s="200">
        <f t="shared" si="330"/>
        <v>4.6800000000000001E-3</v>
      </c>
      <c r="V151" s="567" t="str">
        <f t="shared" si="331"/>
        <v xml:space="preserve"> </v>
      </c>
      <c r="W151" s="200" t="str">
        <f t="shared" si="332"/>
        <v xml:space="preserve"> </v>
      </c>
      <c r="Y151" s="213">
        <v>10.103</v>
      </c>
      <c r="Z151" s="218" t="str">
        <f t="shared" si="333"/>
        <v>NOT SCORED</v>
      </c>
      <c r="AA151" s="218">
        <f t="shared" si="334"/>
        <v>4.6800000000000001E-3</v>
      </c>
      <c r="AB151" s="175" t="str">
        <f t="shared" si="295"/>
        <v>NOT SCORED</v>
      </c>
    </row>
    <row r="152" spans="1:28" ht="25.5" x14ac:dyDescent="0.2">
      <c r="A152" s="212">
        <v>10.103999999999999</v>
      </c>
      <c r="B152" s="212" t="s">
        <v>463</v>
      </c>
      <c r="C152" s="179"/>
      <c r="D152" s="507" t="s">
        <v>102</v>
      </c>
      <c r="E152" s="174" t="str">
        <f>+IF(Checklist!C154="","NOT SCORED",Checklist!C154)</f>
        <v>NOT SCORED</v>
      </c>
      <c r="F152" s="176">
        <v>1E-3</v>
      </c>
      <c r="G152" s="174" t="str">
        <f t="shared" si="281"/>
        <v>NOT SCORED</v>
      </c>
      <c r="H152" s="187">
        <f t="shared" si="308"/>
        <v>4.0000000000000001E-3</v>
      </c>
      <c r="I152" s="175" t="str">
        <f t="shared" si="282"/>
        <v>NOT SCORED</v>
      </c>
      <c r="J152" s="36"/>
      <c r="K152" s="212">
        <v>10.103999999999999</v>
      </c>
      <c r="L152" s="567" t="str">
        <f t="shared" si="321"/>
        <v xml:space="preserve"> </v>
      </c>
      <c r="M152" s="568" t="str">
        <f t="shared" si="322"/>
        <v xml:space="preserve"> </v>
      </c>
      <c r="N152" s="567" t="str">
        <f t="shared" si="323"/>
        <v xml:space="preserve"> </v>
      </c>
      <c r="O152" s="569" t="str">
        <f t="shared" si="324"/>
        <v xml:space="preserve"> </v>
      </c>
      <c r="P152" s="567" t="str">
        <f t="shared" si="325"/>
        <v xml:space="preserve"> </v>
      </c>
      <c r="Q152" s="569" t="str">
        <f t="shared" si="326"/>
        <v xml:space="preserve"> </v>
      </c>
      <c r="R152" s="567" t="str">
        <f t="shared" si="327"/>
        <v xml:space="preserve"> </v>
      </c>
      <c r="S152" s="200" t="str">
        <f t="shared" si="328"/>
        <v xml:space="preserve"> </v>
      </c>
      <c r="T152" s="567" t="str">
        <f t="shared" si="329"/>
        <v xml:space="preserve"> </v>
      </c>
      <c r="U152" s="200" t="str">
        <f t="shared" si="330"/>
        <v xml:space="preserve"> </v>
      </c>
      <c r="V152" s="567" t="str">
        <f t="shared" si="331"/>
        <v xml:space="preserve"> </v>
      </c>
      <c r="W152" s="200" t="str">
        <f t="shared" si="332"/>
        <v xml:space="preserve"> </v>
      </c>
      <c r="Y152" s="179">
        <v>10.103999999999999</v>
      </c>
      <c r="Z152" s="218" t="str">
        <f t="shared" si="333"/>
        <v>NOT SCORED</v>
      </c>
      <c r="AA152" s="218">
        <f t="shared" si="334"/>
        <v>4.0000000000000001E-3</v>
      </c>
      <c r="AB152" s="175" t="str">
        <f t="shared" si="295"/>
        <v>NOT SCORED</v>
      </c>
    </row>
    <row r="153" spans="1:28" ht="45" x14ac:dyDescent="0.2">
      <c r="A153" s="212">
        <v>10.105</v>
      </c>
      <c r="B153" s="212" t="s">
        <v>463</v>
      </c>
      <c r="C153" s="179"/>
      <c r="D153" s="507" t="s">
        <v>238</v>
      </c>
      <c r="E153" s="174" t="str">
        <f>+IF(Checklist!C155="","NOT SCORED",Checklist!C155)</f>
        <v>NOT SCORED</v>
      </c>
      <c r="F153" s="176">
        <v>1.14E-3</v>
      </c>
      <c r="G153" s="174" t="str">
        <f t="shared" si="281"/>
        <v>NOT SCORED</v>
      </c>
      <c r="H153" s="176">
        <f t="shared" si="308"/>
        <v>4.5599999999999998E-3</v>
      </c>
      <c r="I153" s="175" t="str">
        <f t="shared" si="282"/>
        <v>NOT SCORED</v>
      </c>
      <c r="J153" s="36"/>
      <c r="K153" s="212">
        <v>10.105</v>
      </c>
      <c r="L153" s="567" t="str">
        <f t="shared" si="321"/>
        <v xml:space="preserve"> </v>
      </c>
      <c r="M153" s="568" t="str">
        <f t="shared" si="322"/>
        <v xml:space="preserve"> </v>
      </c>
      <c r="N153" s="567" t="str">
        <f t="shared" si="323"/>
        <v xml:space="preserve"> </v>
      </c>
      <c r="O153" s="569" t="str">
        <f t="shared" si="324"/>
        <v xml:space="preserve"> </v>
      </c>
      <c r="P153" s="567" t="str">
        <f t="shared" si="325"/>
        <v xml:space="preserve"> </v>
      </c>
      <c r="Q153" s="569" t="str">
        <f t="shared" si="326"/>
        <v xml:space="preserve"> </v>
      </c>
      <c r="R153" s="567" t="str">
        <f t="shared" si="327"/>
        <v xml:space="preserve"> </v>
      </c>
      <c r="S153" s="200" t="str">
        <f t="shared" si="328"/>
        <v xml:space="preserve"> </v>
      </c>
      <c r="T153" s="567" t="str">
        <f t="shared" si="329"/>
        <v xml:space="preserve"> </v>
      </c>
      <c r="U153" s="200" t="str">
        <f t="shared" si="330"/>
        <v xml:space="preserve"> </v>
      </c>
      <c r="V153" s="567" t="str">
        <f t="shared" si="331"/>
        <v xml:space="preserve"> </v>
      </c>
      <c r="W153" s="200" t="str">
        <f t="shared" si="332"/>
        <v xml:space="preserve"> </v>
      </c>
      <c r="Y153" s="179">
        <v>10.105</v>
      </c>
      <c r="Z153" s="218" t="str">
        <f t="shared" si="333"/>
        <v>NOT SCORED</v>
      </c>
      <c r="AA153" s="218">
        <f t="shared" si="334"/>
        <v>4.5599999999999998E-3</v>
      </c>
      <c r="AB153" s="175" t="str">
        <f t="shared" si="295"/>
        <v>NOT SCORED</v>
      </c>
    </row>
    <row r="154" spans="1:28" ht="33.75" x14ac:dyDescent="0.2">
      <c r="A154" s="179">
        <v>10.106</v>
      </c>
      <c r="B154" s="179"/>
      <c r="C154" s="179"/>
      <c r="D154" s="507" t="s">
        <v>239</v>
      </c>
      <c r="E154" s="174" t="str">
        <f>+IF(Checklist!C156="","NOT SCORED",Checklist!C156)</f>
        <v>NOT SCORED</v>
      </c>
      <c r="F154" s="176">
        <v>1.1299999999999999E-3</v>
      </c>
      <c r="G154" s="174" t="str">
        <f t="shared" si="281"/>
        <v>NOT SCORED</v>
      </c>
      <c r="H154" s="176">
        <f t="shared" si="308"/>
        <v>4.5199999999999997E-3</v>
      </c>
      <c r="I154" s="175" t="str">
        <f t="shared" si="282"/>
        <v>NOT SCORED</v>
      </c>
      <c r="J154" s="36"/>
      <c r="K154" s="179">
        <v>10.106</v>
      </c>
      <c r="L154" s="567" t="str">
        <f t="shared" si="321"/>
        <v xml:space="preserve"> </v>
      </c>
      <c r="M154" s="568" t="str">
        <f t="shared" si="322"/>
        <v xml:space="preserve"> </v>
      </c>
      <c r="N154" s="567" t="str">
        <f t="shared" si="323"/>
        <v xml:space="preserve"> </v>
      </c>
      <c r="O154" s="569" t="str">
        <f t="shared" si="324"/>
        <v xml:space="preserve"> </v>
      </c>
      <c r="P154" s="567" t="str">
        <f t="shared" si="325"/>
        <v xml:space="preserve"> </v>
      </c>
      <c r="Q154" s="569" t="str">
        <f t="shared" si="326"/>
        <v xml:space="preserve"> </v>
      </c>
      <c r="R154" s="567" t="str">
        <f t="shared" si="327"/>
        <v xml:space="preserve"> </v>
      </c>
      <c r="S154" s="200" t="str">
        <f t="shared" si="328"/>
        <v xml:space="preserve"> </v>
      </c>
      <c r="T154" s="567" t="str">
        <f t="shared" si="329"/>
        <v xml:space="preserve"> </v>
      </c>
      <c r="U154" s="200" t="str">
        <f t="shared" si="330"/>
        <v xml:space="preserve"> </v>
      </c>
      <c r="V154" s="567" t="str">
        <f t="shared" si="331"/>
        <v xml:space="preserve"> </v>
      </c>
      <c r="W154" s="200" t="str">
        <f t="shared" si="332"/>
        <v xml:space="preserve"> </v>
      </c>
      <c r="Y154" s="179">
        <v>10.106</v>
      </c>
      <c r="Z154" s="218" t="str">
        <f t="shared" si="333"/>
        <v xml:space="preserve"> </v>
      </c>
      <c r="AA154" s="218" t="str">
        <f t="shared" si="334"/>
        <v xml:space="preserve"> </v>
      </c>
      <c r="AB154" s="175" t="str">
        <f t="shared" si="295"/>
        <v xml:space="preserve"> </v>
      </c>
    </row>
    <row r="155" spans="1:28" ht="25.5" x14ac:dyDescent="0.2">
      <c r="A155" s="212">
        <v>10.106999999999999</v>
      </c>
      <c r="B155" s="212" t="s">
        <v>463</v>
      </c>
      <c r="C155" s="179"/>
      <c r="D155" s="510" t="s">
        <v>240</v>
      </c>
      <c r="E155" s="174" t="str">
        <f>+IF(Checklist!C157="","NOT SCORED",Checklist!C157)</f>
        <v>NOT SCORED</v>
      </c>
      <c r="F155" s="176">
        <v>1.01E-3</v>
      </c>
      <c r="G155" s="174" t="str">
        <f t="shared" si="281"/>
        <v>NOT SCORED</v>
      </c>
      <c r="H155" s="176">
        <f t="shared" ref="H155:H161" si="335">IF(E155="N/A","N/A",IF(E155="n/p","N/P",F155*4))</f>
        <v>4.0400000000000002E-3</v>
      </c>
      <c r="I155" s="175" t="str">
        <f t="shared" si="282"/>
        <v>NOT SCORED</v>
      </c>
      <c r="J155" s="36"/>
      <c r="K155" s="212">
        <v>10.106999999999999</v>
      </c>
      <c r="L155" s="567" t="str">
        <f t="shared" si="321"/>
        <v xml:space="preserve"> </v>
      </c>
      <c r="M155" s="568" t="str">
        <f t="shared" si="322"/>
        <v xml:space="preserve"> </v>
      </c>
      <c r="N155" s="567" t="str">
        <f t="shared" si="323"/>
        <v xml:space="preserve"> </v>
      </c>
      <c r="O155" s="569" t="str">
        <f t="shared" si="324"/>
        <v xml:space="preserve"> </v>
      </c>
      <c r="P155" s="567" t="str">
        <f t="shared" si="325"/>
        <v xml:space="preserve"> </v>
      </c>
      <c r="Q155" s="569" t="str">
        <f t="shared" si="326"/>
        <v xml:space="preserve"> </v>
      </c>
      <c r="R155" s="567" t="str">
        <f t="shared" si="327"/>
        <v xml:space="preserve"> </v>
      </c>
      <c r="S155" s="200" t="str">
        <f t="shared" si="328"/>
        <v xml:space="preserve"> </v>
      </c>
      <c r="T155" s="567" t="str">
        <f t="shared" si="329"/>
        <v xml:space="preserve"> </v>
      </c>
      <c r="U155" s="200" t="str">
        <f t="shared" si="330"/>
        <v xml:space="preserve"> </v>
      </c>
      <c r="V155" s="567" t="str">
        <f t="shared" si="331"/>
        <v xml:space="preserve"> </v>
      </c>
      <c r="W155" s="200" t="str">
        <f t="shared" si="332"/>
        <v xml:space="preserve"> </v>
      </c>
      <c r="Y155" s="213">
        <v>10.106999999999999</v>
      </c>
      <c r="Z155" s="218" t="str">
        <f t="shared" si="333"/>
        <v>NOT SCORED</v>
      </c>
      <c r="AA155" s="218">
        <f t="shared" si="334"/>
        <v>4.0400000000000002E-3</v>
      </c>
      <c r="AB155" s="175" t="str">
        <f t="shared" si="295"/>
        <v>NOT SCORED</v>
      </c>
    </row>
    <row r="156" spans="1:28" ht="67.5" x14ac:dyDescent="0.2">
      <c r="A156" s="179">
        <v>10.108000000000001</v>
      </c>
      <c r="B156" s="179"/>
      <c r="C156" s="179" t="s">
        <v>605</v>
      </c>
      <c r="D156" s="533" t="s">
        <v>403</v>
      </c>
      <c r="E156" s="174" t="str">
        <f>+IF(Checklist!C158="","NOT SCORED",Checklist!C158)</f>
        <v>NOT SCORED</v>
      </c>
      <c r="F156" s="176">
        <v>9.8999999999999999E-4</v>
      </c>
      <c r="G156" s="174" t="str">
        <f t="shared" si="281"/>
        <v>NOT SCORED</v>
      </c>
      <c r="H156" s="176">
        <f t="shared" si="335"/>
        <v>3.96E-3</v>
      </c>
      <c r="I156" s="175" t="str">
        <f t="shared" si="282"/>
        <v>NOT SCORED</v>
      </c>
      <c r="J156" s="36"/>
      <c r="K156" s="179">
        <v>10.108000000000001</v>
      </c>
      <c r="L156" s="567" t="str">
        <f t="shared" si="321"/>
        <v xml:space="preserve"> </v>
      </c>
      <c r="M156" s="568" t="str">
        <f t="shared" si="322"/>
        <v xml:space="preserve"> </v>
      </c>
      <c r="N156" s="567" t="str">
        <f t="shared" si="323"/>
        <v xml:space="preserve"> </v>
      </c>
      <c r="O156" s="569" t="str">
        <f t="shared" si="324"/>
        <v xml:space="preserve"> </v>
      </c>
      <c r="P156" s="567" t="str">
        <f t="shared" si="325"/>
        <v xml:space="preserve"> </v>
      </c>
      <c r="Q156" s="569" t="str">
        <f t="shared" si="326"/>
        <v xml:space="preserve"> </v>
      </c>
      <c r="R156" s="567" t="str">
        <f t="shared" si="327"/>
        <v xml:space="preserve"> </v>
      </c>
      <c r="S156" s="200" t="str">
        <f t="shared" si="328"/>
        <v xml:space="preserve"> </v>
      </c>
      <c r="T156" s="567" t="str">
        <f t="shared" si="329"/>
        <v>NOT SCORED</v>
      </c>
      <c r="U156" s="200">
        <f t="shared" si="330"/>
        <v>3.96E-3</v>
      </c>
      <c r="V156" s="567" t="str">
        <f t="shared" si="331"/>
        <v xml:space="preserve"> </v>
      </c>
      <c r="W156" s="200" t="str">
        <f t="shared" si="332"/>
        <v xml:space="preserve"> </v>
      </c>
      <c r="Y156" s="213">
        <v>10.108000000000001</v>
      </c>
      <c r="Z156" s="218" t="str">
        <f t="shared" si="333"/>
        <v xml:space="preserve"> </v>
      </c>
      <c r="AA156" s="218" t="str">
        <f t="shared" si="334"/>
        <v xml:space="preserve"> </v>
      </c>
      <c r="AB156" s="175" t="str">
        <f t="shared" si="295"/>
        <v xml:space="preserve"> </v>
      </c>
    </row>
    <row r="157" spans="1:28" ht="45" x14ac:dyDescent="0.2">
      <c r="A157" s="179">
        <v>10.109</v>
      </c>
      <c r="B157" s="179"/>
      <c r="C157" s="179" t="s">
        <v>605</v>
      </c>
      <c r="D157" s="533" t="s">
        <v>241</v>
      </c>
      <c r="E157" s="174" t="str">
        <f>+IF(Checklist!C159="","NOT SCORED",Checklist!C159)</f>
        <v>NOT SCORED</v>
      </c>
      <c r="F157" s="176">
        <v>1.1100000000000001E-3</v>
      </c>
      <c r="G157" s="174" t="str">
        <f t="shared" si="281"/>
        <v>NOT SCORED</v>
      </c>
      <c r="H157" s="176">
        <f t="shared" si="335"/>
        <v>4.4400000000000004E-3</v>
      </c>
      <c r="I157" s="175" t="str">
        <f t="shared" si="282"/>
        <v>NOT SCORED</v>
      </c>
      <c r="J157" s="36"/>
      <c r="K157" s="179">
        <v>10.109</v>
      </c>
      <c r="L157" s="567" t="str">
        <f t="shared" si="321"/>
        <v xml:space="preserve"> </v>
      </c>
      <c r="M157" s="568" t="str">
        <f t="shared" si="322"/>
        <v xml:space="preserve"> </v>
      </c>
      <c r="N157" s="567" t="str">
        <f t="shared" si="323"/>
        <v xml:space="preserve"> </v>
      </c>
      <c r="O157" s="569" t="str">
        <f t="shared" si="324"/>
        <v xml:space="preserve"> </v>
      </c>
      <c r="P157" s="567" t="str">
        <f t="shared" si="325"/>
        <v xml:space="preserve"> </v>
      </c>
      <c r="Q157" s="569" t="str">
        <f t="shared" si="326"/>
        <v xml:space="preserve"> </v>
      </c>
      <c r="R157" s="567" t="str">
        <f t="shared" si="327"/>
        <v xml:space="preserve"> </v>
      </c>
      <c r="S157" s="200" t="str">
        <f t="shared" si="328"/>
        <v xml:space="preserve"> </v>
      </c>
      <c r="T157" s="567" t="str">
        <f t="shared" si="329"/>
        <v>NOT SCORED</v>
      </c>
      <c r="U157" s="200">
        <f t="shared" si="330"/>
        <v>4.4400000000000004E-3</v>
      </c>
      <c r="V157" s="567" t="str">
        <f t="shared" si="331"/>
        <v xml:space="preserve"> </v>
      </c>
      <c r="W157" s="200" t="str">
        <f t="shared" si="332"/>
        <v xml:space="preserve"> </v>
      </c>
      <c r="Y157" s="213">
        <v>10.109</v>
      </c>
      <c r="Z157" s="218" t="str">
        <f t="shared" si="333"/>
        <v xml:space="preserve"> </v>
      </c>
      <c r="AA157" s="218" t="str">
        <f t="shared" si="334"/>
        <v xml:space="preserve"> </v>
      </c>
      <c r="AB157" s="175" t="str">
        <f t="shared" si="295"/>
        <v xml:space="preserve"> </v>
      </c>
    </row>
    <row r="158" spans="1:28" ht="45" x14ac:dyDescent="0.2">
      <c r="A158" s="179">
        <v>10.11</v>
      </c>
      <c r="B158" s="179"/>
      <c r="C158" s="179" t="s">
        <v>605</v>
      </c>
      <c r="D158" s="509" t="s">
        <v>458</v>
      </c>
      <c r="E158" s="174" t="str">
        <f>+IF(Checklist!C160="","NOT SCORED",Checklist!C160)</f>
        <v>NOT SCORED</v>
      </c>
      <c r="F158" s="176">
        <v>1.16E-3</v>
      </c>
      <c r="G158" s="174" t="str">
        <f t="shared" si="281"/>
        <v>NOT SCORED</v>
      </c>
      <c r="H158" s="176">
        <f t="shared" si="335"/>
        <v>4.64E-3</v>
      </c>
      <c r="I158" s="175" t="str">
        <f t="shared" si="282"/>
        <v>NOT SCORED</v>
      </c>
      <c r="J158" s="36"/>
      <c r="K158" s="179">
        <v>10.11</v>
      </c>
      <c r="L158" s="567" t="str">
        <f t="shared" si="321"/>
        <v xml:space="preserve"> </v>
      </c>
      <c r="M158" s="568" t="str">
        <f t="shared" si="322"/>
        <v xml:space="preserve"> </v>
      </c>
      <c r="N158" s="567" t="str">
        <f t="shared" si="323"/>
        <v xml:space="preserve"> </v>
      </c>
      <c r="O158" s="569" t="str">
        <f t="shared" si="324"/>
        <v xml:space="preserve"> </v>
      </c>
      <c r="P158" s="567" t="str">
        <f t="shared" si="325"/>
        <v xml:space="preserve"> </v>
      </c>
      <c r="Q158" s="569" t="str">
        <f t="shared" si="326"/>
        <v xml:space="preserve"> </v>
      </c>
      <c r="R158" s="567" t="str">
        <f t="shared" si="327"/>
        <v xml:space="preserve"> </v>
      </c>
      <c r="S158" s="200" t="str">
        <f t="shared" si="328"/>
        <v xml:space="preserve"> </v>
      </c>
      <c r="T158" s="567" t="str">
        <f t="shared" si="329"/>
        <v>NOT SCORED</v>
      </c>
      <c r="U158" s="200">
        <f t="shared" si="330"/>
        <v>4.64E-3</v>
      </c>
      <c r="V158" s="567" t="str">
        <f t="shared" si="331"/>
        <v xml:space="preserve"> </v>
      </c>
      <c r="W158" s="200" t="str">
        <f t="shared" si="332"/>
        <v xml:space="preserve"> </v>
      </c>
      <c r="Y158" s="213">
        <v>10.11</v>
      </c>
      <c r="Z158" s="218" t="str">
        <f t="shared" si="333"/>
        <v xml:space="preserve"> </v>
      </c>
      <c r="AA158" s="218" t="str">
        <f t="shared" si="334"/>
        <v xml:space="preserve"> </v>
      </c>
      <c r="AB158" s="175" t="str">
        <f t="shared" si="295"/>
        <v xml:space="preserve"> </v>
      </c>
    </row>
    <row r="159" spans="1:28" ht="33.75" x14ac:dyDescent="0.2">
      <c r="A159" s="179">
        <v>10.111000000000001</v>
      </c>
      <c r="B159" s="179"/>
      <c r="C159" s="179"/>
      <c r="D159" s="508" t="s">
        <v>243</v>
      </c>
      <c r="E159" s="174" t="str">
        <f>+IF(Checklist!C161="","NOT SCORED",Checklist!C161)</f>
        <v>NOT SCORED</v>
      </c>
      <c r="F159" s="176">
        <v>1.1299999999999999E-3</v>
      </c>
      <c r="G159" s="174" t="str">
        <f t="shared" si="281"/>
        <v>NOT SCORED</v>
      </c>
      <c r="H159" s="176">
        <f t="shared" si="335"/>
        <v>4.5199999999999997E-3</v>
      </c>
      <c r="I159" s="175" t="str">
        <f t="shared" si="282"/>
        <v>NOT SCORED</v>
      </c>
      <c r="J159" s="36"/>
      <c r="K159" s="179">
        <v>10.111000000000001</v>
      </c>
      <c r="L159" s="567" t="str">
        <f t="shared" si="321"/>
        <v xml:space="preserve"> </v>
      </c>
      <c r="M159" s="568" t="str">
        <f t="shared" si="322"/>
        <v xml:space="preserve"> </v>
      </c>
      <c r="N159" s="567" t="str">
        <f t="shared" si="323"/>
        <v xml:space="preserve"> </v>
      </c>
      <c r="O159" s="569" t="str">
        <f t="shared" si="324"/>
        <v xml:space="preserve"> </v>
      </c>
      <c r="P159" s="567" t="str">
        <f t="shared" si="325"/>
        <v xml:space="preserve"> </v>
      </c>
      <c r="Q159" s="569" t="str">
        <f t="shared" si="326"/>
        <v xml:space="preserve"> </v>
      </c>
      <c r="R159" s="567" t="str">
        <f t="shared" si="327"/>
        <v xml:space="preserve"> </v>
      </c>
      <c r="S159" s="200" t="str">
        <f t="shared" si="328"/>
        <v xml:space="preserve"> </v>
      </c>
      <c r="T159" s="567" t="str">
        <f t="shared" si="329"/>
        <v xml:space="preserve"> </v>
      </c>
      <c r="U159" s="200" t="str">
        <f t="shared" si="330"/>
        <v xml:space="preserve"> </v>
      </c>
      <c r="V159" s="567" t="str">
        <f t="shared" si="331"/>
        <v xml:space="preserve"> </v>
      </c>
      <c r="W159" s="200" t="str">
        <f t="shared" si="332"/>
        <v xml:space="preserve"> </v>
      </c>
      <c r="Y159" s="213">
        <v>10.111000000000001</v>
      </c>
      <c r="Z159" s="218" t="str">
        <f t="shared" si="333"/>
        <v xml:space="preserve"> </v>
      </c>
      <c r="AA159" s="218" t="str">
        <f t="shared" si="334"/>
        <v xml:space="preserve"> </v>
      </c>
      <c r="AB159" s="175" t="str">
        <f t="shared" si="295"/>
        <v xml:space="preserve"> </v>
      </c>
    </row>
    <row r="160" spans="1:28" ht="45" x14ac:dyDescent="0.2">
      <c r="A160" s="212">
        <v>10.112</v>
      </c>
      <c r="B160" s="212" t="s">
        <v>463</v>
      </c>
      <c r="C160" s="179" t="s">
        <v>602</v>
      </c>
      <c r="D160" s="509" t="s">
        <v>118</v>
      </c>
      <c r="E160" s="174" t="str">
        <f>+IF(Checklist!C162="","NOT SCORED",Checklist!C162)</f>
        <v>NOT SCORED</v>
      </c>
      <c r="F160" s="176">
        <v>1.14E-3</v>
      </c>
      <c r="G160" s="174" t="str">
        <f t="shared" si="281"/>
        <v>NOT SCORED</v>
      </c>
      <c r="H160" s="176">
        <f t="shared" si="335"/>
        <v>4.5599999999999998E-3</v>
      </c>
      <c r="I160" s="175" t="str">
        <f t="shared" si="282"/>
        <v>NOT SCORED</v>
      </c>
      <c r="J160" s="36"/>
      <c r="K160" s="212">
        <v>10.112</v>
      </c>
      <c r="L160" s="567" t="str">
        <f t="shared" si="321"/>
        <v>NOT SCORED</v>
      </c>
      <c r="M160" s="568">
        <f t="shared" si="322"/>
        <v>4.5599999999999998E-3</v>
      </c>
      <c r="N160" s="567" t="str">
        <f t="shared" si="323"/>
        <v xml:space="preserve"> </v>
      </c>
      <c r="O160" s="569" t="str">
        <f t="shared" si="324"/>
        <v xml:space="preserve"> </v>
      </c>
      <c r="P160" s="567" t="str">
        <f t="shared" si="325"/>
        <v xml:space="preserve"> </v>
      </c>
      <c r="Q160" s="569" t="str">
        <f t="shared" si="326"/>
        <v xml:space="preserve"> </v>
      </c>
      <c r="R160" s="567" t="str">
        <f t="shared" si="327"/>
        <v xml:space="preserve"> </v>
      </c>
      <c r="S160" s="200" t="str">
        <f t="shared" si="328"/>
        <v xml:space="preserve"> </v>
      </c>
      <c r="T160" s="567" t="str">
        <f t="shared" si="329"/>
        <v xml:space="preserve"> </v>
      </c>
      <c r="U160" s="200" t="str">
        <f t="shared" si="330"/>
        <v xml:space="preserve"> </v>
      </c>
      <c r="V160" s="567" t="str">
        <f t="shared" si="331"/>
        <v xml:space="preserve"> </v>
      </c>
      <c r="W160" s="200" t="str">
        <f t="shared" si="332"/>
        <v xml:space="preserve"> </v>
      </c>
      <c r="Y160" s="213">
        <v>10.112</v>
      </c>
      <c r="Z160" s="218" t="str">
        <f t="shared" si="333"/>
        <v>NOT SCORED</v>
      </c>
      <c r="AA160" s="218">
        <f t="shared" si="334"/>
        <v>4.5599999999999998E-3</v>
      </c>
      <c r="AB160" s="175" t="str">
        <f t="shared" si="295"/>
        <v>NOT SCORED</v>
      </c>
    </row>
    <row r="161" spans="1:28" ht="57" thickBot="1" x14ac:dyDescent="0.25">
      <c r="A161" s="548">
        <v>10.113</v>
      </c>
      <c r="B161" s="546" t="s">
        <v>463</v>
      </c>
      <c r="C161" s="481" t="s">
        <v>605</v>
      </c>
      <c r="D161" s="549" t="s">
        <v>22</v>
      </c>
      <c r="E161" s="174" t="str">
        <f>+IF(Checklist!C163="","NOT SCORED",Checklist!C163)</f>
        <v>NOT SCORED</v>
      </c>
      <c r="F161" s="181">
        <v>1.17E-3</v>
      </c>
      <c r="G161" s="174" t="str">
        <f t="shared" si="281"/>
        <v>NOT SCORED</v>
      </c>
      <c r="H161" s="61">
        <f t="shared" si="335"/>
        <v>4.6800000000000001E-3</v>
      </c>
      <c r="I161" s="175" t="str">
        <f t="shared" si="282"/>
        <v>NOT SCORED</v>
      </c>
      <c r="J161" s="36"/>
      <c r="K161" s="548">
        <v>10.113</v>
      </c>
      <c r="L161" s="567" t="str">
        <f t="shared" si="321"/>
        <v xml:space="preserve"> </v>
      </c>
      <c r="M161" s="568" t="str">
        <f t="shared" si="322"/>
        <v xml:space="preserve"> </v>
      </c>
      <c r="N161" s="567" t="str">
        <f t="shared" si="323"/>
        <v xml:space="preserve"> </v>
      </c>
      <c r="O161" s="569" t="str">
        <f t="shared" si="324"/>
        <v xml:space="preserve"> </v>
      </c>
      <c r="P161" s="567" t="str">
        <f t="shared" si="325"/>
        <v xml:space="preserve"> </v>
      </c>
      <c r="Q161" s="569" t="str">
        <f t="shared" si="326"/>
        <v xml:space="preserve"> </v>
      </c>
      <c r="R161" s="567" t="str">
        <f t="shared" si="327"/>
        <v xml:space="preserve"> </v>
      </c>
      <c r="S161" s="200" t="str">
        <f t="shared" si="328"/>
        <v xml:space="preserve"> </v>
      </c>
      <c r="T161" s="567" t="str">
        <f t="shared" si="329"/>
        <v>NOT SCORED</v>
      </c>
      <c r="U161" s="200">
        <f t="shared" si="330"/>
        <v>4.6800000000000001E-3</v>
      </c>
      <c r="V161" s="567" t="str">
        <f t="shared" si="331"/>
        <v xml:space="preserve"> </v>
      </c>
      <c r="W161" s="200" t="str">
        <f t="shared" si="332"/>
        <v xml:space="preserve"> </v>
      </c>
      <c r="Y161" s="550">
        <v>10.113</v>
      </c>
      <c r="Z161" s="218" t="str">
        <f t="shared" si="333"/>
        <v>NOT SCORED</v>
      </c>
      <c r="AA161" s="218">
        <f t="shared" si="334"/>
        <v>4.6800000000000001E-3</v>
      </c>
      <c r="AB161" s="175" t="str">
        <f t="shared" si="295"/>
        <v>NOT SCORED</v>
      </c>
    </row>
    <row r="162" spans="1:28" ht="13.5" thickBot="1" x14ac:dyDescent="0.25">
      <c r="A162" s="41">
        <v>11</v>
      </c>
      <c r="B162" s="41"/>
      <c r="C162" s="489"/>
      <c r="D162" s="58" t="s">
        <v>404</v>
      </c>
      <c r="E162" s="58"/>
      <c r="F162" s="58"/>
      <c r="G162" s="73">
        <f>SUM(G163:G169)</f>
        <v>0</v>
      </c>
      <c r="H162" s="73">
        <f>SUM(H163:H169)</f>
        <v>0.06</v>
      </c>
      <c r="I162" s="54">
        <f>G162/H162</f>
        <v>0</v>
      </c>
      <c r="J162" s="36"/>
      <c r="K162" s="41">
        <v>11</v>
      </c>
      <c r="L162" s="571"/>
      <c r="M162" s="572"/>
      <c r="N162" s="571"/>
      <c r="O162" s="572"/>
      <c r="P162" s="571"/>
      <c r="Q162" s="572"/>
      <c r="R162" s="571"/>
      <c r="S162" s="572"/>
      <c r="T162" s="571"/>
      <c r="U162" s="572"/>
      <c r="V162" s="571"/>
      <c r="W162" s="572"/>
      <c r="Y162" s="233">
        <v>11</v>
      </c>
      <c r="Z162" s="242">
        <f>SUM(Z163:Z169)</f>
        <v>0</v>
      </c>
      <c r="AA162" s="242">
        <f>SUM(AA163:AA169)</f>
        <v>1.7048000000000001E-2</v>
      </c>
      <c r="AB162" s="232">
        <f>Z162/AA162</f>
        <v>0</v>
      </c>
    </row>
    <row r="163" spans="1:28" ht="33.75" x14ac:dyDescent="0.2">
      <c r="A163" s="546">
        <v>11.101000000000001</v>
      </c>
      <c r="B163" s="551" t="s">
        <v>463</v>
      </c>
      <c r="C163" s="226"/>
      <c r="D163" s="552" t="s">
        <v>405</v>
      </c>
      <c r="E163" s="174" t="str">
        <f>+IF(Checklist!C165="","NOT SCORED",Checklist!C165)</f>
        <v>NOT SCORED</v>
      </c>
      <c r="F163" s="171">
        <v>2.137E-3</v>
      </c>
      <c r="G163" s="174" t="str">
        <f t="shared" si="281"/>
        <v>NOT SCORED</v>
      </c>
      <c r="H163" s="171">
        <f t="shared" ref="H163:H169" si="336">IF(E163="N/A","N/A",IF(E163="n/p","N/P",F163*4))</f>
        <v>8.548E-3</v>
      </c>
      <c r="I163" s="175" t="str">
        <f t="shared" si="282"/>
        <v>NOT SCORED</v>
      </c>
      <c r="J163" s="36"/>
      <c r="K163" s="37">
        <v>11.101000000000001</v>
      </c>
      <c r="L163" s="567" t="str">
        <f t="shared" ref="L163" si="337">+IF(C163="T1",G163," ")</f>
        <v xml:space="preserve"> </v>
      </c>
      <c r="M163" s="568" t="str">
        <f t="shared" ref="M163" si="338">+IF(C163="T1",H163," ")</f>
        <v xml:space="preserve"> </v>
      </c>
      <c r="N163" s="567" t="str">
        <f t="shared" ref="N163" si="339">+IF(C163="T2",G163," ")</f>
        <v xml:space="preserve"> </v>
      </c>
      <c r="O163" s="569" t="str">
        <f t="shared" ref="O163" si="340">+IF(C163="T2",H163," ")</f>
        <v xml:space="preserve"> </v>
      </c>
      <c r="P163" s="567" t="str">
        <f t="shared" ref="P163" si="341">+IF(C163="T3",G163," ")</f>
        <v xml:space="preserve"> </v>
      </c>
      <c r="Q163" s="569" t="str">
        <f t="shared" ref="Q163" si="342">+IF(C163="T3",H163," ")</f>
        <v xml:space="preserve"> </v>
      </c>
      <c r="R163" s="567" t="str">
        <f t="shared" ref="R163" si="343">+IF(C163="T4",G163," ")</f>
        <v xml:space="preserve"> </v>
      </c>
      <c r="S163" s="200" t="str">
        <f t="shared" ref="S163" si="344">+IF(C163="T4",H163," ")</f>
        <v xml:space="preserve"> </v>
      </c>
      <c r="T163" s="567" t="str">
        <f t="shared" ref="T163" si="345">+IF(C163="T5",G163," ")</f>
        <v xml:space="preserve"> </v>
      </c>
      <c r="U163" s="200" t="str">
        <f t="shared" ref="U163" si="346">+IF(C163="T5",H163," ")</f>
        <v xml:space="preserve"> </v>
      </c>
      <c r="V163" s="567" t="str">
        <f t="shared" ref="V163" si="347">+IF(C163="T6",G163," ")</f>
        <v xml:space="preserve"> </v>
      </c>
      <c r="W163" s="200" t="str">
        <f t="shared" ref="W163" si="348">+IF(C163="T6",H163," ")</f>
        <v xml:space="preserve"> </v>
      </c>
      <c r="Y163" s="213">
        <v>11.101000000000001</v>
      </c>
      <c r="Z163" s="218" t="str">
        <f>IF(B163="B",G163," ")</f>
        <v>NOT SCORED</v>
      </c>
      <c r="AA163" s="218">
        <f>IF(B163="B",H163," ")</f>
        <v>8.548E-3</v>
      </c>
      <c r="AB163" s="175" t="str">
        <f t="shared" si="295"/>
        <v>NOT SCORED</v>
      </c>
    </row>
    <row r="164" spans="1:28" ht="45" x14ac:dyDescent="0.2">
      <c r="A164" s="179">
        <v>11.102</v>
      </c>
      <c r="B164" s="179"/>
      <c r="C164" s="179"/>
      <c r="D164" s="507" t="s">
        <v>406</v>
      </c>
      <c r="E164" s="174" t="str">
        <f>+IF(Checklist!C166="","NOT SCORED",Checklist!C166)</f>
        <v>NOT SCORED</v>
      </c>
      <c r="F164" s="172">
        <v>2.186E-3</v>
      </c>
      <c r="G164" s="174" t="str">
        <f t="shared" si="281"/>
        <v>NOT SCORED</v>
      </c>
      <c r="H164" s="172">
        <f t="shared" si="336"/>
        <v>8.744E-3</v>
      </c>
      <c r="I164" s="175" t="str">
        <f t="shared" si="282"/>
        <v>NOT SCORED</v>
      </c>
      <c r="J164" s="36"/>
      <c r="K164" s="38">
        <v>11.102</v>
      </c>
      <c r="L164" s="567" t="str">
        <f t="shared" ref="L164:L169" si="349">+IF(C164="T1",G164," ")</f>
        <v xml:space="preserve"> </v>
      </c>
      <c r="M164" s="568" t="str">
        <f t="shared" ref="M164:M169" si="350">+IF(C164="T1",H164," ")</f>
        <v xml:space="preserve"> </v>
      </c>
      <c r="N164" s="567" t="str">
        <f t="shared" ref="N164:N169" si="351">+IF(C164="T2",G164," ")</f>
        <v xml:space="preserve"> </v>
      </c>
      <c r="O164" s="569" t="str">
        <f t="shared" ref="O164:O169" si="352">+IF(C164="T2",H164," ")</f>
        <v xml:space="preserve"> </v>
      </c>
      <c r="P164" s="567" t="str">
        <f t="shared" ref="P164:P169" si="353">+IF(C164="T3",G164," ")</f>
        <v xml:space="preserve"> </v>
      </c>
      <c r="Q164" s="569" t="str">
        <f t="shared" ref="Q164:Q169" si="354">+IF(C164="T3",H164," ")</f>
        <v xml:space="preserve"> </v>
      </c>
      <c r="R164" s="567" t="str">
        <f t="shared" ref="R164:R169" si="355">+IF(C164="T4",G164," ")</f>
        <v xml:space="preserve"> </v>
      </c>
      <c r="S164" s="200" t="str">
        <f t="shared" ref="S164:S169" si="356">+IF(C164="T4",H164," ")</f>
        <v xml:space="preserve"> </v>
      </c>
      <c r="T164" s="567" t="str">
        <f t="shared" ref="T164:T169" si="357">+IF(C164="T5",G164," ")</f>
        <v xml:space="preserve"> </v>
      </c>
      <c r="U164" s="200" t="str">
        <f t="shared" ref="U164:U169" si="358">+IF(C164="T5",H164," ")</f>
        <v xml:space="preserve"> </v>
      </c>
      <c r="V164" s="567" t="str">
        <f t="shared" ref="V164:V169" si="359">+IF(C164="T6",G164," ")</f>
        <v xml:space="preserve"> </v>
      </c>
      <c r="W164" s="200" t="str">
        <f t="shared" ref="W164:W169" si="360">+IF(C164="T6",H164," ")</f>
        <v xml:space="preserve"> </v>
      </c>
      <c r="Y164" s="213">
        <v>11.102</v>
      </c>
      <c r="Z164" s="218" t="str">
        <f t="shared" ref="Z164:Z169" si="361">IF(B164="B",G164," ")</f>
        <v xml:space="preserve"> </v>
      </c>
      <c r="AA164" s="218" t="str">
        <f t="shared" ref="AA164:AA169" si="362">IF(B164="B",H164," ")</f>
        <v xml:space="preserve"> </v>
      </c>
      <c r="AB164" s="175" t="str">
        <f t="shared" si="295"/>
        <v xml:space="preserve"> </v>
      </c>
    </row>
    <row r="165" spans="1:28" ht="33.75" x14ac:dyDescent="0.2">
      <c r="A165" s="179">
        <v>11.103</v>
      </c>
      <c r="B165" s="179"/>
      <c r="C165" s="179"/>
      <c r="D165" s="507" t="s">
        <v>407</v>
      </c>
      <c r="E165" s="174" t="str">
        <f>+IF(Checklist!C167="","NOT SCORED",Checklist!C167)</f>
        <v>NOT SCORED</v>
      </c>
      <c r="F165" s="172">
        <v>2.1080000000000001E-3</v>
      </c>
      <c r="G165" s="174" t="str">
        <f t="shared" si="281"/>
        <v>NOT SCORED</v>
      </c>
      <c r="H165" s="172">
        <f t="shared" si="336"/>
        <v>8.4320000000000003E-3</v>
      </c>
      <c r="I165" s="175" t="str">
        <f t="shared" si="282"/>
        <v>NOT SCORED</v>
      </c>
      <c r="J165" s="36"/>
      <c r="K165" s="38">
        <v>11.103</v>
      </c>
      <c r="L165" s="567" t="str">
        <f t="shared" si="349"/>
        <v xml:space="preserve"> </v>
      </c>
      <c r="M165" s="568" t="str">
        <f t="shared" si="350"/>
        <v xml:space="preserve"> </v>
      </c>
      <c r="N165" s="567" t="str">
        <f t="shared" si="351"/>
        <v xml:space="preserve"> </v>
      </c>
      <c r="O165" s="569" t="str">
        <f t="shared" si="352"/>
        <v xml:space="preserve"> </v>
      </c>
      <c r="P165" s="567" t="str">
        <f t="shared" si="353"/>
        <v xml:space="preserve"> </v>
      </c>
      <c r="Q165" s="569" t="str">
        <f t="shared" si="354"/>
        <v xml:space="preserve"> </v>
      </c>
      <c r="R165" s="567" t="str">
        <f t="shared" si="355"/>
        <v xml:space="preserve"> </v>
      </c>
      <c r="S165" s="200" t="str">
        <f t="shared" si="356"/>
        <v xml:space="preserve"> </v>
      </c>
      <c r="T165" s="567" t="str">
        <f t="shared" si="357"/>
        <v xml:space="preserve"> </v>
      </c>
      <c r="U165" s="200" t="str">
        <f t="shared" si="358"/>
        <v xml:space="preserve"> </v>
      </c>
      <c r="V165" s="567" t="str">
        <f t="shared" si="359"/>
        <v xml:space="preserve"> </v>
      </c>
      <c r="W165" s="200" t="str">
        <f t="shared" si="360"/>
        <v xml:space="preserve"> </v>
      </c>
      <c r="Y165" s="213">
        <v>11.103</v>
      </c>
      <c r="Z165" s="218" t="str">
        <f t="shared" si="361"/>
        <v xml:space="preserve"> </v>
      </c>
      <c r="AA165" s="218" t="str">
        <f t="shared" si="362"/>
        <v xml:space="preserve"> </v>
      </c>
      <c r="AB165" s="175" t="str">
        <f t="shared" si="295"/>
        <v xml:space="preserve"> </v>
      </c>
    </row>
    <row r="166" spans="1:28" ht="78.75" x14ac:dyDescent="0.2">
      <c r="A166" s="179">
        <v>11.103999999999999</v>
      </c>
      <c r="B166" s="179"/>
      <c r="C166" s="179"/>
      <c r="D166" s="507" t="s">
        <v>408</v>
      </c>
      <c r="E166" s="174" t="str">
        <f>+IF(Checklist!C168="","NOT SCORED",Checklist!C168)</f>
        <v>NOT SCORED</v>
      </c>
      <c r="F166" s="172">
        <v>2.166E-3</v>
      </c>
      <c r="G166" s="174" t="str">
        <f t="shared" si="281"/>
        <v>NOT SCORED</v>
      </c>
      <c r="H166" s="172">
        <f t="shared" si="336"/>
        <v>8.6639999999999998E-3</v>
      </c>
      <c r="I166" s="175" t="str">
        <f t="shared" si="282"/>
        <v>NOT SCORED</v>
      </c>
      <c r="J166" s="36"/>
      <c r="K166" s="38">
        <v>11.103999999999999</v>
      </c>
      <c r="L166" s="567" t="str">
        <f t="shared" si="349"/>
        <v xml:space="preserve"> </v>
      </c>
      <c r="M166" s="568" t="str">
        <f t="shared" si="350"/>
        <v xml:space="preserve"> </v>
      </c>
      <c r="N166" s="567" t="str">
        <f t="shared" si="351"/>
        <v xml:space="preserve"> </v>
      </c>
      <c r="O166" s="569" t="str">
        <f t="shared" si="352"/>
        <v xml:space="preserve"> </v>
      </c>
      <c r="P166" s="567" t="str">
        <f t="shared" si="353"/>
        <v xml:space="preserve"> </v>
      </c>
      <c r="Q166" s="569" t="str">
        <f t="shared" si="354"/>
        <v xml:space="preserve"> </v>
      </c>
      <c r="R166" s="567" t="str">
        <f t="shared" si="355"/>
        <v xml:space="preserve"> </v>
      </c>
      <c r="S166" s="200" t="str">
        <f t="shared" si="356"/>
        <v xml:space="preserve"> </v>
      </c>
      <c r="T166" s="567" t="str">
        <f t="shared" si="357"/>
        <v xml:space="preserve"> </v>
      </c>
      <c r="U166" s="200" t="str">
        <f t="shared" si="358"/>
        <v xml:space="preserve"> </v>
      </c>
      <c r="V166" s="567" t="str">
        <f t="shared" si="359"/>
        <v xml:space="preserve"> </v>
      </c>
      <c r="W166" s="200" t="str">
        <f t="shared" si="360"/>
        <v xml:space="preserve"> </v>
      </c>
      <c r="Y166" s="213">
        <v>11.103999999999999</v>
      </c>
      <c r="Z166" s="218" t="str">
        <f t="shared" si="361"/>
        <v xml:space="preserve"> </v>
      </c>
      <c r="AA166" s="218" t="str">
        <f t="shared" si="362"/>
        <v xml:space="preserve"> </v>
      </c>
      <c r="AB166" s="175" t="str">
        <f t="shared" si="295"/>
        <v xml:space="preserve"> </v>
      </c>
    </row>
    <row r="167" spans="1:28" ht="45" x14ac:dyDescent="0.2">
      <c r="A167" s="179">
        <v>11.105</v>
      </c>
      <c r="B167" s="179"/>
      <c r="C167" s="179"/>
      <c r="D167" s="507" t="s">
        <v>409</v>
      </c>
      <c r="E167" s="174" t="str">
        <f>+IF(Checklist!C169="","NOT SCORED",Checklist!C169)</f>
        <v>NOT SCORED</v>
      </c>
      <c r="F167" s="172">
        <v>2.1229999999999999E-3</v>
      </c>
      <c r="G167" s="174" t="str">
        <f t="shared" si="281"/>
        <v>NOT SCORED</v>
      </c>
      <c r="H167" s="172">
        <f t="shared" si="336"/>
        <v>8.4919999999999995E-3</v>
      </c>
      <c r="I167" s="175" t="str">
        <f t="shared" si="282"/>
        <v>NOT SCORED</v>
      </c>
      <c r="J167" s="36"/>
      <c r="K167" s="38">
        <v>11.105</v>
      </c>
      <c r="L167" s="567" t="str">
        <f t="shared" si="349"/>
        <v xml:space="preserve"> </v>
      </c>
      <c r="M167" s="568" t="str">
        <f t="shared" si="350"/>
        <v xml:space="preserve"> </v>
      </c>
      <c r="N167" s="567" t="str">
        <f t="shared" si="351"/>
        <v xml:space="preserve"> </v>
      </c>
      <c r="O167" s="569" t="str">
        <f t="shared" si="352"/>
        <v xml:space="preserve"> </v>
      </c>
      <c r="P167" s="567" t="str">
        <f t="shared" si="353"/>
        <v xml:space="preserve"> </v>
      </c>
      <c r="Q167" s="569" t="str">
        <f t="shared" si="354"/>
        <v xml:space="preserve"> </v>
      </c>
      <c r="R167" s="567" t="str">
        <f t="shared" si="355"/>
        <v xml:space="preserve"> </v>
      </c>
      <c r="S167" s="200" t="str">
        <f t="shared" si="356"/>
        <v xml:space="preserve"> </v>
      </c>
      <c r="T167" s="567" t="str">
        <f t="shared" si="357"/>
        <v xml:space="preserve"> </v>
      </c>
      <c r="U167" s="200" t="str">
        <f t="shared" si="358"/>
        <v xml:space="preserve"> </v>
      </c>
      <c r="V167" s="567" t="str">
        <f t="shared" si="359"/>
        <v xml:space="preserve"> </v>
      </c>
      <c r="W167" s="200" t="str">
        <f t="shared" si="360"/>
        <v xml:space="preserve"> </v>
      </c>
      <c r="Y167" s="179">
        <v>11.105</v>
      </c>
      <c r="Z167" s="218" t="str">
        <f t="shared" si="361"/>
        <v xml:space="preserve"> </v>
      </c>
      <c r="AA167" s="218" t="str">
        <f t="shared" si="362"/>
        <v xml:space="preserve"> </v>
      </c>
      <c r="AB167" s="175" t="str">
        <f t="shared" si="295"/>
        <v xml:space="preserve"> </v>
      </c>
    </row>
    <row r="168" spans="1:28" ht="25.5" x14ac:dyDescent="0.2">
      <c r="A168" s="212">
        <v>11.106</v>
      </c>
      <c r="B168" s="179" t="s">
        <v>463</v>
      </c>
      <c r="C168" s="179"/>
      <c r="D168" s="507" t="s">
        <v>410</v>
      </c>
      <c r="E168" s="174" t="str">
        <f>+IF(Checklist!C170="","NOT SCORED",Checklist!C170)</f>
        <v>NOT SCORED</v>
      </c>
      <c r="F168" s="172">
        <v>2.1229999999999999E-3</v>
      </c>
      <c r="G168" s="174" t="str">
        <f t="shared" si="281"/>
        <v>NOT SCORED</v>
      </c>
      <c r="H168" s="187">
        <f t="shared" si="336"/>
        <v>8.5000000000000006E-3</v>
      </c>
      <c r="I168" s="175" t="str">
        <f t="shared" si="282"/>
        <v>NOT SCORED</v>
      </c>
      <c r="J168" s="36"/>
      <c r="K168" s="38">
        <v>11.106</v>
      </c>
      <c r="L168" s="567" t="str">
        <f t="shared" si="349"/>
        <v xml:space="preserve"> </v>
      </c>
      <c r="M168" s="568" t="str">
        <f t="shared" si="350"/>
        <v xml:space="preserve"> </v>
      </c>
      <c r="N168" s="567" t="str">
        <f t="shared" si="351"/>
        <v xml:space="preserve"> </v>
      </c>
      <c r="O168" s="569" t="str">
        <f t="shared" si="352"/>
        <v xml:space="preserve"> </v>
      </c>
      <c r="P168" s="567" t="str">
        <f t="shared" si="353"/>
        <v xml:space="preserve"> </v>
      </c>
      <c r="Q168" s="569" t="str">
        <f t="shared" si="354"/>
        <v xml:space="preserve"> </v>
      </c>
      <c r="R168" s="567" t="str">
        <f t="shared" si="355"/>
        <v xml:space="preserve"> </v>
      </c>
      <c r="S168" s="200" t="str">
        <f t="shared" si="356"/>
        <v xml:space="preserve"> </v>
      </c>
      <c r="T168" s="567" t="str">
        <f t="shared" si="357"/>
        <v xml:space="preserve"> </v>
      </c>
      <c r="U168" s="200" t="str">
        <f t="shared" si="358"/>
        <v xml:space="preserve"> </v>
      </c>
      <c r="V168" s="567" t="str">
        <f t="shared" si="359"/>
        <v xml:space="preserve"> </v>
      </c>
      <c r="W168" s="200" t="str">
        <f t="shared" si="360"/>
        <v xml:space="preserve"> </v>
      </c>
      <c r="Y168" s="179">
        <v>11.106</v>
      </c>
      <c r="Z168" s="218" t="str">
        <f t="shared" si="361"/>
        <v>NOT SCORED</v>
      </c>
      <c r="AA168" s="218">
        <f t="shared" si="362"/>
        <v>8.5000000000000006E-3</v>
      </c>
      <c r="AB168" s="175" t="str">
        <f t="shared" si="295"/>
        <v>NOT SCORED</v>
      </c>
    </row>
    <row r="169" spans="1:28" ht="34.5" thickBot="1" x14ac:dyDescent="0.25">
      <c r="A169" s="553">
        <v>11.106999999999999</v>
      </c>
      <c r="B169" s="551"/>
      <c r="C169" s="481"/>
      <c r="D169" s="552" t="s">
        <v>411</v>
      </c>
      <c r="E169" s="174" t="str">
        <f>+IF(Checklist!C171="","NOT SCORED",Checklist!C171)</f>
        <v>NOT SCORED</v>
      </c>
      <c r="F169" s="35">
        <v>2.1480000000000002E-3</v>
      </c>
      <c r="G169" s="174" t="str">
        <f t="shared" si="281"/>
        <v>NOT SCORED</v>
      </c>
      <c r="H169" s="35">
        <f t="shared" si="336"/>
        <v>8.5920000000000007E-3</v>
      </c>
      <c r="I169" s="175" t="str">
        <f t="shared" si="282"/>
        <v>NOT SCORED</v>
      </c>
      <c r="J169" s="36"/>
      <c r="K169" s="38">
        <v>11.106999999999999</v>
      </c>
      <c r="L169" s="567" t="str">
        <f t="shared" si="349"/>
        <v xml:space="preserve"> </v>
      </c>
      <c r="M169" s="568" t="str">
        <f t="shared" si="350"/>
        <v xml:space="preserve"> </v>
      </c>
      <c r="N169" s="567" t="str">
        <f t="shared" si="351"/>
        <v xml:space="preserve"> </v>
      </c>
      <c r="O169" s="569" t="str">
        <f t="shared" si="352"/>
        <v xml:space="preserve"> </v>
      </c>
      <c r="P169" s="567" t="str">
        <f t="shared" si="353"/>
        <v xml:space="preserve"> </v>
      </c>
      <c r="Q169" s="569" t="str">
        <f t="shared" si="354"/>
        <v xml:space="preserve"> </v>
      </c>
      <c r="R169" s="567" t="str">
        <f t="shared" si="355"/>
        <v xml:space="preserve"> </v>
      </c>
      <c r="S169" s="200" t="str">
        <f t="shared" si="356"/>
        <v xml:space="preserve"> </v>
      </c>
      <c r="T169" s="567" t="str">
        <f t="shared" si="357"/>
        <v xml:space="preserve"> </v>
      </c>
      <c r="U169" s="200" t="str">
        <f t="shared" si="358"/>
        <v xml:space="preserve"> </v>
      </c>
      <c r="V169" s="567" t="str">
        <f t="shared" si="359"/>
        <v xml:space="preserve"> </v>
      </c>
      <c r="W169" s="200" t="str">
        <f t="shared" si="360"/>
        <v xml:space="preserve"> </v>
      </c>
      <c r="Y169" s="179">
        <v>11.106999999999999</v>
      </c>
      <c r="Z169" s="218" t="str">
        <f t="shared" si="361"/>
        <v xml:space="preserve"> </v>
      </c>
      <c r="AA169" s="218" t="str">
        <f t="shared" si="362"/>
        <v xml:space="preserve"> </v>
      </c>
      <c r="AB169" s="175" t="str">
        <f t="shared" si="295"/>
        <v xml:space="preserve"> </v>
      </c>
    </row>
    <row r="170" spans="1:28" x14ac:dyDescent="0.2">
      <c r="A170" s="70"/>
      <c r="B170" s="70"/>
      <c r="C170" s="490"/>
      <c r="D170" s="74" t="s">
        <v>2</v>
      </c>
      <c r="E170" s="75"/>
      <c r="F170" s="75"/>
      <c r="G170" s="75"/>
      <c r="H170" s="75"/>
      <c r="I170" s="75"/>
      <c r="J170" s="36"/>
      <c r="K170" s="70"/>
      <c r="L170" s="571"/>
      <c r="M170" s="572"/>
      <c r="N170" s="571"/>
      <c r="O170" s="572"/>
      <c r="P170" s="571"/>
      <c r="Q170" s="572"/>
      <c r="R170" s="571"/>
      <c r="S170" s="572"/>
      <c r="T170" s="571"/>
      <c r="U170" s="572"/>
      <c r="V170" s="571"/>
      <c r="W170" s="572"/>
      <c r="Y170" s="235"/>
      <c r="Z170" s="231"/>
      <c r="AA170" s="231"/>
      <c r="AB170" s="236"/>
    </row>
    <row r="171" spans="1:28" ht="21.75" thickBot="1" x14ac:dyDescent="0.25">
      <c r="A171" s="53">
        <v>12</v>
      </c>
      <c r="B171" s="53"/>
      <c r="C171" s="491"/>
      <c r="D171" s="76" t="s">
        <v>36</v>
      </c>
      <c r="E171" s="72"/>
      <c r="F171" s="72"/>
      <c r="G171" s="73">
        <f>SUM(G172:G200)</f>
        <v>0</v>
      </c>
      <c r="H171" s="73">
        <f>SUM(H172:H200)</f>
        <v>6.0699999999999997E-2</v>
      </c>
      <c r="I171" s="54">
        <f>G171/H171</f>
        <v>0</v>
      </c>
      <c r="J171" s="36"/>
      <c r="K171" s="53">
        <v>12</v>
      </c>
      <c r="L171" s="571"/>
      <c r="M171" s="572"/>
      <c r="N171" s="571"/>
      <c r="O171" s="572"/>
      <c r="P171" s="571"/>
      <c r="Q171" s="572"/>
      <c r="R171" s="571"/>
      <c r="S171" s="572"/>
      <c r="T171" s="571"/>
      <c r="U171" s="572"/>
      <c r="V171" s="571"/>
      <c r="W171" s="572"/>
      <c r="Y171" s="233">
        <v>12</v>
      </c>
      <c r="Z171" s="242">
        <f>SUM(Z172:Z200)</f>
        <v>0</v>
      </c>
      <c r="AA171" s="242">
        <f>SUM(AA172:AA200)</f>
        <v>1.7357999999999998E-2</v>
      </c>
      <c r="AB171" s="232">
        <f>Z171/AA171</f>
        <v>0</v>
      </c>
    </row>
    <row r="172" spans="1:28" ht="25.5" x14ac:dyDescent="0.2">
      <c r="A172" s="215">
        <v>12.101000000000001</v>
      </c>
      <c r="B172" s="215" t="s">
        <v>463</v>
      </c>
      <c r="C172" s="226"/>
      <c r="D172" s="554" t="s">
        <v>3</v>
      </c>
      <c r="E172" s="174" t="str">
        <f>+IF(Checklist!C174="","NOT SCORED",Checklist!C174)</f>
        <v>NOT SCORED</v>
      </c>
      <c r="F172" s="171">
        <v>5.4900000000000001E-4</v>
      </c>
      <c r="G172" s="174" t="str">
        <f t="shared" ref="G172:G208" si="363">IF(E172="NOT SCORED","NOT SCORED",IF(E172="n/p","N/P",E172*F172))</f>
        <v>NOT SCORED</v>
      </c>
      <c r="H172" s="171">
        <f t="shared" ref="H172:H198" si="364">IF(E172="N/A","N/A",IF(E172="n/p","N/P",F172*4))</f>
        <v>2.196E-3</v>
      </c>
      <c r="I172" s="175" t="str">
        <f t="shared" ref="I172:I208" si="365">IF(E172="NOT SCORED","NOT SCORED",IF(E172="n/p","N/P",G172/H172))</f>
        <v>NOT SCORED</v>
      </c>
      <c r="J172" s="36"/>
      <c r="K172" s="37">
        <v>12.101000000000001</v>
      </c>
      <c r="L172" s="567" t="str">
        <f t="shared" ref="L172" si="366">+IF(C172="T1",G172," ")</f>
        <v xml:space="preserve"> </v>
      </c>
      <c r="M172" s="568" t="str">
        <f t="shared" ref="M172" si="367">+IF(C172="T1",H172," ")</f>
        <v xml:space="preserve"> </v>
      </c>
      <c r="N172" s="567" t="str">
        <f t="shared" ref="N172" si="368">+IF(C172="T2",G172," ")</f>
        <v xml:space="preserve"> </v>
      </c>
      <c r="O172" s="569" t="str">
        <f t="shared" ref="O172" si="369">+IF(C172="T2",H172," ")</f>
        <v xml:space="preserve"> </v>
      </c>
      <c r="P172" s="567" t="str">
        <f t="shared" ref="P172" si="370">+IF(C172="T3",G172," ")</f>
        <v xml:space="preserve"> </v>
      </c>
      <c r="Q172" s="569" t="str">
        <f t="shared" ref="Q172" si="371">+IF(C172="T3",H172," ")</f>
        <v xml:space="preserve"> </v>
      </c>
      <c r="R172" s="567" t="str">
        <f t="shared" ref="R172" si="372">+IF(C172="T4",G172," ")</f>
        <v xml:space="preserve"> </v>
      </c>
      <c r="S172" s="200" t="str">
        <f t="shared" ref="S172" si="373">+IF(C172="T4",H172," ")</f>
        <v xml:space="preserve"> </v>
      </c>
      <c r="T172" s="567" t="str">
        <f t="shared" ref="T172" si="374">+IF(C172="T5",G172," ")</f>
        <v xml:space="preserve"> </v>
      </c>
      <c r="U172" s="200" t="str">
        <f t="shared" ref="U172" si="375">+IF(C172="T5",H172," ")</f>
        <v xml:space="preserve"> </v>
      </c>
      <c r="V172" s="567" t="str">
        <f t="shared" ref="V172" si="376">+IF(C172="T6",G172," ")</f>
        <v xml:space="preserve"> </v>
      </c>
      <c r="W172" s="200" t="str">
        <f t="shared" ref="W172" si="377">+IF(C172="T6",H172," ")</f>
        <v xml:space="preserve"> </v>
      </c>
      <c r="Y172" s="213">
        <v>12.101000000000001</v>
      </c>
      <c r="Z172" s="218" t="str">
        <f>IF(B172="B",G172," ")</f>
        <v>NOT SCORED</v>
      </c>
      <c r="AA172" s="218">
        <f>IF(B172="B",H172," ")</f>
        <v>2.196E-3</v>
      </c>
      <c r="AB172" s="175" t="str">
        <f t="shared" ref="AB172:AB208" si="378">IF(Z172="NOT SCORED","NOT SCORED",IF(B172="B",Z172/AA172," "))</f>
        <v>NOT SCORED</v>
      </c>
    </row>
    <row r="173" spans="1:28" ht="25.5" x14ac:dyDescent="0.2">
      <c r="A173" s="212">
        <v>12.102</v>
      </c>
      <c r="B173" s="212" t="s">
        <v>463</v>
      </c>
      <c r="C173" s="179"/>
      <c r="D173" s="501" t="s">
        <v>172</v>
      </c>
      <c r="E173" s="174" t="str">
        <f>+IF(Checklist!C175="","NOT SCORED",Checklist!C175)</f>
        <v>NOT SCORED</v>
      </c>
      <c r="F173" s="172">
        <v>5.4100000000000003E-4</v>
      </c>
      <c r="G173" s="174" t="str">
        <f t="shared" si="363"/>
        <v>NOT SCORED</v>
      </c>
      <c r="H173" s="172">
        <f t="shared" si="364"/>
        <v>2.1640000000000001E-3</v>
      </c>
      <c r="I173" s="175" t="str">
        <f t="shared" si="365"/>
        <v>NOT SCORED</v>
      </c>
      <c r="J173" s="36"/>
      <c r="K173" s="38">
        <v>12.102</v>
      </c>
      <c r="L173" s="567" t="str">
        <f t="shared" ref="L173:L200" si="379">+IF(C173="T1",G173," ")</f>
        <v xml:space="preserve"> </v>
      </c>
      <c r="M173" s="568" t="str">
        <f t="shared" ref="M173:M200" si="380">+IF(C173="T1",H173," ")</f>
        <v xml:space="preserve"> </v>
      </c>
      <c r="N173" s="567" t="str">
        <f t="shared" ref="N173:N200" si="381">+IF(C173="T2",G173," ")</f>
        <v xml:space="preserve"> </v>
      </c>
      <c r="O173" s="569" t="str">
        <f t="shared" ref="O173:O200" si="382">+IF(C173="T2",H173," ")</f>
        <v xml:space="preserve"> </v>
      </c>
      <c r="P173" s="567" t="str">
        <f t="shared" ref="P173:P200" si="383">+IF(C173="T3",G173," ")</f>
        <v xml:space="preserve"> </v>
      </c>
      <c r="Q173" s="569" t="str">
        <f t="shared" ref="Q173:Q200" si="384">+IF(C173="T3",H173," ")</f>
        <v xml:space="preserve"> </v>
      </c>
      <c r="R173" s="567" t="str">
        <f t="shared" ref="R173:R200" si="385">+IF(C173="T4",G173," ")</f>
        <v xml:space="preserve"> </v>
      </c>
      <c r="S173" s="200" t="str">
        <f t="shared" ref="S173:S200" si="386">+IF(C173="T4",H173," ")</f>
        <v xml:space="preserve"> </v>
      </c>
      <c r="T173" s="567" t="str">
        <f t="shared" ref="T173:T200" si="387">+IF(C173="T5",G173," ")</f>
        <v xml:space="preserve"> </v>
      </c>
      <c r="U173" s="200" t="str">
        <f t="shared" ref="U173:U200" si="388">+IF(C173="T5",H173," ")</f>
        <v xml:space="preserve"> </v>
      </c>
      <c r="V173" s="567" t="str">
        <f t="shared" ref="V173:V200" si="389">+IF(C173="T6",G173," ")</f>
        <v xml:space="preserve"> </v>
      </c>
      <c r="W173" s="200" t="str">
        <f t="shared" ref="W173:W200" si="390">+IF(C173="T6",H173," ")</f>
        <v xml:space="preserve"> </v>
      </c>
      <c r="Y173" s="213">
        <v>12.102</v>
      </c>
      <c r="Z173" s="218" t="str">
        <f t="shared" ref="Z173:Z200" si="391">IF(B173="B",G173," ")</f>
        <v>NOT SCORED</v>
      </c>
      <c r="AA173" s="218">
        <f t="shared" ref="AA173:AA200" si="392">IF(B173="B",H173," ")</f>
        <v>2.1640000000000001E-3</v>
      </c>
      <c r="AB173" s="175" t="str">
        <f t="shared" si="378"/>
        <v>NOT SCORED</v>
      </c>
    </row>
    <row r="174" spans="1:28" ht="45" x14ac:dyDescent="0.2">
      <c r="A174" s="212">
        <v>12.103</v>
      </c>
      <c r="B174" s="212" t="s">
        <v>463</v>
      </c>
      <c r="C174" s="179" t="s">
        <v>604</v>
      </c>
      <c r="D174" s="528" t="s">
        <v>153</v>
      </c>
      <c r="E174" s="174" t="str">
        <f>+IF(Checklist!C176="","NOT SCORED",Checklist!C176)</f>
        <v>NOT SCORED</v>
      </c>
      <c r="F174" s="172">
        <v>5.4100000000000003E-4</v>
      </c>
      <c r="G174" s="174" t="str">
        <f t="shared" si="363"/>
        <v>NOT SCORED</v>
      </c>
      <c r="H174" s="172">
        <f t="shared" si="364"/>
        <v>2.1640000000000001E-3</v>
      </c>
      <c r="I174" s="175" t="str">
        <f t="shared" si="365"/>
        <v>NOT SCORED</v>
      </c>
      <c r="J174" s="36"/>
      <c r="K174" s="38">
        <v>12.103</v>
      </c>
      <c r="L174" s="567" t="str">
        <f t="shared" si="379"/>
        <v xml:space="preserve"> </v>
      </c>
      <c r="M174" s="568" t="str">
        <f t="shared" si="380"/>
        <v xml:space="preserve"> </v>
      </c>
      <c r="N174" s="567" t="str">
        <f t="shared" si="381"/>
        <v>NOT SCORED</v>
      </c>
      <c r="O174" s="569">
        <f t="shared" si="382"/>
        <v>2.1640000000000001E-3</v>
      </c>
      <c r="P174" s="567" t="str">
        <f t="shared" si="383"/>
        <v xml:space="preserve"> </v>
      </c>
      <c r="Q174" s="569" t="str">
        <f t="shared" si="384"/>
        <v xml:space="preserve"> </v>
      </c>
      <c r="R174" s="567" t="str">
        <f t="shared" si="385"/>
        <v xml:space="preserve"> </v>
      </c>
      <c r="S174" s="200" t="str">
        <f t="shared" si="386"/>
        <v xml:space="preserve"> </v>
      </c>
      <c r="T174" s="567" t="str">
        <f t="shared" si="387"/>
        <v xml:space="preserve"> </v>
      </c>
      <c r="U174" s="200" t="str">
        <f t="shared" si="388"/>
        <v xml:space="preserve"> </v>
      </c>
      <c r="V174" s="567" t="str">
        <f t="shared" si="389"/>
        <v xml:space="preserve"> </v>
      </c>
      <c r="W174" s="200" t="str">
        <f t="shared" si="390"/>
        <v xml:space="preserve"> </v>
      </c>
      <c r="Y174" s="213">
        <v>12.103</v>
      </c>
      <c r="Z174" s="218" t="str">
        <f t="shared" si="391"/>
        <v>NOT SCORED</v>
      </c>
      <c r="AA174" s="218">
        <f t="shared" si="392"/>
        <v>2.1640000000000001E-3</v>
      </c>
      <c r="AB174" s="175" t="str">
        <f t="shared" si="378"/>
        <v>NOT SCORED</v>
      </c>
    </row>
    <row r="175" spans="1:28" ht="25.5" x14ac:dyDescent="0.2">
      <c r="A175" s="212">
        <v>12.103999999999999</v>
      </c>
      <c r="B175" s="212" t="s">
        <v>463</v>
      </c>
      <c r="C175" s="179"/>
      <c r="D175" s="503" t="s">
        <v>173</v>
      </c>
      <c r="E175" s="174" t="str">
        <f>+IF(Checklist!C177="","NOT SCORED",Checklist!C177)</f>
        <v>NOT SCORED</v>
      </c>
      <c r="F175" s="172">
        <v>5.4299999999999997E-4</v>
      </c>
      <c r="G175" s="174" t="str">
        <f t="shared" si="363"/>
        <v>NOT SCORED</v>
      </c>
      <c r="H175" s="187">
        <f t="shared" si="364"/>
        <v>2.2000000000000001E-3</v>
      </c>
      <c r="I175" s="175" t="str">
        <f t="shared" si="365"/>
        <v>NOT SCORED</v>
      </c>
      <c r="J175" s="36"/>
      <c r="K175" s="38">
        <v>12.103999999999999</v>
      </c>
      <c r="L175" s="567" t="str">
        <f t="shared" si="379"/>
        <v xml:space="preserve"> </v>
      </c>
      <c r="M175" s="568" t="str">
        <f t="shared" si="380"/>
        <v xml:space="preserve"> </v>
      </c>
      <c r="N175" s="567" t="str">
        <f t="shared" si="381"/>
        <v xml:space="preserve"> </v>
      </c>
      <c r="O175" s="569" t="str">
        <f t="shared" si="382"/>
        <v xml:space="preserve"> </v>
      </c>
      <c r="P175" s="567" t="str">
        <f t="shared" si="383"/>
        <v xml:space="preserve"> </v>
      </c>
      <c r="Q175" s="569" t="str">
        <f t="shared" si="384"/>
        <v xml:space="preserve"> </v>
      </c>
      <c r="R175" s="567" t="str">
        <f t="shared" si="385"/>
        <v xml:space="preserve"> </v>
      </c>
      <c r="S175" s="200" t="str">
        <f t="shared" si="386"/>
        <v xml:space="preserve"> </v>
      </c>
      <c r="T175" s="567" t="str">
        <f t="shared" si="387"/>
        <v xml:space="preserve"> </v>
      </c>
      <c r="U175" s="200" t="str">
        <f t="shared" si="388"/>
        <v xml:space="preserve"> </v>
      </c>
      <c r="V175" s="567" t="str">
        <f t="shared" si="389"/>
        <v xml:space="preserve"> </v>
      </c>
      <c r="W175" s="200" t="str">
        <f t="shared" si="390"/>
        <v xml:space="preserve"> </v>
      </c>
      <c r="Y175" s="213">
        <v>12.103999999999999</v>
      </c>
      <c r="Z175" s="218" t="str">
        <f t="shared" si="391"/>
        <v>NOT SCORED</v>
      </c>
      <c r="AA175" s="218">
        <f t="shared" si="392"/>
        <v>2.2000000000000001E-3</v>
      </c>
      <c r="AB175" s="175" t="str">
        <f t="shared" si="378"/>
        <v>NOT SCORED</v>
      </c>
    </row>
    <row r="176" spans="1:28" ht="25.5" x14ac:dyDescent="0.2">
      <c r="A176" s="179">
        <v>12.105</v>
      </c>
      <c r="B176" s="179"/>
      <c r="C176" s="179"/>
      <c r="D176" s="501" t="s">
        <v>249</v>
      </c>
      <c r="E176" s="174" t="str">
        <f>+IF(Checklist!C178="","NOT SCORED",Checklist!C178)</f>
        <v>NOT SCORED</v>
      </c>
      <c r="F176" s="172">
        <v>5.4100000000000003E-4</v>
      </c>
      <c r="G176" s="174" t="str">
        <f t="shared" si="363"/>
        <v>NOT SCORED</v>
      </c>
      <c r="H176" s="172">
        <f t="shared" si="364"/>
        <v>2.1640000000000001E-3</v>
      </c>
      <c r="I176" s="175" t="str">
        <f t="shared" si="365"/>
        <v>NOT SCORED</v>
      </c>
      <c r="J176" s="36"/>
      <c r="K176" s="38">
        <v>12.105</v>
      </c>
      <c r="L176" s="567" t="str">
        <f t="shared" si="379"/>
        <v xml:space="preserve"> </v>
      </c>
      <c r="M176" s="568" t="str">
        <f t="shared" si="380"/>
        <v xml:space="preserve"> </v>
      </c>
      <c r="N176" s="567" t="str">
        <f t="shared" si="381"/>
        <v xml:space="preserve"> </v>
      </c>
      <c r="O176" s="569" t="str">
        <f t="shared" si="382"/>
        <v xml:space="preserve"> </v>
      </c>
      <c r="P176" s="567" t="str">
        <f t="shared" si="383"/>
        <v xml:space="preserve"> </v>
      </c>
      <c r="Q176" s="569" t="str">
        <f t="shared" si="384"/>
        <v xml:space="preserve"> </v>
      </c>
      <c r="R176" s="567" t="str">
        <f t="shared" si="385"/>
        <v xml:space="preserve"> </v>
      </c>
      <c r="S176" s="200" t="str">
        <f t="shared" si="386"/>
        <v xml:space="preserve"> </v>
      </c>
      <c r="T176" s="567" t="str">
        <f t="shared" si="387"/>
        <v xml:space="preserve"> </v>
      </c>
      <c r="U176" s="200" t="str">
        <f t="shared" si="388"/>
        <v xml:space="preserve"> </v>
      </c>
      <c r="V176" s="567" t="str">
        <f t="shared" si="389"/>
        <v xml:space="preserve"> </v>
      </c>
      <c r="W176" s="200" t="str">
        <f t="shared" si="390"/>
        <v xml:space="preserve"> </v>
      </c>
      <c r="Y176" s="213">
        <v>12.105</v>
      </c>
      <c r="Z176" s="218" t="str">
        <f t="shared" si="391"/>
        <v xml:space="preserve"> </v>
      </c>
      <c r="AA176" s="218" t="str">
        <f t="shared" si="392"/>
        <v xml:space="preserve"> </v>
      </c>
      <c r="AB176" s="175" t="str">
        <f t="shared" si="378"/>
        <v xml:space="preserve"> </v>
      </c>
    </row>
    <row r="177" spans="1:28" ht="25.5" x14ac:dyDescent="0.2">
      <c r="A177" s="179">
        <v>12.106</v>
      </c>
      <c r="B177" s="179"/>
      <c r="C177" s="179"/>
      <c r="D177" s="501" t="s">
        <v>9</v>
      </c>
      <c r="E177" s="174" t="str">
        <f>+IF(Checklist!C179="","NOT SCORED",Checklist!C179)</f>
        <v>NOT SCORED</v>
      </c>
      <c r="F177" s="172">
        <v>5.4100000000000003E-4</v>
      </c>
      <c r="G177" s="174" t="str">
        <f t="shared" si="363"/>
        <v>NOT SCORED</v>
      </c>
      <c r="H177" s="172">
        <f t="shared" si="364"/>
        <v>2.1640000000000001E-3</v>
      </c>
      <c r="I177" s="175" t="str">
        <f t="shared" si="365"/>
        <v>NOT SCORED</v>
      </c>
      <c r="J177" s="36"/>
      <c r="K177" s="38">
        <v>12.106</v>
      </c>
      <c r="L177" s="567" t="str">
        <f t="shared" si="379"/>
        <v xml:space="preserve"> </v>
      </c>
      <c r="M177" s="568" t="str">
        <f t="shared" si="380"/>
        <v xml:space="preserve"> </v>
      </c>
      <c r="N177" s="567" t="str">
        <f t="shared" si="381"/>
        <v xml:space="preserve"> </v>
      </c>
      <c r="O177" s="569" t="str">
        <f t="shared" si="382"/>
        <v xml:space="preserve"> </v>
      </c>
      <c r="P177" s="567" t="str">
        <f t="shared" si="383"/>
        <v xml:space="preserve"> </v>
      </c>
      <c r="Q177" s="569" t="str">
        <f t="shared" si="384"/>
        <v xml:space="preserve"> </v>
      </c>
      <c r="R177" s="567" t="str">
        <f t="shared" si="385"/>
        <v xml:space="preserve"> </v>
      </c>
      <c r="S177" s="200" t="str">
        <f t="shared" si="386"/>
        <v xml:space="preserve"> </v>
      </c>
      <c r="T177" s="567" t="str">
        <f t="shared" si="387"/>
        <v xml:space="preserve"> </v>
      </c>
      <c r="U177" s="200" t="str">
        <f t="shared" si="388"/>
        <v xml:space="preserve"> </v>
      </c>
      <c r="V177" s="567" t="str">
        <f t="shared" si="389"/>
        <v xml:space="preserve"> </v>
      </c>
      <c r="W177" s="200" t="str">
        <f t="shared" si="390"/>
        <v xml:space="preserve"> </v>
      </c>
      <c r="Y177" s="213">
        <v>12.106</v>
      </c>
      <c r="Z177" s="218" t="str">
        <f t="shared" si="391"/>
        <v xml:space="preserve"> </v>
      </c>
      <c r="AA177" s="218" t="str">
        <f t="shared" si="392"/>
        <v xml:space="preserve"> </v>
      </c>
      <c r="AB177" s="175" t="str">
        <f t="shared" si="378"/>
        <v xml:space="preserve"> </v>
      </c>
    </row>
    <row r="178" spans="1:28" ht="25.5" x14ac:dyDescent="0.2">
      <c r="A178" s="184">
        <v>12.106999999999999</v>
      </c>
      <c r="B178" s="184"/>
      <c r="C178" s="179"/>
      <c r="D178" s="501" t="s">
        <v>10</v>
      </c>
      <c r="E178" s="174" t="str">
        <f>+IF(Checklist!C180="","NOT SCORED",Checklist!C180)</f>
        <v>NOT SCORED</v>
      </c>
      <c r="F178" s="172">
        <v>5.3899999999999998E-4</v>
      </c>
      <c r="G178" s="174" t="str">
        <f t="shared" si="363"/>
        <v>NOT SCORED</v>
      </c>
      <c r="H178" s="172">
        <f t="shared" si="364"/>
        <v>2.1559999999999999E-3</v>
      </c>
      <c r="I178" s="175" t="str">
        <f t="shared" si="365"/>
        <v>NOT SCORED</v>
      </c>
      <c r="J178" s="36"/>
      <c r="K178" s="40">
        <v>12.106999999999999</v>
      </c>
      <c r="L178" s="567" t="str">
        <f t="shared" si="379"/>
        <v xml:space="preserve"> </v>
      </c>
      <c r="M178" s="568" t="str">
        <f t="shared" si="380"/>
        <v xml:space="preserve"> </v>
      </c>
      <c r="N178" s="567" t="str">
        <f t="shared" si="381"/>
        <v xml:space="preserve"> </v>
      </c>
      <c r="O178" s="569" t="str">
        <f t="shared" si="382"/>
        <v xml:space="preserve"> </v>
      </c>
      <c r="P178" s="567" t="str">
        <f t="shared" si="383"/>
        <v xml:space="preserve"> </v>
      </c>
      <c r="Q178" s="569" t="str">
        <f t="shared" si="384"/>
        <v xml:space="preserve"> </v>
      </c>
      <c r="R178" s="567" t="str">
        <f t="shared" si="385"/>
        <v xml:space="preserve"> </v>
      </c>
      <c r="S178" s="200" t="str">
        <f t="shared" si="386"/>
        <v xml:space="preserve"> </v>
      </c>
      <c r="T178" s="567" t="str">
        <f t="shared" si="387"/>
        <v xml:space="preserve"> </v>
      </c>
      <c r="U178" s="200" t="str">
        <f t="shared" si="388"/>
        <v xml:space="preserve"> </v>
      </c>
      <c r="V178" s="567" t="str">
        <f t="shared" si="389"/>
        <v xml:space="preserve"> </v>
      </c>
      <c r="W178" s="200" t="str">
        <f t="shared" si="390"/>
        <v xml:space="preserve"> </v>
      </c>
      <c r="Y178" s="213">
        <v>12.106999999999999</v>
      </c>
      <c r="Z178" s="218" t="str">
        <f t="shared" si="391"/>
        <v xml:space="preserve"> </v>
      </c>
      <c r="AA178" s="218" t="str">
        <f t="shared" si="392"/>
        <v xml:space="preserve"> </v>
      </c>
      <c r="AB178" s="175" t="str">
        <f t="shared" si="378"/>
        <v xml:space="preserve"> </v>
      </c>
    </row>
    <row r="179" spans="1:28" ht="25.5" x14ac:dyDescent="0.2">
      <c r="A179" s="184">
        <v>12.108000000000001</v>
      </c>
      <c r="B179" s="184"/>
      <c r="C179" s="179"/>
      <c r="D179" s="501" t="s">
        <v>107</v>
      </c>
      <c r="E179" s="174" t="str">
        <f>+IF(Checklist!C181="","NOT SCORED",Checklist!C181)</f>
        <v>NOT SCORED</v>
      </c>
      <c r="F179" s="172">
        <v>4.8700000000000002E-4</v>
      </c>
      <c r="G179" s="174" t="str">
        <f t="shared" si="363"/>
        <v>NOT SCORED</v>
      </c>
      <c r="H179" s="172">
        <f t="shared" si="364"/>
        <v>1.9480000000000001E-3</v>
      </c>
      <c r="I179" s="175" t="str">
        <f t="shared" si="365"/>
        <v>NOT SCORED</v>
      </c>
      <c r="J179" s="36"/>
      <c r="K179" s="40">
        <v>12.108000000000001</v>
      </c>
      <c r="L179" s="567" t="str">
        <f t="shared" si="379"/>
        <v xml:space="preserve"> </v>
      </c>
      <c r="M179" s="568" t="str">
        <f t="shared" si="380"/>
        <v xml:space="preserve"> </v>
      </c>
      <c r="N179" s="567" t="str">
        <f t="shared" si="381"/>
        <v xml:space="preserve"> </v>
      </c>
      <c r="O179" s="569" t="str">
        <f t="shared" si="382"/>
        <v xml:space="preserve"> </v>
      </c>
      <c r="P179" s="567" t="str">
        <f t="shared" si="383"/>
        <v xml:space="preserve"> </v>
      </c>
      <c r="Q179" s="569" t="str">
        <f t="shared" si="384"/>
        <v xml:space="preserve"> </v>
      </c>
      <c r="R179" s="567" t="str">
        <f t="shared" si="385"/>
        <v xml:space="preserve"> </v>
      </c>
      <c r="S179" s="200" t="str">
        <f t="shared" si="386"/>
        <v xml:space="preserve"> </v>
      </c>
      <c r="T179" s="567" t="str">
        <f t="shared" si="387"/>
        <v xml:space="preserve"> </v>
      </c>
      <c r="U179" s="200" t="str">
        <f t="shared" si="388"/>
        <v xml:space="preserve"> </v>
      </c>
      <c r="V179" s="567" t="str">
        <f t="shared" si="389"/>
        <v xml:space="preserve"> </v>
      </c>
      <c r="W179" s="200" t="str">
        <f t="shared" si="390"/>
        <v xml:space="preserve"> </v>
      </c>
      <c r="Y179" s="213">
        <v>12.108000000000001</v>
      </c>
      <c r="Z179" s="218" t="str">
        <f t="shared" si="391"/>
        <v xml:space="preserve"> </v>
      </c>
      <c r="AA179" s="218" t="str">
        <f t="shared" si="392"/>
        <v xml:space="preserve"> </v>
      </c>
      <c r="AB179" s="175" t="str">
        <f t="shared" si="378"/>
        <v xml:space="preserve"> </v>
      </c>
    </row>
    <row r="180" spans="1:28" ht="45" x14ac:dyDescent="0.2">
      <c r="A180" s="179">
        <v>12.109</v>
      </c>
      <c r="B180" s="179"/>
      <c r="C180" s="179"/>
      <c r="D180" s="501" t="s">
        <v>412</v>
      </c>
      <c r="E180" s="174" t="str">
        <f>+IF(Checklist!C182="","NOT SCORED",Checklist!C182)</f>
        <v>NOT SCORED</v>
      </c>
      <c r="F180" s="172">
        <v>5.3200000000000003E-4</v>
      </c>
      <c r="G180" s="174" t="str">
        <f t="shared" si="363"/>
        <v>NOT SCORED</v>
      </c>
      <c r="H180" s="172">
        <f t="shared" si="364"/>
        <v>2.1280000000000001E-3</v>
      </c>
      <c r="I180" s="175" t="str">
        <f t="shared" si="365"/>
        <v>NOT SCORED</v>
      </c>
      <c r="J180" s="36"/>
      <c r="K180" s="38">
        <v>12.109</v>
      </c>
      <c r="L180" s="567" t="str">
        <f t="shared" si="379"/>
        <v xml:space="preserve"> </v>
      </c>
      <c r="M180" s="568" t="str">
        <f t="shared" si="380"/>
        <v xml:space="preserve"> </v>
      </c>
      <c r="N180" s="567" t="str">
        <f t="shared" si="381"/>
        <v xml:space="preserve"> </v>
      </c>
      <c r="O180" s="569" t="str">
        <f t="shared" si="382"/>
        <v xml:space="preserve"> </v>
      </c>
      <c r="P180" s="567" t="str">
        <f t="shared" si="383"/>
        <v xml:space="preserve"> </v>
      </c>
      <c r="Q180" s="569" t="str">
        <f t="shared" si="384"/>
        <v xml:space="preserve"> </v>
      </c>
      <c r="R180" s="567" t="str">
        <f t="shared" si="385"/>
        <v xml:space="preserve"> </v>
      </c>
      <c r="S180" s="200" t="str">
        <f t="shared" si="386"/>
        <v xml:space="preserve"> </v>
      </c>
      <c r="T180" s="567" t="str">
        <f t="shared" si="387"/>
        <v xml:space="preserve"> </v>
      </c>
      <c r="U180" s="200" t="str">
        <f t="shared" si="388"/>
        <v xml:space="preserve"> </v>
      </c>
      <c r="V180" s="567" t="str">
        <f t="shared" si="389"/>
        <v xml:space="preserve"> </v>
      </c>
      <c r="W180" s="200" t="str">
        <f t="shared" si="390"/>
        <v xml:space="preserve"> </v>
      </c>
      <c r="Y180" s="213">
        <v>12.109</v>
      </c>
      <c r="Z180" s="218" t="str">
        <f t="shared" si="391"/>
        <v xml:space="preserve"> </v>
      </c>
      <c r="AA180" s="218" t="str">
        <f t="shared" si="392"/>
        <v xml:space="preserve"> </v>
      </c>
      <c r="AB180" s="175" t="str">
        <f t="shared" si="378"/>
        <v xml:space="preserve"> </v>
      </c>
    </row>
    <row r="181" spans="1:28" ht="45" x14ac:dyDescent="0.2">
      <c r="A181" s="179">
        <v>12.11</v>
      </c>
      <c r="B181" s="179"/>
      <c r="C181" s="179"/>
      <c r="D181" s="540" t="s">
        <v>413</v>
      </c>
      <c r="E181" s="174" t="str">
        <f>+IF(Checklist!C183="","NOT SCORED",Checklist!C183)</f>
        <v>NOT SCORED</v>
      </c>
      <c r="F181" s="172">
        <v>5.3200000000000003E-4</v>
      </c>
      <c r="G181" s="174" t="str">
        <f t="shared" si="363"/>
        <v>NOT SCORED</v>
      </c>
      <c r="H181" s="172">
        <f t="shared" si="364"/>
        <v>2.1280000000000001E-3</v>
      </c>
      <c r="I181" s="175" t="str">
        <f t="shared" si="365"/>
        <v>NOT SCORED</v>
      </c>
      <c r="J181" s="36"/>
      <c r="K181" s="38">
        <v>12.11</v>
      </c>
      <c r="L181" s="567" t="str">
        <f t="shared" si="379"/>
        <v xml:space="preserve"> </v>
      </c>
      <c r="M181" s="568" t="str">
        <f t="shared" si="380"/>
        <v xml:space="preserve"> </v>
      </c>
      <c r="N181" s="567" t="str">
        <f t="shared" si="381"/>
        <v xml:space="preserve"> </v>
      </c>
      <c r="O181" s="569" t="str">
        <f t="shared" si="382"/>
        <v xml:space="preserve"> </v>
      </c>
      <c r="P181" s="567" t="str">
        <f t="shared" si="383"/>
        <v xml:space="preserve"> </v>
      </c>
      <c r="Q181" s="569" t="str">
        <f t="shared" si="384"/>
        <v xml:space="preserve"> </v>
      </c>
      <c r="R181" s="567" t="str">
        <f t="shared" si="385"/>
        <v xml:space="preserve"> </v>
      </c>
      <c r="S181" s="200" t="str">
        <f t="shared" si="386"/>
        <v xml:space="preserve"> </v>
      </c>
      <c r="T181" s="567" t="str">
        <f t="shared" si="387"/>
        <v xml:space="preserve"> </v>
      </c>
      <c r="U181" s="200" t="str">
        <f t="shared" si="388"/>
        <v xml:space="preserve"> </v>
      </c>
      <c r="V181" s="567" t="str">
        <f t="shared" si="389"/>
        <v xml:space="preserve"> </v>
      </c>
      <c r="W181" s="200" t="str">
        <f t="shared" si="390"/>
        <v xml:space="preserve"> </v>
      </c>
      <c r="Y181" s="213">
        <v>12.11</v>
      </c>
      <c r="Z181" s="218" t="str">
        <f t="shared" si="391"/>
        <v xml:space="preserve"> </v>
      </c>
      <c r="AA181" s="218" t="str">
        <f t="shared" si="392"/>
        <v xml:space="preserve"> </v>
      </c>
      <c r="AB181" s="175" t="str">
        <f t="shared" si="378"/>
        <v xml:space="preserve"> </v>
      </c>
    </row>
    <row r="182" spans="1:28" ht="101.25" x14ac:dyDescent="0.2">
      <c r="A182" s="212">
        <v>12.111000000000001</v>
      </c>
      <c r="B182" s="212" t="s">
        <v>463</v>
      </c>
      <c r="C182" s="179" t="s">
        <v>604</v>
      </c>
      <c r="D182" s="555" t="s">
        <v>459</v>
      </c>
      <c r="E182" s="174" t="str">
        <f>+IF(Checklist!C184="","NOT SCORED",Checklist!C184)</f>
        <v>NOT SCORED</v>
      </c>
      <c r="F182" s="172">
        <v>5.4000000000000001E-4</v>
      </c>
      <c r="G182" s="174" t="str">
        <f t="shared" si="363"/>
        <v>NOT SCORED</v>
      </c>
      <c r="H182" s="172">
        <f t="shared" si="364"/>
        <v>2.16E-3</v>
      </c>
      <c r="I182" s="175" t="str">
        <f t="shared" si="365"/>
        <v>NOT SCORED</v>
      </c>
      <c r="J182" s="36"/>
      <c r="K182" s="38">
        <v>12.111000000000001</v>
      </c>
      <c r="L182" s="567" t="str">
        <f t="shared" si="379"/>
        <v xml:space="preserve"> </v>
      </c>
      <c r="M182" s="568" t="str">
        <f t="shared" si="380"/>
        <v xml:space="preserve"> </v>
      </c>
      <c r="N182" s="567" t="str">
        <f t="shared" si="381"/>
        <v>NOT SCORED</v>
      </c>
      <c r="O182" s="569">
        <f t="shared" si="382"/>
        <v>2.16E-3</v>
      </c>
      <c r="P182" s="567" t="str">
        <f t="shared" si="383"/>
        <v xml:space="preserve"> </v>
      </c>
      <c r="Q182" s="569" t="str">
        <f t="shared" si="384"/>
        <v xml:space="preserve"> </v>
      </c>
      <c r="R182" s="567" t="str">
        <f t="shared" si="385"/>
        <v xml:space="preserve"> </v>
      </c>
      <c r="S182" s="200" t="str">
        <f t="shared" si="386"/>
        <v xml:space="preserve"> </v>
      </c>
      <c r="T182" s="567" t="str">
        <f t="shared" si="387"/>
        <v xml:space="preserve"> </v>
      </c>
      <c r="U182" s="200" t="str">
        <f t="shared" si="388"/>
        <v xml:space="preserve"> </v>
      </c>
      <c r="V182" s="567" t="str">
        <f t="shared" si="389"/>
        <v xml:space="preserve"> </v>
      </c>
      <c r="W182" s="200" t="str">
        <f t="shared" si="390"/>
        <v xml:space="preserve"> </v>
      </c>
      <c r="Y182" s="213">
        <v>12.111000000000001</v>
      </c>
      <c r="Z182" s="218" t="str">
        <f t="shared" si="391"/>
        <v>NOT SCORED</v>
      </c>
      <c r="AA182" s="218">
        <f t="shared" si="392"/>
        <v>2.16E-3</v>
      </c>
      <c r="AB182" s="175" t="str">
        <f t="shared" si="378"/>
        <v>NOT SCORED</v>
      </c>
    </row>
    <row r="183" spans="1:28" ht="33.75" x14ac:dyDescent="0.2">
      <c r="A183" s="179">
        <v>12.112</v>
      </c>
      <c r="B183" s="179"/>
      <c r="C183" s="179"/>
      <c r="D183" s="503" t="s">
        <v>0</v>
      </c>
      <c r="E183" s="174" t="str">
        <f>+IF(Checklist!C185="","NOT SCORED",Checklist!C185)</f>
        <v>NOT SCORED</v>
      </c>
      <c r="F183" s="172">
        <v>5.2800000000000004E-4</v>
      </c>
      <c r="G183" s="174" t="str">
        <f t="shared" si="363"/>
        <v>NOT SCORED</v>
      </c>
      <c r="H183" s="172">
        <f t="shared" si="364"/>
        <v>2.1120000000000002E-3</v>
      </c>
      <c r="I183" s="175" t="str">
        <f t="shared" si="365"/>
        <v>NOT SCORED</v>
      </c>
      <c r="J183" s="36"/>
      <c r="K183" s="38">
        <v>12.112</v>
      </c>
      <c r="L183" s="567" t="str">
        <f t="shared" si="379"/>
        <v xml:space="preserve"> </v>
      </c>
      <c r="M183" s="568" t="str">
        <f t="shared" si="380"/>
        <v xml:space="preserve"> </v>
      </c>
      <c r="N183" s="567" t="str">
        <f t="shared" si="381"/>
        <v xml:space="preserve"> </v>
      </c>
      <c r="O183" s="569" t="str">
        <f t="shared" si="382"/>
        <v xml:space="preserve"> </v>
      </c>
      <c r="P183" s="567" t="str">
        <f t="shared" si="383"/>
        <v xml:space="preserve"> </v>
      </c>
      <c r="Q183" s="569" t="str">
        <f t="shared" si="384"/>
        <v xml:space="preserve"> </v>
      </c>
      <c r="R183" s="567" t="str">
        <f t="shared" si="385"/>
        <v xml:space="preserve"> </v>
      </c>
      <c r="S183" s="200" t="str">
        <f t="shared" si="386"/>
        <v xml:space="preserve"> </v>
      </c>
      <c r="T183" s="567" t="str">
        <f t="shared" si="387"/>
        <v xml:space="preserve"> </v>
      </c>
      <c r="U183" s="200" t="str">
        <f t="shared" si="388"/>
        <v xml:space="preserve"> </v>
      </c>
      <c r="V183" s="567" t="str">
        <f t="shared" si="389"/>
        <v xml:space="preserve"> </v>
      </c>
      <c r="W183" s="200" t="str">
        <f t="shared" si="390"/>
        <v xml:space="preserve"> </v>
      </c>
      <c r="Y183" s="213">
        <v>12.112</v>
      </c>
      <c r="Z183" s="218" t="str">
        <f t="shared" si="391"/>
        <v xml:space="preserve"> </v>
      </c>
      <c r="AA183" s="218" t="str">
        <f t="shared" si="392"/>
        <v xml:space="preserve"> </v>
      </c>
      <c r="AB183" s="175" t="str">
        <f t="shared" si="378"/>
        <v xml:space="preserve"> </v>
      </c>
    </row>
    <row r="184" spans="1:28" ht="25.5" x14ac:dyDescent="0.2">
      <c r="A184" s="179">
        <v>12.113</v>
      </c>
      <c r="B184" s="179"/>
      <c r="C184" s="179"/>
      <c r="D184" s="503" t="s">
        <v>174</v>
      </c>
      <c r="E184" s="174" t="str">
        <f>+IF(Checklist!C186="","NOT SCORED",Checklist!C186)</f>
        <v>NOT SCORED</v>
      </c>
      <c r="F184" s="172">
        <v>4.8099999999999998E-4</v>
      </c>
      <c r="G184" s="174" t="str">
        <f t="shared" si="363"/>
        <v>NOT SCORED</v>
      </c>
      <c r="H184" s="172">
        <f t="shared" si="364"/>
        <v>1.9239999999999999E-3</v>
      </c>
      <c r="I184" s="175" t="str">
        <f t="shared" si="365"/>
        <v>NOT SCORED</v>
      </c>
      <c r="J184" s="36"/>
      <c r="K184" s="38">
        <v>12.113</v>
      </c>
      <c r="L184" s="567" t="str">
        <f t="shared" si="379"/>
        <v xml:space="preserve"> </v>
      </c>
      <c r="M184" s="568" t="str">
        <f t="shared" si="380"/>
        <v xml:space="preserve"> </v>
      </c>
      <c r="N184" s="567" t="str">
        <f t="shared" si="381"/>
        <v xml:space="preserve"> </v>
      </c>
      <c r="O184" s="569" t="str">
        <f t="shared" si="382"/>
        <v xml:space="preserve"> </v>
      </c>
      <c r="P184" s="567" t="str">
        <f t="shared" si="383"/>
        <v xml:space="preserve"> </v>
      </c>
      <c r="Q184" s="569" t="str">
        <f t="shared" si="384"/>
        <v xml:space="preserve"> </v>
      </c>
      <c r="R184" s="567" t="str">
        <f t="shared" si="385"/>
        <v xml:space="preserve"> </v>
      </c>
      <c r="S184" s="200" t="str">
        <f t="shared" si="386"/>
        <v xml:space="preserve"> </v>
      </c>
      <c r="T184" s="567" t="str">
        <f t="shared" si="387"/>
        <v xml:space="preserve"> </v>
      </c>
      <c r="U184" s="200" t="str">
        <f t="shared" si="388"/>
        <v xml:space="preserve"> </v>
      </c>
      <c r="V184" s="567" t="str">
        <f t="shared" si="389"/>
        <v xml:space="preserve"> </v>
      </c>
      <c r="W184" s="200" t="str">
        <f t="shared" si="390"/>
        <v xml:space="preserve"> </v>
      </c>
      <c r="Y184" s="213">
        <v>12.113</v>
      </c>
      <c r="Z184" s="218" t="str">
        <f t="shared" si="391"/>
        <v xml:space="preserve"> </v>
      </c>
      <c r="AA184" s="218" t="str">
        <f t="shared" si="392"/>
        <v xml:space="preserve"> </v>
      </c>
      <c r="AB184" s="175" t="str">
        <f t="shared" si="378"/>
        <v xml:space="preserve"> </v>
      </c>
    </row>
    <row r="185" spans="1:28" ht="33.75" x14ac:dyDescent="0.2">
      <c r="A185" s="179">
        <v>12.114000000000001</v>
      </c>
      <c r="B185" s="179"/>
      <c r="C185" s="179"/>
      <c r="D185" s="518" t="s">
        <v>154</v>
      </c>
      <c r="E185" s="174" t="str">
        <f>+IF(Checklist!C187="","NOT SCORED",Checklist!C187)</f>
        <v>NOT SCORED</v>
      </c>
      <c r="F185" s="172">
        <v>5.4000000000000001E-4</v>
      </c>
      <c r="G185" s="174" t="str">
        <f t="shared" si="363"/>
        <v>NOT SCORED</v>
      </c>
      <c r="H185" s="172">
        <f t="shared" si="364"/>
        <v>2.16E-3</v>
      </c>
      <c r="I185" s="175" t="str">
        <f t="shared" si="365"/>
        <v>NOT SCORED</v>
      </c>
      <c r="J185" s="36"/>
      <c r="K185" s="38">
        <v>12.114000000000001</v>
      </c>
      <c r="L185" s="567" t="str">
        <f t="shared" si="379"/>
        <v xml:space="preserve"> </v>
      </c>
      <c r="M185" s="568" t="str">
        <f t="shared" si="380"/>
        <v xml:space="preserve"> </v>
      </c>
      <c r="N185" s="567" t="str">
        <f t="shared" si="381"/>
        <v xml:space="preserve"> </v>
      </c>
      <c r="O185" s="569" t="str">
        <f t="shared" si="382"/>
        <v xml:space="preserve"> </v>
      </c>
      <c r="P185" s="567" t="str">
        <f t="shared" si="383"/>
        <v xml:space="preserve"> </v>
      </c>
      <c r="Q185" s="569" t="str">
        <f t="shared" si="384"/>
        <v xml:space="preserve"> </v>
      </c>
      <c r="R185" s="567" t="str">
        <f t="shared" si="385"/>
        <v xml:space="preserve"> </v>
      </c>
      <c r="S185" s="200" t="str">
        <f t="shared" si="386"/>
        <v xml:space="preserve"> </v>
      </c>
      <c r="T185" s="567" t="str">
        <f t="shared" si="387"/>
        <v xml:space="preserve"> </v>
      </c>
      <c r="U185" s="200" t="str">
        <f t="shared" si="388"/>
        <v xml:space="preserve"> </v>
      </c>
      <c r="V185" s="567" t="str">
        <f t="shared" si="389"/>
        <v xml:space="preserve"> </v>
      </c>
      <c r="W185" s="200" t="str">
        <f t="shared" si="390"/>
        <v xml:space="preserve"> </v>
      </c>
      <c r="Y185" s="213">
        <v>12.114000000000001</v>
      </c>
      <c r="Z185" s="218" t="str">
        <f t="shared" si="391"/>
        <v xml:space="preserve"> </v>
      </c>
      <c r="AA185" s="218" t="str">
        <f t="shared" si="392"/>
        <v xml:space="preserve"> </v>
      </c>
      <c r="AB185" s="175" t="str">
        <f t="shared" si="378"/>
        <v xml:space="preserve"> </v>
      </c>
    </row>
    <row r="186" spans="1:28" ht="25.5" x14ac:dyDescent="0.2">
      <c r="A186" s="179">
        <v>12.115</v>
      </c>
      <c r="B186" s="179"/>
      <c r="C186" s="179"/>
      <c r="D186" s="503" t="s">
        <v>414</v>
      </c>
      <c r="E186" s="174" t="str">
        <f>+IF(Checklist!C188="","NOT SCORED",Checklist!C188)</f>
        <v>NOT SCORED</v>
      </c>
      <c r="F186" s="172">
        <v>5.0799999999999999E-4</v>
      </c>
      <c r="G186" s="174" t="str">
        <f t="shared" si="363"/>
        <v>NOT SCORED</v>
      </c>
      <c r="H186" s="172">
        <f t="shared" si="364"/>
        <v>2.032E-3</v>
      </c>
      <c r="I186" s="175" t="str">
        <f t="shared" si="365"/>
        <v>NOT SCORED</v>
      </c>
      <c r="J186" s="36"/>
      <c r="K186" s="38">
        <v>12.115</v>
      </c>
      <c r="L186" s="567" t="str">
        <f t="shared" si="379"/>
        <v xml:space="preserve"> </v>
      </c>
      <c r="M186" s="568" t="str">
        <f t="shared" si="380"/>
        <v xml:space="preserve"> </v>
      </c>
      <c r="N186" s="567" t="str">
        <f t="shared" si="381"/>
        <v xml:space="preserve"> </v>
      </c>
      <c r="O186" s="569" t="str">
        <f t="shared" si="382"/>
        <v xml:space="preserve"> </v>
      </c>
      <c r="P186" s="567" t="str">
        <f t="shared" si="383"/>
        <v xml:space="preserve"> </v>
      </c>
      <c r="Q186" s="569" t="str">
        <f t="shared" si="384"/>
        <v xml:space="preserve"> </v>
      </c>
      <c r="R186" s="567" t="str">
        <f t="shared" si="385"/>
        <v xml:space="preserve"> </v>
      </c>
      <c r="S186" s="200" t="str">
        <f t="shared" si="386"/>
        <v xml:space="preserve"> </v>
      </c>
      <c r="T186" s="567" t="str">
        <f t="shared" si="387"/>
        <v xml:space="preserve"> </v>
      </c>
      <c r="U186" s="200" t="str">
        <f t="shared" si="388"/>
        <v xml:space="preserve"> </v>
      </c>
      <c r="V186" s="567" t="str">
        <f t="shared" si="389"/>
        <v xml:space="preserve"> </v>
      </c>
      <c r="W186" s="200" t="str">
        <f t="shared" si="390"/>
        <v xml:space="preserve"> </v>
      </c>
      <c r="Y186" s="213">
        <v>12.115</v>
      </c>
      <c r="Z186" s="218" t="str">
        <f t="shared" si="391"/>
        <v xml:space="preserve"> </v>
      </c>
      <c r="AA186" s="218" t="str">
        <f t="shared" si="392"/>
        <v xml:space="preserve"> </v>
      </c>
      <c r="AB186" s="175" t="str">
        <f t="shared" si="378"/>
        <v xml:space="preserve"> </v>
      </c>
    </row>
    <row r="187" spans="1:28" ht="33.75" x14ac:dyDescent="0.2">
      <c r="A187" s="179">
        <v>12.116</v>
      </c>
      <c r="B187" s="179"/>
      <c r="C187" s="179"/>
      <c r="D187" s="503" t="s">
        <v>114</v>
      </c>
      <c r="E187" s="174" t="str">
        <f>+IF(Checklist!C189="","NOT SCORED",Checklist!C189)</f>
        <v>NOT SCORED</v>
      </c>
      <c r="F187" s="172">
        <v>5.2499999999999997E-4</v>
      </c>
      <c r="G187" s="174" t="str">
        <f t="shared" si="363"/>
        <v>NOT SCORED</v>
      </c>
      <c r="H187" s="176">
        <f t="shared" si="364"/>
        <v>2.0999999999999999E-3</v>
      </c>
      <c r="I187" s="175" t="str">
        <f t="shared" si="365"/>
        <v>NOT SCORED</v>
      </c>
      <c r="J187" s="36"/>
      <c r="K187" s="38">
        <v>12.116</v>
      </c>
      <c r="L187" s="567" t="str">
        <f t="shared" si="379"/>
        <v xml:space="preserve"> </v>
      </c>
      <c r="M187" s="568" t="str">
        <f t="shared" si="380"/>
        <v xml:space="preserve"> </v>
      </c>
      <c r="N187" s="567" t="str">
        <f t="shared" si="381"/>
        <v xml:space="preserve"> </v>
      </c>
      <c r="O187" s="569" t="str">
        <f t="shared" si="382"/>
        <v xml:space="preserve"> </v>
      </c>
      <c r="P187" s="567" t="str">
        <f t="shared" si="383"/>
        <v xml:space="preserve"> </v>
      </c>
      <c r="Q187" s="569" t="str">
        <f t="shared" si="384"/>
        <v xml:space="preserve"> </v>
      </c>
      <c r="R187" s="567" t="str">
        <f t="shared" si="385"/>
        <v xml:space="preserve"> </v>
      </c>
      <c r="S187" s="200" t="str">
        <f t="shared" si="386"/>
        <v xml:space="preserve"> </v>
      </c>
      <c r="T187" s="567" t="str">
        <f t="shared" si="387"/>
        <v xml:space="preserve"> </v>
      </c>
      <c r="U187" s="200" t="str">
        <f t="shared" si="388"/>
        <v xml:space="preserve"> </v>
      </c>
      <c r="V187" s="567" t="str">
        <f t="shared" si="389"/>
        <v xml:space="preserve"> </v>
      </c>
      <c r="W187" s="200" t="str">
        <f t="shared" si="390"/>
        <v xml:space="preserve"> </v>
      </c>
      <c r="Y187" s="213">
        <v>12.116</v>
      </c>
      <c r="Z187" s="218" t="str">
        <f t="shared" si="391"/>
        <v xml:space="preserve"> </v>
      </c>
      <c r="AA187" s="218" t="str">
        <f t="shared" si="392"/>
        <v xml:space="preserve"> </v>
      </c>
      <c r="AB187" s="175" t="str">
        <f t="shared" si="378"/>
        <v xml:space="preserve"> </v>
      </c>
    </row>
    <row r="188" spans="1:28" ht="78.75" x14ac:dyDescent="0.2">
      <c r="A188" s="179">
        <v>12.117000000000001</v>
      </c>
      <c r="B188" s="179"/>
      <c r="C188" s="179"/>
      <c r="D188" s="503" t="s">
        <v>11</v>
      </c>
      <c r="E188" s="174" t="str">
        <f>+IF(Checklist!C190="","NOT SCORED",Checklist!C190)</f>
        <v>NOT SCORED</v>
      </c>
      <c r="F188" s="172">
        <v>4.9899999999999999E-4</v>
      </c>
      <c r="G188" s="174" t="str">
        <f t="shared" si="363"/>
        <v>NOT SCORED</v>
      </c>
      <c r="H188" s="172">
        <f t="shared" si="364"/>
        <v>1.9959999999999999E-3</v>
      </c>
      <c r="I188" s="175" t="str">
        <f t="shared" si="365"/>
        <v>NOT SCORED</v>
      </c>
      <c r="J188" s="36"/>
      <c r="K188" s="38">
        <v>12.117000000000001</v>
      </c>
      <c r="L188" s="567" t="str">
        <f t="shared" si="379"/>
        <v xml:space="preserve"> </v>
      </c>
      <c r="M188" s="568" t="str">
        <f t="shared" si="380"/>
        <v xml:space="preserve"> </v>
      </c>
      <c r="N188" s="567" t="str">
        <f t="shared" si="381"/>
        <v xml:space="preserve"> </v>
      </c>
      <c r="O188" s="569" t="str">
        <f t="shared" si="382"/>
        <v xml:space="preserve"> </v>
      </c>
      <c r="P188" s="567" t="str">
        <f t="shared" si="383"/>
        <v xml:space="preserve"> </v>
      </c>
      <c r="Q188" s="569" t="str">
        <f t="shared" si="384"/>
        <v xml:space="preserve"> </v>
      </c>
      <c r="R188" s="567" t="str">
        <f t="shared" si="385"/>
        <v xml:space="preserve"> </v>
      </c>
      <c r="S188" s="200" t="str">
        <f t="shared" si="386"/>
        <v xml:space="preserve"> </v>
      </c>
      <c r="T188" s="567" t="str">
        <f t="shared" si="387"/>
        <v xml:space="preserve"> </v>
      </c>
      <c r="U188" s="200" t="str">
        <f t="shared" si="388"/>
        <v xml:space="preserve"> </v>
      </c>
      <c r="V188" s="567" t="str">
        <f t="shared" si="389"/>
        <v xml:space="preserve"> </v>
      </c>
      <c r="W188" s="200" t="str">
        <f t="shared" si="390"/>
        <v xml:space="preserve"> </v>
      </c>
      <c r="Y188" s="213">
        <v>12.117000000000001</v>
      </c>
      <c r="Z188" s="218" t="str">
        <f t="shared" si="391"/>
        <v xml:space="preserve"> </v>
      </c>
      <c r="AA188" s="218" t="str">
        <f t="shared" si="392"/>
        <v xml:space="preserve"> </v>
      </c>
      <c r="AB188" s="175" t="str">
        <f t="shared" si="378"/>
        <v xml:space="preserve"> </v>
      </c>
    </row>
    <row r="189" spans="1:28" ht="33.75" x14ac:dyDescent="0.2">
      <c r="A189" s="179">
        <v>12.118</v>
      </c>
      <c r="B189" s="179"/>
      <c r="C189" s="179"/>
      <c r="D189" s="518" t="s">
        <v>155</v>
      </c>
      <c r="E189" s="174" t="str">
        <f>+IF(Checklist!C191="","NOT SCORED",Checklist!C191)</f>
        <v>NOT SCORED</v>
      </c>
      <c r="F189" s="172">
        <v>5.3200000000000003E-4</v>
      </c>
      <c r="G189" s="174" t="str">
        <f t="shared" si="363"/>
        <v>NOT SCORED</v>
      </c>
      <c r="H189" s="176">
        <f t="shared" si="364"/>
        <v>2.1299999999999999E-3</v>
      </c>
      <c r="I189" s="175" t="str">
        <f t="shared" si="365"/>
        <v>NOT SCORED</v>
      </c>
      <c r="J189" s="36"/>
      <c r="K189" s="38">
        <v>12.118</v>
      </c>
      <c r="L189" s="567" t="str">
        <f t="shared" si="379"/>
        <v xml:space="preserve"> </v>
      </c>
      <c r="M189" s="568" t="str">
        <f t="shared" si="380"/>
        <v xml:space="preserve"> </v>
      </c>
      <c r="N189" s="567" t="str">
        <f t="shared" si="381"/>
        <v xml:space="preserve"> </v>
      </c>
      <c r="O189" s="569" t="str">
        <f t="shared" si="382"/>
        <v xml:space="preserve"> </v>
      </c>
      <c r="P189" s="567" t="str">
        <f t="shared" si="383"/>
        <v xml:space="preserve"> </v>
      </c>
      <c r="Q189" s="569" t="str">
        <f t="shared" si="384"/>
        <v xml:space="preserve"> </v>
      </c>
      <c r="R189" s="567" t="str">
        <f t="shared" si="385"/>
        <v xml:space="preserve"> </v>
      </c>
      <c r="S189" s="200" t="str">
        <f t="shared" si="386"/>
        <v xml:space="preserve"> </v>
      </c>
      <c r="T189" s="567" t="str">
        <f t="shared" si="387"/>
        <v xml:space="preserve"> </v>
      </c>
      <c r="U189" s="200" t="str">
        <f t="shared" si="388"/>
        <v xml:space="preserve"> </v>
      </c>
      <c r="V189" s="567" t="str">
        <f t="shared" si="389"/>
        <v xml:space="preserve"> </v>
      </c>
      <c r="W189" s="200" t="str">
        <f t="shared" si="390"/>
        <v xml:space="preserve"> </v>
      </c>
      <c r="Y189" s="213">
        <v>12.118</v>
      </c>
      <c r="Z189" s="218" t="str">
        <f t="shared" si="391"/>
        <v xml:space="preserve"> </v>
      </c>
      <c r="AA189" s="218" t="str">
        <f t="shared" si="392"/>
        <v xml:space="preserve"> </v>
      </c>
      <c r="AB189" s="175" t="str">
        <f t="shared" si="378"/>
        <v xml:space="preserve"> </v>
      </c>
    </row>
    <row r="190" spans="1:28" ht="25.5" x14ac:dyDescent="0.2">
      <c r="A190" s="179">
        <v>12.119</v>
      </c>
      <c r="B190" s="179"/>
      <c r="C190" s="179"/>
      <c r="D190" s="503" t="s">
        <v>115</v>
      </c>
      <c r="E190" s="174" t="str">
        <f>+IF(Checklist!C192="","NOT SCORED",Checklist!C192)</f>
        <v>NOT SCORED</v>
      </c>
      <c r="F190" s="172">
        <v>5.3899999999999998E-4</v>
      </c>
      <c r="G190" s="174" t="str">
        <f t="shared" si="363"/>
        <v>NOT SCORED</v>
      </c>
      <c r="H190" s="172">
        <f t="shared" si="364"/>
        <v>2.1559999999999999E-3</v>
      </c>
      <c r="I190" s="175" t="str">
        <f t="shared" si="365"/>
        <v>NOT SCORED</v>
      </c>
      <c r="J190" s="36"/>
      <c r="K190" s="38">
        <v>12.119</v>
      </c>
      <c r="L190" s="567" t="str">
        <f t="shared" si="379"/>
        <v xml:space="preserve"> </v>
      </c>
      <c r="M190" s="568" t="str">
        <f t="shared" si="380"/>
        <v xml:space="preserve"> </v>
      </c>
      <c r="N190" s="567" t="str">
        <f t="shared" si="381"/>
        <v xml:space="preserve"> </v>
      </c>
      <c r="O190" s="569" t="str">
        <f t="shared" si="382"/>
        <v xml:space="preserve"> </v>
      </c>
      <c r="P190" s="567" t="str">
        <f t="shared" si="383"/>
        <v xml:space="preserve"> </v>
      </c>
      <c r="Q190" s="569" t="str">
        <f t="shared" si="384"/>
        <v xml:space="preserve"> </v>
      </c>
      <c r="R190" s="567" t="str">
        <f t="shared" si="385"/>
        <v xml:space="preserve"> </v>
      </c>
      <c r="S190" s="200" t="str">
        <f t="shared" si="386"/>
        <v xml:space="preserve"> </v>
      </c>
      <c r="T190" s="567" t="str">
        <f t="shared" si="387"/>
        <v xml:space="preserve"> </v>
      </c>
      <c r="U190" s="200" t="str">
        <f t="shared" si="388"/>
        <v xml:space="preserve"> </v>
      </c>
      <c r="V190" s="567" t="str">
        <f t="shared" si="389"/>
        <v xml:space="preserve"> </v>
      </c>
      <c r="W190" s="200" t="str">
        <f t="shared" si="390"/>
        <v xml:space="preserve"> </v>
      </c>
      <c r="Y190" s="213">
        <v>12.119</v>
      </c>
      <c r="Z190" s="218" t="str">
        <f t="shared" si="391"/>
        <v xml:space="preserve"> </v>
      </c>
      <c r="AA190" s="218" t="str">
        <f t="shared" si="392"/>
        <v xml:space="preserve"> </v>
      </c>
      <c r="AB190" s="175" t="str">
        <f t="shared" si="378"/>
        <v xml:space="preserve"> </v>
      </c>
    </row>
    <row r="191" spans="1:28" ht="25.5" x14ac:dyDescent="0.2">
      <c r="A191" s="179">
        <v>12.12</v>
      </c>
      <c r="B191" s="179"/>
      <c r="C191" s="179"/>
      <c r="D191" s="503" t="s">
        <v>116</v>
      </c>
      <c r="E191" s="174" t="str">
        <f>+IF(Checklist!C193="","NOT SCORED",Checklist!C193)</f>
        <v>NOT SCORED</v>
      </c>
      <c r="F191" s="172">
        <v>5.31E-4</v>
      </c>
      <c r="G191" s="174" t="str">
        <f t="shared" si="363"/>
        <v>NOT SCORED</v>
      </c>
      <c r="H191" s="172">
        <f t="shared" si="364"/>
        <v>2.124E-3</v>
      </c>
      <c r="I191" s="175" t="str">
        <f t="shared" si="365"/>
        <v>NOT SCORED</v>
      </c>
      <c r="J191" s="36"/>
      <c r="K191" s="38">
        <v>12.12</v>
      </c>
      <c r="L191" s="567" t="str">
        <f t="shared" si="379"/>
        <v xml:space="preserve"> </v>
      </c>
      <c r="M191" s="568" t="str">
        <f t="shared" si="380"/>
        <v xml:space="preserve"> </v>
      </c>
      <c r="N191" s="567" t="str">
        <f t="shared" si="381"/>
        <v xml:space="preserve"> </v>
      </c>
      <c r="O191" s="569" t="str">
        <f t="shared" si="382"/>
        <v xml:space="preserve"> </v>
      </c>
      <c r="P191" s="567" t="str">
        <f t="shared" si="383"/>
        <v xml:space="preserve"> </v>
      </c>
      <c r="Q191" s="569" t="str">
        <f t="shared" si="384"/>
        <v xml:space="preserve"> </v>
      </c>
      <c r="R191" s="567" t="str">
        <f t="shared" si="385"/>
        <v xml:space="preserve"> </v>
      </c>
      <c r="S191" s="200" t="str">
        <f t="shared" si="386"/>
        <v xml:space="preserve"> </v>
      </c>
      <c r="T191" s="567" t="str">
        <f t="shared" si="387"/>
        <v xml:space="preserve"> </v>
      </c>
      <c r="U191" s="200" t="str">
        <f t="shared" si="388"/>
        <v xml:space="preserve"> </v>
      </c>
      <c r="V191" s="567" t="str">
        <f t="shared" si="389"/>
        <v xml:space="preserve"> </v>
      </c>
      <c r="W191" s="200" t="str">
        <f t="shared" si="390"/>
        <v xml:space="preserve"> </v>
      </c>
      <c r="Y191" s="213">
        <v>12.12</v>
      </c>
      <c r="Z191" s="218" t="str">
        <f t="shared" si="391"/>
        <v xml:space="preserve"> </v>
      </c>
      <c r="AA191" s="218" t="str">
        <f t="shared" si="392"/>
        <v xml:space="preserve"> </v>
      </c>
      <c r="AB191" s="175" t="str">
        <f t="shared" si="378"/>
        <v xml:space="preserve"> </v>
      </c>
    </row>
    <row r="192" spans="1:28" ht="25.5" x14ac:dyDescent="0.2">
      <c r="A192" s="212">
        <v>12.121</v>
      </c>
      <c r="B192" s="212" t="s">
        <v>463</v>
      </c>
      <c r="C192" s="179"/>
      <c r="D192" s="503" t="s">
        <v>117</v>
      </c>
      <c r="E192" s="174" t="str">
        <f>+IF(Checklist!C194="","NOT SCORED",Checklist!C194)</f>
        <v>NOT SCORED</v>
      </c>
      <c r="F192" s="172">
        <v>5.4000000000000001E-4</v>
      </c>
      <c r="G192" s="174" t="str">
        <f t="shared" si="363"/>
        <v>NOT SCORED</v>
      </c>
      <c r="H192" s="172">
        <f t="shared" si="364"/>
        <v>2.16E-3</v>
      </c>
      <c r="I192" s="175" t="str">
        <f t="shared" si="365"/>
        <v>NOT SCORED</v>
      </c>
      <c r="J192" s="36"/>
      <c r="K192" s="38">
        <v>12.121</v>
      </c>
      <c r="L192" s="567" t="str">
        <f t="shared" si="379"/>
        <v xml:space="preserve"> </v>
      </c>
      <c r="M192" s="568" t="str">
        <f t="shared" si="380"/>
        <v xml:space="preserve"> </v>
      </c>
      <c r="N192" s="567" t="str">
        <f t="shared" si="381"/>
        <v xml:space="preserve"> </v>
      </c>
      <c r="O192" s="569" t="str">
        <f t="shared" si="382"/>
        <v xml:space="preserve"> </v>
      </c>
      <c r="P192" s="567" t="str">
        <f t="shared" si="383"/>
        <v xml:space="preserve"> </v>
      </c>
      <c r="Q192" s="569" t="str">
        <f t="shared" si="384"/>
        <v xml:space="preserve"> </v>
      </c>
      <c r="R192" s="567" t="str">
        <f t="shared" si="385"/>
        <v xml:space="preserve"> </v>
      </c>
      <c r="S192" s="200" t="str">
        <f t="shared" si="386"/>
        <v xml:space="preserve"> </v>
      </c>
      <c r="T192" s="567" t="str">
        <f t="shared" si="387"/>
        <v xml:space="preserve"> </v>
      </c>
      <c r="U192" s="200" t="str">
        <f t="shared" si="388"/>
        <v xml:space="preserve"> </v>
      </c>
      <c r="V192" s="567" t="str">
        <f t="shared" si="389"/>
        <v xml:space="preserve"> </v>
      </c>
      <c r="W192" s="200" t="str">
        <f t="shared" si="390"/>
        <v xml:space="preserve"> </v>
      </c>
      <c r="Y192" s="213">
        <v>12.121</v>
      </c>
      <c r="Z192" s="218" t="str">
        <f t="shared" si="391"/>
        <v>NOT SCORED</v>
      </c>
      <c r="AA192" s="218">
        <f t="shared" si="392"/>
        <v>2.16E-3</v>
      </c>
      <c r="AB192" s="175" t="str">
        <f t="shared" si="378"/>
        <v>NOT SCORED</v>
      </c>
    </row>
    <row r="193" spans="1:28" ht="25.5" x14ac:dyDescent="0.2">
      <c r="A193" s="179">
        <v>12.122</v>
      </c>
      <c r="B193" s="179"/>
      <c r="C193" s="179"/>
      <c r="D193" s="503" t="s">
        <v>12</v>
      </c>
      <c r="E193" s="174" t="str">
        <f>+IF(Checklist!C195="","NOT SCORED",Checklist!C195)</f>
        <v>NOT SCORED</v>
      </c>
      <c r="F193" s="172">
        <v>5.2599999999999999E-4</v>
      </c>
      <c r="G193" s="174" t="str">
        <f t="shared" si="363"/>
        <v>NOT SCORED</v>
      </c>
      <c r="H193" s="172">
        <f t="shared" si="364"/>
        <v>2.104E-3</v>
      </c>
      <c r="I193" s="175" t="str">
        <f t="shared" si="365"/>
        <v>NOT SCORED</v>
      </c>
      <c r="J193" s="36"/>
      <c r="K193" s="38">
        <v>12.122</v>
      </c>
      <c r="L193" s="567" t="str">
        <f t="shared" si="379"/>
        <v xml:space="preserve"> </v>
      </c>
      <c r="M193" s="568" t="str">
        <f t="shared" si="380"/>
        <v xml:space="preserve"> </v>
      </c>
      <c r="N193" s="567" t="str">
        <f t="shared" si="381"/>
        <v xml:space="preserve"> </v>
      </c>
      <c r="O193" s="569" t="str">
        <f t="shared" si="382"/>
        <v xml:space="preserve"> </v>
      </c>
      <c r="P193" s="567" t="str">
        <f t="shared" si="383"/>
        <v xml:space="preserve"> </v>
      </c>
      <c r="Q193" s="569" t="str">
        <f t="shared" si="384"/>
        <v xml:space="preserve"> </v>
      </c>
      <c r="R193" s="567" t="str">
        <f t="shared" si="385"/>
        <v xml:space="preserve"> </v>
      </c>
      <c r="S193" s="200" t="str">
        <f t="shared" si="386"/>
        <v xml:space="preserve"> </v>
      </c>
      <c r="T193" s="567" t="str">
        <f t="shared" si="387"/>
        <v xml:space="preserve"> </v>
      </c>
      <c r="U193" s="200" t="str">
        <f t="shared" si="388"/>
        <v xml:space="preserve"> </v>
      </c>
      <c r="V193" s="567" t="str">
        <f t="shared" si="389"/>
        <v xml:space="preserve"> </v>
      </c>
      <c r="W193" s="200" t="str">
        <f t="shared" si="390"/>
        <v xml:space="preserve"> </v>
      </c>
      <c r="Y193" s="213">
        <v>12.122</v>
      </c>
      <c r="Z193" s="218" t="str">
        <f t="shared" si="391"/>
        <v xml:space="preserve"> </v>
      </c>
      <c r="AA193" s="218" t="str">
        <f t="shared" si="392"/>
        <v xml:space="preserve"> </v>
      </c>
      <c r="AB193" s="175" t="str">
        <f t="shared" si="378"/>
        <v xml:space="preserve"> </v>
      </c>
    </row>
    <row r="194" spans="1:28" ht="25.5" x14ac:dyDescent="0.2">
      <c r="A194" s="179">
        <v>12.122999999999999</v>
      </c>
      <c r="B194" s="179"/>
      <c r="C194" s="179"/>
      <c r="D194" s="503" t="s">
        <v>1</v>
      </c>
      <c r="E194" s="174" t="str">
        <f>+IF(Checklist!C196="","NOT SCORED",Checklist!C196)</f>
        <v>NOT SCORED</v>
      </c>
      <c r="F194" s="172">
        <v>4.0299999999999998E-4</v>
      </c>
      <c r="G194" s="174" t="str">
        <f t="shared" si="363"/>
        <v>NOT SCORED</v>
      </c>
      <c r="H194" s="172">
        <f t="shared" si="364"/>
        <v>1.6119999999999999E-3</v>
      </c>
      <c r="I194" s="175" t="str">
        <f t="shared" si="365"/>
        <v>NOT SCORED</v>
      </c>
      <c r="J194" s="36"/>
      <c r="K194" s="38">
        <v>12.122999999999999</v>
      </c>
      <c r="L194" s="567" t="str">
        <f t="shared" si="379"/>
        <v xml:space="preserve"> </v>
      </c>
      <c r="M194" s="568" t="str">
        <f t="shared" si="380"/>
        <v xml:space="preserve"> </v>
      </c>
      <c r="N194" s="567" t="str">
        <f t="shared" si="381"/>
        <v xml:space="preserve"> </v>
      </c>
      <c r="O194" s="569" t="str">
        <f t="shared" si="382"/>
        <v xml:space="preserve"> </v>
      </c>
      <c r="P194" s="567" t="str">
        <f t="shared" si="383"/>
        <v xml:space="preserve"> </v>
      </c>
      <c r="Q194" s="569" t="str">
        <f t="shared" si="384"/>
        <v xml:space="preserve"> </v>
      </c>
      <c r="R194" s="567" t="str">
        <f t="shared" si="385"/>
        <v xml:space="preserve"> </v>
      </c>
      <c r="S194" s="200" t="str">
        <f t="shared" si="386"/>
        <v xml:space="preserve"> </v>
      </c>
      <c r="T194" s="567" t="str">
        <f t="shared" si="387"/>
        <v xml:space="preserve"> </v>
      </c>
      <c r="U194" s="200" t="str">
        <f t="shared" si="388"/>
        <v xml:space="preserve"> </v>
      </c>
      <c r="V194" s="567" t="str">
        <f t="shared" si="389"/>
        <v xml:space="preserve"> </v>
      </c>
      <c r="W194" s="200" t="str">
        <f t="shared" si="390"/>
        <v xml:space="preserve"> </v>
      </c>
      <c r="Y194" s="213">
        <v>12.122999999999999</v>
      </c>
      <c r="Z194" s="218" t="str">
        <f t="shared" si="391"/>
        <v xml:space="preserve"> </v>
      </c>
      <c r="AA194" s="218" t="str">
        <f t="shared" si="392"/>
        <v xml:space="preserve"> </v>
      </c>
      <c r="AB194" s="175" t="str">
        <f t="shared" si="378"/>
        <v xml:space="preserve"> </v>
      </c>
    </row>
    <row r="195" spans="1:28" ht="101.25" x14ac:dyDescent="0.2">
      <c r="A195" s="212">
        <v>12.124000000000001</v>
      </c>
      <c r="B195" s="212" t="s">
        <v>463</v>
      </c>
      <c r="C195" s="179"/>
      <c r="D195" s="503" t="s">
        <v>52</v>
      </c>
      <c r="E195" s="174" t="str">
        <f>+IF(Checklist!C197="","NOT SCORED",Checklist!C197)</f>
        <v>NOT SCORED</v>
      </c>
      <c r="F195" s="172">
        <v>5.3799999999999996E-4</v>
      </c>
      <c r="G195" s="174" t="str">
        <f t="shared" si="363"/>
        <v>NOT SCORED</v>
      </c>
      <c r="H195" s="176">
        <f t="shared" si="364"/>
        <v>2.15E-3</v>
      </c>
      <c r="I195" s="175" t="str">
        <f t="shared" si="365"/>
        <v>NOT SCORED</v>
      </c>
      <c r="J195" s="36"/>
      <c r="K195" s="38">
        <v>12.124000000000001</v>
      </c>
      <c r="L195" s="567" t="str">
        <f t="shared" si="379"/>
        <v xml:space="preserve"> </v>
      </c>
      <c r="M195" s="568" t="str">
        <f t="shared" si="380"/>
        <v xml:space="preserve"> </v>
      </c>
      <c r="N195" s="567" t="str">
        <f t="shared" si="381"/>
        <v xml:space="preserve"> </v>
      </c>
      <c r="O195" s="569" t="str">
        <f t="shared" si="382"/>
        <v xml:space="preserve"> </v>
      </c>
      <c r="P195" s="567" t="str">
        <f t="shared" si="383"/>
        <v xml:space="preserve"> </v>
      </c>
      <c r="Q195" s="569" t="str">
        <f t="shared" si="384"/>
        <v xml:space="preserve"> </v>
      </c>
      <c r="R195" s="567" t="str">
        <f t="shared" si="385"/>
        <v xml:space="preserve"> </v>
      </c>
      <c r="S195" s="200" t="str">
        <f t="shared" si="386"/>
        <v xml:space="preserve"> </v>
      </c>
      <c r="T195" s="567" t="str">
        <f t="shared" si="387"/>
        <v xml:space="preserve"> </v>
      </c>
      <c r="U195" s="200" t="str">
        <f t="shared" si="388"/>
        <v xml:space="preserve"> </v>
      </c>
      <c r="V195" s="567" t="str">
        <f t="shared" si="389"/>
        <v xml:space="preserve"> </v>
      </c>
      <c r="W195" s="200" t="str">
        <f t="shared" si="390"/>
        <v xml:space="preserve"> </v>
      </c>
      <c r="Y195" s="213">
        <v>12.124000000000001</v>
      </c>
      <c r="Z195" s="218" t="str">
        <f t="shared" si="391"/>
        <v>NOT SCORED</v>
      </c>
      <c r="AA195" s="218">
        <f t="shared" si="392"/>
        <v>2.15E-3</v>
      </c>
      <c r="AB195" s="175" t="str">
        <f t="shared" si="378"/>
        <v>NOT SCORED</v>
      </c>
    </row>
    <row r="196" spans="1:28" ht="78.75" x14ac:dyDescent="0.2">
      <c r="A196" s="179">
        <v>12.125</v>
      </c>
      <c r="B196" s="179"/>
      <c r="C196" s="179"/>
      <c r="D196" s="503" t="s">
        <v>465</v>
      </c>
      <c r="E196" s="174" t="str">
        <f>+IF(Checklist!C198="","NOT SCORED",Checklist!C198)</f>
        <v>NOT SCORED</v>
      </c>
      <c r="F196" s="172">
        <v>4.6700000000000002E-4</v>
      </c>
      <c r="G196" s="174" t="str">
        <f t="shared" si="363"/>
        <v>NOT SCORED</v>
      </c>
      <c r="H196" s="172">
        <f t="shared" si="364"/>
        <v>1.8680000000000001E-3</v>
      </c>
      <c r="I196" s="175" t="str">
        <f t="shared" si="365"/>
        <v>NOT SCORED</v>
      </c>
      <c r="J196" s="36"/>
      <c r="K196" s="38">
        <v>12.125</v>
      </c>
      <c r="L196" s="567" t="str">
        <f t="shared" si="379"/>
        <v xml:space="preserve"> </v>
      </c>
      <c r="M196" s="568" t="str">
        <f t="shared" si="380"/>
        <v xml:space="preserve"> </v>
      </c>
      <c r="N196" s="567" t="str">
        <f t="shared" si="381"/>
        <v xml:space="preserve"> </v>
      </c>
      <c r="O196" s="569" t="str">
        <f t="shared" si="382"/>
        <v xml:space="preserve"> </v>
      </c>
      <c r="P196" s="567" t="str">
        <f t="shared" si="383"/>
        <v xml:space="preserve"> </v>
      </c>
      <c r="Q196" s="569" t="str">
        <f t="shared" si="384"/>
        <v xml:space="preserve"> </v>
      </c>
      <c r="R196" s="567" t="str">
        <f t="shared" si="385"/>
        <v xml:space="preserve"> </v>
      </c>
      <c r="S196" s="200" t="str">
        <f t="shared" si="386"/>
        <v xml:space="preserve"> </v>
      </c>
      <c r="T196" s="567" t="str">
        <f t="shared" si="387"/>
        <v xml:space="preserve"> </v>
      </c>
      <c r="U196" s="200" t="str">
        <f t="shared" si="388"/>
        <v xml:space="preserve"> </v>
      </c>
      <c r="V196" s="567" t="str">
        <f t="shared" si="389"/>
        <v xml:space="preserve"> </v>
      </c>
      <c r="W196" s="200" t="str">
        <f t="shared" si="390"/>
        <v xml:space="preserve"> </v>
      </c>
      <c r="Y196" s="213">
        <v>12.125</v>
      </c>
      <c r="Z196" s="218" t="str">
        <f t="shared" si="391"/>
        <v xml:space="preserve"> </v>
      </c>
      <c r="AA196" s="218" t="str">
        <f t="shared" si="392"/>
        <v xml:space="preserve"> </v>
      </c>
      <c r="AB196" s="175" t="str">
        <f t="shared" si="378"/>
        <v xml:space="preserve"> </v>
      </c>
    </row>
    <row r="197" spans="1:28" ht="135" x14ac:dyDescent="0.2">
      <c r="A197" s="212">
        <v>12.125999999999999</v>
      </c>
      <c r="B197" s="212" t="s">
        <v>463</v>
      </c>
      <c r="C197" s="179"/>
      <c r="D197" s="556" t="s">
        <v>460</v>
      </c>
      <c r="E197" s="174" t="str">
        <f>+IF(Checklist!C199="","NOT SCORED",Checklist!C199)</f>
        <v>NOT SCORED</v>
      </c>
      <c r="F197" s="172">
        <v>5.4100000000000003E-4</v>
      </c>
      <c r="G197" s="174" t="str">
        <f t="shared" si="363"/>
        <v>NOT SCORED</v>
      </c>
      <c r="H197" s="172">
        <f t="shared" si="364"/>
        <v>2.1640000000000001E-3</v>
      </c>
      <c r="I197" s="175" t="str">
        <f t="shared" si="365"/>
        <v>NOT SCORED</v>
      </c>
      <c r="J197" s="36"/>
      <c r="K197" s="38">
        <v>12.125999999999999</v>
      </c>
      <c r="L197" s="567" t="str">
        <f t="shared" si="379"/>
        <v xml:space="preserve"> </v>
      </c>
      <c r="M197" s="568" t="str">
        <f t="shared" si="380"/>
        <v xml:space="preserve"> </v>
      </c>
      <c r="N197" s="567" t="str">
        <f t="shared" si="381"/>
        <v xml:space="preserve"> </v>
      </c>
      <c r="O197" s="569" t="str">
        <f t="shared" si="382"/>
        <v xml:space="preserve"> </v>
      </c>
      <c r="P197" s="567" t="str">
        <f t="shared" si="383"/>
        <v xml:space="preserve"> </v>
      </c>
      <c r="Q197" s="569" t="str">
        <f t="shared" si="384"/>
        <v xml:space="preserve"> </v>
      </c>
      <c r="R197" s="567" t="str">
        <f t="shared" si="385"/>
        <v xml:space="preserve"> </v>
      </c>
      <c r="S197" s="200" t="str">
        <f t="shared" si="386"/>
        <v xml:space="preserve"> </v>
      </c>
      <c r="T197" s="567" t="str">
        <f t="shared" si="387"/>
        <v xml:space="preserve"> </v>
      </c>
      <c r="U197" s="200" t="str">
        <f t="shared" si="388"/>
        <v xml:space="preserve"> </v>
      </c>
      <c r="V197" s="567" t="str">
        <f t="shared" si="389"/>
        <v xml:space="preserve"> </v>
      </c>
      <c r="W197" s="200" t="str">
        <f t="shared" si="390"/>
        <v xml:space="preserve"> </v>
      </c>
      <c r="Y197" s="213">
        <v>12.125999999999999</v>
      </c>
      <c r="Z197" s="218" t="str">
        <f t="shared" si="391"/>
        <v>NOT SCORED</v>
      </c>
      <c r="AA197" s="218">
        <f t="shared" si="392"/>
        <v>2.1640000000000001E-3</v>
      </c>
      <c r="AB197" s="175" t="str">
        <f t="shared" si="378"/>
        <v>NOT SCORED</v>
      </c>
    </row>
    <row r="198" spans="1:28" ht="56.25" x14ac:dyDescent="0.2">
      <c r="A198" s="179">
        <v>12.127000000000001</v>
      </c>
      <c r="B198" s="179"/>
      <c r="C198" s="179" t="s">
        <v>602</v>
      </c>
      <c r="D198" s="557" t="s">
        <v>417</v>
      </c>
      <c r="E198" s="174" t="str">
        <f>+IF(Checklist!C200="","NOT SCORED",Checklist!C200)</f>
        <v>NOT SCORED</v>
      </c>
      <c r="F198" s="172">
        <v>5.2899999999999996E-4</v>
      </c>
      <c r="G198" s="174" t="str">
        <f t="shared" si="363"/>
        <v>NOT SCORED</v>
      </c>
      <c r="H198" s="176">
        <f t="shared" si="364"/>
        <v>2.1199999999999999E-3</v>
      </c>
      <c r="I198" s="175" t="str">
        <f t="shared" si="365"/>
        <v>NOT SCORED</v>
      </c>
      <c r="J198" s="36"/>
      <c r="K198" s="47">
        <v>12.127000000000001</v>
      </c>
      <c r="L198" s="567" t="str">
        <f t="shared" si="379"/>
        <v>NOT SCORED</v>
      </c>
      <c r="M198" s="568">
        <f t="shared" si="380"/>
        <v>2.1199999999999999E-3</v>
      </c>
      <c r="N198" s="567" t="str">
        <f t="shared" si="381"/>
        <v xml:space="preserve"> </v>
      </c>
      <c r="O198" s="569" t="str">
        <f t="shared" si="382"/>
        <v xml:space="preserve"> </v>
      </c>
      <c r="P198" s="567" t="str">
        <f t="shared" si="383"/>
        <v xml:space="preserve"> </v>
      </c>
      <c r="Q198" s="569" t="str">
        <f t="shared" si="384"/>
        <v xml:space="preserve"> </v>
      </c>
      <c r="R198" s="567" t="str">
        <f t="shared" si="385"/>
        <v xml:space="preserve"> </v>
      </c>
      <c r="S198" s="200" t="str">
        <f t="shared" si="386"/>
        <v xml:space="preserve"> </v>
      </c>
      <c r="T198" s="567" t="str">
        <f t="shared" si="387"/>
        <v xml:space="preserve"> </v>
      </c>
      <c r="U198" s="200" t="str">
        <f t="shared" si="388"/>
        <v xml:space="preserve"> </v>
      </c>
      <c r="V198" s="567" t="str">
        <f t="shared" si="389"/>
        <v xml:space="preserve"> </v>
      </c>
      <c r="W198" s="200" t="str">
        <f t="shared" si="390"/>
        <v xml:space="preserve"> </v>
      </c>
      <c r="Y198" s="213">
        <v>12.127000000000001</v>
      </c>
      <c r="Z198" s="218" t="str">
        <f t="shared" si="391"/>
        <v xml:space="preserve"> </v>
      </c>
      <c r="AA198" s="218" t="str">
        <f t="shared" si="392"/>
        <v xml:space="preserve"> </v>
      </c>
      <c r="AB198" s="175" t="str">
        <f t="shared" si="378"/>
        <v xml:space="preserve"> </v>
      </c>
    </row>
    <row r="199" spans="1:28" ht="56.25" x14ac:dyDescent="0.2">
      <c r="A199" s="179">
        <v>12.128</v>
      </c>
      <c r="B199" s="179"/>
      <c r="C199" s="179"/>
      <c r="D199" s="558" t="s">
        <v>418</v>
      </c>
      <c r="E199" s="174" t="str">
        <f>+IF(Checklist!C201="","NOT SCORED",Checklist!C201)</f>
        <v>NOT SCORED</v>
      </c>
      <c r="F199" s="172">
        <v>5.2499999999999997E-4</v>
      </c>
      <c r="G199" s="174" t="str">
        <f t="shared" si="363"/>
        <v>NOT SCORED</v>
      </c>
      <c r="H199" s="176">
        <f>IF(E199="N/A","N/A",IF(E199="n/p","N/P",F199*4))</f>
        <v>2.0999999999999999E-3</v>
      </c>
      <c r="I199" s="175" t="str">
        <f t="shared" si="365"/>
        <v>NOT SCORED</v>
      </c>
      <c r="J199" s="36"/>
      <c r="K199" s="179"/>
      <c r="L199" s="567" t="str">
        <f t="shared" si="379"/>
        <v xml:space="preserve"> </v>
      </c>
      <c r="M199" s="568" t="str">
        <f t="shared" si="380"/>
        <v xml:space="preserve"> </v>
      </c>
      <c r="N199" s="567" t="str">
        <f t="shared" si="381"/>
        <v xml:space="preserve"> </v>
      </c>
      <c r="O199" s="569" t="str">
        <f t="shared" si="382"/>
        <v xml:space="preserve"> </v>
      </c>
      <c r="P199" s="567" t="str">
        <f t="shared" si="383"/>
        <v xml:space="preserve"> </v>
      </c>
      <c r="Q199" s="569" t="str">
        <f t="shared" si="384"/>
        <v xml:space="preserve"> </v>
      </c>
      <c r="R199" s="567" t="str">
        <f t="shared" si="385"/>
        <v xml:space="preserve"> </v>
      </c>
      <c r="S199" s="200" t="str">
        <f t="shared" si="386"/>
        <v xml:space="preserve"> </v>
      </c>
      <c r="T199" s="567" t="str">
        <f t="shared" si="387"/>
        <v xml:space="preserve"> </v>
      </c>
      <c r="U199" s="200" t="str">
        <f t="shared" si="388"/>
        <v xml:space="preserve"> </v>
      </c>
      <c r="V199" s="567" t="str">
        <f t="shared" si="389"/>
        <v xml:space="preserve"> </v>
      </c>
      <c r="W199" s="200" t="str">
        <f t="shared" si="390"/>
        <v xml:space="preserve"> </v>
      </c>
      <c r="Y199" s="179">
        <v>12.128</v>
      </c>
      <c r="Z199" s="218" t="str">
        <f t="shared" si="391"/>
        <v xml:space="preserve"> </v>
      </c>
      <c r="AA199" s="218" t="str">
        <f t="shared" si="392"/>
        <v xml:space="preserve"> </v>
      </c>
      <c r="AB199" s="175" t="str">
        <f t="shared" si="378"/>
        <v xml:space="preserve"> </v>
      </c>
    </row>
    <row r="200" spans="1:28" ht="57" thickBot="1" x14ac:dyDescent="0.25">
      <c r="A200" s="37">
        <v>12.129</v>
      </c>
      <c r="B200" s="230"/>
      <c r="C200" s="481"/>
      <c r="D200" s="559" t="s">
        <v>419</v>
      </c>
      <c r="E200" s="174" t="str">
        <f>+IF(Checklist!C202="","NOT SCORED",Checklist!C202)</f>
        <v>NOT SCORED</v>
      </c>
      <c r="F200" s="169">
        <v>5.2700000000000002E-4</v>
      </c>
      <c r="G200" s="174" t="str">
        <f t="shared" si="363"/>
        <v>NOT SCORED</v>
      </c>
      <c r="H200" s="61">
        <f>IF(E200="N/A","N/A",IF(E200="n/p","N/P",F200*4))</f>
        <v>2.1099999999999999E-3</v>
      </c>
      <c r="I200" s="175" t="str">
        <f t="shared" si="365"/>
        <v>NOT SCORED</v>
      </c>
      <c r="J200" s="36"/>
      <c r="K200" s="179"/>
      <c r="L200" s="567" t="str">
        <f t="shared" si="379"/>
        <v xml:space="preserve"> </v>
      </c>
      <c r="M200" s="568" t="str">
        <f t="shared" si="380"/>
        <v xml:space="preserve"> </v>
      </c>
      <c r="N200" s="567" t="str">
        <f t="shared" si="381"/>
        <v xml:space="preserve"> </v>
      </c>
      <c r="O200" s="569" t="str">
        <f t="shared" si="382"/>
        <v xml:space="preserve"> </v>
      </c>
      <c r="P200" s="567" t="str">
        <f t="shared" si="383"/>
        <v xml:space="preserve"> </v>
      </c>
      <c r="Q200" s="569" t="str">
        <f t="shared" si="384"/>
        <v xml:space="preserve"> </v>
      </c>
      <c r="R200" s="567" t="str">
        <f t="shared" si="385"/>
        <v xml:space="preserve"> </v>
      </c>
      <c r="S200" s="200" t="str">
        <f t="shared" si="386"/>
        <v xml:space="preserve"> </v>
      </c>
      <c r="T200" s="567" t="str">
        <f t="shared" si="387"/>
        <v xml:space="preserve"> </v>
      </c>
      <c r="U200" s="200" t="str">
        <f t="shared" si="388"/>
        <v xml:space="preserve"> </v>
      </c>
      <c r="V200" s="567" t="str">
        <f t="shared" si="389"/>
        <v xml:space="preserve"> </v>
      </c>
      <c r="W200" s="200" t="str">
        <f t="shared" si="390"/>
        <v xml:space="preserve"> </v>
      </c>
      <c r="Y200" s="37">
        <v>12.129</v>
      </c>
      <c r="Z200" s="218" t="str">
        <f t="shared" si="391"/>
        <v xml:space="preserve"> </v>
      </c>
      <c r="AA200" s="218" t="str">
        <f t="shared" si="392"/>
        <v xml:space="preserve"> </v>
      </c>
      <c r="AB200" s="175" t="str">
        <f t="shared" si="378"/>
        <v xml:space="preserve"> </v>
      </c>
    </row>
    <row r="201" spans="1:28" ht="13.5" thickBot="1" x14ac:dyDescent="0.25">
      <c r="A201" s="41">
        <v>13</v>
      </c>
      <c r="B201" s="41"/>
      <c r="C201" s="483"/>
      <c r="D201" s="58" t="s">
        <v>37</v>
      </c>
      <c r="E201" s="63"/>
      <c r="F201" s="63"/>
      <c r="G201" s="73">
        <f>SUM(G202:G208)</f>
        <v>0</v>
      </c>
      <c r="H201" s="73">
        <f>SUM(H202:H208)</f>
        <v>5.8799999999999998E-2</v>
      </c>
      <c r="I201" s="54">
        <f>G201/H201</f>
        <v>0</v>
      </c>
      <c r="J201" s="36"/>
      <c r="K201" s="165">
        <v>13</v>
      </c>
      <c r="L201" s="571"/>
      <c r="M201" s="572"/>
      <c r="N201" s="571"/>
      <c r="O201" s="572"/>
      <c r="P201" s="571"/>
      <c r="Q201" s="572"/>
      <c r="R201" s="571"/>
      <c r="S201" s="572"/>
      <c r="T201" s="571"/>
      <c r="U201" s="572"/>
      <c r="V201" s="571"/>
      <c r="W201" s="572"/>
      <c r="Y201" s="233">
        <v>13</v>
      </c>
      <c r="Z201" s="231">
        <f>SUM(Z202:Z207)</f>
        <v>0</v>
      </c>
      <c r="AA201" s="231">
        <f>SUM(AA202:AA207)</f>
        <v>2.6259999999999999E-2</v>
      </c>
      <c r="AB201" s="232">
        <f>Z201/AA201</f>
        <v>0</v>
      </c>
    </row>
    <row r="202" spans="1:28" ht="45" x14ac:dyDescent="0.2">
      <c r="A202" s="215">
        <v>13.101000000000001</v>
      </c>
      <c r="B202" s="215" t="s">
        <v>463</v>
      </c>
      <c r="C202" s="226" t="s">
        <v>602</v>
      </c>
      <c r="D202" s="543" t="s">
        <v>156</v>
      </c>
      <c r="E202" s="174" t="str">
        <f>+IF(Checklist!C204="","NOT SCORED",Checklist!C204)</f>
        <v>NOT SCORED</v>
      </c>
      <c r="F202" s="186">
        <v>2.1800000000000001E-3</v>
      </c>
      <c r="G202" s="174" t="str">
        <f t="shared" si="363"/>
        <v>NOT SCORED</v>
      </c>
      <c r="H202" s="189">
        <f t="shared" ref="H202:H207" si="393">IF(E202="N/A","N/A",IF(E202="n/p","N/P",F202*4))</f>
        <v>8.6999999999999994E-3</v>
      </c>
      <c r="I202" s="175" t="str">
        <f t="shared" si="365"/>
        <v>NOT SCORED</v>
      </c>
      <c r="J202" s="36"/>
      <c r="K202" s="46">
        <v>13.101000000000001</v>
      </c>
      <c r="L202" s="567" t="str">
        <f t="shared" ref="L202" si="394">+IF(C202="T1",G202," ")</f>
        <v>NOT SCORED</v>
      </c>
      <c r="M202" s="568">
        <f t="shared" ref="M202" si="395">+IF(C202="T1",H202," ")</f>
        <v>8.6999999999999994E-3</v>
      </c>
      <c r="N202" s="567" t="str">
        <f t="shared" ref="N202" si="396">+IF(C202="T2",G202," ")</f>
        <v xml:space="preserve"> </v>
      </c>
      <c r="O202" s="569" t="str">
        <f t="shared" ref="O202" si="397">+IF(C202="T2",H202," ")</f>
        <v xml:space="preserve"> </v>
      </c>
      <c r="P202" s="567" t="str">
        <f t="shared" ref="P202" si="398">+IF(C202="T3",G202," ")</f>
        <v xml:space="preserve"> </v>
      </c>
      <c r="Q202" s="569" t="str">
        <f t="shared" ref="Q202" si="399">+IF(C202="T3",H202," ")</f>
        <v xml:space="preserve"> </v>
      </c>
      <c r="R202" s="567" t="str">
        <f t="shared" ref="R202" si="400">+IF(C202="T4",G202," ")</f>
        <v xml:space="preserve"> </v>
      </c>
      <c r="S202" s="200" t="str">
        <f t="shared" ref="S202" si="401">+IF(C202="T4",H202," ")</f>
        <v xml:space="preserve"> </v>
      </c>
      <c r="T202" s="567" t="str">
        <f t="shared" ref="T202" si="402">+IF(C202="T5",G202," ")</f>
        <v xml:space="preserve"> </v>
      </c>
      <c r="U202" s="200" t="str">
        <f t="shared" ref="U202" si="403">+IF(C202="T5",H202," ")</f>
        <v xml:space="preserve"> </v>
      </c>
      <c r="V202" s="567" t="str">
        <f t="shared" ref="V202" si="404">+IF(C202="T6",G202," ")</f>
        <v xml:space="preserve"> </v>
      </c>
      <c r="W202" s="200" t="str">
        <f t="shared" ref="W202" si="405">+IF(C202="T6",H202," ")</f>
        <v xml:space="preserve"> </v>
      </c>
      <c r="Y202" s="213">
        <v>13.101000000000001</v>
      </c>
      <c r="Z202" s="218" t="str">
        <f>IF(B202="B",G202," ")</f>
        <v>NOT SCORED</v>
      </c>
      <c r="AA202" s="218">
        <f>IF(B202="B",H202," ")</f>
        <v>8.6999999999999994E-3</v>
      </c>
      <c r="AB202" s="175" t="str">
        <f t="shared" si="378"/>
        <v>NOT SCORED</v>
      </c>
    </row>
    <row r="203" spans="1:28" ht="56.25" x14ac:dyDescent="0.2">
      <c r="A203" s="212">
        <v>13.102</v>
      </c>
      <c r="B203" s="212" t="s">
        <v>463</v>
      </c>
      <c r="C203" s="179"/>
      <c r="D203" s="518" t="s">
        <v>157</v>
      </c>
      <c r="E203" s="174" t="str">
        <f>+IF(Checklist!C205="","NOT SCORED",Checklist!C205)</f>
        <v>NOT SCORED</v>
      </c>
      <c r="F203" s="176">
        <v>2.15E-3</v>
      </c>
      <c r="G203" s="174" t="str">
        <f t="shared" si="363"/>
        <v>NOT SCORED</v>
      </c>
      <c r="H203" s="190">
        <f t="shared" si="393"/>
        <v>8.9999999999999993E-3</v>
      </c>
      <c r="I203" s="175" t="str">
        <f t="shared" si="365"/>
        <v>NOT SCORED</v>
      </c>
      <c r="J203" s="36"/>
      <c r="K203" s="38">
        <v>13.102</v>
      </c>
      <c r="L203" s="567" t="str">
        <f t="shared" ref="L203:L208" si="406">+IF(C203="T1",G203," ")</f>
        <v xml:space="preserve"> </v>
      </c>
      <c r="M203" s="568" t="str">
        <f t="shared" ref="M203:M208" si="407">+IF(C203="T1",H203," ")</f>
        <v xml:space="preserve"> </v>
      </c>
      <c r="N203" s="567" t="str">
        <f t="shared" ref="N203:N208" si="408">+IF(C203="T2",G203," ")</f>
        <v xml:space="preserve"> </v>
      </c>
      <c r="O203" s="569" t="str">
        <f t="shared" ref="O203:O208" si="409">+IF(C203="T2",H203," ")</f>
        <v xml:space="preserve"> </v>
      </c>
      <c r="P203" s="567" t="str">
        <f t="shared" ref="P203:P208" si="410">+IF(C203="T3",G203," ")</f>
        <v xml:space="preserve"> </v>
      </c>
      <c r="Q203" s="569" t="str">
        <f t="shared" ref="Q203:Q208" si="411">+IF(C203="T3",H203," ")</f>
        <v xml:space="preserve"> </v>
      </c>
      <c r="R203" s="567" t="str">
        <f t="shared" ref="R203:R208" si="412">+IF(C203="T4",G203," ")</f>
        <v xml:space="preserve"> </v>
      </c>
      <c r="S203" s="200" t="str">
        <f t="shared" ref="S203:S208" si="413">+IF(C203="T4",H203," ")</f>
        <v xml:space="preserve"> </v>
      </c>
      <c r="T203" s="567" t="str">
        <f t="shared" ref="T203:T208" si="414">+IF(C203="T5",G203," ")</f>
        <v xml:space="preserve"> </v>
      </c>
      <c r="U203" s="200" t="str">
        <f t="shared" ref="U203:U208" si="415">+IF(C203="T5",H203," ")</f>
        <v xml:space="preserve"> </v>
      </c>
      <c r="V203" s="567" t="str">
        <f t="shared" ref="V203:V208" si="416">+IF(C203="T6",G203," ")</f>
        <v xml:space="preserve"> </v>
      </c>
      <c r="W203" s="200" t="str">
        <f t="shared" ref="W203:W208" si="417">+IF(C203="T6",H203," ")</f>
        <v xml:space="preserve"> </v>
      </c>
      <c r="Y203" s="213">
        <v>13.102</v>
      </c>
      <c r="Z203" s="218" t="str">
        <f t="shared" ref="Z203:Z208" si="418">IF(B203="B",G203," ")</f>
        <v>NOT SCORED</v>
      </c>
      <c r="AA203" s="218">
        <f t="shared" ref="AA203:AA208" si="419">IF(B203="B",H203," ")</f>
        <v>8.9999999999999993E-3</v>
      </c>
      <c r="AB203" s="175" t="str">
        <f t="shared" si="378"/>
        <v>NOT SCORED</v>
      </c>
    </row>
    <row r="204" spans="1:28" ht="33.75" x14ac:dyDescent="0.2">
      <c r="A204" s="179">
        <v>13.103</v>
      </c>
      <c r="B204" s="179"/>
      <c r="C204" s="179"/>
      <c r="D204" s="518" t="s">
        <v>158</v>
      </c>
      <c r="E204" s="174" t="str">
        <f>+IF(Checklist!C206="","NOT SCORED",Checklist!C206)</f>
        <v>NOT SCORED</v>
      </c>
      <c r="F204" s="176">
        <v>2.0500000000000002E-3</v>
      </c>
      <c r="G204" s="174" t="str">
        <f t="shared" si="363"/>
        <v>NOT SCORED</v>
      </c>
      <c r="H204" s="187">
        <f t="shared" si="393"/>
        <v>8.2000000000000007E-3</v>
      </c>
      <c r="I204" s="175" t="str">
        <f t="shared" si="365"/>
        <v>NOT SCORED</v>
      </c>
      <c r="J204" s="36"/>
      <c r="K204" s="38">
        <v>13.103</v>
      </c>
      <c r="L204" s="567" t="str">
        <f t="shared" si="406"/>
        <v xml:space="preserve"> </v>
      </c>
      <c r="M204" s="568" t="str">
        <f t="shared" si="407"/>
        <v xml:space="preserve"> </v>
      </c>
      <c r="N204" s="567" t="str">
        <f t="shared" si="408"/>
        <v xml:space="preserve"> </v>
      </c>
      <c r="O204" s="569" t="str">
        <f t="shared" si="409"/>
        <v xml:space="preserve"> </v>
      </c>
      <c r="P204" s="567" t="str">
        <f t="shared" si="410"/>
        <v xml:space="preserve"> </v>
      </c>
      <c r="Q204" s="569" t="str">
        <f t="shared" si="411"/>
        <v xml:space="preserve"> </v>
      </c>
      <c r="R204" s="567" t="str">
        <f t="shared" si="412"/>
        <v xml:space="preserve"> </v>
      </c>
      <c r="S204" s="200" t="str">
        <f t="shared" si="413"/>
        <v xml:space="preserve"> </v>
      </c>
      <c r="T204" s="567" t="str">
        <f t="shared" si="414"/>
        <v xml:space="preserve"> </v>
      </c>
      <c r="U204" s="200" t="str">
        <f t="shared" si="415"/>
        <v xml:space="preserve"> </v>
      </c>
      <c r="V204" s="567" t="str">
        <f t="shared" si="416"/>
        <v xml:space="preserve"> </v>
      </c>
      <c r="W204" s="200" t="str">
        <f t="shared" si="417"/>
        <v xml:space="preserve"> </v>
      </c>
      <c r="Y204" s="213">
        <v>13.103</v>
      </c>
      <c r="Z204" s="218" t="str">
        <f t="shared" si="418"/>
        <v xml:space="preserve"> </v>
      </c>
      <c r="AA204" s="218" t="str">
        <f t="shared" si="419"/>
        <v xml:space="preserve"> </v>
      </c>
      <c r="AB204" s="175" t="str">
        <f t="shared" si="378"/>
        <v xml:space="preserve"> </v>
      </c>
    </row>
    <row r="205" spans="1:28" ht="33.75" x14ac:dyDescent="0.2">
      <c r="A205" s="179">
        <v>13.103999999999999</v>
      </c>
      <c r="B205" s="179"/>
      <c r="C205" s="179"/>
      <c r="D205" s="503" t="s">
        <v>46</v>
      </c>
      <c r="E205" s="174" t="str">
        <f>+IF(Checklist!C207="","NOT SCORED",Checklist!C207)</f>
        <v>NOT SCORED</v>
      </c>
      <c r="F205" s="176">
        <v>1.8600000000000001E-3</v>
      </c>
      <c r="G205" s="174" t="str">
        <f t="shared" si="363"/>
        <v>NOT SCORED</v>
      </c>
      <c r="H205" s="176">
        <f t="shared" si="393"/>
        <v>7.4400000000000004E-3</v>
      </c>
      <c r="I205" s="175" t="str">
        <f t="shared" si="365"/>
        <v>NOT SCORED</v>
      </c>
      <c r="J205" s="36"/>
      <c r="K205" s="38">
        <v>13.103999999999999</v>
      </c>
      <c r="L205" s="567" t="str">
        <f t="shared" si="406"/>
        <v xml:space="preserve"> </v>
      </c>
      <c r="M205" s="568" t="str">
        <f t="shared" si="407"/>
        <v xml:space="preserve"> </v>
      </c>
      <c r="N205" s="567" t="str">
        <f t="shared" si="408"/>
        <v xml:space="preserve"> </v>
      </c>
      <c r="O205" s="569" t="str">
        <f t="shared" si="409"/>
        <v xml:space="preserve"> </v>
      </c>
      <c r="P205" s="567" t="str">
        <f t="shared" si="410"/>
        <v xml:space="preserve"> </v>
      </c>
      <c r="Q205" s="569" t="str">
        <f t="shared" si="411"/>
        <v xml:space="preserve"> </v>
      </c>
      <c r="R205" s="567" t="str">
        <f t="shared" si="412"/>
        <v xml:space="preserve"> </v>
      </c>
      <c r="S205" s="200" t="str">
        <f t="shared" si="413"/>
        <v xml:space="preserve"> </v>
      </c>
      <c r="T205" s="567" t="str">
        <f t="shared" si="414"/>
        <v xml:space="preserve"> </v>
      </c>
      <c r="U205" s="200" t="str">
        <f t="shared" si="415"/>
        <v xml:space="preserve"> </v>
      </c>
      <c r="V205" s="567" t="str">
        <f t="shared" si="416"/>
        <v xml:space="preserve"> </v>
      </c>
      <c r="W205" s="200" t="str">
        <f t="shared" si="417"/>
        <v xml:space="preserve"> </v>
      </c>
      <c r="Y205" s="213">
        <v>13.103999999999999</v>
      </c>
      <c r="Z205" s="218" t="str">
        <f t="shared" si="418"/>
        <v xml:space="preserve"> </v>
      </c>
      <c r="AA205" s="218" t="str">
        <f t="shared" si="419"/>
        <v xml:space="preserve"> </v>
      </c>
      <c r="AB205" s="175" t="str">
        <f t="shared" si="378"/>
        <v xml:space="preserve"> </v>
      </c>
    </row>
    <row r="206" spans="1:28" ht="33.75" x14ac:dyDescent="0.2">
      <c r="A206" s="179">
        <v>13.105</v>
      </c>
      <c r="B206" s="179"/>
      <c r="C206" s="179" t="s">
        <v>604</v>
      </c>
      <c r="D206" s="528" t="s">
        <v>84</v>
      </c>
      <c r="E206" s="174" t="str">
        <f>+IF(Checklist!C208="","NOT SCORED",Checklist!C208)</f>
        <v>NOT SCORED</v>
      </c>
      <c r="F206" s="176">
        <v>2.0799999999999998E-3</v>
      </c>
      <c r="G206" s="174" t="str">
        <f t="shared" si="363"/>
        <v>NOT SCORED</v>
      </c>
      <c r="H206" s="187">
        <f t="shared" si="393"/>
        <v>8.3000000000000001E-3</v>
      </c>
      <c r="I206" s="175" t="str">
        <f t="shared" si="365"/>
        <v>NOT SCORED</v>
      </c>
      <c r="J206" s="36"/>
      <c r="K206" s="47">
        <v>13.105</v>
      </c>
      <c r="L206" s="567" t="str">
        <f t="shared" si="406"/>
        <v xml:space="preserve"> </v>
      </c>
      <c r="M206" s="568" t="str">
        <f t="shared" si="407"/>
        <v xml:space="preserve"> </v>
      </c>
      <c r="N206" s="567" t="str">
        <f t="shared" si="408"/>
        <v>NOT SCORED</v>
      </c>
      <c r="O206" s="569">
        <f t="shared" si="409"/>
        <v>8.3000000000000001E-3</v>
      </c>
      <c r="P206" s="567" t="str">
        <f t="shared" si="410"/>
        <v xml:space="preserve"> </v>
      </c>
      <c r="Q206" s="569" t="str">
        <f t="shared" si="411"/>
        <v xml:space="preserve"> </v>
      </c>
      <c r="R206" s="567" t="str">
        <f t="shared" si="412"/>
        <v xml:space="preserve"> </v>
      </c>
      <c r="S206" s="200" t="str">
        <f t="shared" si="413"/>
        <v xml:space="preserve"> </v>
      </c>
      <c r="T206" s="567" t="str">
        <f t="shared" si="414"/>
        <v xml:space="preserve"> </v>
      </c>
      <c r="U206" s="200" t="str">
        <f t="shared" si="415"/>
        <v xml:space="preserve"> </v>
      </c>
      <c r="V206" s="567" t="str">
        <f t="shared" si="416"/>
        <v xml:space="preserve"> </v>
      </c>
      <c r="W206" s="200" t="str">
        <f t="shared" si="417"/>
        <v xml:space="preserve"> </v>
      </c>
      <c r="Y206" s="213">
        <v>13.105</v>
      </c>
      <c r="Z206" s="218" t="str">
        <f t="shared" si="418"/>
        <v xml:space="preserve"> </v>
      </c>
      <c r="AA206" s="218" t="str">
        <f t="shared" si="419"/>
        <v xml:space="preserve"> </v>
      </c>
      <c r="AB206" s="175" t="str">
        <f t="shared" si="378"/>
        <v xml:space="preserve"> </v>
      </c>
    </row>
    <row r="207" spans="1:28" ht="45.75" thickBot="1" x14ac:dyDescent="0.25">
      <c r="A207" s="212">
        <v>13.106</v>
      </c>
      <c r="B207" s="212" t="s">
        <v>463</v>
      </c>
      <c r="C207" s="179" t="s">
        <v>604</v>
      </c>
      <c r="D207" s="524" t="s">
        <v>123</v>
      </c>
      <c r="E207" s="174" t="str">
        <f>+IF(Checklist!C209="","NOT SCORED",Checklist!C209)</f>
        <v>NOT SCORED</v>
      </c>
      <c r="F207" s="176">
        <v>2.14E-3</v>
      </c>
      <c r="G207" s="174" t="str">
        <f t="shared" si="363"/>
        <v>NOT SCORED</v>
      </c>
      <c r="H207" s="176">
        <f t="shared" si="393"/>
        <v>8.5599999999999999E-3</v>
      </c>
      <c r="I207" s="175" t="str">
        <f t="shared" si="365"/>
        <v>NOT SCORED</v>
      </c>
      <c r="J207" s="36"/>
      <c r="K207" s="81">
        <v>13.106</v>
      </c>
      <c r="L207" s="567" t="str">
        <f t="shared" si="406"/>
        <v xml:space="preserve"> </v>
      </c>
      <c r="M207" s="568" t="str">
        <f t="shared" si="407"/>
        <v xml:space="preserve"> </v>
      </c>
      <c r="N207" s="567" t="str">
        <f t="shared" si="408"/>
        <v>NOT SCORED</v>
      </c>
      <c r="O207" s="569">
        <f t="shared" si="409"/>
        <v>8.5599999999999999E-3</v>
      </c>
      <c r="P207" s="567" t="str">
        <f t="shared" si="410"/>
        <v xml:space="preserve"> </v>
      </c>
      <c r="Q207" s="569" t="str">
        <f t="shared" si="411"/>
        <v xml:space="preserve"> </v>
      </c>
      <c r="R207" s="567" t="str">
        <f t="shared" si="412"/>
        <v xml:space="preserve"> </v>
      </c>
      <c r="S207" s="200" t="str">
        <f t="shared" si="413"/>
        <v xml:space="preserve"> </v>
      </c>
      <c r="T207" s="567" t="str">
        <f t="shared" si="414"/>
        <v xml:space="preserve"> </v>
      </c>
      <c r="U207" s="200" t="str">
        <f t="shared" si="415"/>
        <v xml:space="preserve"> </v>
      </c>
      <c r="V207" s="567" t="str">
        <f t="shared" si="416"/>
        <v xml:space="preserve"> </v>
      </c>
      <c r="W207" s="200" t="str">
        <f t="shared" si="417"/>
        <v xml:space="preserve"> </v>
      </c>
      <c r="Y207" s="214">
        <v>13.106</v>
      </c>
      <c r="Z207" s="218" t="str">
        <f t="shared" si="418"/>
        <v>NOT SCORED</v>
      </c>
      <c r="AA207" s="218">
        <f t="shared" si="419"/>
        <v>8.5599999999999999E-3</v>
      </c>
      <c r="AB207" s="175" t="str">
        <f t="shared" si="378"/>
        <v>NOT SCORED</v>
      </c>
    </row>
    <row r="208" spans="1:28" ht="26.25" thickBot="1" x14ac:dyDescent="0.25">
      <c r="A208" s="37">
        <v>13.106999999999999</v>
      </c>
      <c r="B208" s="230"/>
      <c r="C208" s="481"/>
      <c r="D208" s="560" t="s">
        <v>20</v>
      </c>
      <c r="E208" s="174" t="str">
        <f>+IF(Checklist!C210="","NOT SCORED",Checklist!C210)</f>
        <v>NOT SCORED</v>
      </c>
      <c r="F208" s="181">
        <v>2.14E-3</v>
      </c>
      <c r="G208" s="174" t="str">
        <f t="shared" si="363"/>
        <v>NOT SCORED</v>
      </c>
      <c r="H208" s="61">
        <f>IF(E208="N/A","N/A",IF(E208="n/p","N/P",F208*4))</f>
        <v>8.5599999999999999E-3</v>
      </c>
      <c r="I208" s="175" t="str">
        <f t="shared" si="365"/>
        <v>NOT SCORED</v>
      </c>
      <c r="J208" s="36"/>
      <c r="K208" s="188"/>
      <c r="L208" s="567" t="str">
        <f t="shared" si="406"/>
        <v xml:space="preserve"> </v>
      </c>
      <c r="M208" s="568" t="str">
        <f t="shared" si="407"/>
        <v xml:space="preserve"> </v>
      </c>
      <c r="N208" s="567" t="str">
        <f t="shared" si="408"/>
        <v xml:space="preserve"> </v>
      </c>
      <c r="O208" s="569" t="str">
        <f t="shared" si="409"/>
        <v xml:space="preserve"> </v>
      </c>
      <c r="P208" s="567" t="str">
        <f t="shared" si="410"/>
        <v xml:space="preserve"> </v>
      </c>
      <c r="Q208" s="569" t="str">
        <f t="shared" si="411"/>
        <v xml:space="preserve"> </v>
      </c>
      <c r="R208" s="567" t="str">
        <f t="shared" si="412"/>
        <v xml:space="preserve"> </v>
      </c>
      <c r="S208" s="200" t="str">
        <f t="shared" si="413"/>
        <v xml:space="preserve"> </v>
      </c>
      <c r="T208" s="567" t="str">
        <f t="shared" si="414"/>
        <v xml:space="preserve"> </v>
      </c>
      <c r="U208" s="200" t="str">
        <f t="shared" si="415"/>
        <v xml:space="preserve"> </v>
      </c>
      <c r="V208" s="567" t="str">
        <f t="shared" si="416"/>
        <v xml:space="preserve"> </v>
      </c>
      <c r="W208" s="200" t="str">
        <f t="shared" si="417"/>
        <v xml:space="preserve"> </v>
      </c>
      <c r="Y208" s="214"/>
      <c r="Z208" s="218" t="str">
        <f t="shared" si="418"/>
        <v xml:space="preserve"> </v>
      </c>
      <c r="AA208" s="218" t="str">
        <f t="shared" si="419"/>
        <v xml:space="preserve"> </v>
      </c>
      <c r="AB208" s="175" t="str">
        <f t="shared" si="378"/>
        <v xml:space="preserve"> </v>
      </c>
    </row>
    <row r="209" spans="1:28" x14ac:dyDescent="0.2">
      <c r="A209" s="70"/>
      <c r="B209" s="70"/>
      <c r="C209" s="490"/>
      <c r="D209" s="74" t="s">
        <v>47</v>
      </c>
      <c r="E209" s="75"/>
      <c r="F209" s="75"/>
      <c r="G209" s="75"/>
      <c r="H209" s="75"/>
      <c r="I209" s="75"/>
      <c r="J209" s="36"/>
      <c r="K209" s="70"/>
      <c r="L209" s="571"/>
      <c r="M209" s="572"/>
      <c r="N209" s="571"/>
      <c r="O209" s="572"/>
      <c r="P209" s="571"/>
      <c r="Q209" s="572"/>
      <c r="R209" s="571"/>
      <c r="S209" s="572"/>
      <c r="T209" s="571"/>
      <c r="U209" s="572"/>
      <c r="V209" s="571"/>
      <c r="W209" s="572"/>
      <c r="Y209" s="235"/>
      <c r="Z209" s="231"/>
      <c r="AA209" s="231"/>
      <c r="AB209" s="236"/>
    </row>
    <row r="210" spans="1:28" ht="13.5" thickBot="1" x14ac:dyDescent="0.25">
      <c r="A210" s="53">
        <v>14</v>
      </c>
      <c r="B210" s="53"/>
      <c r="C210" s="491"/>
      <c r="D210" s="71" t="s">
        <v>38</v>
      </c>
      <c r="E210" s="72"/>
      <c r="F210" s="72"/>
      <c r="G210" s="73">
        <f>SUM(G211:G215)</f>
        <v>0</v>
      </c>
      <c r="H210" s="73">
        <f>SUM(H211:H215)</f>
        <v>5.96E-2</v>
      </c>
      <c r="I210" s="54">
        <f>G210/H210</f>
        <v>0</v>
      </c>
      <c r="J210" s="36"/>
      <c r="K210" s="53">
        <v>14</v>
      </c>
      <c r="L210" s="571"/>
      <c r="M210" s="572"/>
      <c r="N210" s="571"/>
      <c r="O210" s="572"/>
      <c r="P210" s="571"/>
      <c r="Q210" s="572"/>
      <c r="R210" s="571"/>
      <c r="S210" s="572"/>
      <c r="T210" s="571"/>
      <c r="U210" s="572"/>
      <c r="V210" s="571"/>
      <c r="W210" s="572"/>
      <c r="Y210" s="233">
        <v>14</v>
      </c>
      <c r="Z210" s="242">
        <f>SUM(Z211:Z215)</f>
        <v>0</v>
      </c>
      <c r="AA210" s="242">
        <f>SUM(AA211:AA215)</f>
        <v>3.5880000000000002E-2</v>
      </c>
      <c r="AB210" s="232">
        <f>Z210/AA210</f>
        <v>0</v>
      </c>
    </row>
    <row r="211" spans="1:28" ht="56.25" x14ac:dyDescent="0.2">
      <c r="A211" s="215">
        <v>14.101000000000001</v>
      </c>
      <c r="B211" s="215" t="s">
        <v>463</v>
      </c>
      <c r="C211" s="226" t="s">
        <v>604</v>
      </c>
      <c r="D211" s="538" t="s">
        <v>48</v>
      </c>
      <c r="E211" s="174" t="str">
        <f>+IF(Checklist!C213="","NOT SCORED",Checklist!C213)</f>
        <v>NOT SCORED</v>
      </c>
      <c r="F211" s="186">
        <v>3.0300000000000001E-3</v>
      </c>
      <c r="G211" s="174" t="str">
        <f t="shared" ref="G211:G215" si="420">IF(E211="NOT SCORED","NOT SCORED",IF(E211="n/p","N/P",E211*F211))</f>
        <v>NOT SCORED</v>
      </c>
      <c r="H211" s="186">
        <f>IF(E211="N/A","N/A",IF(E211="n/p","N/P",F211*4))</f>
        <v>1.2120000000000001E-2</v>
      </c>
      <c r="I211" s="175" t="str">
        <f t="shared" ref="I211:I215" si="421">IF(E211="NOT SCORED","NOT SCORED",IF(E211="n/p","N/P",G211/H211))</f>
        <v>NOT SCORED</v>
      </c>
      <c r="J211" s="36"/>
      <c r="K211" s="37">
        <v>14.101000000000001</v>
      </c>
      <c r="L211" s="567" t="str">
        <f t="shared" ref="L211" si="422">+IF(C211="T1",G211," ")</f>
        <v xml:space="preserve"> </v>
      </c>
      <c r="M211" s="568" t="str">
        <f t="shared" ref="M211" si="423">+IF(C211="T1",H211," ")</f>
        <v xml:space="preserve"> </v>
      </c>
      <c r="N211" s="567" t="str">
        <f t="shared" ref="N211" si="424">+IF(C211="T2",G211," ")</f>
        <v>NOT SCORED</v>
      </c>
      <c r="O211" s="569">
        <f t="shared" ref="O211" si="425">+IF(C211="T2",H211," ")</f>
        <v>1.2120000000000001E-2</v>
      </c>
      <c r="P211" s="567" t="str">
        <f t="shared" ref="P211" si="426">+IF(C211="T3",G211," ")</f>
        <v xml:space="preserve"> </v>
      </c>
      <c r="Q211" s="569" t="str">
        <f t="shared" ref="Q211" si="427">+IF(C211="T3",H211," ")</f>
        <v xml:space="preserve"> </v>
      </c>
      <c r="R211" s="567" t="str">
        <f t="shared" ref="R211" si="428">+IF(C211="T4",G211," ")</f>
        <v xml:space="preserve"> </v>
      </c>
      <c r="S211" s="200" t="str">
        <f t="shared" ref="S211" si="429">+IF(C211="T4",H211," ")</f>
        <v xml:space="preserve"> </v>
      </c>
      <c r="T211" s="567" t="str">
        <f t="shared" ref="T211" si="430">+IF(C211="T5",G211," ")</f>
        <v xml:space="preserve"> </v>
      </c>
      <c r="U211" s="200" t="str">
        <f t="shared" ref="U211" si="431">+IF(C211="T5",H211," ")</f>
        <v xml:space="preserve"> </v>
      </c>
      <c r="V211" s="567" t="str">
        <f t="shared" ref="V211" si="432">+IF(C211="T6",G211," ")</f>
        <v xml:space="preserve"> </v>
      </c>
      <c r="W211" s="200" t="str">
        <f t="shared" ref="W211" si="433">+IF(C211="T6",H211," ")</f>
        <v xml:space="preserve"> </v>
      </c>
      <c r="Y211" s="213">
        <v>14.101000000000001</v>
      </c>
      <c r="Z211" s="218" t="str">
        <f>IF(B211="B",G211," ")</f>
        <v>NOT SCORED</v>
      </c>
      <c r="AA211" s="218">
        <f>IF(B211="B",H211," ")</f>
        <v>1.2120000000000001E-2</v>
      </c>
      <c r="AB211" s="175" t="str">
        <f t="shared" ref="AB211:AB215" si="434">IF(Z211="NOT SCORED","NOT SCORED",IF(B211="B",Z211/AA211," "))</f>
        <v>NOT SCORED</v>
      </c>
    </row>
    <row r="212" spans="1:28" ht="56.25" x14ac:dyDescent="0.2">
      <c r="A212" s="212">
        <v>14.102</v>
      </c>
      <c r="B212" s="212" t="s">
        <v>463</v>
      </c>
      <c r="C212" s="179" t="s">
        <v>604</v>
      </c>
      <c r="D212" s="528" t="s">
        <v>461</v>
      </c>
      <c r="E212" s="174" t="str">
        <f>+IF(Checklist!C214="","NOT SCORED",Checklist!C214)</f>
        <v>NOT SCORED</v>
      </c>
      <c r="F212" s="176">
        <v>3.0000000000000001E-3</v>
      </c>
      <c r="G212" s="174" t="str">
        <f t="shared" si="420"/>
        <v>NOT SCORED</v>
      </c>
      <c r="H212" s="176">
        <f>IF(E212="N/A","N/A",IF(E212="n/p","N/P",F212*4))</f>
        <v>1.2E-2</v>
      </c>
      <c r="I212" s="175" t="str">
        <f t="shared" si="421"/>
        <v>NOT SCORED</v>
      </c>
      <c r="J212" s="36"/>
      <c r="K212" s="38">
        <v>14.102</v>
      </c>
      <c r="L212" s="567" t="str">
        <f t="shared" ref="L212:L215" si="435">+IF(C212="T1",G212," ")</f>
        <v xml:space="preserve"> </v>
      </c>
      <c r="M212" s="568" t="str">
        <f t="shared" ref="M212:M215" si="436">+IF(C212="T1",H212," ")</f>
        <v xml:space="preserve"> </v>
      </c>
      <c r="N212" s="567" t="str">
        <f t="shared" ref="N212:N215" si="437">+IF(C212="T2",G212," ")</f>
        <v>NOT SCORED</v>
      </c>
      <c r="O212" s="569">
        <f t="shared" ref="O212:O215" si="438">+IF(C212="T2",H212," ")</f>
        <v>1.2E-2</v>
      </c>
      <c r="P212" s="567" t="str">
        <f t="shared" ref="P212:P215" si="439">+IF(C212="T3",G212," ")</f>
        <v xml:space="preserve"> </v>
      </c>
      <c r="Q212" s="569" t="str">
        <f t="shared" ref="Q212:Q215" si="440">+IF(C212="T3",H212," ")</f>
        <v xml:space="preserve"> </v>
      </c>
      <c r="R212" s="567" t="str">
        <f t="shared" ref="R212:R215" si="441">+IF(C212="T4",G212," ")</f>
        <v xml:space="preserve"> </v>
      </c>
      <c r="S212" s="200" t="str">
        <f t="shared" ref="S212:S215" si="442">+IF(C212="T4",H212," ")</f>
        <v xml:space="preserve"> </v>
      </c>
      <c r="T212" s="567" t="str">
        <f t="shared" ref="T212:T215" si="443">+IF(C212="T5",G212," ")</f>
        <v xml:space="preserve"> </v>
      </c>
      <c r="U212" s="200" t="str">
        <f t="shared" ref="U212:U215" si="444">+IF(C212="T5",H212," ")</f>
        <v xml:space="preserve"> </v>
      </c>
      <c r="V212" s="567" t="str">
        <f t="shared" ref="V212:V215" si="445">+IF(C212="T6",G212," ")</f>
        <v xml:space="preserve"> </v>
      </c>
      <c r="W212" s="200" t="str">
        <f t="shared" ref="W212:W215" si="446">+IF(C212="T6",H212," ")</f>
        <v xml:space="preserve"> </v>
      </c>
      <c r="Y212" s="213">
        <v>14.102</v>
      </c>
      <c r="Z212" s="218" t="str">
        <f>IF(B212="B",G212," ")</f>
        <v>NOT SCORED</v>
      </c>
      <c r="AA212" s="218">
        <f>IF(B212="B",H212," ")</f>
        <v>1.2E-2</v>
      </c>
      <c r="AB212" s="175" t="str">
        <f t="shared" si="434"/>
        <v>NOT SCORED</v>
      </c>
    </row>
    <row r="213" spans="1:28" ht="45" x14ac:dyDescent="0.2">
      <c r="A213" s="179">
        <v>14.103</v>
      </c>
      <c r="B213" s="179"/>
      <c r="C213" s="179"/>
      <c r="D213" s="503" t="s">
        <v>49</v>
      </c>
      <c r="E213" s="174" t="str">
        <f>+IF(Checklist!C215="","NOT SCORED",Checklist!C215)</f>
        <v>NOT SCORED</v>
      </c>
      <c r="F213" s="176">
        <v>2.99E-3</v>
      </c>
      <c r="G213" s="174" t="str">
        <f t="shared" si="420"/>
        <v>NOT SCORED</v>
      </c>
      <c r="H213" s="176">
        <f>IF(E213="N/A","N/A",IF(E213="n/p","N/P",F213*4))</f>
        <v>1.196E-2</v>
      </c>
      <c r="I213" s="175" t="str">
        <f t="shared" si="421"/>
        <v>NOT SCORED</v>
      </c>
      <c r="J213" s="36"/>
      <c r="K213" s="38">
        <v>14.103</v>
      </c>
      <c r="L213" s="567" t="str">
        <f t="shared" si="435"/>
        <v xml:space="preserve"> </v>
      </c>
      <c r="M213" s="568" t="str">
        <f t="shared" si="436"/>
        <v xml:space="preserve"> </v>
      </c>
      <c r="N213" s="567" t="str">
        <f t="shared" si="437"/>
        <v xml:space="preserve"> </v>
      </c>
      <c r="O213" s="569" t="str">
        <f t="shared" si="438"/>
        <v xml:space="preserve"> </v>
      </c>
      <c r="P213" s="567" t="str">
        <f t="shared" si="439"/>
        <v xml:space="preserve"> </v>
      </c>
      <c r="Q213" s="569" t="str">
        <f t="shared" si="440"/>
        <v xml:space="preserve"> </v>
      </c>
      <c r="R213" s="567" t="str">
        <f t="shared" si="441"/>
        <v xml:space="preserve"> </v>
      </c>
      <c r="S213" s="200" t="str">
        <f t="shared" si="442"/>
        <v xml:space="preserve"> </v>
      </c>
      <c r="T213" s="567" t="str">
        <f t="shared" si="443"/>
        <v xml:space="preserve"> </v>
      </c>
      <c r="U213" s="200" t="str">
        <f t="shared" si="444"/>
        <v xml:space="preserve"> </v>
      </c>
      <c r="V213" s="567" t="str">
        <f t="shared" si="445"/>
        <v xml:space="preserve"> </v>
      </c>
      <c r="W213" s="200" t="str">
        <f t="shared" si="446"/>
        <v xml:space="preserve"> </v>
      </c>
      <c r="Y213" s="213">
        <v>14.103</v>
      </c>
      <c r="Z213" s="218" t="str">
        <f>IF(B213="B",G213," ")</f>
        <v xml:space="preserve"> </v>
      </c>
      <c r="AA213" s="218" t="str">
        <f>IF(B213="B",H213," ")</f>
        <v xml:space="preserve"> </v>
      </c>
      <c r="AB213" s="175" t="str">
        <f t="shared" si="434"/>
        <v xml:space="preserve"> </v>
      </c>
    </row>
    <row r="214" spans="1:28" ht="25.5" x14ac:dyDescent="0.2">
      <c r="A214" s="212">
        <v>14.103999999999999</v>
      </c>
      <c r="B214" s="212" t="s">
        <v>463</v>
      </c>
      <c r="C214" s="179"/>
      <c r="D214" s="503" t="s">
        <v>50</v>
      </c>
      <c r="E214" s="174" t="str">
        <f>+IF(Checklist!C216="","NOT SCORED",Checklist!C216)</f>
        <v>NOT SCORED</v>
      </c>
      <c r="F214" s="176">
        <v>2.9399999999999999E-3</v>
      </c>
      <c r="G214" s="174" t="str">
        <f t="shared" si="420"/>
        <v>NOT SCORED</v>
      </c>
      <c r="H214" s="176">
        <f>IF(E214="N/A","N/A",IF(E214="n/p","N/P",F214*4))</f>
        <v>1.176E-2</v>
      </c>
      <c r="I214" s="175" t="str">
        <f t="shared" si="421"/>
        <v>NOT SCORED</v>
      </c>
      <c r="J214" s="36"/>
      <c r="K214" s="38">
        <v>14.103999999999999</v>
      </c>
      <c r="L214" s="567" t="str">
        <f t="shared" si="435"/>
        <v xml:space="preserve"> </v>
      </c>
      <c r="M214" s="568" t="str">
        <f t="shared" si="436"/>
        <v xml:space="preserve"> </v>
      </c>
      <c r="N214" s="567" t="str">
        <f t="shared" si="437"/>
        <v xml:space="preserve"> </v>
      </c>
      <c r="O214" s="569" t="str">
        <f t="shared" si="438"/>
        <v xml:space="preserve"> </v>
      </c>
      <c r="P214" s="567" t="str">
        <f t="shared" si="439"/>
        <v xml:space="preserve"> </v>
      </c>
      <c r="Q214" s="569" t="str">
        <f t="shared" si="440"/>
        <v xml:space="preserve"> </v>
      </c>
      <c r="R214" s="567" t="str">
        <f t="shared" si="441"/>
        <v xml:space="preserve"> </v>
      </c>
      <c r="S214" s="200" t="str">
        <f t="shared" si="442"/>
        <v xml:space="preserve"> </v>
      </c>
      <c r="T214" s="567" t="str">
        <f t="shared" si="443"/>
        <v xml:space="preserve"> </v>
      </c>
      <c r="U214" s="200" t="str">
        <f t="shared" si="444"/>
        <v xml:space="preserve"> </v>
      </c>
      <c r="V214" s="567" t="str">
        <f t="shared" si="445"/>
        <v xml:space="preserve"> </v>
      </c>
      <c r="W214" s="200" t="str">
        <f t="shared" si="446"/>
        <v xml:space="preserve"> </v>
      </c>
      <c r="Y214" s="213">
        <v>14.103999999999999</v>
      </c>
      <c r="Z214" s="218" t="str">
        <f>IF(B214="B",G214," ")</f>
        <v>NOT SCORED</v>
      </c>
      <c r="AA214" s="218">
        <f>IF(B214="B",H214," ")</f>
        <v>1.176E-2</v>
      </c>
      <c r="AB214" s="175" t="str">
        <f t="shared" si="434"/>
        <v>NOT SCORED</v>
      </c>
    </row>
    <row r="215" spans="1:28" ht="57" thickBot="1" x14ac:dyDescent="0.25">
      <c r="A215" s="230">
        <v>14.105</v>
      </c>
      <c r="B215" s="230"/>
      <c r="C215" s="481"/>
      <c r="D215" s="544" t="s">
        <v>462</v>
      </c>
      <c r="E215" s="174" t="str">
        <f>+IF(Checklist!C217="","NOT SCORED",Checklist!C217)</f>
        <v>NOT SCORED</v>
      </c>
      <c r="F215" s="61">
        <v>2.9299999999999999E-3</v>
      </c>
      <c r="G215" s="174" t="str">
        <f t="shared" si="420"/>
        <v>NOT SCORED</v>
      </c>
      <c r="H215" s="61">
        <f>IF(E215="N/A","N/A",IF(E215="n/p","N/P",F215*4))</f>
        <v>1.172E-2</v>
      </c>
      <c r="I215" s="175" t="str">
        <f t="shared" si="421"/>
        <v>NOT SCORED</v>
      </c>
      <c r="J215" s="36"/>
      <c r="K215" s="47">
        <v>14.105</v>
      </c>
      <c r="L215" s="567" t="str">
        <f t="shared" si="435"/>
        <v xml:space="preserve"> </v>
      </c>
      <c r="M215" s="568" t="str">
        <f t="shared" si="436"/>
        <v xml:space="preserve"> </v>
      </c>
      <c r="N215" s="567" t="str">
        <f t="shared" si="437"/>
        <v xml:space="preserve"> </v>
      </c>
      <c r="O215" s="569" t="str">
        <f t="shared" si="438"/>
        <v xml:space="preserve"> </v>
      </c>
      <c r="P215" s="567" t="str">
        <f t="shared" si="439"/>
        <v xml:space="preserve"> </v>
      </c>
      <c r="Q215" s="569" t="str">
        <f t="shared" si="440"/>
        <v xml:space="preserve"> </v>
      </c>
      <c r="R215" s="567" t="str">
        <f t="shared" si="441"/>
        <v xml:space="preserve"> </v>
      </c>
      <c r="S215" s="200" t="str">
        <f t="shared" si="442"/>
        <v xml:space="preserve"> </v>
      </c>
      <c r="T215" s="567" t="str">
        <f t="shared" si="443"/>
        <v xml:space="preserve"> </v>
      </c>
      <c r="U215" s="200" t="str">
        <f t="shared" si="444"/>
        <v xml:space="preserve"> </v>
      </c>
      <c r="V215" s="567" t="str">
        <f t="shared" si="445"/>
        <v xml:space="preserve"> </v>
      </c>
      <c r="W215" s="200" t="str">
        <f t="shared" si="446"/>
        <v xml:space="preserve"> </v>
      </c>
      <c r="Y215" s="213">
        <v>14.105</v>
      </c>
      <c r="Z215" s="218" t="str">
        <f>IF(B215="B",G215," ")</f>
        <v xml:space="preserve"> </v>
      </c>
      <c r="AA215" s="218" t="str">
        <f>IF(B215="B",H215," ")</f>
        <v xml:space="preserve"> </v>
      </c>
      <c r="AB215" s="175" t="str">
        <f t="shared" si="434"/>
        <v xml:space="preserve"> </v>
      </c>
    </row>
    <row r="216" spans="1:28" x14ac:dyDescent="0.2">
      <c r="A216" s="70"/>
      <c r="B216" s="70"/>
      <c r="C216" s="490"/>
      <c r="D216" s="74" t="s">
        <v>51</v>
      </c>
      <c r="E216" s="75"/>
      <c r="F216" s="75"/>
      <c r="G216" s="75"/>
      <c r="H216" s="75"/>
      <c r="I216" s="75"/>
      <c r="J216" s="36"/>
      <c r="K216" s="70"/>
      <c r="L216" s="571"/>
      <c r="M216" s="572"/>
      <c r="N216" s="571"/>
      <c r="O216" s="572"/>
      <c r="P216" s="571"/>
      <c r="Q216" s="572"/>
      <c r="R216" s="571"/>
      <c r="S216" s="572"/>
      <c r="T216" s="571"/>
      <c r="U216" s="572"/>
      <c r="V216" s="571"/>
      <c r="W216" s="572"/>
      <c r="Y216" s="235"/>
      <c r="Z216" s="231"/>
      <c r="AA216" s="231"/>
      <c r="AB216" s="236"/>
    </row>
    <row r="217" spans="1:28" ht="13.5" thickBot="1" x14ac:dyDescent="0.25">
      <c r="A217" s="53">
        <v>15</v>
      </c>
      <c r="B217" s="53"/>
      <c r="C217" s="491"/>
      <c r="D217" s="71" t="s">
        <v>39</v>
      </c>
      <c r="E217" s="72"/>
      <c r="F217" s="72"/>
      <c r="G217" s="73">
        <f>SUM(G218:G220)</f>
        <v>0</v>
      </c>
      <c r="H217" s="73">
        <f>SUM(H218:H220)</f>
        <v>5.8799999999999998E-2</v>
      </c>
      <c r="I217" s="54">
        <f>G217/H217</f>
        <v>0</v>
      </c>
      <c r="J217" s="36"/>
      <c r="K217" s="53">
        <v>15</v>
      </c>
      <c r="L217" s="571"/>
      <c r="M217" s="572"/>
      <c r="N217" s="571"/>
      <c r="O217" s="572"/>
      <c r="P217" s="571"/>
      <c r="Q217" s="572"/>
      <c r="R217" s="571"/>
      <c r="S217" s="572"/>
      <c r="T217" s="571"/>
      <c r="U217" s="572"/>
      <c r="V217" s="571"/>
      <c r="W217" s="572"/>
      <c r="Y217" s="233">
        <v>15</v>
      </c>
      <c r="Z217" s="242">
        <f>SUM(Z218:Z220)</f>
        <v>0</v>
      </c>
      <c r="AA217" s="242">
        <f>SUM(AA218:AA220)</f>
        <v>3.9600000000000003E-2</v>
      </c>
      <c r="AB217" s="232">
        <f>Z217/AA217</f>
        <v>0</v>
      </c>
    </row>
    <row r="218" spans="1:28" ht="45" x14ac:dyDescent="0.2">
      <c r="A218" s="316">
        <v>15.101000000000001</v>
      </c>
      <c r="B218" s="316" t="s">
        <v>463</v>
      </c>
      <c r="C218" s="226" t="s">
        <v>604</v>
      </c>
      <c r="D218" s="561" t="s">
        <v>23</v>
      </c>
      <c r="E218" s="174" t="str">
        <f>+IF(Checklist!C220="","NOT SCORED",Checklist!C220)</f>
        <v>NOT SCORED</v>
      </c>
      <c r="F218" s="65">
        <v>5.0000000000000001E-3</v>
      </c>
      <c r="G218" s="174" t="str">
        <f t="shared" ref="G218:G225" si="447">IF(E218="NOT SCORED","NOT SCORED",IF(E218="n/p","N/P",E218*F218))</f>
        <v>NOT SCORED</v>
      </c>
      <c r="H218" s="65">
        <f>IF(E218="N/A","N/A",IF(E218="n/p","N/P",F218*4))</f>
        <v>0.02</v>
      </c>
      <c r="I218" s="175" t="str">
        <f t="shared" ref="I218:I225" si="448">IF(E218="NOT SCORED","NOT SCORED",IF(E218="n/p","N/P",G218/H218))</f>
        <v>NOT SCORED</v>
      </c>
      <c r="J218" s="36"/>
      <c r="K218" s="37">
        <v>15.101000000000001</v>
      </c>
      <c r="L218" s="567" t="str">
        <f t="shared" ref="L218" si="449">+IF(C218="T1",G218," ")</f>
        <v xml:space="preserve"> </v>
      </c>
      <c r="M218" s="568" t="str">
        <f t="shared" ref="M218" si="450">+IF(C218="T1",H218," ")</f>
        <v xml:space="preserve"> </v>
      </c>
      <c r="N218" s="567" t="str">
        <f t="shared" ref="N218" si="451">+IF(C218="T2",G218," ")</f>
        <v>NOT SCORED</v>
      </c>
      <c r="O218" s="569">
        <f t="shared" ref="O218" si="452">+IF(C218="T2",H218," ")</f>
        <v>0.02</v>
      </c>
      <c r="P218" s="567" t="str">
        <f t="shared" ref="P218" si="453">+IF(C218="T3",G218," ")</f>
        <v xml:space="preserve"> </v>
      </c>
      <c r="Q218" s="569" t="str">
        <f t="shared" ref="Q218" si="454">+IF(C218="T3",H218," ")</f>
        <v xml:space="preserve"> </v>
      </c>
      <c r="R218" s="567" t="str">
        <f t="shared" ref="R218" si="455">+IF(C218="T4",G218," ")</f>
        <v xml:space="preserve"> </v>
      </c>
      <c r="S218" s="200" t="str">
        <f t="shared" ref="S218" si="456">+IF(C218="T4",H218," ")</f>
        <v xml:space="preserve"> </v>
      </c>
      <c r="T218" s="567" t="str">
        <f t="shared" ref="T218" si="457">+IF(C218="T5",G218," ")</f>
        <v xml:space="preserve"> </v>
      </c>
      <c r="U218" s="200" t="str">
        <f t="shared" ref="U218" si="458">+IF(C218="T5",H218," ")</f>
        <v xml:space="preserve"> </v>
      </c>
      <c r="V218" s="567" t="str">
        <f t="shared" ref="V218" si="459">+IF(C218="T6",G218," ")</f>
        <v xml:space="preserve"> </v>
      </c>
      <c r="W218" s="200" t="str">
        <f t="shared" ref="W218" si="460">+IF(C218="T6",H218," ")</f>
        <v xml:space="preserve"> </v>
      </c>
      <c r="Y218" s="213">
        <v>15.101000000000001</v>
      </c>
      <c r="Z218" s="218" t="str">
        <f>IF(B218="B",G218," ")</f>
        <v>NOT SCORED</v>
      </c>
      <c r="AA218" s="218">
        <f>IF(B218="B",H218," ")</f>
        <v>0.02</v>
      </c>
      <c r="AB218" s="175" t="str">
        <f t="shared" ref="AB218:AB225" si="461">IF(Z218="NOT SCORED","NOT SCORED",IF(B218="B",Z218/AA218," "))</f>
        <v>NOT SCORED</v>
      </c>
    </row>
    <row r="219" spans="1:28" ht="33.75" x14ac:dyDescent="0.2">
      <c r="A219" s="339">
        <v>15.102</v>
      </c>
      <c r="B219" s="339" t="s">
        <v>463</v>
      </c>
      <c r="C219" s="484"/>
      <c r="D219" s="562" t="s">
        <v>13</v>
      </c>
      <c r="E219" s="174" t="str">
        <f>+IF(Checklist!C221="","NOT SCORED",Checklist!C221)</f>
        <v>NOT SCORED</v>
      </c>
      <c r="F219" s="189">
        <v>4.8999999999999998E-3</v>
      </c>
      <c r="G219" s="174" t="str">
        <f t="shared" si="447"/>
        <v>NOT SCORED</v>
      </c>
      <c r="H219" s="189">
        <f>IF(E219="N/A","N/A",IF(E219="n/p","N/P",F219*4))</f>
        <v>1.9599999999999999E-2</v>
      </c>
      <c r="I219" s="175" t="str">
        <f t="shared" si="448"/>
        <v>NOT SCORED</v>
      </c>
      <c r="J219" s="36"/>
      <c r="K219" s="38">
        <v>15.102</v>
      </c>
      <c r="L219" s="567" t="str">
        <f t="shared" ref="L219:L220" si="462">+IF(C219="T1",G219," ")</f>
        <v xml:space="preserve"> </v>
      </c>
      <c r="M219" s="568" t="str">
        <f t="shared" ref="M219:M220" si="463">+IF(C219="T1",H219," ")</f>
        <v xml:space="preserve"> </v>
      </c>
      <c r="N219" s="567" t="str">
        <f t="shared" ref="N219:N220" si="464">+IF(C219="T2",G219," ")</f>
        <v xml:space="preserve"> </v>
      </c>
      <c r="O219" s="569" t="str">
        <f t="shared" ref="O219:O220" si="465">+IF(C219="T2",H219," ")</f>
        <v xml:space="preserve"> </v>
      </c>
      <c r="P219" s="567" t="str">
        <f t="shared" ref="P219:P220" si="466">+IF(C219="T3",G219," ")</f>
        <v xml:space="preserve"> </v>
      </c>
      <c r="Q219" s="569" t="str">
        <f t="shared" ref="Q219:Q220" si="467">+IF(C219="T3",H219," ")</f>
        <v xml:space="preserve"> </v>
      </c>
      <c r="R219" s="567" t="str">
        <f t="shared" ref="R219:R220" si="468">+IF(C219="T4",G219," ")</f>
        <v xml:space="preserve"> </v>
      </c>
      <c r="S219" s="200" t="str">
        <f t="shared" ref="S219:S220" si="469">+IF(C219="T4",H219," ")</f>
        <v xml:space="preserve"> </v>
      </c>
      <c r="T219" s="567" t="str">
        <f t="shared" ref="T219:T220" si="470">+IF(C219="T5",G219," ")</f>
        <v xml:space="preserve"> </v>
      </c>
      <c r="U219" s="200" t="str">
        <f t="shared" ref="U219:U220" si="471">+IF(C219="T5",H219," ")</f>
        <v xml:space="preserve"> </v>
      </c>
      <c r="V219" s="567" t="str">
        <f t="shared" ref="V219:V220" si="472">+IF(C219="T6",G219," ")</f>
        <v xml:space="preserve"> </v>
      </c>
      <c r="W219" s="200" t="str">
        <f t="shared" ref="W219:W220" si="473">+IF(C219="T6",H219," ")</f>
        <v xml:space="preserve"> </v>
      </c>
      <c r="Y219" s="213">
        <v>15.102</v>
      </c>
      <c r="Z219" s="218" t="str">
        <f>IF(B219="B",G219," ")</f>
        <v>NOT SCORED</v>
      </c>
      <c r="AA219" s="218">
        <f>IF(B219="B",H219," ")</f>
        <v>1.9599999999999999E-2</v>
      </c>
      <c r="AB219" s="175" t="str">
        <f t="shared" si="461"/>
        <v>NOT SCORED</v>
      </c>
    </row>
    <row r="220" spans="1:28" ht="45.75" thickBot="1" x14ac:dyDescent="0.25">
      <c r="A220" s="481">
        <v>15.103</v>
      </c>
      <c r="B220" s="481"/>
      <c r="C220" s="481"/>
      <c r="D220" s="563" t="s">
        <v>159</v>
      </c>
      <c r="E220" s="174" t="str">
        <f>+IF(Checklist!C222="","NOT SCORED",Checklist!C222)</f>
        <v>NOT SCORED</v>
      </c>
      <c r="F220" s="487">
        <v>4.7999999999999996E-3</v>
      </c>
      <c r="G220" s="174" t="str">
        <f t="shared" si="447"/>
        <v>NOT SCORED</v>
      </c>
      <c r="H220" s="487">
        <f>IF(E220="N/A","N/A",IF(E220="n/p","N/P",F220*4))</f>
        <v>1.9199999999999998E-2</v>
      </c>
      <c r="I220" s="175" t="str">
        <f t="shared" si="448"/>
        <v>NOT SCORED</v>
      </c>
      <c r="J220" s="36"/>
      <c r="K220" s="47">
        <v>15.103</v>
      </c>
      <c r="L220" s="567" t="str">
        <f t="shared" si="462"/>
        <v xml:space="preserve"> </v>
      </c>
      <c r="M220" s="568" t="str">
        <f t="shared" si="463"/>
        <v xml:space="preserve"> </v>
      </c>
      <c r="N220" s="567" t="str">
        <f t="shared" si="464"/>
        <v xml:space="preserve"> </v>
      </c>
      <c r="O220" s="569" t="str">
        <f t="shared" si="465"/>
        <v xml:space="preserve"> </v>
      </c>
      <c r="P220" s="567" t="str">
        <f t="shared" si="466"/>
        <v xml:space="preserve"> </v>
      </c>
      <c r="Q220" s="569" t="str">
        <f t="shared" si="467"/>
        <v xml:space="preserve"> </v>
      </c>
      <c r="R220" s="567" t="str">
        <f t="shared" si="468"/>
        <v xml:space="preserve"> </v>
      </c>
      <c r="S220" s="200" t="str">
        <f t="shared" si="469"/>
        <v xml:space="preserve"> </v>
      </c>
      <c r="T220" s="567" t="str">
        <f t="shared" si="470"/>
        <v xml:space="preserve"> </v>
      </c>
      <c r="U220" s="200" t="str">
        <f t="shared" si="471"/>
        <v xml:space="preserve"> </v>
      </c>
      <c r="V220" s="567" t="str">
        <f t="shared" si="472"/>
        <v xml:space="preserve"> </v>
      </c>
      <c r="W220" s="200" t="str">
        <f t="shared" si="473"/>
        <v xml:space="preserve"> </v>
      </c>
      <c r="Y220" s="179">
        <v>15.103</v>
      </c>
      <c r="Z220" s="218" t="str">
        <f>IF(B220="B",G220," ")</f>
        <v xml:space="preserve"> </v>
      </c>
      <c r="AA220" s="218" t="str">
        <f>IF(B220="B",H220," ")</f>
        <v xml:space="preserve"> </v>
      </c>
      <c r="AB220" s="175" t="str">
        <f t="shared" si="461"/>
        <v xml:space="preserve"> </v>
      </c>
    </row>
    <row r="221" spans="1:28" ht="13.5" thickBot="1" x14ac:dyDescent="0.25">
      <c r="A221" s="165">
        <v>16</v>
      </c>
      <c r="B221" s="165"/>
      <c r="C221" s="489"/>
      <c r="D221" s="330" t="s">
        <v>40</v>
      </c>
      <c r="E221" s="492"/>
      <c r="F221" s="492"/>
      <c r="G221" s="485">
        <f>SUM(G222:G225)</f>
        <v>0</v>
      </c>
      <c r="H221" s="485">
        <f>SUM(H222:H225)</f>
        <v>5.8999999999999997E-2</v>
      </c>
      <c r="I221" s="486">
        <f>G221/H221</f>
        <v>0</v>
      </c>
      <c r="J221" s="36"/>
      <c r="K221" s="82">
        <v>16</v>
      </c>
      <c r="L221" s="571"/>
      <c r="M221" s="572"/>
      <c r="N221" s="571"/>
      <c r="O221" s="572"/>
      <c r="P221" s="571"/>
      <c r="Q221" s="572"/>
      <c r="R221" s="571"/>
      <c r="S221" s="572"/>
      <c r="T221" s="571"/>
      <c r="U221" s="572"/>
      <c r="V221" s="571"/>
      <c r="W221" s="572"/>
      <c r="Y221" s="233">
        <v>16</v>
      </c>
      <c r="Z221" s="242">
        <f>SUM(Z222:Z225)</f>
        <v>0</v>
      </c>
      <c r="AA221" s="242">
        <f>SUM(AA222:AA225)</f>
        <v>2.9668E-2</v>
      </c>
      <c r="AB221" s="232">
        <f>Z221/AA221</f>
        <v>0</v>
      </c>
    </row>
    <row r="222" spans="1:28" ht="45" x14ac:dyDescent="0.2">
      <c r="A222" s="215">
        <v>16.100999999999999</v>
      </c>
      <c r="B222" s="215" t="s">
        <v>463</v>
      </c>
      <c r="C222" s="226"/>
      <c r="D222" s="554" t="s">
        <v>422</v>
      </c>
      <c r="E222" s="174" t="str">
        <f>+IF(Checklist!C224="","NOT SCORED",Checklist!C224)</f>
        <v>NOT SCORED</v>
      </c>
      <c r="F222" s="171">
        <v>3.764E-3</v>
      </c>
      <c r="G222" s="174" t="str">
        <f t="shared" si="447"/>
        <v>NOT SCORED</v>
      </c>
      <c r="H222" s="171">
        <f>IF(E222="N/A","N/A",IF(E222="n/p","N/P",F222*4))</f>
        <v>1.5056E-2</v>
      </c>
      <c r="I222" s="175" t="str">
        <f t="shared" si="448"/>
        <v>NOT SCORED</v>
      </c>
      <c r="J222" s="36"/>
      <c r="K222" s="37">
        <v>16.100999999999999</v>
      </c>
      <c r="L222" s="567" t="str">
        <f t="shared" ref="L222" si="474">+IF(C222="T1",G222," ")</f>
        <v xml:space="preserve"> </v>
      </c>
      <c r="M222" s="568" t="str">
        <f t="shared" ref="M222" si="475">+IF(C222="T1",H222," ")</f>
        <v xml:space="preserve"> </v>
      </c>
      <c r="N222" s="567" t="str">
        <f t="shared" ref="N222" si="476">+IF(C222="T2",G222," ")</f>
        <v xml:space="preserve"> </v>
      </c>
      <c r="O222" s="569" t="str">
        <f t="shared" ref="O222" si="477">+IF(C222="T2",H222," ")</f>
        <v xml:space="preserve"> </v>
      </c>
      <c r="P222" s="567" t="str">
        <f t="shared" ref="P222" si="478">+IF(C222="T3",G222," ")</f>
        <v xml:space="preserve"> </v>
      </c>
      <c r="Q222" s="569" t="str">
        <f t="shared" ref="Q222" si="479">+IF(C222="T3",H222," ")</f>
        <v xml:space="preserve"> </v>
      </c>
      <c r="R222" s="567" t="str">
        <f t="shared" ref="R222" si="480">+IF(C222="T4",G222," ")</f>
        <v xml:space="preserve"> </v>
      </c>
      <c r="S222" s="200" t="str">
        <f t="shared" ref="S222" si="481">+IF(C222="T4",H222," ")</f>
        <v xml:space="preserve"> </v>
      </c>
      <c r="T222" s="567" t="str">
        <f t="shared" ref="T222" si="482">+IF(C222="T5",G222," ")</f>
        <v xml:space="preserve"> </v>
      </c>
      <c r="U222" s="200" t="str">
        <f t="shared" ref="U222" si="483">+IF(C222="T5",H222," ")</f>
        <v xml:space="preserve"> </v>
      </c>
      <c r="V222" s="567" t="str">
        <f t="shared" ref="V222" si="484">+IF(C222="T6",G222," ")</f>
        <v xml:space="preserve"> </v>
      </c>
      <c r="W222" s="200" t="str">
        <f t="shared" ref="W222" si="485">+IF(C222="T6",H222," ")</f>
        <v xml:space="preserve"> </v>
      </c>
      <c r="Y222" s="213">
        <v>16.100999999999999</v>
      </c>
      <c r="Z222" s="218" t="str">
        <f>IF(B222="B",G222," ")</f>
        <v>NOT SCORED</v>
      </c>
      <c r="AA222" s="218">
        <f>IF(B222="B",H222," ")</f>
        <v>1.5056E-2</v>
      </c>
      <c r="AB222" s="175" t="str">
        <f t="shared" si="461"/>
        <v>NOT SCORED</v>
      </c>
    </row>
    <row r="223" spans="1:28" ht="45" x14ac:dyDescent="0.2">
      <c r="A223" s="564">
        <v>16.102</v>
      </c>
      <c r="B223" s="564" t="s">
        <v>463</v>
      </c>
      <c r="C223" s="179"/>
      <c r="D223" s="540" t="s">
        <v>93</v>
      </c>
      <c r="E223" s="174" t="str">
        <f>+IF(Checklist!C225="","NOT SCORED",Checklist!C225)</f>
        <v>NOT SCORED</v>
      </c>
      <c r="F223" s="172">
        <v>3.653E-3</v>
      </c>
      <c r="G223" s="174" t="str">
        <f t="shared" si="447"/>
        <v>NOT SCORED</v>
      </c>
      <c r="H223" s="172">
        <f>IF(E223="N/A","N/A",IF(E223="n/p","N/P",F223*4))</f>
        <v>1.4612E-2</v>
      </c>
      <c r="I223" s="175" t="str">
        <f t="shared" si="448"/>
        <v>NOT SCORED</v>
      </c>
      <c r="J223" s="36"/>
      <c r="K223" s="83">
        <v>16.102</v>
      </c>
      <c r="L223" s="567" t="str">
        <f t="shared" ref="L223:L225" si="486">+IF(C223="T1",G223," ")</f>
        <v xml:space="preserve"> </v>
      </c>
      <c r="M223" s="568" t="str">
        <f t="shared" ref="M223:M225" si="487">+IF(C223="T1",H223," ")</f>
        <v xml:space="preserve"> </v>
      </c>
      <c r="N223" s="567" t="str">
        <f t="shared" ref="N223:N225" si="488">+IF(C223="T2",G223," ")</f>
        <v xml:space="preserve"> </v>
      </c>
      <c r="O223" s="569" t="str">
        <f t="shared" ref="O223:O225" si="489">+IF(C223="T2",H223," ")</f>
        <v xml:space="preserve"> </v>
      </c>
      <c r="P223" s="567" t="str">
        <f t="shared" ref="P223:P225" si="490">+IF(C223="T3",G223," ")</f>
        <v xml:space="preserve"> </v>
      </c>
      <c r="Q223" s="569" t="str">
        <f t="shared" ref="Q223:Q225" si="491">+IF(C223="T3",H223," ")</f>
        <v xml:space="preserve"> </v>
      </c>
      <c r="R223" s="567" t="str">
        <f t="shared" ref="R223:R225" si="492">+IF(C223="T4",G223," ")</f>
        <v xml:space="preserve"> </v>
      </c>
      <c r="S223" s="200" t="str">
        <f t="shared" ref="S223:S225" si="493">+IF(C223="T4",H223," ")</f>
        <v xml:space="preserve"> </v>
      </c>
      <c r="T223" s="567" t="str">
        <f t="shared" ref="T223:T225" si="494">+IF(C223="T5",G223," ")</f>
        <v xml:space="preserve"> </v>
      </c>
      <c r="U223" s="200" t="str">
        <f t="shared" ref="U223:U225" si="495">+IF(C223="T5",H223," ")</f>
        <v xml:space="preserve"> </v>
      </c>
      <c r="V223" s="567" t="str">
        <f t="shared" ref="V223:V225" si="496">+IF(C223="T6",G223," ")</f>
        <v xml:space="preserve"> </v>
      </c>
      <c r="W223" s="200" t="str">
        <f t="shared" ref="W223:W225" si="497">+IF(C223="T6",H223," ")</f>
        <v xml:space="preserve"> </v>
      </c>
      <c r="Y223" s="214">
        <v>16.102</v>
      </c>
      <c r="Z223" s="218" t="str">
        <f>IF(B223="B",G223," ")</f>
        <v>NOT SCORED</v>
      </c>
      <c r="AA223" s="218">
        <f>IF(B223="B",H223," ")</f>
        <v>1.4612E-2</v>
      </c>
      <c r="AB223" s="175" t="str">
        <f t="shared" si="461"/>
        <v>NOT SCORED</v>
      </c>
    </row>
    <row r="224" spans="1:28" ht="33.75" x14ac:dyDescent="0.2">
      <c r="A224" s="238">
        <v>16.103000000000002</v>
      </c>
      <c r="B224" s="238"/>
      <c r="C224" s="179"/>
      <c r="D224" s="518" t="s">
        <v>160</v>
      </c>
      <c r="E224" s="174" t="str">
        <f>+IF(Checklist!C226="","NOT SCORED",Checklist!C226)</f>
        <v>NOT SCORED</v>
      </c>
      <c r="F224" s="172">
        <v>3.6359999999999999E-3</v>
      </c>
      <c r="G224" s="174" t="str">
        <f t="shared" si="447"/>
        <v>NOT SCORED</v>
      </c>
      <c r="H224" s="172">
        <f>IF(E224="N/A","N/A",IF(E224="n/p","N/P",F224*4))</f>
        <v>1.4544E-2</v>
      </c>
      <c r="I224" s="175" t="str">
        <f t="shared" si="448"/>
        <v>NOT SCORED</v>
      </c>
      <c r="J224" s="36"/>
      <c r="K224" s="84">
        <v>16.103000000000002</v>
      </c>
      <c r="L224" s="567" t="str">
        <f t="shared" si="486"/>
        <v xml:space="preserve"> </v>
      </c>
      <c r="M224" s="568" t="str">
        <f t="shared" si="487"/>
        <v xml:space="preserve"> </v>
      </c>
      <c r="N224" s="567" t="str">
        <f t="shared" si="488"/>
        <v xml:space="preserve"> </v>
      </c>
      <c r="O224" s="569" t="str">
        <f t="shared" si="489"/>
        <v xml:space="preserve"> </v>
      </c>
      <c r="P224" s="567" t="str">
        <f t="shared" si="490"/>
        <v xml:space="preserve"> </v>
      </c>
      <c r="Q224" s="569" t="str">
        <f t="shared" si="491"/>
        <v xml:space="preserve"> </v>
      </c>
      <c r="R224" s="567" t="str">
        <f t="shared" si="492"/>
        <v xml:space="preserve"> </v>
      </c>
      <c r="S224" s="200" t="str">
        <f t="shared" si="493"/>
        <v xml:space="preserve"> </v>
      </c>
      <c r="T224" s="567" t="str">
        <f t="shared" si="494"/>
        <v xml:space="preserve"> </v>
      </c>
      <c r="U224" s="200" t="str">
        <f t="shared" si="495"/>
        <v xml:space="preserve"> </v>
      </c>
      <c r="V224" s="567" t="str">
        <f t="shared" si="496"/>
        <v xml:space="preserve"> </v>
      </c>
      <c r="W224" s="200" t="str">
        <f t="shared" si="497"/>
        <v xml:space="preserve"> </v>
      </c>
      <c r="Y224" s="238">
        <v>16.103000000000002</v>
      </c>
      <c r="Z224" s="218" t="str">
        <f>IF(B224="B",G224," ")</f>
        <v xml:space="preserve"> </v>
      </c>
      <c r="AA224" s="218" t="str">
        <f>IF(B224="B",H224," ")</f>
        <v xml:space="preserve"> </v>
      </c>
      <c r="AB224" s="175" t="str">
        <f t="shared" si="461"/>
        <v xml:space="preserve"> </v>
      </c>
    </row>
    <row r="225" spans="1:28" ht="45.75" thickBot="1" x14ac:dyDescent="0.25">
      <c r="A225" s="230">
        <v>16.103999999999999</v>
      </c>
      <c r="B225" s="230"/>
      <c r="C225" s="481"/>
      <c r="D225" s="565" t="s">
        <v>94</v>
      </c>
      <c r="E225" s="174" t="str">
        <f>+IF(Checklist!C227="","NOT SCORED",Checklist!C227)</f>
        <v>NOT SCORED</v>
      </c>
      <c r="F225" s="35">
        <v>3.7060000000000001E-3</v>
      </c>
      <c r="G225" s="174" t="str">
        <f t="shared" si="447"/>
        <v>NOT SCORED</v>
      </c>
      <c r="H225" s="35">
        <f>IF(E225="N/A","N/A",IF(E225="n/p","N/P",F225*4))</f>
        <v>1.4824E-2</v>
      </c>
      <c r="I225" s="175" t="str">
        <f t="shared" si="448"/>
        <v>NOT SCORED</v>
      </c>
      <c r="J225" s="36"/>
      <c r="K225" s="81">
        <v>16.103999999999999</v>
      </c>
      <c r="L225" s="567" t="str">
        <f t="shared" si="486"/>
        <v xml:space="preserve"> </v>
      </c>
      <c r="M225" s="568" t="str">
        <f t="shared" si="487"/>
        <v xml:space="preserve"> </v>
      </c>
      <c r="N225" s="567" t="str">
        <f t="shared" si="488"/>
        <v xml:space="preserve"> </v>
      </c>
      <c r="O225" s="569" t="str">
        <f t="shared" si="489"/>
        <v xml:space="preserve"> </v>
      </c>
      <c r="P225" s="567" t="str">
        <f t="shared" si="490"/>
        <v xml:space="preserve"> </v>
      </c>
      <c r="Q225" s="569" t="str">
        <f t="shared" si="491"/>
        <v xml:space="preserve"> </v>
      </c>
      <c r="R225" s="567" t="str">
        <f t="shared" si="492"/>
        <v xml:space="preserve"> </v>
      </c>
      <c r="S225" s="200" t="str">
        <f t="shared" si="493"/>
        <v xml:space="preserve"> </v>
      </c>
      <c r="T225" s="567" t="str">
        <f t="shared" si="494"/>
        <v xml:space="preserve"> </v>
      </c>
      <c r="U225" s="200" t="str">
        <f t="shared" si="495"/>
        <v xml:space="preserve"> </v>
      </c>
      <c r="V225" s="567" t="str">
        <f t="shared" si="496"/>
        <v xml:space="preserve"> </v>
      </c>
      <c r="W225" s="200" t="str">
        <f t="shared" si="497"/>
        <v xml:space="preserve"> </v>
      </c>
      <c r="Y225" s="238">
        <v>16.103999999999999</v>
      </c>
      <c r="Z225" s="218" t="str">
        <f>IF(B225="B",G225," ")</f>
        <v xml:space="preserve"> </v>
      </c>
      <c r="AA225" s="218" t="str">
        <f>IF(B225="B",H225," ")</f>
        <v xml:space="preserve"> </v>
      </c>
      <c r="AB225" s="175" t="str">
        <f t="shared" si="461"/>
        <v xml:space="preserve"> </v>
      </c>
    </row>
    <row r="226" spans="1:28" x14ac:dyDescent="0.2">
      <c r="A226" s="70"/>
      <c r="B226" s="70"/>
      <c r="C226" s="490"/>
      <c r="D226" s="74" t="s">
        <v>42</v>
      </c>
      <c r="E226" s="365"/>
      <c r="F226" s="75"/>
      <c r="G226" s="75"/>
      <c r="H226" s="75"/>
      <c r="I226" s="75"/>
      <c r="J226" s="36"/>
      <c r="K226" s="70"/>
      <c r="L226" s="571"/>
      <c r="M226" s="572"/>
      <c r="N226" s="571"/>
      <c r="O226" s="572"/>
      <c r="P226" s="571"/>
      <c r="Q226" s="572"/>
      <c r="R226" s="571"/>
      <c r="S226" s="572"/>
      <c r="T226" s="571"/>
      <c r="U226" s="572"/>
      <c r="V226" s="571"/>
      <c r="W226" s="572"/>
      <c r="Y226" s="235"/>
      <c r="Z226" s="231"/>
      <c r="AA226" s="231"/>
      <c r="AB226" s="236"/>
    </row>
    <row r="227" spans="1:28" ht="13.5" thickBot="1" x14ac:dyDescent="0.25">
      <c r="A227" s="53">
        <v>17</v>
      </c>
      <c r="B227" s="53"/>
      <c r="C227" s="491"/>
      <c r="D227" s="71" t="s">
        <v>41</v>
      </c>
      <c r="E227" s="72"/>
      <c r="F227" s="72"/>
      <c r="G227" s="73">
        <f>SUM(G228:G241)</f>
        <v>2.2800000000000001E-2</v>
      </c>
      <c r="H227" s="73">
        <f>SUM(H228:H241)</f>
        <v>5.4699999999999999E-2</v>
      </c>
      <c r="I227" s="54">
        <f>G227/H227</f>
        <v>0.42</v>
      </c>
      <c r="J227" s="36"/>
      <c r="K227" s="53">
        <v>17</v>
      </c>
      <c r="L227" s="571"/>
      <c r="M227" s="572"/>
      <c r="N227" s="571"/>
      <c r="O227" s="572"/>
      <c r="P227" s="571"/>
      <c r="Q227" s="572"/>
      <c r="R227" s="571"/>
      <c r="S227" s="572"/>
      <c r="T227" s="571"/>
      <c r="U227" s="572"/>
      <c r="V227" s="571"/>
      <c r="W227" s="572"/>
      <c r="Y227" s="233">
        <v>17</v>
      </c>
      <c r="Z227" s="242">
        <f>SUM(Z228:Z241)</f>
        <v>0</v>
      </c>
      <c r="AA227" s="242">
        <f>SUM(AA228:AA241)</f>
        <v>1.9244000000000001E-2</v>
      </c>
      <c r="AB227" s="232">
        <f>Z227/AA227</f>
        <v>0</v>
      </c>
    </row>
    <row r="228" spans="1:28" ht="25.5" x14ac:dyDescent="0.2">
      <c r="A228" s="38">
        <v>17.100999999999999</v>
      </c>
      <c r="B228" s="38"/>
      <c r="C228" s="226"/>
      <c r="D228" s="532" t="s">
        <v>423</v>
      </c>
      <c r="E228" s="174" t="str">
        <f>+IF(Checklist!C230="","NOT SCORED",Checklist!C230)</f>
        <v>NOT SCORED</v>
      </c>
      <c r="F228" s="35">
        <v>8.9499999999999996E-4</v>
      </c>
      <c r="G228" s="174" t="str">
        <f t="shared" ref="G228:G241" si="498">IF(E228="NOT SCORED","NOT SCORED",IF(E228="n/p","N/P",E228*F228))</f>
        <v>NOT SCORED</v>
      </c>
      <c r="H228" s="61">
        <f t="shared" ref="H228:H241" si="499">IF(E228="N/A","N/A",IF(E228="n/p","N/P",F228*4))</f>
        <v>3.5799999999999998E-3</v>
      </c>
      <c r="I228" s="175" t="str">
        <f t="shared" ref="I228:I241" si="500">IF(E228="NOT SCORED","NOT SCORED",IF(E228="n/p","N/P",G228/H228))</f>
        <v>NOT SCORED</v>
      </c>
      <c r="J228" s="36"/>
      <c r="K228" s="38">
        <v>17.100999999999999</v>
      </c>
      <c r="L228" s="567" t="str">
        <f t="shared" ref="L228" si="501">+IF(C228="T1",G228," ")</f>
        <v xml:space="preserve"> </v>
      </c>
      <c r="M228" s="568" t="str">
        <f t="shared" ref="M228" si="502">+IF(C228="T1",H228," ")</f>
        <v xml:space="preserve"> </v>
      </c>
      <c r="N228" s="567" t="str">
        <f t="shared" ref="N228" si="503">+IF(C228="T2",G228," ")</f>
        <v xml:space="preserve"> </v>
      </c>
      <c r="O228" s="569" t="str">
        <f t="shared" ref="O228" si="504">+IF(C228="T2",H228," ")</f>
        <v xml:space="preserve"> </v>
      </c>
      <c r="P228" s="567" t="str">
        <f t="shared" ref="P228" si="505">+IF(C228="T3",G228," ")</f>
        <v xml:space="preserve"> </v>
      </c>
      <c r="Q228" s="569" t="str">
        <f t="shared" ref="Q228" si="506">+IF(C228="T3",H228," ")</f>
        <v xml:space="preserve"> </v>
      </c>
      <c r="R228" s="567" t="str">
        <f t="shared" ref="R228" si="507">+IF(C228="T4",G228," ")</f>
        <v xml:space="preserve"> </v>
      </c>
      <c r="S228" s="200" t="str">
        <f t="shared" ref="S228" si="508">+IF(C228="T4",H228," ")</f>
        <v xml:space="preserve"> </v>
      </c>
      <c r="T228" s="567" t="str">
        <f t="shared" ref="T228" si="509">+IF(C228="T5",G228," ")</f>
        <v xml:space="preserve"> </v>
      </c>
      <c r="U228" s="200" t="str">
        <f t="shared" ref="U228" si="510">+IF(C228="T5",H228," ")</f>
        <v xml:space="preserve"> </v>
      </c>
      <c r="V228" s="567" t="str">
        <f t="shared" ref="V228" si="511">+IF(C228="T6",G228," ")</f>
        <v xml:space="preserve"> </v>
      </c>
      <c r="W228" s="200" t="str">
        <f t="shared" ref="W228" si="512">+IF(C228="T6",H228," ")</f>
        <v xml:space="preserve"> </v>
      </c>
      <c r="Y228" s="179">
        <v>17.100999999999999</v>
      </c>
      <c r="Z228" s="218" t="str">
        <f>IF(B228="B",G228," ")</f>
        <v xml:space="preserve"> </v>
      </c>
      <c r="AA228" s="218" t="str">
        <f>IF(B228="B",H228," ")</f>
        <v xml:space="preserve"> </v>
      </c>
      <c r="AB228" s="175" t="str">
        <f t="shared" ref="AB228:AB241" si="513">IF(Z228="NOT SCORED","NOT SCORED",IF(B228="B",Z228/AA228," "))</f>
        <v xml:space="preserve"> </v>
      </c>
    </row>
    <row r="229" spans="1:28" ht="33.75" x14ac:dyDescent="0.2">
      <c r="A229" s="317">
        <v>17.102</v>
      </c>
      <c r="B229" s="317" t="s">
        <v>463</v>
      </c>
      <c r="C229" s="179"/>
      <c r="D229" s="532" t="s">
        <v>466</v>
      </c>
      <c r="E229" s="174" t="str">
        <f>+IF(Checklist!C231="","NOT SCORED",Checklist!C231)</f>
        <v>NOT SCORED</v>
      </c>
      <c r="F229" s="35">
        <v>1.2099999999999999E-3</v>
      </c>
      <c r="G229" s="174" t="str">
        <f t="shared" si="498"/>
        <v>NOT SCORED</v>
      </c>
      <c r="H229" s="61">
        <f t="shared" si="499"/>
        <v>4.8399999999999997E-3</v>
      </c>
      <c r="I229" s="175" t="str">
        <f t="shared" si="500"/>
        <v>NOT SCORED</v>
      </c>
      <c r="J229" s="36"/>
      <c r="K229" s="38">
        <v>17.102</v>
      </c>
      <c r="L229" s="567" t="str">
        <f t="shared" ref="L229:L241" si="514">+IF(C229="T1",G229," ")</f>
        <v xml:space="preserve"> </v>
      </c>
      <c r="M229" s="568" t="str">
        <f t="shared" ref="M229:M241" si="515">+IF(C229="T1",H229," ")</f>
        <v xml:space="preserve"> </v>
      </c>
      <c r="N229" s="567" t="str">
        <f t="shared" ref="N229:N241" si="516">+IF(C229="T2",G229," ")</f>
        <v xml:space="preserve"> </v>
      </c>
      <c r="O229" s="569" t="str">
        <f t="shared" ref="O229:O241" si="517">+IF(C229="T2",H229," ")</f>
        <v xml:space="preserve"> </v>
      </c>
      <c r="P229" s="567" t="str">
        <f t="shared" ref="P229:P241" si="518">+IF(C229="T3",G229," ")</f>
        <v xml:space="preserve"> </v>
      </c>
      <c r="Q229" s="569" t="str">
        <f t="shared" ref="Q229:Q241" si="519">+IF(C229="T3",H229," ")</f>
        <v xml:space="preserve"> </v>
      </c>
      <c r="R229" s="567" t="str">
        <f t="shared" ref="R229:R241" si="520">+IF(C229="T4",G229," ")</f>
        <v xml:space="preserve"> </v>
      </c>
      <c r="S229" s="200" t="str">
        <f t="shared" ref="S229:S241" si="521">+IF(C229="T4",H229," ")</f>
        <v xml:space="preserve"> </v>
      </c>
      <c r="T229" s="567" t="str">
        <f t="shared" ref="T229:T241" si="522">+IF(C229="T5",G229," ")</f>
        <v xml:space="preserve"> </v>
      </c>
      <c r="U229" s="200" t="str">
        <f t="shared" ref="U229:U241" si="523">+IF(C229="T5",H229," ")</f>
        <v xml:space="preserve"> </v>
      </c>
      <c r="V229" s="567" t="str">
        <f t="shared" ref="V229:V241" si="524">+IF(C229="T6",G229," ")</f>
        <v xml:space="preserve"> </v>
      </c>
      <c r="W229" s="200" t="str">
        <f t="shared" ref="W229:W241" si="525">+IF(C229="T6",H229," ")</f>
        <v xml:space="preserve"> </v>
      </c>
      <c r="Y229" s="213">
        <v>17.102</v>
      </c>
      <c r="Z229" s="218" t="str">
        <f t="shared" ref="Z229:Z241" si="526">IF(B229="B",G229," ")</f>
        <v>NOT SCORED</v>
      </c>
      <c r="AA229" s="218">
        <f t="shared" ref="AA229:AA241" si="527">IF(B229="B",H229," ")</f>
        <v>4.8399999999999997E-3</v>
      </c>
      <c r="AB229" s="175" t="str">
        <f t="shared" si="513"/>
        <v>NOT SCORED</v>
      </c>
    </row>
    <row r="230" spans="1:28" ht="33.75" x14ac:dyDescent="0.2">
      <c r="A230" s="317">
        <v>17.103000000000002</v>
      </c>
      <c r="B230" s="317" t="s">
        <v>463</v>
      </c>
      <c r="C230" s="179"/>
      <c r="D230" s="532" t="s">
        <v>45</v>
      </c>
      <c r="E230" s="174" t="str">
        <f>+IF(Checklist!C232="","NOT SCORED",Checklist!C232)</f>
        <v>NOT SCORED</v>
      </c>
      <c r="F230" s="35">
        <v>1.209E-3</v>
      </c>
      <c r="G230" s="174" t="str">
        <f t="shared" si="498"/>
        <v>NOT SCORED</v>
      </c>
      <c r="H230" s="35">
        <f t="shared" si="499"/>
        <v>4.836E-3</v>
      </c>
      <c r="I230" s="175" t="str">
        <f t="shared" si="500"/>
        <v>NOT SCORED</v>
      </c>
      <c r="J230" s="36"/>
      <c r="K230" s="38">
        <v>17.103000000000002</v>
      </c>
      <c r="L230" s="567" t="str">
        <f t="shared" si="514"/>
        <v xml:space="preserve"> </v>
      </c>
      <c r="M230" s="568" t="str">
        <f t="shared" si="515"/>
        <v xml:space="preserve"> </v>
      </c>
      <c r="N230" s="567" t="str">
        <f t="shared" si="516"/>
        <v xml:space="preserve"> </v>
      </c>
      <c r="O230" s="569" t="str">
        <f t="shared" si="517"/>
        <v xml:space="preserve"> </v>
      </c>
      <c r="P230" s="567" t="str">
        <f t="shared" si="518"/>
        <v xml:space="preserve"> </v>
      </c>
      <c r="Q230" s="569" t="str">
        <f t="shared" si="519"/>
        <v xml:space="preserve"> </v>
      </c>
      <c r="R230" s="567" t="str">
        <f t="shared" si="520"/>
        <v xml:space="preserve"> </v>
      </c>
      <c r="S230" s="200" t="str">
        <f t="shared" si="521"/>
        <v xml:space="preserve"> </v>
      </c>
      <c r="T230" s="567" t="str">
        <f t="shared" si="522"/>
        <v xml:space="preserve"> </v>
      </c>
      <c r="U230" s="200" t="str">
        <f t="shared" si="523"/>
        <v xml:space="preserve"> </v>
      </c>
      <c r="V230" s="567" t="str">
        <f t="shared" si="524"/>
        <v xml:space="preserve"> </v>
      </c>
      <c r="W230" s="200" t="str">
        <f t="shared" si="525"/>
        <v xml:space="preserve"> </v>
      </c>
      <c r="Y230" s="213">
        <v>17.103000000000002</v>
      </c>
      <c r="Z230" s="218" t="str">
        <f t="shared" si="526"/>
        <v>NOT SCORED</v>
      </c>
      <c r="AA230" s="218">
        <f t="shared" si="527"/>
        <v>4.836E-3</v>
      </c>
      <c r="AB230" s="175" t="str">
        <f t="shared" si="513"/>
        <v>NOT SCORED</v>
      </c>
    </row>
    <row r="231" spans="1:28" ht="25.5" x14ac:dyDescent="0.2">
      <c r="A231" s="317">
        <v>17.103999999999999</v>
      </c>
      <c r="B231" s="317" t="s">
        <v>463</v>
      </c>
      <c r="C231" s="179"/>
      <c r="D231" s="532" t="s">
        <v>169</v>
      </c>
      <c r="E231" s="174" t="str">
        <f>+IF(Checklist!C233="","NOT SCORED",Checklist!C233)</f>
        <v>NOT SCORED</v>
      </c>
      <c r="F231" s="35">
        <v>1.188E-3</v>
      </c>
      <c r="G231" s="174" t="str">
        <f t="shared" si="498"/>
        <v>NOT SCORED</v>
      </c>
      <c r="H231" s="35">
        <f t="shared" si="499"/>
        <v>4.7520000000000001E-3</v>
      </c>
      <c r="I231" s="175" t="str">
        <f t="shared" si="500"/>
        <v>NOT SCORED</v>
      </c>
      <c r="J231" s="36"/>
      <c r="K231" s="38">
        <v>17.103999999999999</v>
      </c>
      <c r="L231" s="567" t="str">
        <f t="shared" si="514"/>
        <v xml:space="preserve"> </v>
      </c>
      <c r="M231" s="568" t="str">
        <f t="shared" si="515"/>
        <v xml:space="preserve"> </v>
      </c>
      <c r="N231" s="567" t="str">
        <f t="shared" si="516"/>
        <v xml:space="preserve"> </v>
      </c>
      <c r="O231" s="569" t="str">
        <f t="shared" si="517"/>
        <v xml:space="preserve"> </v>
      </c>
      <c r="P231" s="567" t="str">
        <f t="shared" si="518"/>
        <v xml:space="preserve"> </v>
      </c>
      <c r="Q231" s="569" t="str">
        <f t="shared" si="519"/>
        <v xml:space="preserve"> </v>
      </c>
      <c r="R231" s="567" t="str">
        <f t="shared" si="520"/>
        <v xml:space="preserve"> </v>
      </c>
      <c r="S231" s="200" t="str">
        <f t="shared" si="521"/>
        <v xml:space="preserve"> </v>
      </c>
      <c r="T231" s="567" t="str">
        <f t="shared" si="522"/>
        <v xml:space="preserve"> </v>
      </c>
      <c r="U231" s="200" t="str">
        <f t="shared" si="523"/>
        <v xml:space="preserve"> </v>
      </c>
      <c r="V231" s="567" t="str">
        <f t="shared" si="524"/>
        <v xml:space="preserve"> </v>
      </c>
      <c r="W231" s="200" t="str">
        <f t="shared" si="525"/>
        <v xml:space="preserve"> </v>
      </c>
      <c r="Y231" s="213">
        <v>17.103999999999999</v>
      </c>
      <c r="Z231" s="218" t="str">
        <f t="shared" si="526"/>
        <v>NOT SCORED</v>
      </c>
      <c r="AA231" s="218">
        <f t="shared" si="527"/>
        <v>4.7520000000000001E-3</v>
      </c>
      <c r="AB231" s="175" t="str">
        <f t="shared" si="513"/>
        <v>NOT SCORED</v>
      </c>
    </row>
    <row r="232" spans="1:28" ht="67.5" x14ac:dyDescent="0.2">
      <c r="A232" s="317">
        <v>17.105</v>
      </c>
      <c r="B232" s="317" t="s">
        <v>463</v>
      </c>
      <c r="C232" s="179"/>
      <c r="D232" s="532" t="s">
        <v>170</v>
      </c>
      <c r="E232" s="174" t="str">
        <f>+IF(Checklist!C234="","NOT SCORED",Checklist!C234)</f>
        <v>NOT SCORED</v>
      </c>
      <c r="F232" s="35">
        <v>1.204E-3</v>
      </c>
      <c r="G232" s="174" t="str">
        <f t="shared" si="498"/>
        <v>NOT SCORED</v>
      </c>
      <c r="H232" s="35">
        <f t="shared" si="499"/>
        <v>4.816E-3</v>
      </c>
      <c r="I232" s="175" t="str">
        <f t="shared" si="500"/>
        <v>NOT SCORED</v>
      </c>
      <c r="J232" s="36"/>
      <c r="K232" s="38">
        <v>17.105</v>
      </c>
      <c r="L232" s="567" t="str">
        <f t="shared" si="514"/>
        <v xml:space="preserve"> </v>
      </c>
      <c r="M232" s="568" t="str">
        <f t="shared" si="515"/>
        <v xml:space="preserve"> </v>
      </c>
      <c r="N232" s="567" t="str">
        <f t="shared" si="516"/>
        <v xml:space="preserve"> </v>
      </c>
      <c r="O232" s="569" t="str">
        <f t="shared" si="517"/>
        <v xml:space="preserve"> </v>
      </c>
      <c r="P232" s="567" t="str">
        <f t="shared" si="518"/>
        <v xml:space="preserve"> </v>
      </c>
      <c r="Q232" s="569" t="str">
        <f t="shared" si="519"/>
        <v xml:space="preserve"> </v>
      </c>
      <c r="R232" s="567" t="str">
        <f t="shared" si="520"/>
        <v xml:space="preserve"> </v>
      </c>
      <c r="S232" s="200" t="str">
        <f t="shared" si="521"/>
        <v xml:space="preserve"> </v>
      </c>
      <c r="T232" s="567" t="str">
        <f t="shared" si="522"/>
        <v xml:space="preserve"> </v>
      </c>
      <c r="U232" s="200" t="str">
        <f t="shared" si="523"/>
        <v xml:space="preserve"> </v>
      </c>
      <c r="V232" s="567" t="str">
        <f t="shared" si="524"/>
        <v xml:space="preserve"> </v>
      </c>
      <c r="W232" s="200" t="str">
        <f t="shared" si="525"/>
        <v xml:space="preserve"> </v>
      </c>
      <c r="Y232" s="213">
        <v>17.105</v>
      </c>
      <c r="Z232" s="218" t="str">
        <f t="shared" si="526"/>
        <v>NOT SCORED</v>
      </c>
      <c r="AA232" s="218">
        <f t="shared" si="527"/>
        <v>4.816E-3</v>
      </c>
      <c r="AB232" s="175" t="str">
        <f t="shared" si="513"/>
        <v>NOT SCORED</v>
      </c>
    </row>
    <row r="233" spans="1:28" ht="45" x14ac:dyDescent="0.2">
      <c r="A233" s="38">
        <v>17.106000000000002</v>
      </c>
      <c r="B233" s="38"/>
      <c r="C233" s="179"/>
      <c r="D233" s="532" t="s">
        <v>171</v>
      </c>
      <c r="E233" s="174" t="str">
        <f>+IF(Checklist!C235="","NOT SCORED",Checklist!C235)</f>
        <v>NOT SCORED</v>
      </c>
      <c r="F233" s="35">
        <v>1.157E-3</v>
      </c>
      <c r="G233" s="174" t="str">
        <f t="shared" si="498"/>
        <v>NOT SCORED</v>
      </c>
      <c r="H233" s="35">
        <f t="shared" si="499"/>
        <v>4.6280000000000002E-3</v>
      </c>
      <c r="I233" s="175" t="str">
        <f t="shared" si="500"/>
        <v>NOT SCORED</v>
      </c>
      <c r="J233" s="36"/>
      <c r="K233" s="38">
        <v>17.106000000000002</v>
      </c>
      <c r="L233" s="567" t="str">
        <f t="shared" si="514"/>
        <v xml:space="preserve"> </v>
      </c>
      <c r="M233" s="568" t="str">
        <f t="shared" si="515"/>
        <v xml:space="preserve"> </v>
      </c>
      <c r="N233" s="567" t="str">
        <f t="shared" si="516"/>
        <v xml:space="preserve"> </v>
      </c>
      <c r="O233" s="569" t="str">
        <f t="shared" si="517"/>
        <v xml:space="preserve"> </v>
      </c>
      <c r="P233" s="567" t="str">
        <f t="shared" si="518"/>
        <v xml:space="preserve"> </v>
      </c>
      <c r="Q233" s="569" t="str">
        <f t="shared" si="519"/>
        <v xml:space="preserve"> </v>
      </c>
      <c r="R233" s="567" t="str">
        <f t="shared" si="520"/>
        <v xml:space="preserve"> </v>
      </c>
      <c r="S233" s="200" t="str">
        <f t="shared" si="521"/>
        <v xml:space="preserve"> </v>
      </c>
      <c r="T233" s="567" t="str">
        <f t="shared" si="522"/>
        <v xml:space="preserve"> </v>
      </c>
      <c r="U233" s="200" t="str">
        <f t="shared" si="523"/>
        <v xml:space="preserve"> </v>
      </c>
      <c r="V233" s="567" t="str">
        <f t="shared" si="524"/>
        <v xml:space="preserve"> </v>
      </c>
      <c r="W233" s="200" t="str">
        <f t="shared" si="525"/>
        <v xml:space="preserve"> </v>
      </c>
      <c r="Y233" s="179">
        <v>17.106000000000002</v>
      </c>
      <c r="Z233" s="218" t="str">
        <f t="shared" si="526"/>
        <v xml:space="preserve"> </v>
      </c>
      <c r="AA233" s="218" t="str">
        <f t="shared" si="527"/>
        <v xml:space="preserve"> </v>
      </c>
      <c r="AB233" s="175" t="str">
        <f t="shared" si="513"/>
        <v xml:space="preserve"> </v>
      </c>
    </row>
    <row r="234" spans="1:28" ht="33.75" x14ac:dyDescent="0.2">
      <c r="A234" s="38">
        <v>17.106999999999999</v>
      </c>
      <c r="B234" s="38"/>
      <c r="C234" s="179"/>
      <c r="D234" s="532" t="s">
        <v>44</v>
      </c>
      <c r="E234" s="174" t="str">
        <f>+IF(Checklist!C236="","NOT SCORED",Checklist!C236)</f>
        <v>NOT SCORED</v>
      </c>
      <c r="F234" s="35">
        <v>1.1180000000000001E-3</v>
      </c>
      <c r="G234" s="174" t="str">
        <f t="shared" si="498"/>
        <v>NOT SCORED</v>
      </c>
      <c r="H234" s="35">
        <f t="shared" si="499"/>
        <v>4.4720000000000003E-3</v>
      </c>
      <c r="I234" s="175" t="str">
        <f t="shared" si="500"/>
        <v>NOT SCORED</v>
      </c>
      <c r="J234" s="36"/>
      <c r="K234" s="38">
        <v>17.106999999999999</v>
      </c>
      <c r="L234" s="567" t="str">
        <f t="shared" si="514"/>
        <v xml:space="preserve"> </v>
      </c>
      <c r="M234" s="568" t="str">
        <f t="shared" si="515"/>
        <v xml:space="preserve"> </v>
      </c>
      <c r="N234" s="567" t="str">
        <f t="shared" si="516"/>
        <v xml:space="preserve"> </v>
      </c>
      <c r="O234" s="569" t="str">
        <f t="shared" si="517"/>
        <v xml:space="preserve"> </v>
      </c>
      <c r="P234" s="567" t="str">
        <f t="shared" si="518"/>
        <v xml:space="preserve"> </v>
      </c>
      <c r="Q234" s="569" t="str">
        <f t="shared" si="519"/>
        <v xml:space="preserve"> </v>
      </c>
      <c r="R234" s="567" t="str">
        <f t="shared" si="520"/>
        <v xml:space="preserve"> </v>
      </c>
      <c r="S234" s="200" t="str">
        <f t="shared" si="521"/>
        <v xml:space="preserve"> </v>
      </c>
      <c r="T234" s="567" t="str">
        <f t="shared" si="522"/>
        <v xml:space="preserve"> </v>
      </c>
      <c r="U234" s="200" t="str">
        <f t="shared" si="523"/>
        <v xml:space="preserve"> </v>
      </c>
      <c r="V234" s="567" t="str">
        <f t="shared" si="524"/>
        <v xml:space="preserve"> </v>
      </c>
      <c r="W234" s="200" t="str">
        <f t="shared" si="525"/>
        <v xml:space="preserve"> </v>
      </c>
      <c r="Y234" s="179">
        <v>17.106999999999999</v>
      </c>
      <c r="Z234" s="218" t="str">
        <f t="shared" si="526"/>
        <v xml:space="preserve"> </v>
      </c>
      <c r="AA234" s="218" t="str">
        <f t="shared" si="527"/>
        <v xml:space="preserve"> </v>
      </c>
      <c r="AB234" s="175" t="str">
        <f t="shared" si="513"/>
        <v xml:space="preserve"> </v>
      </c>
    </row>
    <row r="235" spans="1:28" x14ac:dyDescent="0.2">
      <c r="A235" s="38">
        <v>17.108000000000001</v>
      </c>
      <c r="B235" s="38"/>
      <c r="C235" s="179"/>
      <c r="D235" s="532" t="str">
        <f>IF('Agency Profile'!B19="X","N/A Not Governed By 49 CFR Part 659","Has the transit agency made its internal security audit schedule available to the SSO agency?")</f>
        <v>N/A Not Governed By 49 CFR Part 659</v>
      </c>
      <c r="E235" s="174">
        <f>+IF(Checklist!C237="","NOT SCORED",Checklist!C237)</f>
        <v>4</v>
      </c>
      <c r="F235" s="35">
        <v>8.6300000000000005E-4</v>
      </c>
      <c r="G235" s="174">
        <f t="shared" si="498"/>
        <v>3.4520000000000002E-3</v>
      </c>
      <c r="H235" s="35">
        <f t="shared" si="499"/>
        <v>3.4520000000000002E-3</v>
      </c>
      <c r="I235" s="175">
        <f t="shared" si="500"/>
        <v>1</v>
      </c>
      <c r="J235" s="36"/>
      <c r="K235" s="38">
        <v>17.108000000000001</v>
      </c>
      <c r="L235" s="567" t="str">
        <f t="shared" si="514"/>
        <v xml:space="preserve"> </v>
      </c>
      <c r="M235" s="568" t="str">
        <f t="shared" si="515"/>
        <v xml:space="preserve"> </v>
      </c>
      <c r="N235" s="567" t="str">
        <f t="shared" si="516"/>
        <v xml:space="preserve"> </v>
      </c>
      <c r="O235" s="569" t="str">
        <f t="shared" si="517"/>
        <v xml:space="preserve"> </v>
      </c>
      <c r="P235" s="567" t="str">
        <f t="shared" si="518"/>
        <v xml:space="preserve"> </v>
      </c>
      <c r="Q235" s="569" t="str">
        <f t="shared" si="519"/>
        <v xml:space="preserve"> </v>
      </c>
      <c r="R235" s="567" t="str">
        <f t="shared" si="520"/>
        <v xml:space="preserve"> </v>
      </c>
      <c r="S235" s="200" t="str">
        <f t="shared" si="521"/>
        <v xml:space="preserve"> </v>
      </c>
      <c r="T235" s="567" t="str">
        <f t="shared" si="522"/>
        <v xml:space="preserve"> </v>
      </c>
      <c r="U235" s="200" t="str">
        <f t="shared" si="523"/>
        <v xml:space="preserve"> </v>
      </c>
      <c r="V235" s="567" t="str">
        <f t="shared" si="524"/>
        <v xml:space="preserve"> </v>
      </c>
      <c r="W235" s="200" t="str">
        <f t="shared" si="525"/>
        <v xml:space="preserve"> </v>
      </c>
      <c r="Y235" s="179">
        <v>17.108000000000001</v>
      </c>
      <c r="Z235" s="218" t="str">
        <f t="shared" si="526"/>
        <v xml:space="preserve"> </v>
      </c>
      <c r="AA235" s="218" t="str">
        <f t="shared" si="527"/>
        <v xml:space="preserve"> </v>
      </c>
      <c r="AB235" s="175" t="str">
        <f t="shared" si="513"/>
        <v xml:space="preserve"> </v>
      </c>
    </row>
    <row r="236" spans="1:28" x14ac:dyDescent="0.2">
      <c r="A236" s="38">
        <v>17.109000000000002</v>
      </c>
      <c r="B236" s="38"/>
      <c r="C236" s="179"/>
      <c r="D236" s="532" t="str">
        <f>IF('Agency Profile'!B19="X","N/A Not Governed By 49 CFR Part 659","Has the agency made checklists and procedures used in its internal security audits available to the SSO agency?")</f>
        <v>N/A Not Governed By 49 CFR Part 659</v>
      </c>
      <c r="E236" s="174">
        <f>+IF(Checklist!C238="","NOT SCORED",Checklist!C238)</f>
        <v>4</v>
      </c>
      <c r="F236" s="35">
        <v>8.4500000000000005E-4</v>
      </c>
      <c r="G236" s="174">
        <f t="shared" si="498"/>
        <v>3.3800000000000002E-3</v>
      </c>
      <c r="H236" s="35">
        <f t="shared" si="499"/>
        <v>3.3800000000000002E-3</v>
      </c>
      <c r="I236" s="175">
        <f t="shared" si="500"/>
        <v>1</v>
      </c>
      <c r="J236" s="36"/>
      <c r="K236" s="38">
        <v>17.109000000000002</v>
      </c>
      <c r="L236" s="567" t="str">
        <f t="shared" si="514"/>
        <v xml:space="preserve"> </v>
      </c>
      <c r="M236" s="568" t="str">
        <f t="shared" si="515"/>
        <v xml:space="preserve"> </v>
      </c>
      <c r="N236" s="567" t="str">
        <f t="shared" si="516"/>
        <v xml:space="preserve"> </v>
      </c>
      <c r="O236" s="569" t="str">
        <f t="shared" si="517"/>
        <v xml:space="preserve"> </v>
      </c>
      <c r="P236" s="567" t="str">
        <f t="shared" si="518"/>
        <v xml:space="preserve"> </v>
      </c>
      <c r="Q236" s="569" t="str">
        <f t="shared" si="519"/>
        <v xml:space="preserve"> </v>
      </c>
      <c r="R236" s="567" t="str">
        <f t="shared" si="520"/>
        <v xml:space="preserve"> </v>
      </c>
      <c r="S236" s="200" t="str">
        <f t="shared" si="521"/>
        <v xml:space="preserve"> </v>
      </c>
      <c r="T236" s="567" t="str">
        <f t="shared" si="522"/>
        <v xml:space="preserve"> </v>
      </c>
      <c r="U236" s="200" t="str">
        <f t="shared" si="523"/>
        <v xml:space="preserve"> </v>
      </c>
      <c r="V236" s="567" t="str">
        <f t="shared" si="524"/>
        <v xml:space="preserve"> </v>
      </c>
      <c r="W236" s="200" t="str">
        <f t="shared" si="525"/>
        <v xml:space="preserve"> </v>
      </c>
      <c r="Y236" s="179">
        <v>17.109000000000002</v>
      </c>
      <c r="Z236" s="218" t="str">
        <f t="shared" si="526"/>
        <v xml:space="preserve"> </v>
      </c>
      <c r="AA236" s="218" t="str">
        <f t="shared" si="527"/>
        <v xml:space="preserve"> </v>
      </c>
      <c r="AB236" s="175" t="str">
        <f t="shared" si="513"/>
        <v xml:space="preserve"> </v>
      </c>
    </row>
    <row r="237" spans="1:28" x14ac:dyDescent="0.2">
      <c r="A237" s="38">
        <v>17.11</v>
      </c>
      <c r="B237" s="38"/>
      <c r="C237" s="179"/>
      <c r="D237" s="532" t="str">
        <f>IF('Agency Profile'!B19="X","N/A Not Governed By 49 CFR Part 659","Has the transit agency notified the SSO agency 30 days prior to the conduct of an internal security audit?")</f>
        <v>N/A Not Governed By 49 CFR Part 659</v>
      </c>
      <c r="E237" s="174">
        <f>+IF(Checklist!C239="","NOT SCORED",Checklist!C239)</f>
        <v>4</v>
      </c>
      <c r="F237" s="35">
        <v>8.0999999999999996E-4</v>
      </c>
      <c r="G237" s="174">
        <f t="shared" si="498"/>
        <v>3.2399999999999998E-3</v>
      </c>
      <c r="H237" s="35">
        <f t="shared" si="499"/>
        <v>3.2399999999999998E-3</v>
      </c>
      <c r="I237" s="175">
        <f t="shared" si="500"/>
        <v>1</v>
      </c>
      <c r="J237" s="36"/>
      <c r="K237" s="38">
        <v>17.11</v>
      </c>
      <c r="L237" s="567" t="str">
        <f t="shared" si="514"/>
        <v xml:space="preserve"> </v>
      </c>
      <c r="M237" s="568" t="str">
        <f t="shared" si="515"/>
        <v xml:space="preserve"> </v>
      </c>
      <c r="N237" s="567" t="str">
        <f t="shared" si="516"/>
        <v xml:space="preserve"> </v>
      </c>
      <c r="O237" s="569" t="str">
        <f t="shared" si="517"/>
        <v xml:space="preserve"> </v>
      </c>
      <c r="P237" s="567" t="str">
        <f t="shared" si="518"/>
        <v xml:space="preserve"> </v>
      </c>
      <c r="Q237" s="569" t="str">
        <f t="shared" si="519"/>
        <v xml:space="preserve"> </v>
      </c>
      <c r="R237" s="567" t="str">
        <f t="shared" si="520"/>
        <v xml:space="preserve"> </v>
      </c>
      <c r="S237" s="200" t="str">
        <f t="shared" si="521"/>
        <v xml:space="preserve"> </v>
      </c>
      <c r="T237" s="567" t="str">
        <f t="shared" si="522"/>
        <v xml:space="preserve"> </v>
      </c>
      <c r="U237" s="200" t="str">
        <f t="shared" si="523"/>
        <v xml:space="preserve"> </v>
      </c>
      <c r="V237" s="567" t="str">
        <f t="shared" si="524"/>
        <v xml:space="preserve"> </v>
      </c>
      <c r="W237" s="200" t="str">
        <f t="shared" si="525"/>
        <v xml:space="preserve"> </v>
      </c>
      <c r="Y237" s="179">
        <v>17.11</v>
      </c>
      <c r="Z237" s="218" t="str">
        <f t="shared" si="526"/>
        <v xml:space="preserve"> </v>
      </c>
      <c r="AA237" s="218" t="str">
        <f t="shared" si="527"/>
        <v xml:space="preserve"> </v>
      </c>
      <c r="AB237" s="175" t="str">
        <f t="shared" si="513"/>
        <v xml:space="preserve"> </v>
      </c>
    </row>
    <row r="238" spans="1:28" x14ac:dyDescent="0.2">
      <c r="A238" s="38">
        <v>17.111000000000001</v>
      </c>
      <c r="B238" s="38"/>
      <c r="C238" s="179"/>
      <c r="D238" s="532" t="str">
        <f>IF('Agency Profile'!B19="X","N/A Not Governed By 49 CFR Part 659","Has a report documenting internal security audit process and the status of findings and corrective actions been made available to the SSO agency within the previous 12 months?")</f>
        <v>N/A Not Governed By 49 CFR Part 659</v>
      </c>
      <c r="E238" s="174">
        <f>+IF(Checklist!C240="","NOT SCORED",Checklist!C240)</f>
        <v>4</v>
      </c>
      <c r="F238" s="35">
        <v>8.0999999999999996E-4</v>
      </c>
      <c r="G238" s="174">
        <f t="shared" si="498"/>
        <v>3.2399999999999998E-3</v>
      </c>
      <c r="H238" s="35">
        <f t="shared" si="499"/>
        <v>3.2399999999999998E-3</v>
      </c>
      <c r="I238" s="175">
        <f t="shared" si="500"/>
        <v>1</v>
      </c>
      <c r="J238" s="36"/>
      <c r="K238" s="38">
        <v>17.111000000000001</v>
      </c>
      <c r="L238" s="567" t="str">
        <f t="shared" si="514"/>
        <v xml:space="preserve"> </v>
      </c>
      <c r="M238" s="568" t="str">
        <f t="shared" si="515"/>
        <v xml:space="preserve"> </v>
      </c>
      <c r="N238" s="567" t="str">
        <f t="shared" si="516"/>
        <v xml:space="preserve"> </v>
      </c>
      <c r="O238" s="569" t="str">
        <f t="shared" si="517"/>
        <v xml:space="preserve"> </v>
      </c>
      <c r="P238" s="567" t="str">
        <f t="shared" si="518"/>
        <v xml:space="preserve"> </v>
      </c>
      <c r="Q238" s="569" t="str">
        <f t="shared" si="519"/>
        <v xml:space="preserve"> </v>
      </c>
      <c r="R238" s="567" t="str">
        <f t="shared" si="520"/>
        <v xml:space="preserve"> </v>
      </c>
      <c r="S238" s="200" t="str">
        <f t="shared" si="521"/>
        <v xml:space="preserve"> </v>
      </c>
      <c r="T238" s="567" t="str">
        <f t="shared" si="522"/>
        <v xml:space="preserve"> </v>
      </c>
      <c r="U238" s="200" t="str">
        <f t="shared" si="523"/>
        <v xml:space="preserve"> </v>
      </c>
      <c r="V238" s="567" t="str">
        <f t="shared" si="524"/>
        <v xml:space="preserve"> </v>
      </c>
      <c r="W238" s="200" t="str">
        <f t="shared" si="525"/>
        <v xml:space="preserve"> </v>
      </c>
      <c r="Y238" s="179">
        <v>17.111000000000001</v>
      </c>
      <c r="Z238" s="218" t="str">
        <f t="shared" si="526"/>
        <v xml:space="preserve"> </v>
      </c>
      <c r="AA238" s="218" t="str">
        <f t="shared" si="527"/>
        <v xml:space="preserve"> </v>
      </c>
      <c r="AB238" s="175" t="str">
        <f t="shared" si="513"/>
        <v xml:space="preserve"> </v>
      </c>
    </row>
    <row r="239" spans="1:28" x14ac:dyDescent="0.2">
      <c r="A239" s="38">
        <v>17.111999999999998</v>
      </c>
      <c r="B239" s="38"/>
      <c r="C239" s="179"/>
      <c r="D239" s="532" t="str">
        <f>IF('Agency Profile'!B19="X","N/A Not Governed By 49 CFR Part 659","Has the transit agency's chief executive certified to the SSO agency that the transit agency is in compliance with its SSP? ")</f>
        <v>N/A Not Governed By 49 CFR Part 659</v>
      </c>
      <c r="E239" s="174">
        <f>+IF(Checklist!C241="","NOT SCORED",Checklist!C241)</f>
        <v>4</v>
      </c>
      <c r="F239" s="35">
        <v>8.1700000000000002E-4</v>
      </c>
      <c r="G239" s="174">
        <f t="shared" si="498"/>
        <v>3.2680000000000001E-3</v>
      </c>
      <c r="H239" s="35">
        <f t="shared" si="499"/>
        <v>3.2680000000000001E-3</v>
      </c>
      <c r="I239" s="175">
        <f t="shared" si="500"/>
        <v>1</v>
      </c>
      <c r="J239" s="36"/>
      <c r="K239" s="38">
        <v>17.111999999999998</v>
      </c>
      <c r="L239" s="567" t="str">
        <f t="shared" si="514"/>
        <v xml:space="preserve"> </v>
      </c>
      <c r="M239" s="568" t="str">
        <f t="shared" si="515"/>
        <v xml:space="preserve"> </v>
      </c>
      <c r="N239" s="567" t="str">
        <f t="shared" si="516"/>
        <v xml:space="preserve"> </v>
      </c>
      <c r="O239" s="569" t="str">
        <f t="shared" si="517"/>
        <v xml:space="preserve"> </v>
      </c>
      <c r="P239" s="567" t="str">
        <f t="shared" si="518"/>
        <v xml:space="preserve"> </v>
      </c>
      <c r="Q239" s="569" t="str">
        <f t="shared" si="519"/>
        <v xml:space="preserve"> </v>
      </c>
      <c r="R239" s="567" t="str">
        <f t="shared" si="520"/>
        <v xml:space="preserve"> </v>
      </c>
      <c r="S239" s="200" t="str">
        <f t="shared" si="521"/>
        <v xml:space="preserve"> </v>
      </c>
      <c r="T239" s="567" t="str">
        <f t="shared" si="522"/>
        <v xml:space="preserve"> </v>
      </c>
      <c r="U239" s="200" t="str">
        <f t="shared" si="523"/>
        <v xml:space="preserve"> </v>
      </c>
      <c r="V239" s="567" t="str">
        <f t="shared" si="524"/>
        <v xml:space="preserve"> </v>
      </c>
      <c r="W239" s="200" t="str">
        <f t="shared" si="525"/>
        <v xml:space="preserve"> </v>
      </c>
      <c r="Y239" s="179">
        <v>17.111999999999998</v>
      </c>
      <c r="Z239" s="218" t="str">
        <f t="shared" si="526"/>
        <v xml:space="preserve"> </v>
      </c>
      <c r="AA239" s="218" t="str">
        <f t="shared" si="527"/>
        <v xml:space="preserve"> </v>
      </c>
      <c r="AB239" s="175" t="str">
        <f t="shared" si="513"/>
        <v xml:space="preserve"> </v>
      </c>
    </row>
    <row r="240" spans="1:28" x14ac:dyDescent="0.2">
      <c r="A240" s="38">
        <v>17.113</v>
      </c>
      <c r="B240" s="38"/>
      <c r="C240" s="179"/>
      <c r="D240" s="532" t="str">
        <f>IF('Agency Profile'!B19="X","N/A Not Governed By 49 CFR Part 659","Was that certification included with the most recent annual report submitted to the SSO agency?")</f>
        <v>N/A Not Governed By 49 CFR Part 659</v>
      </c>
      <c r="E240" s="174">
        <f>+IF(Checklist!C242="","NOT SCORED",Checklist!C242)</f>
        <v>4</v>
      </c>
      <c r="F240" s="35">
        <v>7.8899999999999999E-4</v>
      </c>
      <c r="G240" s="174">
        <f t="shared" si="498"/>
        <v>3.156E-3</v>
      </c>
      <c r="H240" s="35">
        <f t="shared" si="499"/>
        <v>3.156E-3</v>
      </c>
      <c r="I240" s="175">
        <f t="shared" si="500"/>
        <v>1</v>
      </c>
      <c r="J240" s="36"/>
      <c r="K240" s="38">
        <v>17.113</v>
      </c>
      <c r="L240" s="567" t="str">
        <f t="shared" si="514"/>
        <v xml:space="preserve"> </v>
      </c>
      <c r="M240" s="568" t="str">
        <f t="shared" si="515"/>
        <v xml:space="preserve"> </v>
      </c>
      <c r="N240" s="567" t="str">
        <f t="shared" si="516"/>
        <v xml:space="preserve"> </v>
      </c>
      <c r="O240" s="569" t="str">
        <f t="shared" si="517"/>
        <v xml:space="preserve"> </v>
      </c>
      <c r="P240" s="567" t="str">
        <f t="shared" si="518"/>
        <v xml:space="preserve"> </v>
      </c>
      <c r="Q240" s="569" t="str">
        <f t="shared" si="519"/>
        <v xml:space="preserve"> </v>
      </c>
      <c r="R240" s="567" t="str">
        <f t="shared" si="520"/>
        <v xml:space="preserve"> </v>
      </c>
      <c r="S240" s="200" t="str">
        <f t="shared" si="521"/>
        <v xml:space="preserve"> </v>
      </c>
      <c r="T240" s="567" t="str">
        <f t="shared" si="522"/>
        <v xml:space="preserve"> </v>
      </c>
      <c r="U240" s="200" t="str">
        <f t="shared" si="523"/>
        <v xml:space="preserve"> </v>
      </c>
      <c r="V240" s="567" t="str">
        <f t="shared" si="524"/>
        <v xml:space="preserve"> </v>
      </c>
      <c r="W240" s="200" t="str">
        <f t="shared" si="525"/>
        <v xml:space="preserve"> </v>
      </c>
      <c r="Y240" s="179">
        <v>17.113</v>
      </c>
      <c r="Z240" s="218" t="str">
        <f t="shared" si="526"/>
        <v xml:space="preserve"> </v>
      </c>
      <c r="AA240" s="218" t="str">
        <f t="shared" si="527"/>
        <v xml:space="preserve"> </v>
      </c>
      <c r="AB240" s="175" t="str">
        <f t="shared" si="513"/>
        <v xml:space="preserve"> </v>
      </c>
    </row>
    <row r="241" spans="1:28" x14ac:dyDescent="0.2">
      <c r="A241" s="85">
        <v>17.114000000000001</v>
      </c>
      <c r="B241" s="85"/>
      <c r="C241" s="179"/>
      <c r="D241" s="566" t="str">
        <f>IF('Agency Profile'!B19="X","N/A Not Governed By 49 CFR Part 659","If the transit agency's chief executive was not able to certify to the SSO agency that the transit agency is in compliance with its SSP, was a corrective action plan developed and made available to the SSO? ")</f>
        <v>N/A Not Governed By 49 CFR Part 659</v>
      </c>
      <c r="E241" s="174">
        <f>+IF(Checklist!C243="","NOT SCORED",Checklist!C243)</f>
        <v>4</v>
      </c>
      <c r="F241" s="86">
        <v>7.5600000000000005E-4</v>
      </c>
      <c r="G241" s="174">
        <f t="shared" si="498"/>
        <v>3.0240000000000002E-3</v>
      </c>
      <c r="H241" s="86">
        <f t="shared" si="499"/>
        <v>3.0240000000000002E-3</v>
      </c>
      <c r="I241" s="175">
        <f t="shared" si="500"/>
        <v>1</v>
      </c>
      <c r="J241" s="36"/>
      <c r="K241" s="85">
        <v>17.114000000000001</v>
      </c>
      <c r="L241" s="567" t="str">
        <f t="shared" si="514"/>
        <v xml:space="preserve"> </v>
      </c>
      <c r="M241" s="568" t="str">
        <f t="shared" si="515"/>
        <v xml:space="preserve"> </v>
      </c>
      <c r="N241" s="567" t="str">
        <f t="shared" si="516"/>
        <v xml:space="preserve"> </v>
      </c>
      <c r="O241" s="569" t="str">
        <f t="shared" si="517"/>
        <v xml:space="preserve"> </v>
      </c>
      <c r="P241" s="567" t="str">
        <f t="shared" si="518"/>
        <v xml:space="preserve"> </v>
      </c>
      <c r="Q241" s="569" t="str">
        <f t="shared" si="519"/>
        <v xml:space="preserve"> </v>
      </c>
      <c r="R241" s="567" t="str">
        <f t="shared" si="520"/>
        <v xml:space="preserve"> </v>
      </c>
      <c r="S241" s="200" t="str">
        <f t="shared" si="521"/>
        <v xml:space="preserve"> </v>
      </c>
      <c r="T241" s="567" t="str">
        <f t="shared" si="522"/>
        <v xml:space="preserve"> </v>
      </c>
      <c r="U241" s="200" t="str">
        <f t="shared" si="523"/>
        <v xml:space="preserve"> </v>
      </c>
      <c r="V241" s="567" t="str">
        <f t="shared" si="524"/>
        <v xml:space="preserve"> </v>
      </c>
      <c r="W241" s="200" t="str">
        <f t="shared" si="525"/>
        <v xml:space="preserve"> </v>
      </c>
      <c r="Y241" s="179">
        <v>17.114000000000001</v>
      </c>
      <c r="Z241" s="218" t="str">
        <f t="shared" si="526"/>
        <v xml:space="preserve"> </v>
      </c>
      <c r="AA241" s="218" t="str">
        <f t="shared" si="527"/>
        <v xml:space="preserve"> </v>
      </c>
      <c r="AB241" s="175" t="str">
        <f t="shared" si="513"/>
        <v xml:space="preserve"> </v>
      </c>
    </row>
    <row r="242" spans="1:28" hidden="1" x14ac:dyDescent="0.2">
      <c r="D242" s="139" t="s">
        <v>313</v>
      </c>
      <c r="E242" s="140">
        <f>COUNTBLANK(E8:E241)</f>
        <v>28</v>
      </c>
    </row>
    <row r="243" spans="1:28" hidden="1" x14ac:dyDescent="0.2">
      <c r="D243" s="141" t="s">
        <v>315</v>
      </c>
      <c r="E243" s="142">
        <f>COUNTA(E8:E241)</f>
        <v>206</v>
      </c>
    </row>
    <row r="244" spans="1:28" hidden="1" x14ac:dyDescent="0.2">
      <c r="D244" s="141" t="s">
        <v>317</v>
      </c>
      <c r="E244" s="142">
        <v>28</v>
      </c>
    </row>
    <row r="245" spans="1:28" hidden="1" x14ac:dyDescent="0.2">
      <c r="D245" s="144"/>
      <c r="E245" s="142"/>
    </row>
    <row r="246" spans="1:28" hidden="1" x14ac:dyDescent="0.2">
      <c r="D246" s="141" t="s">
        <v>319</v>
      </c>
      <c r="E246" s="142">
        <v>221</v>
      </c>
    </row>
    <row r="247" spans="1:28" ht="13.5" hidden="1" thickBot="1" x14ac:dyDescent="0.25">
      <c r="D247" s="145" t="s">
        <v>320</v>
      </c>
      <c r="E247" s="143">
        <f>SUM(E242+E243)</f>
        <v>234</v>
      </c>
    </row>
    <row r="248" spans="1:28" ht="13.5" hidden="1" thickBot="1" x14ac:dyDescent="0.25">
      <c r="D248" s="146" t="s">
        <v>321</v>
      </c>
      <c r="E248" s="147">
        <f>SUM(E246-E247)</f>
        <v>-13</v>
      </c>
    </row>
    <row r="249" spans="1:28" ht="13.5" thickBot="1" x14ac:dyDescent="0.25"/>
    <row r="250" spans="1:28" ht="13.5" thickBot="1" x14ac:dyDescent="0.25">
      <c r="D250" s="495" t="s">
        <v>609</v>
      </c>
      <c r="E250" s="494">
        <f>+COUNTIF(E8:E241,"NOT SCORED")</f>
        <v>195</v>
      </c>
    </row>
    <row r="256" spans="1:28" ht="15.75" x14ac:dyDescent="0.25">
      <c r="A256" s="1" t="s">
        <v>28</v>
      </c>
      <c r="B256" s="1"/>
      <c r="C256" s="1"/>
    </row>
    <row r="257" spans="1:7" ht="5.25" customHeight="1" x14ac:dyDescent="0.2">
      <c r="A257" s="87"/>
      <c r="B257" s="87"/>
      <c r="C257" s="87"/>
      <c r="D257" s="87"/>
      <c r="E257" s="87"/>
      <c r="F257" s="87"/>
      <c r="G257" s="87"/>
    </row>
    <row r="258" spans="1:7" ht="35.25" customHeight="1" x14ac:dyDescent="0.2">
      <c r="A258" s="88"/>
      <c r="B258" s="88"/>
      <c r="C258" s="88"/>
      <c r="D258" s="89" t="s">
        <v>178</v>
      </c>
      <c r="E258" s="88"/>
      <c r="F258" s="936" t="s">
        <v>177</v>
      </c>
      <c r="G258" s="936"/>
    </row>
    <row r="259" spans="1:7" ht="4.5" customHeight="1" x14ac:dyDescent="0.2">
      <c r="A259" s="87"/>
      <c r="B259" s="87"/>
      <c r="C259" s="87"/>
      <c r="D259" s="87"/>
      <c r="E259" s="87"/>
      <c r="F259" s="87"/>
      <c r="G259" s="87"/>
    </row>
    <row r="265" spans="1:7" x14ac:dyDescent="0.2">
      <c r="C265" s="2">
        <v>0</v>
      </c>
    </row>
    <row r="266" spans="1:7" x14ac:dyDescent="0.2">
      <c r="C266" s="2">
        <v>1</v>
      </c>
    </row>
    <row r="267" spans="1:7" x14ac:dyDescent="0.2">
      <c r="C267" s="2">
        <v>2</v>
      </c>
    </row>
    <row r="268" spans="1:7" x14ac:dyDescent="0.2">
      <c r="C268" s="2">
        <v>3</v>
      </c>
    </row>
    <row r="269" spans="1:7" x14ac:dyDescent="0.2">
      <c r="C269" s="2">
        <v>4</v>
      </c>
    </row>
  </sheetData>
  <sheetProtection password="877D" sheet="1" objects="1" scenarios="1" selectLockedCells="1" selectUnlockedCells="1"/>
  <mergeCells count="8">
    <mergeCell ref="F258:G258"/>
    <mergeCell ref="Z4:AA4"/>
    <mergeCell ref="T4:U4"/>
    <mergeCell ref="V4:W4"/>
    <mergeCell ref="L4:M4"/>
    <mergeCell ref="N4:O4"/>
    <mergeCell ref="P4:Q4"/>
    <mergeCell ref="R4:S4"/>
  </mergeCells>
  <phoneticPr fontId="4" type="noConversion"/>
  <conditionalFormatting sqref="E8:E131 E133:E241">
    <cfRule type="containsText" dxfId="21" priority="165" stopIfTrue="1" operator="containsText" text="2">
      <formula>NOT(ISERROR(SEARCH("2",E8)))</formula>
    </cfRule>
    <cfRule type="containsText" dxfId="20" priority="166" stopIfTrue="1" operator="containsText" text="1">
      <formula>NOT(ISERROR(SEARCH("1",E8)))</formula>
    </cfRule>
    <cfRule type="containsText" dxfId="19" priority="167" stopIfTrue="1" operator="containsText" text="0">
      <formula>NOT(ISERROR(SEARCH("0",E8)))</formula>
    </cfRule>
  </conditionalFormatting>
  <conditionalFormatting sqref="E248">
    <cfRule type="cellIs" dxfId="18" priority="162" stopIfTrue="1" operator="lessThan">
      <formula>0</formula>
    </cfRule>
    <cfRule type="cellIs" dxfId="17" priority="163" stopIfTrue="1" operator="greaterThan">
      <formula>0</formula>
    </cfRule>
    <cfRule type="cellIs" dxfId="16" priority="164" stopIfTrue="1" operator="equal">
      <formula>0</formula>
    </cfRule>
  </conditionalFormatting>
  <conditionalFormatting sqref="AA8:AA24 AA26:AA37 AA40:AA49 AA51:AA58 AA60:AA63 AA65:AA75 AA78:AA109 AA112:AA114 AA117:AA130 AA133:AA140 AA143:AA147 AA149:AA161 AA163:AA169 AA172:AA200 AA202:AA208 AA211:AA215 AA218:AA220 AA222:AA225 AA228:AA241">
    <cfRule type="notContainsBlanks" dxfId="15" priority="168" stopIfTrue="1">
      <formula>LEN(TRIM(AA8))&gt;0</formula>
    </cfRule>
  </conditionalFormatting>
  <conditionalFormatting sqref="D235:D241 D31 D22:D24">
    <cfRule type="containsText" dxfId="14" priority="124" stopIfTrue="1" operator="containsText" text="N/A Not Governed By 49 CFR Part 659">
      <formula>NOT(ISERROR(SEARCH("N/A Not Governed By 49 CFR Part 659",D22)))</formula>
    </cfRule>
  </conditionalFormatting>
  <conditionalFormatting sqref="C8:C241">
    <cfRule type="cellIs" dxfId="13" priority="112" operator="equal">
      <formula>"T6"</formula>
    </cfRule>
    <cfRule type="cellIs" dxfId="12" priority="113" operator="equal">
      <formula>"T5"</formula>
    </cfRule>
    <cfRule type="cellIs" dxfId="11" priority="114" operator="equal">
      <formula>"T4"</formula>
    </cfRule>
    <cfRule type="cellIs" dxfId="10" priority="117" operator="equal">
      <formula>"T3"</formula>
    </cfRule>
    <cfRule type="cellIs" dxfId="9" priority="118" operator="equal">
      <formula>"T2"</formula>
    </cfRule>
    <cfRule type="cellIs" dxfId="8" priority="122" operator="equal">
      <formula>"T1"</formula>
    </cfRule>
  </conditionalFormatting>
  <conditionalFormatting sqref="D8">
    <cfRule type="cellIs" dxfId="7" priority="121" operator="equal">
      <formula>$C$8=T</formula>
    </cfRule>
  </conditionalFormatting>
  <conditionalFormatting sqref="L8:W24 L26:W37 L40:W49 L51:W58 L60:W63 L65:W75 L78:W109 L112:W114 L117:W130 L133:W140 L143:W147 L149:W161 L163:W169 L172:W200 L202:W208 L211:W215 L218:W220 L222:W225 L228:W241">
    <cfRule type="notContainsBlanks" dxfId="6" priority="119">
      <formula>LEN(TRIM(L8))&gt;0</formula>
    </cfRule>
  </conditionalFormatting>
  <conditionalFormatting sqref="C26:C241">
    <cfRule type="cellIs" dxfId="5" priority="115" operator="equal">
      <formula>"T3"</formula>
    </cfRule>
    <cfRule type="cellIs" dxfId="4" priority="116" operator="equal">
      <formula>"T2"</formula>
    </cfRule>
  </conditionalFormatting>
  <conditionalFormatting sqref="E8:E37 E40:E49 E51:E58 E60:E63 E65:E75 E78:E109 E112:E114 E117:E130 E133:E140 E149:E161 E163:E169 E172:E200 E202:E208 E211:E215 E218:E225 E228:E241 E143:E147 G8:G24 I8:I24 G26:G37 I26:I37 I40:I49 I51:I58 I60:I63 I65:I75 G40:G49 G51:G58 G60:G63 G65:G75 G78:G109 I78:I109 I112:I114 G112:G114 I117:I130 G117:G130 G133:G140 I133:I140 G143:G147 I143:I147 G149:G161 I149:I161 I163:I169 G163:G169 G172:G200 I172:I200 G202:G208 I202:I208 G211:G215 I211:I215 G218:G220 I218:I220 G222:G225 G228:G241 I222:I241">
    <cfRule type="cellIs" dxfId="3" priority="4" operator="equal">
      <formula>"NOT SCORED"</formula>
    </cfRule>
  </conditionalFormatting>
  <conditionalFormatting sqref="L8:W241">
    <cfRule type="cellIs" dxfId="2" priority="3" operator="equal">
      <formula>"NOT SCORED"</formula>
    </cfRule>
  </conditionalFormatting>
  <conditionalFormatting sqref="Z8:Z241">
    <cfRule type="cellIs" dxfId="1" priority="2" operator="equal">
      <formula>"NOT SCORED"</formula>
    </cfRule>
  </conditionalFormatting>
  <conditionalFormatting sqref="AB8:AB241">
    <cfRule type="cellIs" dxfId="0" priority="1" operator="equal">
      <formula>"NOT SCORED"</formula>
    </cfRule>
  </conditionalFormatting>
  <pageMargins left="0.75" right="0.75" top="1" bottom="1" header="0.5" footer="0.5"/>
  <pageSetup paperSize="5" scale="59" fitToHeight="74" orientation="landscape" r:id="rId1"/>
  <headerFooter alignWithMargins="0">
    <oddHeader>&amp;C&amp;"Arial,Bold"&amp;16SENSITIVE SECURITY INFORMATION</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251"/>
  <sheetViews>
    <sheetView tabSelected="1" view="pageBreakPreview" topLeftCell="A31" zoomScaleNormal="100" zoomScaleSheetLayoutView="100" workbookViewId="0">
      <selection activeCell="B59" sqref="B59:C59"/>
    </sheetView>
  </sheetViews>
  <sheetFormatPr defaultRowHeight="12.75" x14ac:dyDescent="0.2"/>
  <cols>
    <col min="1" max="1" width="26.140625" style="2" customWidth="1"/>
    <col min="2" max="2" width="27.42578125" style="2" customWidth="1"/>
    <col min="3" max="3" width="1.7109375" style="2" customWidth="1"/>
    <col min="4" max="4" width="19.7109375" style="2" customWidth="1"/>
    <col min="5" max="10" width="9.140625" style="2"/>
    <col min="11" max="11" width="11.42578125" style="2" customWidth="1"/>
    <col min="12" max="16384" width="9.140625" style="2"/>
  </cols>
  <sheetData>
    <row r="1" spans="1:11" x14ac:dyDescent="0.2">
      <c r="A1" s="244"/>
      <c r="B1" s="244"/>
      <c r="C1" s="244"/>
      <c r="D1" s="244"/>
      <c r="E1" s="244"/>
      <c r="F1" s="244"/>
      <c r="G1" s="244"/>
      <c r="H1" s="244"/>
      <c r="I1" s="244"/>
      <c r="J1" s="244"/>
    </row>
    <row r="2" spans="1:11" x14ac:dyDescent="0.2">
      <c r="A2" s="244"/>
      <c r="B2" s="244"/>
      <c r="C2" s="244"/>
      <c r="D2" s="244"/>
      <c r="E2" s="244"/>
      <c r="F2" s="244"/>
      <c r="G2" s="244"/>
      <c r="H2" s="244"/>
      <c r="I2" s="244"/>
      <c r="J2" s="244"/>
    </row>
    <row r="3" spans="1:11" x14ac:dyDescent="0.2">
      <c r="A3" s="244"/>
      <c r="B3" s="244"/>
      <c r="C3" s="244"/>
      <c r="D3" s="244"/>
      <c r="E3" s="244"/>
      <c r="F3" s="244"/>
      <c r="G3" s="244"/>
      <c r="H3" s="244"/>
      <c r="I3" s="244"/>
      <c r="J3" s="244"/>
    </row>
    <row r="4" spans="1:11" x14ac:dyDescent="0.2">
      <c r="A4" s="244"/>
      <c r="B4" s="244"/>
      <c r="C4" s="244"/>
      <c r="D4" s="244"/>
      <c r="E4" s="244"/>
      <c r="F4" s="244"/>
      <c r="G4" s="244"/>
      <c r="H4" s="244"/>
      <c r="I4" s="244"/>
      <c r="J4" s="244"/>
    </row>
    <row r="5" spans="1:11" x14ac:dyDescent="0.2">
      <c r="A5" s="244"/>
      <c r="B5" s="244"/>
      <c r="C5" s="244"/>
      <c r="D5" s="244"/>
      <c r="E5" s="244"/>
      <c r="F5" s="244"/>
      <c r="G5" s="244"/>
      <c r="H5" s="244"/>
      <c r="I5" s="244"/>
      <c r="J5" s="244"/>
    </row>
    <row r="6" spans="1:11" x14ac:dyDescent="0.2">
      <c r="A6" s="244"/>
      <c r="B6" s="244"/>
      <c r="C6" s="244"/>
      <c r="D6" s="244"/>
      <c r="E6" s="244"/>
      <c r="F6" s="244"/>
      <c r="G6" s="244"/>
      <c r="H6" s="244"/>
      <c r="I6" s="244"/>
      <c r="J6" s="244"/>
    </row>
    <row r="7" spans="1:11" ht="23.25" x14ac:dyDescent="0.2">
      <c r="A7" s="836" t="s">
        <v>585</v>
      </c>
      <c r="B7" s="837"/>
      <c r="C7" s="837"/>
      <c r="D7" s="837"/>
      <c r="E7" s="837"/>
      <c r="F7" s="837"/>
      <c r="G7" s="837"/>
      <c r="H7" s="837"/>
      <c r="I7" s="158"/>
      <c r="J7" s="158"/>
      <c r="K7" s="158"/>
    </row>
    <row r="8" spans="1:11" x14ac:dyDescent="0.2">
      <c r="A8" s="158"/>
      <c r="B8" s="158"/>
      <c r="C8" s="158"/>
      <c r="D8" s="158"/>
      <c r="E8" s="158"/>
      <c r="F8" s="158"/>
      <c r="G8" s="158"/>
      <c r="H8" s="158"/>
      <c r="I8" s="158"/>
      <c r="J8" s="158"/>
      <c r="K8" s="158"/>
    </row>
    <row r="9" spans="1:11" ht="13.5" thickBot="1" x14ac:dyDescent="0.25">
      <c r="A9" s="834"/>
      <c r="B9" s="835"/>
      <c r="C9" s="835"/>
      <c r="D9" s="835"/>
      <c r="E9" s="835"/>
      <c r="F9" s="835"/>
      <c r="G9" s="835"/>
      <c r="H9" s="835"/>
      <c r="I9" s="245"/>
      <c r="J9" s="245"/>
      <c r="K9" s="245"/>
    </row>
    <row r="11" spans="1:11" ht="18.75" x14ac:dyDescent="0.3">
      <c r="A11" s="847" t="s">
        <v>300</v>
      </c>
      <c r="B11" s="848"/>
      <c r="C11" s="848"/>
      <c r="D11" s="848"/>
      <c r="E11" s="848"/>
      <c r="F11" s="848"/>
      <c r="G11" s="848"/>
      <c r="H11" s="848"/>
      <c r="I11" s="246"/>
      <c r="J11" s="246"/>
      <c r="K11" s="246"/>
    </row>
    <row r="12" spans="1:11" x14ac:dyDescent="0.2">
      <c r="A12" s="849" t="s">
        <v>309</v>
      </c>
      <c r="B12" s="849"/>
      <c r="C12" s="849"/>
      <c r="D12" s="849"/>
      <c r="E12" s="849"/>
      <c r="F12" s="849"/>
      <c r="G12" s="849"/>
      <c r="H12" s="849"/>
      <c r="I12" s="247"/>
      <c r="J12" s="247"/>
      <c r="K12" s="247"/>
    </row>
    <row r="13" spans="1:11" x14ac:dyDescent="0.2">
      <c r="A13" s="849" t="s">
        <v>577</v>
      </c>
      <c r="B13" s="849"/>
      <c r="C13" s="849"/>
      <c r="D13" s="849"/>
      <c r="E13" s="849"/>
      <c r="F13" s="849"/>
      <c r="G13" s="849"/>
      <c r="H13" s="849"/>
      <c r="I13" s="247"/>
      <c r="J13" s="247"/>
      <c r="K13" s="247"/>
    </row>
    <row r="14" spans="1:11" x14ac:dyDescent="0.2">
      <c r="A14" s="247"/>
      <c r="B14" s="247"/>
      <c r="C14" s="247"/>
      <c r="D14" s="247"/>
      <c r="E14" s="247"/>
      <c r="F14" s="247"/>
      <c r="G14" s="247"/>
      <c r="H14" s="247"/>
      <c r="I14" s="247"/>
      <c r="J14" s="247"/>
      <c r="K14" s="247"/>
    </row>
    <row r="15" spans="1:11" ht="13.5" thickBot="1" x14ac:dyDescent="0.25">
      <c r="A15" s="248" t="s">
        <v>586</v>
      </c>
      <c r="B15" s="249" t="s">
        <v>301</v>
      </c>
      <c r="C15" s="250"/>
      <c r="D15" s="247"/>
      <c r="E15" s="247"/>
      <c r="F15" s="247"/>
      <c r="G15" s="247"/>
      <c r="H15" s="247"/>
      <c r="I15" s="247"/>
      <c r="J15" s="247"/>
      <c r="K15" s="247"/>
    </row>
    <row r="16" spans="1:11" ht="13.5" thickTop="1" x14ac:dyDescent="0.2">
      <c r="A16" s="248" t="s">
        <v>587</v>
      </c>
      <c r="B16" s="249" t="s">
        <v>301</v>
      </c>
      <c r="C16" s="250"/>
      <c r="D16" s="825" t="s">
        <v>312</v>
      </c>
      <c r="E16" s="826"/>
      <c r="F16" s="826"/>
      <c r="G16" s="826"/>
      <c r="H16" s="827"/>
      <c r="I16" s="247"/>
      <c r="J16" s="247"/>
      <c r="K16" s="247"/>
    </row>
    <row r="17" spans="1:11" x14ac:dyDescent="0.2">
      <c r="A17" s="248" t="s">
        <v>588</v>
      </c>
      <c r="B17" s="249" t="s">
        <v>301</v>
      </c>
      <c r="C17" s="250"/>
      <c r="D17" s="828"/>
      <c r="E17" s="829"/>
      <c r="F17" s="829"/>
      <c r="G17" s="829"/>
      <c r="H17" s="830"/>
      <c r="I17" s="247"/>
      <c r="J17" s="247"/>
      <c r="K17" s="247"/>
    </row>
    <row r="18" spans="1:11" x14ac:dyDescent="0.2">
      <c r="A18" s="247"/>
      <c r="B18" s="247"/>
      <c r="C18" s="247"/>
      <c r="D18" s="828"/>
      <c r="E18" s="829"/>
      <c r="F18" s="829"/>
      <c r="G18" s="829"/>
      <c r="H18" s="830"/>
      <c r="I18" s="247"/>
      <c r="J18" s="247"/>
      <c r="K18" s="247"/>
    </row>
    <row r="19" spans="1:11" x14ac:dyDescent="0.2">
      <c r="A19" s="251" t="s">
        <v>468</v>
      </c>
      <c r="B19" s="252" t="s">
        <v>310</v>
      </c>
      <c r="C19" s="253"/>
      <c r="D19" s="828"/>
      <c r="E19" s="829"/>
      <c r="F19" s="829"/>
      <c r="G19" s="829"/>
      <c r="H19" s="830"/>
      <c r="I19" s="247"/>
      <c r="J19" s="247"/>
      <c r="K19" s="247"/>
    </row>
    <row r="20" spans="1:11" x14ac:dyDescent="0.2">
      <c r="A20" s="254" t="s">
        <v>287</v>
      </c>
      <c r="B20" s="255" t="s">
        <v>311</v>
      </c>
      <c r="C20" s="247"/>
      <c r="D20" s="828"/>
      <c r="E20" s="829"/>
      <c r="F20" s="829"/>
      <c r="G20" s="829"/>
      <c r="H20" s="830"/>
      <c r="I20" s="247"/>
      <c r="J20" s="247"/>
      <c r="K20" s="247"/>
    </row>
    <row r="21" spans="1:11" x14ac:dyDescent="0.2">
      <c r="A21" s="247"/>
      <c r="B21" s="247"/>
      <c r="C21" s="247"/>
      <c r="D21" s="828"/>
      <c r="E21" s="829"/>
      <c r="F21" s="829"/>
      <c r="G21" s="829"/>
      <c r="H21" s="830"/>
      <c r="I21" s="247"/>
      <c r="J21" s="247"/>
      <c r="K21" s="247"/>
    </row>
    <row r="22" spans="1:11" x14ac:dyDescent="0.2">
      <c r="A22" s="850" t="s">
        <v>579</v>
      </c>
      <c r="B22" s="850"/>
      <c r="C22" s="256"/>
      <c r="D22" s="828"/>
      <c r="E22" s="829"/>
      <c r="F22" s="829"/>
      <c r="G22" s="829"/>
      <c r="H22" s="830"/>
      <c r="I22" s="247"/>
      <c r="J22" s="247"/>
      <c r="K22" s="247"/>
    </row>
    <row r="23" spans="1:11" x14ac:dyDescent="0.2">
      <c r="A23" s="257" t="s">
        <v>290</v>
      </c>
      <c r="B23" s="258"/>
      <c r="C23" s="253"/>
      <c r="D23" s="828"/>
      <c r="E23" s="829"/>
      <c r="F23" s="829"/>
      <c r="G23" s="829"/>
      <c r="H23" s="830"/>
    </row>
    <row r="24" spans="1:11" x14ac:dyDescent="0.2">
      <c r="A24" s="257" t="s">
        <v>289</v>
      </c>
      <c r="B24" s="258"/>
      <c r="C24" s="253"/>
      <c r="D24" s="828"/>
      <c r="E24" s="829"/>
      <c r="F24" s="829"/>
      <c r="G24" s="829"/>
      <c r="H24" s="830"/>
    </row>
    <row r="25" spans="1:11" x14ac:dyDescent="0.2">
      <c r="A25" s="257" t="s">
        <v>563</v>
      </c>
      <c r="B25" s="258"/>
      <c r="C25" s="253"/>
      <c r="D25" s="828"/>
      <c r="E25" s="829"/>
      <c r="F25" s="829"/>
      <c r="G25" s="829"/>
      <c r="H25" s="830"/>
    </row>
    <row r="26" spans="1:11" x14ac:dyDescent="0.2">
      <c r="A26" s="257" t="s">
        <v>291</v>
      </c>
      <c r="B26" s="258"/>
      <c r="C26" s="253"/>
      <c r="D26" s="828"/>
      <c r="E26" s="829"/>
      <c r="F26" s="829"/>
      <c r="G26" s="829"/>
      <c r="H26" s="830"/>
    </row>
    <row r="27" spans="1:11" x14ac:dyDescent="0.2">
      <c r="A27" s="257" t="s">
        <v>564</v>
      </c>
      <c r="B27" s="258"/>
      <c r="C27" s="253"/>
      <c r="D27" s="828"/>
      <c r="E27" s="829"/>
      <c r="F27" s="829"/>
      <c r="G27" s="829"/>
      <c r="H27" s="830"/>
    </row>
    <row r="28" spans="1:11" x14ac:dyDescent="0.2">
      <c r="A28" s="257" t="s">
        <v>565</v>
      </c>
      <c r="B28" s="258"/>
      <c r="C28" s="253"/>
      <c r="D28" s="828"/>
      <c r="E28" s="829"/>
      <c r="F28" s="829"/>
      <c r="G28" s="829"/>
      <c r="H28" s="830"/>
    </row>
    <row r="29" spans="1:11" x14ac:dyDescent="0.2">
      <c r="A29" s="257" t="s">
        <v>293</v>
      </c>
      <c r="B29" s="258"/>
      <c r="C29" s="253"/>
      <c r="D29" s="828"/>
      <c r="E29" s="829"/>
      <c r="F29" s="829"/>
      <c r="G29" s="829"/>
      <c r="H29" s="830"/>
    </row>
    <row r="30" spans="1:11" x14ac:dyDescent="0.2">
      <c r="A30" s="257" t="s">
        <v>566</v>
      </c>
      <c r="B30" s="258"/>
      <c r="C30" s="253"/>
      <c r="D30" s="828"/>
      <c r="E30" s="829"/>
      <c r="F30" s="829"/>
      <c r="G30" s="829"/>
      <c r="H30" s="830"/>
    </row>
    <row r="31" spans="1:11" x14ac:dyDescent="0.2">
      <c r="A31" s="257" t="s">
        <v>567</v>
      </c>
      <c r="B31" s="258"/>
      <c r="C31" s="253"/>
      <c r="D31" s="828"/>
      <c r="E31" s="829"/>
      <c r="F31" s="829"/>
      <c r="G31" s="829"/>
      <c r="H31" s="830"/>
    </row>
    <row r="32" spans="1:11" x14ac:dyDescent="0.2">
      <c r="A32" s="257" t="s">
        <v>568</v>
      </c>
      <c r="B32" s="258"/>
      <c r="C32" s="253"/>
      <c r="D32" s="828"/>
      <c r="E32" s="829"/>
      <c r="F32" s="829"/>
      <c r="G32" s="829"/>
      <c r="H32" s="830"/>
    </row>
    <row r="33" spans="1:11" x14ac:dyDescent="0.2">
      <c r="A33" s="257" t="s">
        <v>569</v>
      </c>
      <c r="B33" s="258"/>
      <c r="C33" s="253"/>
      <c r="D33" s="828"/>
      <c r="E33" s="829"/>
      <c r="F33" s="829"/>
      <c r="G33" s="829"/>
      <c r="H33" s="830"/>
    </row>
    <row r="34" spans="1:11" x14ac:dyDescent="0.2">
      <c r="A34" s="257" t="s">
        <v>570</v>
      </c>
      <c r="B34" s="258"/>
      <c r="C34" s="253"/>
      <c r="D34" s="828"/>
      <c r="E34" s="829"/>
      <c r="F34" s="829"/>
      <c r="G34" s="829"/>
      <c r="H34" s="830"/>
    </row>
    <row r="35" spans="1:11" x14ac:dyDescent="0.2">
      <c r="A35" s="257" t="s">
        <v>571</v>
      </c>
      <c r="B35" s="258"/>
      <c r="C35" s="253"/>
      <c r="D35" s="828"/>
      <c r="E35" s="829"/>
      <c r="F35" s="829"/>
      <c r="G35" s="829"/>
      <c r="H35" s="830"/>
    </row>
    <row r="36" spans="1:11" x14ac:dyDescent="0.2">
      <c r="A36" s="257" t="s">
        <v>572</v>
      </c>
      <c r="B36" s="258"/>
      <c r="C36" s="253"/>
      <c r="D36" s="828"/>
      <c r="E36" s="829"/>
      <c r="F36" s="829"/>
      <c r="G36" s="829"/>
      <c r="H36" s="830"/>
    </row>
    <row r="37" spans="1:11" x14ac:dyDescent="0.2">
      <c r="A37" s="257" t="s">
        <v>573</v>
      </c>
      <c r="B37" s="258"/>
      <c r="C37" s="253"/>
      <c r="D37" s="828"/>
      <c r="E37" s="829"/>
      <c r="F37" s="829"/>
      <c r="G37" s="829"/>
      <c r="H37" s="830"/>
    </row>
    <row r="38" spans="1:11" ht="13.5" thickBot="1" x14ac:dyDescent="0.25">
      <c r="A38" s="257" t="s">
        <v>292</v>
      </c>
      <c r="B38" s="258"/>
      <c r="C38" s="253"/>
      <c r="D38" s="831"/>
      <c r="E38" s="832"/>
      <c r="F38" s="832"/>
      <c r="G38" s="832"/>
      <c r="H38" s="833"/>
    </row>
    <row r="39" spans="1:11" ht="13.5" thickTop="1" x14ac:dyDescent="0.2">
      <c r="A39" s="247"/>
      <c r="B39" s="247"/>
      <c r="C39" s="247"/>
    </row>
    <row r="40" spans="1:11" x14ac:dyDescent="0.2">
      <c r="A40" s="851" t="s">
        <v>308</v>
      </c>
      <c r="B40" s="852"/>
      <c r="E40" s="851" t="s">
        <v>288</v>
      </c>
      <c r="F40" s="852"/>
      <c r="G40" s="259"/>
    </row>
    <row r="41" spans="1:11" x14ac:dyDescent="0.2">
      <c r="A41" s="684"/>
      <c r="B41" s="685"/>
      <c r="C41" s="244"/>
      <c r="D41" s="244"/>
      <c r="E41" s="684"/>
      <c r="F41" s="685"/>
      <c r="G41" s="683"/>
    </row>
    <row r="42" spans="1:11" x14ac:dyDescent="0.2">
      <c r="A42" s="843" t="s">
        <v>182</v>
      </c>
      <c r="B42" s="844"/>
      <c r="C42" s="844"/>
      <c r="D42" s="844"/>
      <c r="E42" s="844"/>
      <c r="F42" s="844"/>
      <c r="G42" s="844"/>
      <c r="H42" s="845"/>
      <c r="I42" s="247"/>
      <c r="J42" s="247"/>
      <c r="K42" s="247"/>
    </row>
    <row r="43" spans="1:11" x14ac:dyDescent="0.2">
      <c r="A43" s="260" t="s">
        <v>469</v>
      </c>
      <c r="B43" s="855" t="s">
        <v>470</v>
      </c>
      <c r="C43" s="856"/>
      <c r="D43" s="260" t="s">
        <v>472</v>
      </c>
      <c r="E43" s="260" t="s">
        <v>472</v>
      </c>
      <c r="F43" s="846" t="s">
        <v>575</v>
      </c>
      <c r="G43" s="846"/>
      <c r="H43" s="846"/>
      <c r="I43" s="247"/>
      <c r="J43" s="247"/>
      <c r="K43" s="247"/>
    </row>
    <row r="44" spans="1:11" x14ac:dyDescent="0.2">
      <c r="A44" s="257"/>
      <c r="B44" s="853"/>
      <c r="C44" s="854"/>
      <c r="D44" s="257"/>
      <c r="E44" s="257"/>
      <c r="F44" s="838"/>
      <c r="G44" s="839"/>
      <c r="H44" s="840"/>
      <c r="I44" s="247"/>
      <c r="J44" s="247"/>
      <c r="K44" s="247"/>
    </row>
    <row r="45" spans="1:11" x14ac:dyDescent="0.2">
      <c r="A45" s="257"/>
      <c r="B45" s="853"/>
      <c r="C45" s="854"/>
      <c r="D45" s="257"/>
      <c r="E45" s="257"/>
      <c r="F45" s="838"/>
      <c r="G45" s="839"/>
      <c r="H45" s="840"/>
      <c r="I45" s="247"/>
      <c r="J45" s="247"/>
      <c r="K45" s="247"/>
    </row>
    <row r="46" spans="1:11" x14ac:dyDescent="0.2">
      <c r="A46" s="257"/>
      <c r="B46" s="853"/>
      <c r="C46" s="854"/>
      <c r="D46" s="257"/>
      <c r="E46" s="257"/>
      <c r="F46" s="838"/>
      <c r="G46" s="839"/>
      <c r="H46" s="840"/>
      <c r="I46" s="247"/>
      <c r="J46" s="247"/>
      <c r="K46" s="247"/>
    </row>
    <row r="47" spans="1:11" x14ac:dyDescent="0.2">
      <c r="A47" s="257"/>
      <c r="B47" s="853"/>
      <c r="C47" s="854"/>
      <c r="D47" s="257"/>
      <c r="E47" s="257"/>
      <c r="F47" s="838"/>
      <c r="G47" s="839"/>
      <c r="H47" s="840"/>
      <c r="I47" s="247"/>
      <c r="J47" s="247"/>
      <c r="K47" s="247"/>
    </row>
    <row r="48" spans="1:11" x14ac:dyDescent="0.2">
      <c r="A48" s="257"/>
      <c r="B48" s="853"/>
      <c r="C48" s="854"/>
      <c r="D48" s="257"/>
      <c r="E48" s="257"/>
      <c r="F48" s="838"/>
      <c r="G48" s="839"/>
      <c r="H48" s="840"/>
      <c r="I48" s="247"/>
      <c r="J48" s="247"/>
      <c r="K48" s="247"/>
    </row>
    <row r="49" spans="1:11" x14ac:dyDescent="0.2">
      <c r="A49" s="257"/>
      <c r="B49" s="853"/>
      <c r="C49" s="854"/>
      <c r="D49" s="257"/>
      <c r="E49" s="257"/>
      <c r="F49" s="838"/>
      <c r="G49" s="839"/>
      <c r="H49" s="840"/>
      <c r="I49" s="247"/>
      <c r="J49" s="247"/>
      <c r="K49" s="247"/>
    </row>
    <row r="50" spans="1:11" x14ac:dyDescent="0.2">
      <c r="A50" s="257"/>
      <c r="B50" s="853"/>
      <c r="C50" s="854"/>
      <c r="D50" s="257"/>
      <c r="E50" s="257"/>
      <c r="F50" s="838"/>
      <c r="G50" s="839"/>
      <c r="H50" s="840"/>
      <c r="I50" s="247"/>
      <c r="J50" s="247"/>
      <c r="K50" s="247"/>
    </row>
    <row r="51" spans="1:11" x14ac:dyDescent="0.2">
      <c r="A51" s="257"/>
      <c r="B51" s="853"/>
      <c r="C51" s="854"/>
      <c r="D51" s="257"/>
      <c r="E51" s="257"/>
      <c r="F51" s="838"/>
      <c r="G51" s="839"/>
      <c r="H51" s="840"/>
      <c r="I51" s="247"/>
      <c r="J51" s="247"/>
      <c r="K51" s="247"/>
    </row>
    <row r="52" spans="1:11" x14ac:dyDescent="0.2">
      <c r="A52" s="247"/>
      <c r="B52" s="247"/>
      <c r="C52" s="247"/>
      <c r="D52" s="247"/>
      <c r="E52" s="247"/>
      <c r="F52" s="247"/>
      <c r="G52" s="247"/>
      <c r="H52" s="247"/>
      <c r="I52" s="247"/>
      <c r="J52" s="247"/>
      <c r="K52" s="247"/>
    </row>
    <row r="53" spans="1:11" x14ac:dyDescent="0.2">
      <c r="A53" s="247"/>
      <c r="B53" s="247"/>
      <c r="C53" s="247"/>
      <c r="D53" s="247"/>
      <c r="E53" s="247"/>
      <c r="F53" s="247"/>
      <c r="G53" s="247"/>
      <c r="H53" s="247"/>
      <c r="I53" s="247"/>
      <c r="J53" s="247"/>
      <c r="K53" s="247"/>
    </row>
    <row r="54" spans="1:11" x14ac:dyDescent="0.2">
      <c r="A54" s="843" t="s">
        <v>578</v>
      </c>
      <c r="B54" s="844"/>
      <c r="C54" s="844"/>
      <c r="D54" s="844"/>
      <c r="E54" s="844"/>
      <c r="F54" s="844"/>
      <c r="G54" s="844"/>
      <c r="H54" s="845"/>
      <c r="I54" s="247"/>
      <c r="J54" s="247"/>
      <c r="K54" s="247"/>
    </row>
    <row r="55" spans="1:11" x14ac:dyDescent="0.2">
      <c r="A55" s="260" t="s">
        <v>469</v>
      </c>
      <c r="B55" s="855" t="s">
        <v>470</v>
      </c>
      <c r="C55" s="856"/>
      <c r="D55" s="260" t="s">
        <v>472</v>
      </c>
      <c r="E55" s="260" t="s">
        <v>472</v>
      </c>
      <c r="F55" s="846" t="s">
        <v>575</v>
      </c>
      <c r="G55" s="846"/>
      <c r="H55" s="846"/>
      <c r="I55" s="247"/>
      <c r="J55" s="247"/>
      <c r="K55" s="247"/>
    </row>
    <row r="56" spans="1:11" x14ac:dyDescent="0.2">
      <c r="A56" s="257"/>
      <c r="B56" s="853"/>
      <c r="C56" s="854"/>
      <c r="D56" s="257"/>
      <c r="E56" s="257"/>
      <c r="F56" s="838"/>
      <c r="G56" s="839"/>
      <c r="H56" s="840"/>
      <c r="I56" s="247"/>
      <c r="J56" s="247"/>
      <c r="K56" s="247"/>
    </row>
    <row r="57" spans="1:11" x14ac:dyDescent="0.2">
      <c r="A57" s="257"/>
      <c r="B57" s="853"/>
      <c r="C57" s="854"/>
      <c r="D57" s="257"/>
      <c r="E57" s="257"/>
      <c r="F57" s="838"/>
      <c r="G57" s="839"/>
      <c r="H57" s="840"/>
      <c r="I57" s="247"/>
      <c r="J57" s="247"/>
      <c r="K57" s="247"/>
    </row>
    <row r="58" spans="1:11" x14ac:dyDescent="0.2">
      <c r="A58" s="257"/>
      <c r="B58" s="853"/>
      <c r="C58" s="854"/>
      <c r="D58" s="257"/>
      <c r="E58" s="257"/>
      <c r="F58" s="838"/>
      <c r="G58" s="839"/>
      <c r="H58" s="840"/>
      <c r="I58" s="247"/>
      <c r="J58" s="247"/>
      <c r="K58" s="247"/>
    </row>
    <row r="59" spans="1:11" x14ac:dyDescent="0.2">
      <c r="A59" s="257"/>
      <c r="B59" s="853"/>
      <c r="C59" s="854"/>
      <c r="D59" s="257"/>
      <c r="E59" s="257"/>
      <c r="F59" s="838"/>
      <c r="G59" s="839"/>
      <c r="H59" s="840"/>
      <c r="I59" s="247"/>
      <c r="J59" s="247"/>
      <c r="K59" s="247"/>
    </row>
    <row r="60" spans="1:11" x14ac:dyDescent="0.2">
      <c r="A60" s="257"/>
      <c r="B60" s="853"/>
      <c r="C60" s="854"/>
      <c r="D60" s="257"/>
      <c r="E60" s="257"/>
      <c r="F60" s="838"/>
      <c r="G60" s="839"/>
      <c r="H60" s="840"/>
      <c r="I60" s="247"/>
      <c r="J60" s="247"/>
      <c r="K60" s="247"/>
    </row>
    <row r="61" spans="1:11" x14ac:dyDescent="0.2">
      <c r="A61" s="257"/>
      <c r="B61" s="853"/>
      <c r="C61" s="854"/>
      <c r="D61" s="257"/>
      <c r="E61" s="257"/>
      <c r="F61" s="838"/>
      <c r="G61" s="839"/>
      <c r="H61" s="840"/>
      <c r="I61" s="247"/>
      <c r="J61" s="247"/>
      <c r="K61" s="247"/>
    </row>
    <row r="62" spans="1:11" x14ac:dyDescent="0.2">
      <c r="A62" s="257"/>
      <c r="B62" s="853"/>
      <c r="C62" s="854"/>
      <c r="D62" s="257"/>
      <c r="E62" s="257"/>
      <c r="F62" s="838"/>
      <c r="G62" s="839"/>
      <c r="H62" s="840"/>
      <c r="I62" s="247"/>
      <c r="J62" s="247"/>
      <c r="K62" s="247"/>
    </row>
    <row r="63" spans="1:11" x14ac:dyDescent="0.2">
      <c r="A63" s="257"/>
      <c r="B63" s="853"/>
      <c r="C63" s="854"/>
      <c r="D63" s="257"/>
      <c r="E63" s="257"/>
      <c r="F63" s="838"/>
      <c r="G63" s="839"/>
      <c r="H63" s="840"/>
      <c r="I63" s="247"/>
      <c r="J63" s="247"/>
      <c r="K63" s="247"/>
    </row>
    <row r="64" spans="1:11" x14ac:dyDescent="0.2">
      <c r="A64" s="247"/>
      <c r="B64" s="247"/>
      <c r="C64" s="247"/>
      <c r="D64" s="247"/>
      <c r="E64" s="247"/>
      <c r="F64" s="247"/>
      <c r="G64" s="247"/>
      <c r="H64" s="247"/>
      <c r="I64" s="247"/>
      <c r="J64" s="247"/>
      <c r="K64" s="247"/>
    </row>
    <row r="65" spans="1:11" ht="54.75" customHeight="1" x14ac:dyDescent="0.2">
      <c r="A65" s="942" t="s">
        <v>631</v>
      </c>
      <c r="B65" s="942"/>
      <c r="C65" s="942"/>
      <c r="D65" s="942"/>
      <c r="E65" s="942"/>
      <c r="F65" s="942"/>
      <c r="G65" s="942"/>
      <c r="H65" s="942"/>
      <c r="I65" s="247"/>
      <c r="J65" s="247"/>
      <c r="K65" s="247"/>
    </row>
    <row r="66" spans="1:11" x14ac:dyDescent="0.2">
      <c r="A66" s="247"/>
      <c r="B66" s="247"/>
      <c r="C66" s="247"/>
      <c r="I66" s="247"/>
      <c r="J66" s="247"/>
      <c r="K66" s="247"/>
    </row>
    <row r="67" spans="1:11" x14ac:dyDescent="0.2">
      <c r="A67" s="247"/>
      <c r="B67" s="247"/>
      <c r="C67" s="247"/>
      <c r="I67" s="247"/>
      <c r="J67" s="247"/>
      <c r="K67" s="247"/>
    </row>
    <row r="68" spans="1:11" x14ac:dyDescent="0.2">
      <c r="A68" s="247"/>
      <c r="B68" s="247"/>
      <c r="C68" s="247"/>
      <c r="I68" s="247"/>
      <c r="J68" s="247"/>
      <c r="K68" s="247"/>
    </row>
    <row r="69" spans="1:11" x14ac:dyDescent="0.2">
      <c r="A69" s="247"/>
      <c r="B69" s="247"/>
      <c r="C69" s="247"/>
      <c r="I69" s="247"/>
      <c r="J69" s="247"/>
      <c r="K69" s="247"/>
    </row>
    <row r="70" spans="1:11" x14ac:dyDescent="0.2">
      <c r="A70" s="247"/>
      <c r="B70" s="247"/>
      <c r="C70" s="247"/>
      <c r="I70" s="247"/>
      <c r="J70" s="247"/>
      <c r="K70" s="247"/>
    </row>
    <row r="71" spans="1:11" x14ac:dyDescent="0.2">
      <c r="I71" s="247"/>
      <c r="J71" s="247"/>
      <c r="K71" s="247"/>
    </row>
    <row r="94" spans="4:5" x14ac:dyDescent="0.2">
      <c r="D94" s="2" t="s">
        <v>600</v>
      </c>
    </row>
    <row r="95" spans="4:5" x14ac:dyDescent="0.2">
      <c r="D95" s="2" t="s">
        <v>601</v>
      </c>
      <c r="E95" s="2" t="s">
        <v>310</v>
      </c>
    </row>
    <row r="97" spans="1:10" x14ac:dyDescent="0.2">
      <c r="A97" s="261"/>
      <c r="B97" s="158"/>
      <c r="C97" s="158"/>
      <c r="D97" s="158"/>
      <c r="E97" s="158"/>
      <c r="F97" s="158"/>
      <c r="G97" s="158"/>
      <c r="H97" s="158"/>
      <c r="I97" s="158"/>
      <c r="J97" s="158"/>
    </row>
    <row r="98" spans="1:10" x14ac:dyDescent="0.2">
      <c r="A98" s="158"/>
      <c r="B98" s="158"/>
      <c r="C98" s="158"/>
      <c r="D98" s="158"/>
      <c r="E98" s="158"/>
      <c r="F98" s="158"/>
      <c r="G98" s="158"/>
      <c r="H98" s="262"/>
      <c r="I98" s="263"/>
      <c r="J98" s="158"/>
    </row>
    <row r="99" spans="1:10" x14ac:dyDescent="0.2">
      <c r="A99" s="158"/>
      <c r="B99" s="158"/>
      <c r="C99" s="158"/>
      <c r="D99" s="158"/>
      <c r="E99" s="158"/>
      <c r="F99" s="158"/>
      <c r="G99" s="158"/>
      <c r="H99" s="158"/>
      <c r="I99" s="158"/>
      <c r="J99" s="158"/>
    </row>
    <row r="100" spans="1:10" x14ac:dyDescent="0.2">
      <c r="A100" s="158"/>
      <c r="B100" s="158"/>
      <c r="C100" s="158"/>
      <c r="D100" s="158"/>
      <c r="E100" s="158"/>
      <c r="F100" s="158"/>
      <c r="G100" s="158"/>
      <c r="H100" s="158"/>
      <c r="I100" s="158"/>
      <c r="J100" s="158"/>
    </row>
    <row r="101" spans="1:10" x14ac:dyDescent="0.2">
      <c r="A101" s="158"/>
      <c r="B101" s="158"/>
      <c r="C101" s="158"/>
      <c r="D101" s="158"/>
      <c r="E101" s="158"/>
      <c r="F101" s="158"/>
      <c r="G101" s="158"/>
      <c r="H101" s="158"/>
      <c r="I101" s="158"/>
      <c r="J101" s="158"/>
    </row>
    <row r="102" spans="1:10" x14ac:dyDescent="0.2">
      <c r="A102" s="158"/>
      <c r="B102" s="158"/>
      <c r="C102" s="158"/>
      <c r="D102" s="158"/>
      <c r="E102" s="158"/>
      <c r="F102" s="158"/>
      <c r="G102" s="158"/>
      <c r="H102" s="158"/>
      <c r="I102" s="158"/>
      <c r="J102" s="158"/>
    </row>
    <row r="103" spans="1:10" x14ac:dyDescent="0.2">
      <c r="A103" s="158"/>
      <c r="B103" s="158"/>
      <c r="C103" s="158"/>
      <c r="D103" s="158"/>
      <c r="E103" s="158"/>
      <c r="F103" s="158"/>
      <c r="G103" s="158"/>
      <c r="H103" s="158"/>
      <c r="I103" s="158"/>
      <c r="J103" s="158"/>
    </row>
    <row r="104" spans="1:10" x14ac:dyDescent="0.2">
      <c r="A104" s="158"/>
      <c r="B104" s="158"/>
      <c r="C104" s="158"/>
      <c r="D104" s="158"/>
      <c r="E104" s="158"/>
      <c r="F104" s="158"/>
      <c r="G104" s="158"/>
      <c r="H104" s="158"/>
      <c r="I104" s="158"/>
      <c r="J104" s="158"/>
    </row>
    <row r="105" spans="1:10" x14ac:dyDescent="0.2">
      <c r="A105" s="158"/>
      <c r="B105" s="158"/>
      <c r="C105" s="158"/>
      <c r="D105" s="158"/>
      <c r="E105" s="158"/>
      <c r="F105" s="158"/>
      <c r="G105" s="158"/>
      <c r="H105" s="158"/>
      <c r="I105" s="158"/>
      <c r="J105" s="158"/>
    </row>
    <row r="106" spans="1:10" x14ac:dyDescent="0.2">
      <c r="A106" s="158"/>
      <c r="B106" s="158"/>
      <c r="C106" s="158"/>
      <c r="D106" s="158"/>
      <c r="E106" s="158"/>
      <c r="F106" s="158"/>
      <c r="G106" s="158"/>
      <c r="H106" s="158"/>
      <c r="I106" s="158"/>
      <c r="J106" s="158"/>
    </row>
    <row r="107" spans="1:10" x14ac:dyDescent="0.2">
      <c r="A107" s="158"/>
      <c r="B107" s="158"/>
      <c r="C107" s="158"/>
      <c r="D107" s="158"/>
      <c r="E107" s="158"/>
      <c r="F107" s="158"/>
      <c r="G107" s="158"/>
      <c r="H107" s="158"/>
      <c r="I107" s="158"/>
      <c r="J107" s="158"/>
    </row>
    <row r="108" spans="1:10" x14ac:dyDescent="0.2">
      <c r="A108" s="158"/>
      <c r="B108" s="158"/>
      <c r="C108" s="158"/>
      <c r="D108" s="158"/>
      <c r="E108" s="158"/>
      <c r="F108" s="158"/>
      <c r="G108" s="158"/>
      <c r="H108" s="158"/>
      <c r="I108" s="158"/>
      <c r="J108" s="158"/>
    </row>
    <row r="109" spans="1:10" x14ac:dyDescent="0.2">
      <c r="A109" s="158"/>
      <c r="B109" s="158"/>
      <c r="C109" s="158"/>
      <c r="D109" s="158"/>
      <c r="E109" s="158"/>
      <c r="F109" s="158"/>
      <c r="G109" s="158"/>
      <c r="H109" s="158"/>
      <c r="I109" s="158"/>
      <c r="J109" s="158"/>
    </row>
    <row r="110" spans="1:10" x14ac:dyDescent="0.2">
      <c r="A110" s="158"/>
      <c r="B110" s="158"/>
      <c r="C110" s="158"/>
      <c r="D110" s="158"/>
      <c r="E110" s="158"/>
      <c r="F110" s="158"/>
      <c r="G110" s="158"/>
      <c r="H110" s="158"/>
      <c r="I110" s="158"/>
      <c r="J110" s="158"/>
    </row>
    <row r="111" spans="1:10" x14ac:dyDescent="0.2">
      <c r="A111" s="158"/>
      <c r="B111" s="158"/>
      <c r="C111" s="158"/>
      <c r="D111" s="158"/>
      <c r="E111" s="158"/>
      <c r="F111" s="158"/>
      <c r="G111" s="158"/>
      <c r="H111" s="158"/>
      <c r="I111" s="158"/>
      <c r="J111" s="158"/>
    </row>
    <row r="112" spans="1:10" x14ac:dyDescent="0.2">
      <c r="A112" s="158"/>
      <c r="B112" s="158"/>
      <c r="C112" s="158"/>
      <c r="D112" s="158"/>
      <c r="E112" s="158"/>
      <c r="F112" s="158"/>
      <c r="G112" s="158"/>
      <c r="H112" s="158"/>
      <c r="I112" s="158"/>
      <c r="J112" s="158"/>
    </row>
    <row r="113" spans="1:10" x14ac:dyDescent="0.2">
      <c r="A113" s="158"/>
      <c r="B113" s="158"/>
      <c r="C113" s="158"/>
      <c r="D113" s="158"/>
      <c r="E113" s="158"/>
      <c r="F113" s="158"/>
      <c r="G113" s="158"/>
      <c r="H113" s="158"/>
      <c r="I113" s="158"/>
      <c r="J113" s="158"/>
    </row>
    <row r="114" spans="1:10" ht="25.5" x14ac:dyDescent="0.35">
      <c r="A114" s="264"/>
      <c r="B114" s="158"/>
      <c r="C114" s="158"/>
      <c r="D114" s="158"/>
      <c r="E114" s="158"/>
      <c r="F114" s="158"/>
      <c r="G114" s="158"/>
      <c r="H114" s="158"/>
      <c r="I114" s="158"/>
      <c r="J114" s="158"/>
    </row>
    <row r="115" spans="1:10" x14ac:dyDescent="0.2">
      <c r="A115" s="158"/>
      <c r="B115" s="158"/>
      <c r="C115" s="158"/>
      <c r="D115" s="158"/>
      <c r="E115" s="158"/>
      <c r="F115" s="158"/>
      <c r="G115" s="158"/>
      <c r="H115" s="158"/>
      <c r="I115" s="158"/>
      <c r="J115" s="158"/>
    </row>
    <row r="116" spans="1:10" x14ac:dyDescent="0.2">
      <c r="A116" s="261"/>
      <c r="B116" s="158"/>
      <c r="C116" s="158"/>
      <c r="D116" s="265"/>
      <c r="E116" s="158"/>
      <c r="F116" s="158"/>
      <c r="G116" s="158"/>
      <c r="H116" s="158"/>
      <c r="I116" s="158"/>
      <c r="J116" s="158"/>
    </row>
    <row r="117" spans="1:10" x14ac:dyDescent="0.2">
      <c r="A117" s="158"/>
      <c r="B117" s="158"/>
      <c r="C117" s="158"/>
      <c r="D117" s="158"/>
      <c r="E117" s="158"/>
      <c r="F117" s="158"/>
      <c r="G117" s="158"/>
      <c r="H117" s="158"/>
      <c r="I117" s="158"/>
      <c r="J117" s="158"/>
    </row>
    <row r="118" spans="1:10" x14ac:dyDescent="0.2">
      <c r="A118" s="158"/>
      <c r="B118" s="158"/>
      <c r="C118" s="158"/>
      <c r="D118" s="158"/>
      <c r="E118" s="158"/>
      <c r="F118" s="158"/>
      <c r="G118" s="158"/>
      <c r="H118" s="158"/>
      <c r="I118" s="158"/>
      <c r="J118" s="158"/>
    </row>
    <row r="119" spans="1:10" x14ac:dyDescent="0.2">
      <c r="A119" s="158"/>
      <c r="B119" s="158"/>
      <c r="C119" s="158"/>
      <c r="D119" s="158"/>
      <c r="E119" s="158"/>
      <c r="F119" s="158"/>
      <c r="G119" s="158"/>
      <c r="H119" s="158"/>
      <c r="I119" s="158"/>
      <c r="J119" s="158"/>
    </row>
    <row r="120" spans="1:10" x14ac:dyDescent="0.2">
      <c r="A120" s="158"/>
      <c r="B120" s="158"/>
      <c r="C120" s="158"/>
      <c r="D120" s="158"/>
      <c r="E120" s="158"/>
      <c r="F120" s="158"/>
      <c r="G120" s="158"/>
      <c r="H120" s="158"/>
      <c r="I120" s="158"/>
      <c r="J120" s="158"/>
    </row>
    <row r="121" spans="1:10" x14ac:dyDescent="0.2">
      <c r="A121" s="841"/>
      <c r="B121" s="841"/>
      <c r="C121" s="841"/>
      <c r="D121" s="841"/>
      <c r="E121" s="841"/>
      <c r="F121" s="841"/>
      <c r="G121" s="841"/>
      <c r="H121" s="841"/>
      <c r="I121" s="158"/>
      <c r="J121" s="158"/>
    </row>
    <row r="122" spans="1:10" x14ac:dyDescent="0.2">
      <c r="A122" s="266"/>
      <c r="B122" s="266"/>
      <c r="C122" s="266"/>
      <c r="D122" s="266"/>
      <c r="E122" s="266"/>
      <c r="F122" s="842"/>
      <c r="G122" s="842"/>
      <c r="H122" s="842"/>
      <c r="I122" s="158"/>
      <c r="J122" s="158"/>
    </row>
    <row r="123" spans="1:10" x14ac:dyDescent="0.2">
      <c r="A123" s="158"/>
      <c r="B123" s="158"/>
      <c r="C123" s="158"/>
      <c r="D123" s="158"/>
      <c r="E123" s="158"/>
      <c r="F123" s="824"/>
      <c r="G123" s="824"/>
      <c r="H123" s="824"/>
      <c r="I123" s="158"/>
      <c r="J123" s="158"/>
    </row>
    <row r="124" spans="1:10" x14ac:dyDescent="0.2">
      <c r="A124" s="158"/>
      <c r="B124" s="158"/>
      <c r="C124" s="158"/>
      <c r="D124" s="158"/>
      <c r="E124" s="158"/>
      <c r="F124" s="824"/>
      <c r="G124" s="824"/>
      <c r="H124" s="824"/>
      <c r="I124" s="158"/>
      <c r="J124" s="158"/>
    </row>
    <row r="125" spans="1:10" x14ac:dyDescent="0.2">
      <c r="A125" s="158"/>
      <c r="B125" s="158"/>
      <c r="C125" s="158"/>
      <c r="D125" s="158"/>
      <c r="E125" s="158"/>
      <c r="F125" s="824"/>
      <c r="G125" s="824"/>
      <c r="H125" s="824"/>
      <c r="I125" s="158"/>
      <c r="J125" s="158"/>
    </row>
    <row r="126" spans="1:10" x14ac:dyDescent="0.2">
      <c r="A126" s="158"/>
      <c r="B126" s="158"/>
      <c r="C126" s="158"/>
      <c r="D126" s="158"/>
      <c r="E126" s="158"/>
      <c r="F126" s="824"/>
      <c r="G126" s="824"/>
      <c r="H126" s="824"/>
      <c r="I126" s="158"/>
      <c r="J126" s="158"/>
    </row>
    <row r="127" spans="1:10" x14ac:dyDescent="0.2">
      <c r="A127" s="158"/>
      <c r="B127" s="158"/>
      <c r="C127" s="158"/>
      <c r="D127" s="158"/>
      <c r="E127" s="158"/>
      <c r="F127" s="824"/>
      <c r="G127" s="824"/>
      <c r="H127" s="824"/>
      <c r="I127" s="158"/>
      <c r="J127" s="158"/>
    </row>
    <row r="128" spans="1:10" x14ac:dyDescent="0.2">
      <c r="A128" s="158"/>
      <c r="B128" s="158"/>
      <c r="C128" s="158"/>
      <c r="D128" s="158"/>
      <c r="E128" s="158"/>
      <c r="F128" s="824"/>
      <c r="G128" s="824"/>
      <c r="H128" s="824"/>
      <c r="I128" s="158"/>
      <c r="J128" s="158"/>
    </row>
    <row r="129" spans="1:10" x14ac:dyDescent="0.2">
      <c r="A129" s="158"/>
      <c r="B129" s="158"/>
      <c r="C129" s="158"/>
      <c r="D129" s="158"/>
      <c r="E129" s="158"/>
      <c r="F129" s="824"/>
      <c r="G129" s="824"/>
      <c r="H129" s="824"/>
      <c r="I129" s="158"/>
      <c r="J129" s="158"/>
    </row>
    <row r="130" spans="1:10" x14ac:dyDescent="0.2">
      <c r="A130" s="158"/>
      <c r="B130" s="158"/>
      <c r="C130" s="158"/>
      <c r="D130" s="158"/>
      <c r="E130" s="158"/>
      <c r="F130" s="824"/>
      <c r="G130" s="824"/>
      <c r="H130" s="824"/>
      <c r="I130" s="158"/>
      <c r="J130" s="158"/>
    </row>
    <row r="131" spans="1:10" x14ac:dyDescent="0.2">
      <c r="A131" s="158"/>
      <c r="B131" s="158"/>
      <c r="C131" s="158"/>
      <c r="D131" s="158"/>
      <c r="E131" s="158"/>
      <c r="F131" s="158"/>
      <c r="G131" s="158"/>
      <c r="H131" s="158"/>
      <c r="I131" s="158"/>
      <c r="J131" s="158"/>
    </row>
    <row r="132" spans="1:10" x14ac:dyDescent="0.2">
      <c r="A132" s="823"/>
      <c r="B132" s="823"/>
      <c r="C132" s="823"/>
      <c r="D132" s="823"/>
      <c r="E132" s="823"/>
      <c r="F132" s="158"/>
      <c r="G132" s="158"/>
      <c r="H132" s="158"/>
      <c r="I132" s="158"/>
      <c r="J132" s="158"/>
    </row>
    <row r="133" spans="1:10" x14ac:dyDescent="0.2">
      <c r="A133" s="267"/>
      <c r="B133" s="267"/>
      <c r="C133" s="267"/>
      <c r="D133" s="267"/>
      <c r="E133" s="267"/>
      <c r="F133" s="158"/>
      <c r="G133" s="158"/>
      <c r="H133" s="158"/>
      <c r="I133" s="158"/>
      <c r="J133" s="158"/>
    </row>
    <row r="134" spans="1:10" x14ac:dyDescent="0.2">
      <c r="A134" s="158"/>
      <c r="B134" s="158"/>
      <c r="C134" s="158"/>
      <c r="D134" s="158"/>
      <c r="E134" s="158"/>
      <c r="F134" s="158"/>
      <c r="G134" s="158"/>
      <c r="H134" s="158"/>
      <c r="I134" s="158"/>
      <c r="J134" s="158"/>
    </row>
    <row r="135" spans="1:10" x14ac:dyDescent="0.2">
      <c r="A135" s="158"/>
      <c r="B135" s="158"/>
      <c r="C135" s="158"/>
      <c r="D135" s="158"/>
      <c r="E135" s="158"/>
      <c r="F135" s="158"/>
      <c r="G135" s="158"/>
      <c r="H135" s="158"/>
      <c r="I135" s="158"/>
      <c r="J135" s="158"/>
    </row>
    <row r="136" spans="1:10" x14ac:dyDescent="0.2">
      <c r="A136" s="158"/>
      <c r="B136" s="158"/>
      <c r="C136" s="158"/>
      <c r="D136" s="158"/>
      <c r="E136" s="158"/>
      <c r="F136" s="158"/>
      <c r="G136" s="158"/>
      <c r="H136" s="158"/>
      <c r="I136" s="158"/>
      <c r="J136" s="158"/>
    </row>
    <row r="137" spans="1:10" x14ac:dyDescent="0.2">
      <c r="A137" s="158"/>
      <c r="B137" s="158"/>
      <c r="C137" s="158"/>
      <c r="D137" s="158"/>
      <c r="E137" s="158"/>
      <c r="F137" s="158"/>
      <c r="G137" s="158"/>
      <c r="H137" s="158"/>
      <c r="I137" s="158"/>
      <c r="J137" s="158"/>
    </row>
    <row r="138" spans="1:10" x14ac:dyDescent="0.2">
      <c r="A138" s="158"/>
      <c r="B138" s="158"/>
      <c r="C138" s="158"/>
      <c r="D138" s="158"/>
      <c r="E138" s="158"/>
      <c r="F138" s="158"/>
      <c r="G138" s="158"/>
      <c r="H138" s="158"/>
      <c r="I138" s="158"/>
      <c r="J138" s="158"/>
    </row>
    <row r="139" spans="1:10" x14ac:dyDescent="0.2">
      <c r="A139" s="158"/>
      <c r="B139" s="158"/>
      <c r="C139" s="158"/>
      <c r="D139" s="158"/>
      <c r="E139" s="158"/>
      <c r="F139" s="158"/>
      <c r="G139" s="158"/>
      <c r="H139" s="158"/>
      <c r="I139" s="158"/>
      <c r="J139" s="158"/>
    </row>
    <row r="140" spans="1:10" x14ac:dyDescent="0.2">
      <c r="A140" s="158"/>
      <c r="B140" s="158"/>
      <c r="C140" s="158"/>
      <c r="D140" s="158"/>
      <c r="E140" s="158"/>
      <c r="F140" s="158"/>
      <c r="G140" s="158"/>
      <c r="H140" s="158"/>
      <c r="I140" s="158"/>
      <c r="J140" s="158"/>
    </row>
    <row r="141" spans="1:10" x14ac:dyDescent="0.2">
      <c r="A141" s="158"/>
      <c r="B141" s="158"/>
      <c r="C141" s="158"/>
      <c r="D141" s="158"/>
      <c r="E141" s="158"/>
      <c r="F141" s="158"/>
      <c r="G141" s="158"/>
      <c r="H141" s="158"/>
      <c r="I141" s="158"/>
      <c r="J141" s="158"/>
    </row>
    <row r="142" spans="1:10" x14ac:dyDescent="0.2">
      <c r="A142" s="158"/>
      <c r="B142" s="158"/>
      <c r="C142" s="158"/>
      <c r="D142" s="158"/>
      <c r="E142" s="158"/>
      <c r="F142" s="158"/>
      <c r="G142" s="158"/>
      <c r="H142" s="158"/>
      <c r="I142" s="158"/>
      <c r="J142" s="158"/>
    </row>
    <row r="183" spans="2:3" hidden="1" x14ac:dyDescent="0.2"/>
    <row r="184" spans="2:3" hidden="1" x14ac:dyDescent="0.2">
      <c r="B184" s="268" t="s">
        <v>490</v>
      </c>
      <c r="C184" s="268"/>
    </row>
    <row r="185" spans="2:3" hidden="1" x14ac:dyDescent="0.2">
      <c r="B185" s="268" t="s">
        <v>491</v>
      </c>
      <c r="C185" s="268"/>
    </row>
    <row r="186" spans="2:3" hidden="1" x14ac:dyDescent="0.2">
      <c r="B186" s="268" t="s">
        <v>492</v>
      </c>
      <c r="C186" s="268"/>
    </row>
    <row r="187" spans="2:3" hidden="1" x14ac:dyDescent="0.2">
      <c r="B187" s="268" t="s">
        <v>493</v>
      </c>
      <c r="C187" s="268"/>
    </row>
    <row r="188" spans="2:3" hidden="1" x14ac:dyDescent="0.2">
      <c r="B188" s="268" t="s">
        <v>494</v>
      </c>
      <c r="C188" s="268"/>
    </row>
    <row r="189" spans="2:3" hidden="1" x14ac:dyDescent="0.2">
      <c r="B189" s="268" t="s">
        <v>495</v>
      </c>
      <c r="C189" s="268"/>
    </row>
    <row r="190" spans="2:3" hidden="1" x14ac:dyDescent="0.2">
      <c r="B190" s="268" t="s">
        <v>496</v>
      </c>
      <c r="C190" s="268"/>
    </row>
    <row r="191" spans="2:3" hidden="1" x14ac:dyDescent="0.2">
      <c r="B191" s="268" t="s">
        <v>497</v>
      </c>
      <c r="C191" s="268"/>
    </row>
    <row r="192" spans="2:3" hidden="1" x14ac:dyDescent="0.2">
      <c r="B192" s="268" t="s">
        <v>498</v>
      </c>
      <c r="C192" s="268"/>
    </row>
    <row r="193" spans="2:3" hidden="1" x14ac:dyDescent="0.2">
      <c r="B193" s="268" t="s">
        <v>499</v>
      </c>
      <c r="C193" s="268"/>
    </row>
    <row r="194" spans="2:3" hidden="1" x14ac:dyDescent="0.2">
      <c r="B194" s="268" t="s">
        <v>500</v>
      </c>
      <c r="C194" s="268"/>
    </row>
    <row r="195" spans="2:3" hidden="1" x14ac:dyDescent="0.2">
      <c r="B195" s="268" t="s">
        <v>501</v>
      </c>
      <c r="C195" s="268"/>
    </row>
    <row r="196" spans="2:3" hidden="1" x14ac:dyDescent="0.2">
      <c r="B196" s="268" t="s">
        <v>502</v>
      </c>
      <c r="C196" s="268"/>
    </row>
    <row r="197" spans="2:3" hidden="1" x14ac:dyDescent="0.2">
      <c r="B197" s="268" t="s">
        <v>503</v>
      </c>
      <c r="C197" s="268"/>
    </row>
    <row r="198" spans="2:3" hidden="1" x14ac:dyDescent="0.2">
      <c r="B198" s="268" t="s">
        <v>504</v>
      </c>
      <c r="C198" s="268"/>
    </row>
    <row r="199" spans="2:3" hidden="1" x14ac:dyDescent="0.2">
      <c r="B199" s="268" t="s">
        <v>505</v>
      </c>
      <c r="C199" s="268"/>
    </row>
    <row r="200" spans="2:3" hidden="1" x14ac:dyDescent="0.2">
      <c r="B200" s="268" t="s">
        <v>506</v>
      </c>
      <c r="C200" s="268"/>
    </row>
    <row r="201" spans="2:3" hidden="1" x14ac:dyDescent="0.2">
      <c r="B201" s="268" t="s">
        <v>507</v>
      </c>
      <c r="C201" s="268"/>
    </row>
    <row r="202" spans="2:3" hidden="1" x14ac:dyDescent="0.2">
      <c r="B202" s="268" t="s">
        <v>508</v>
      </c>
      <c r="C202" s="268"/>
    </row>
    <row r="203" spans="2:3" hidden="1" x14ac:dyDescent="0.2">
      <c r="B203" s="268" t="s">
        <v>509</v>
      </c>
      <c r="C203" s="268"/>
    </row>
    <row r="204" spans="2:3" hidden="1" x14ac:dyDescent="0.2">
      <c r="B204" s="268" t="s">
        <v>510</v>
      </c>
      <c r="C204" s="268"/>
    </row>
    <row r="205" spans="2:3" hidden="1" x14ac:dyDescent="0.2">
      <c r="B205" s="268" t="s">
        <v>511</v>
      </c>
      <c r="C205" s="268"/>
    </row>
    <row r="206" spans="2:3" hidden="1" x14ac:dyDescent="0.2">
      <c r="B206" s="268" t="s">
        <v>512</v>
      </c>
      <c r="C206" s="268"/>
    </row>
    <row r="207" spans="2:3" hidden="1" x14ac:dyDescent="0.2">
      <c r="B207" s="268" t="s">
        <v>513</v>
      </c>
      <c r="C207" s="268"/>
    </row>
    <row r="208" spans="2:3" hidden="1" x14ac:dyDescent="0.2">
      <c r="B208" s="268" t="s">
        <v>514</v>
      </c>
      <c r="C208" s="268"/>
    </row>
    <row r="209" spans="2:3" hidden="1" x14ac:dyDescent="0.2">
      <c r="B209" s="268" t="s">
        <v>515</v>
      </c>
      <c r="C209" s="268"/>
    </row>
    <row r="210" spans="2:3" hidden="1" x14ac:dyDescent="0.2">
      <c r="B210" s="268" t="s">
        <v>516</v>
      </c>
      <c r="C210" s="268"/>
    </row>
    <row r="211" spans="2:3" hidden="1" x14ac:dyDescent="0.2">
      <c r="B211" s="268" t="s">
        <v>517</v>
      </c>
      <c r="C211" s="268"/>
    </row>
    <row r="212" spans="2:3" hidden="1" x14ac:dyDescent="0.2">
      <c r="B212" s="268" t="s">
        <v>518</v>
      </c>
      <c r="C212" s="268"/>
    </row>
    <row r="213" spans="2:3" hidden="1" x14ac:dyDescent="0.2">
      <c r="B213" s="268" t="s">
        <v>519</v>
      </c>
      <c r="C213" s="268"/>
    </row>
    <row r="214" spans="2:3" hidden="1" x14ac:dyDescent="0.2">
      <c r="B214" s="268" t="s">
        <v>520</v>
      </c>
      <c r="C214" s="268"/>
    </row>
    <row r="215" spans="2:3" hidden="1" x14ac:dyDescent="0.2">
      <c r="B215" s="268" t="s">
        <v>521</v>
      </c>
      <c r="C215" s="268"/>
    </row>
    <row r="216" spans="2:3" hidden="1" x14ac:dyDescent="0.2">
      <c r="B216" s="268" t="s">
        <v>522</v>
      </c>
      <c r="C216" s="268"/>
    </row>
    <row r="217" spans="2:3" hidden="1" x14ac:dyDescent="0.2">
      <c r="B217" s="268" t="s">
        <v>523</v>
      </c>
      <c r="C217" s="268"/>
    </row>
    <row r="218" spans="2:3" hidden="1" x14ac:dyDescent="0.2">
      <c r="B218" s="268" t="s">
        <v>524</v>
      </c>
      <c r="C218" s="268"/>
    </row>
    <row r="219" spans="2:3" hidden="1" x14ac:dyDescent="0.2">
      <c r="B219" s="268" t="s">
        <v>525</v>
      </c>
      <c r="C219" s="268"/>
    </row>
    <row r="220" spans="2:3" hidden="1" x14ac:dyDescent="0.2">
      <c r="B220" s="268" t="s">
        <v>526</v>
      </c>
      <c r="C220" s="268"/>
    </row>
    <row r="221" spans="2:3" hidden="1" x14ac:dyDescent="0.2">
      <c r="B221" s="268" t="s">
        <v>527</v>
      </c>
      <c r="C221" s="268"/>
    </row>
    <row r="222" spans="2:3" hidden="1" x14ac:dyDescent="0.2">
      <c r="B222" s="268" t="s">
        <v>528</v>
      </c>
      <c r="C222" s="268"/>
    </row>
    <row r="223" spans="2:3" hidden="1" x14ac:dyDescent="0.2">
      <c r="B223" s="268" t="s">
        <v>529</v>
      </c>
      <c r="C223" s="268"/>
    </row>
    <row r="224" spans="2:3" hidden="1" x14ac:dyDescent="0.2">
      <c r="B224" s="268" t="s">
        <v>530</v>
      </c>
      <c r="C224" s="268"/>
    </row>
    <row r="225" spans="2:3" hidden="1" x14ac:dyDescent="0.2">
      <c r="B225" s="268" t="s">
        <v>531</v>
      </c>
      <c r="C225" s="268"/>
    </row>
    <row r="226" spans="2:3" hidden="1" x14ac:dyDescent="0.2">
      <c r="B226" s="268" t="s">
        <v>532</v>
      </c>
      <c r="C226" s="268"/>
    </row>
    <row r="227" spans="2:3" hidden="1" x14ac:dyDescent="0.2">
      <c r="B227" s="268" t="s">
        <v>533</v>
      </c>
      <c r="C227" s="268"/>
    </row>
    <row r="228" spans="2:3" hidden="1" x14ac:dyDescent="0.2">
      <c r="B228" s="268" t="s">
        <v>534</v>
      </c>
      <c r="C228" s="268"/>
    </row>
    <row r="229" spans="2:3" hidden="1" x14ac:dyDescent="0.2">
      <c r="B229" s="268" t="s">
        <v>535</v>
      </c>
      <c r="C229" s="268"/>
    </row>
    <row r="230" spans="2:3" hidden="1" x14ac:dyDescent="0.2">
      <c r="B230" s="268" t="s">
        <v>536</v>
      </c>
      <c r="C230" s="268"/>
    </row>
    <row r="231" spans="2:3" hidden="1" x14ac:dyDescent="0.2">
      <c r="B231" s="268" t="s">
        <v>537</v>
      </c>
      <c r="C231" s="268"/>
    </row>
    <row r="232" spans="2:3" hidden="1" x14ac:dyDescent="0.2">
      <c r="B232" s="268" t="s">
        <v>538</v>
      </c>
      <c r="C232" s="268"/>
    </row>
    <row r="233" spans="2:3" hidden="1" x14ac:dyDescent="0.2">
      <c r="B233" s="268" t="s">
        <v>539</v>
      </c>
      <c r="C233" s="268"/>
    </row>
    <row r="234" spans="2:3" hidden="1" x14ac:dyDescent="0.2">
      <c r="B234" s="268" t="s">
        <v>540</v>
      </c>
      <c r="C234" s="268"/>
    </row>
    <row r="235" spans="2:3" hidden="1" x14ac:dyDescent="0.2">
      <c r="B235" s="268" t="s">
        <v>541</v>
      </c>
      <c r="C235" s="268"/>
    </row>
    <row r="236" spans="2:3" hidden="1" x14ac:dyDescent="0.2">
      <c r="B236" s="268" t="s">
        <v>542</v>
      </c>
      <c r="C236" s="268"/>
    </row>
    <row r="237" spans="2:3" hidden="1" x14ac:dyDescent="0.2">
      <c r="B237" s="268" t="s">
        <v>543</v>
      </c>
      <c r="C237" s="268"/>
    </row>
    <row r="238" spans="2:3" hidden="1" x14ac:dyDescent="0.2">
      <c r="B238" s="268" t="s">
        <v>544</v>
      </c>
      <c r="C238" s="268"/>
    </row>
    <row r="239" spans="2:3" hidden="1" x14ac:dyDescent="0.2">
      <c r="B239" s="268" t="s">
        <v>545</v>
      </c>
      <c r="C239" s="268"/>
    </row>
    <row r="240" spans="2:3" hidden="1" x14ac:dyDescent="0.2">
      <c r="B240" s="268" t="s">
        <v>546</v>
      </c>
      <c r="C240" s="268"/>
    </row>
    <row r="241" spans="2:3" hidden="1" x14ac:dyDescent="0.2">
      <c r="B241" s="268" t="s">
        <v>547</v>
      </c>
      <c r="C241" s="268"/>
    </row>
    <row r="242" spans="2:3" hidden="1" x14ac:dyDescent="0.2">
      <c r="B242" s="268" t="s">
        <v>548</v>
      </c>
      <c r="C242" s="268"/>
    </row>
    <row r="243" spans="2:3" hidden="1" x14ac:dyDescent="0.2">
      <c r="B243" s="268" t="s">
        <v>549</v>
      </c>
      <c r="C243" s="268"/>
    </row>
    <row r="244" spans="2:3" hidden="1" x14ac:dyDescent="0.2">
      <c r="B244" s="268" t="s">
        <v>550</v>
      </c>
      <c r="C244" s="268"/>
    </row>
    <row r="245" spans="2:3" hidden="1" x14ac:dyDescent="0.2">
      <c r="B245" s="268" t="s">
        <v>551</v>
      </c>
      <c r="C245" s="268"/>
    </row>
    <row r="246" spans="2:3" hidden="1" x14ac:dyDescent="0.2">
      <c r="B246" s="268" t="s">
        <v>552</v>
      </c>
      <c r="C246" s="268"/>
    </row>
    <row r="247" spans="2:3" hidden="1" x14ac:dyDescent="0.2">
      <c r="B247" s="268" t="s">
        <v>553</v>
      </c>
      <c r="C247" s="268"/>
    </row>
    <row r="248" spans="2:3" hidden="1" x14ac:dyDescent="0.2">
      <c r="B248" s="268" t="s">
        <v>554</v>
      </c>
      <c r="C248" s="268"/>
    </row>
    <row r="249" spans="2:3" hidden="1" x14ac:dyDescent="0.2">
      <c r="B249" s="268" t="s">
        <v>555</v>
      </c>
      <c r="C249" s="268"/>
    </row>
    <row r="250" spans="2:3" hidden="1" x14ac:dyDescent="0.2">
      <c r="B250" s="268" t="s">
        <v>556</v>
      </c>
      <c r="C250" s="268"/>
    </row>
    <row r="251" spans="2:3" hidden="1" x14ac:dyDescent="0.2"/>
  </sheetData>
  <mergeCells count="59">
    <mergeCell ref="B59:C59"/>
    <mergeCell ref="B60:C60"/>
    <mergeCell ref="B61:C61"/>
    <mergeCell ref="B43:C43"/>
    <mergeCell ref="B44:C44"/>
    <mergeCell ref="B45:C45"/>
    <mergeCell ref="B46:C46"/>
    <mergeCell ref="B47:C47"/>
    <mergeCell ref="B48:C48"/>
    <mergeCell ref="B57:C57"/>
    <mergeCell ref="B58:C58"/>
    <mergeCell ref="A54:H54"/>
    <mergeCell ref="F55:H55"/>
    <mergeCell ref="F56:H56"/>
    <mergeCell ref="F57:H57"/>
    <mergeCell ref="F58:H58"/>
    <mergeCell ref="B55:C55"/>
    <mergeCell ref="B49:C49"/>
    <mergeCell ref="B50:C50"/>
    <mergeCell ref="B51:C51"/>
    <mergeCell ref="B56:C56"/>
    <mergeCell ref="F128:H128"/>
    <mergeCell ref="F129:H129"/>
    <mergeCell ref="F130:H130"/>
    <mergeCell ref="F126:H126"/>
    <mergeCell ref="B62:C62"/>
    <mergeCell ref="B63:C63"/>
    <mergeCell ref="A65:H65"/>
    <mergeCell ref="F45:H45"/>
    <mergeCell ref="F46:H46"/>
    <mergeCell ref="F47:H47"/>
    <mergeCell ref="F62:H62"/>
    <mergeCell ref="F63:H63"/>
    <mergeCell ref="F59:H59"/>
    <mergeCell ref="F60:H60"/>
    <mergeCell ref="F61:H61"/>
    <mergeCell ref="A11:H11"/>
    <mergeCell ref="A12:H12"/>
    <mergeCell ref="A13:H13"/>
    <mergeCell ref="A22:B22"/>
    <mergeCell ref="F44:H44"/>
    <mergeCell ref="A40:B40"/>
    <mergeCell ref="E40:F40"/>
    <mergeCell ref="A132:E132"/>
    <mergeCell ref="F127:H127"/>
    <mergeCell ref="D16:H38"/>
    <mergeCell ref="A9:H9"/>
    <mergeCell ref="A7:H7"/>
    <mergeCell ref="F123:H123"/>
    <mergeCell ref="F124:H124"/>
    <mergeCell ref="F125:H125"/>
    <mergeCell ref="F48:H48"/>
    <mergeCell ref="F49:H49"/>
    <mergeCell ref="F50:H50"/>
    <mergeCell ref="F51:H51"/>
    <mergeCell ref="A121:H121"/>
    <mergeCell ref="F122:H122"/>
    <mergeCell ref="A42:H42"/>
    <mergeCell ref="F43:H43"/>
  </mergeCells>
  <conditionalFormatting sqref="B19:C19 B23:C38">
    <cfRule type="notContainsBlanks" dxfId="89" priority="2" stopIfTrue="1">
      <formula>LEN(TRIM(B19))&gt;0</formula>
    </cfRule>
  </conditionalFormatting>
  <dataValidations count="8">
    <dataValidation type="list" allowBlank="1" showInputMessage="1" showErrorMessage="1" sqref="D116 G40:G41">
      <formula1>"2011 Tier 1, 2011 Tier 2, 2012 Tier 1, 2012 Tier 2"</formula1>
    </dataValidation>
    <dataValidation type="list" allowBlank="1" showInputMessage="1" showErrorMessage="1" sqref="D134:D141">
      <formula1>$A$158:$A$225</formula1>
    </dataValidation>
    <dataValidation type="list" allowBlank="1" showInputMessage="1" showErrorMessage="1" sqref="B134:C141">
      <formula1>$D$158:$D$164</formula1>
    </dataValidation>
    <dataValidation type="list" allowBlank="1" showInputMessage="1" showErrorMessage="1" sqref="D123:D130">
      <formula1>$A$152:$A$219</formula1>
    </dataValidation>
    <dataValidation type="list" allowBlank="1" showInputMessage="1" showErrorMessage="1" sqref="B123:C130">
      <formula1>$D$152:$D$158</formula1>
    </dataValidation>
    <dataValidation type="list" allowBlank="1" showInputMessage="1" showErrorMessage="1" sqref="B20">
      <formula1>"1 - 50, 51 - 100, other"</formula1>
    </dataValidation>
    <dataValidation type="list" allowBlank="1" showInputMessage="1" showErrorMessage="1" sqref="C23:C38 C19">
      <formula1>$H$162:$H$163</formula1>
    </dataValidation>
    <dataValidation type="list" allowBlank="1" showInputMessage="1" showErrorMessage="1" sqref="B19 B23:B38">
      <formula1>$E$94:$E$95</formula1>
    </dataValidation>
  </dataValidations>
  <pageMargins left="0.7" right="0.7" top="0.75" bottom="0.75" header="0.3" footer="0.3"/>
  <pageSetup scale="68" orientation="portrait" r:id="rId1"/>
  <headerFooter>
    <oddHeader>&amp;C&amp;"Arial,Bold"&amp;16SENSITIVE SECURITY INFORMATION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313" r:id="rId4" name="Check Box 145">
              <controlPr defaultSize="0" autoFill="0" autoLine="0" autoPict="0">
                <anchor moveWithCells="1">
                  <from>
                    <xdr:col>3</xdr:col>
                    <xdr:colOff>57150</xdr:colOff>
                    <xdr:row>38</xdr:row>
                    <xdr:rowOff>142875</xdr:rowOff>
                  </from>
                  <to>
                    <xdr:col>3</xdr:col>
                    <xdr:colOff>495300</xdr:colOff>
                    <xdr:row>40</xdr:row>
                    <xdr:rowOff>28575</xdr:rowOff>
                  </to>
                </anchor>
              </controlPr>
            </control>
          </mc:Choice>
        </mc:AlternateContent>
        <mc:AlternateContent xmlns:mc="http://schemas.openxmlformats.org/markup-compatibility/2006">
          <mc:Choice Requires="x14">
            <control shapeId="7314" r:id="rId5" name="Check Box 146">
              <controlPr defaultSize="0" autoFill="0" autoLine="0" autoPict="0">
                <anchor moveWithCells="1">
                  <from>
                    <xdr:col>3</xdr:col>
                    <xdr:colOff>476250</xdr:colOff>
                    <xdr:row>38</xdr:row>
                    <xdr:rowOff>142875</xdr:rowOff>
                  </from>
                  <to>
                    <xdr:col>3</xdr:col>
                    <xdr:colOff>942975</xdr:colOff>
                    <xdr:row>40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G178"/>
  <sheetViews>
    <sheetView zoomScaleNormal="100" workbookViewId="0">
      <selection activeCell="A2" sqref="A2:G3"/>
    </sheetView>
  </sheetViews>
  <sheetFormatPr defaultRowHeight="12.75" x14ac:dyDescent="0.2"/>
  <cols>
    <col min="1" max="1" width="26.140625" style="268" customWidth="1"/>
    <col min="2" max="2" width="27.42578125" style="268" customWidth="1"/>
    <col min="3" max="3" width="18.42578125" style="268" customWidth="1"/>
    <col min="4" max="4" width="11" style="268" customWidth="1"/>
    <col min="5" max="16384" width="9.140625" style="267"/>
  </cols>
  <sheetData>
    <row r="1" spans="1:7" x14ac:dyDescent="0.2">
      <c r="A1" s="857" t="s">
        <v>557</v>
      </c>
      <c r="B1" s="857"/>
      <c r="C1" s="857"/>
      <c r="D1" s="857"/>
      <c r="E1" s="846"/>
      <c r="F1" s="846"/>
      <c r="G1" s="846"/>
    </row>
    <row r="2" spans="1:7" x14ac:dyDescent="0.2">
      <c r="A2" s="858"/>
      <c r="B2" s="858"/>
      <c r="C2" s="858"/>
      <c r="D2" s="858"/>
      <c r="E2" s="859"/>
      <c r="F2" s="859"/>
      <c r="G2" s="859"/>
    </row>
    <row r="3" spans="1:7" x14ac:dyDescent="0.2">
      <c r="A3" s="858"/>
      <c r="B3" s="858"/>
      <c r="C3" s="858"/>
      <c r="D3" s="858"/>
      <c r="E3" s="859"/>
      <c r="F3" s="859"/>
      <c r="G3" s="859"/>
    </row>
    <row r="4" spans="1:7" ht="15.75" x14ac:dyDescent="0.2">
      <c r="A4" s="863"/>
      <c r="B4" s="864"/>
      <c r="C4" s="864"/>
      <c r="D4" s="864"/>
      <c r="E4" s="864"/>
      <c r="F4" s="864"/>
      <c r="G4" s="864"/>
    </row>
    <row r="5" spans="1:7" x14ac:dyDescent="0.2">
      <c r="A5" s="857" t="s">
        <v>559</v>
      </c>
      <c r="B5" s="857"/>
      <c r="C5" s="857"/>
      <c r="D5" s="857"/>
      <c r="E5" s="846"/>
      <c r="F5" s="846"/>
      <c r="G5" s="846"/>
    </row>
    <row r="6" spans="1:7" x14ac:dyDescent="0.2">
      <c r="A6" s="858" t="s">
        <v>630</v>
      </c>
      <c r="B6" s="858"/>
      <c r="C6" s="858"/>
      <c r="D6" s="858"/>
      <c r="E6" s="859"/>
      <c r="F6" s="859"/>
      <c r="G6" s="859"/>
    </row>
    <row r="7" spans="1:7" x14ac:dyDescent="0.2">
      <c r="A7" s="858"/>
      <c r="B7" s="858"/>
      <c r="C7" s="858"/>
      <c r="D7" s="858"/>
      <c r="E7" s="859"/>
      <c r="F7" s="859"/>
      <c r="G7" s="859"/>
    </row>
    <row r="8" spans="1:7" ht="15.75" x14ac:dyDescent="0.2">
      <c r="A8" s="863"/>
      <c r="B8" s="864"/>
      <c r="C8" s="864"/>
      <c r="D8" s="864"/>
      <c r="E8" s="864"/>
      <c r="F8" s="864"/>
      <c r="G8" s="864"/>
    </row>
    <row r="9" spans="1:7" ht="15.75" x14ac:dyDescent="0.2">
      <c r="A9" s="860" t="s">
        <v>574</v>
      </c>
      <c r="B9" s="860"/>
      <c r="C9" s="860"/>
      <c r="D9" s="860"/>
      <c r="E9" s="846"/>
      <c r="F9" s="846"/>
      <c r="G9" s="846"/>
    </row>
    <row r="10" spans="1:7" ht="15.75" x14ac:dyDescent="0.2">
      <c r="A10" s="865" t="str">
        <f>'Agency Profile'!A11:K11</f>
        <v>&lt;&lt;Agency Name&gt;&gt;</v>
      </c>
      <c r="B10" s="865"/>
      <c r="C10" s="865"/>
      <c r="D10" s="865"/>
      <c r="E10" s="848"/>
      <c r="F10" s="848"/>
      <c r="G10" s="848"/>
    </row>
    <row r="11" spans="1:7" ht="15.75" x14ac:dyDescent="0.2">
      <c r="A11" s="863"/>
      <c r="B11" s="864"/>
      <c r="C11" s="864"/>
      <c r="D11" s="864"/>
      <c r="E11" s="864"/>
      <c r="F11" s="864"/>
      <c r="G11" s="864"/>
    </row>
    <row r="12" spans="1:7" x14ac:dyDescent="0.2">
      <c r="A12" s="862" t="s">
        <v>576</v>
      </c>
      <c r="B12" s="866"/>
      <c r="C12" s="269"/>
      <c r="D12" s="269"/>
      <c r="E12" s="270"/>
    </row>
    <row r="13" spans="1:7" x14ac:dyDescent="0.2">
      <c r="A13" s="271"/>
      <c r="B13" s="271" t="s">
        <v>486</v>
      </c>
      <c r="C13" s="269"/>
      <c r="D13" s="269"/>
    </row>
    <row r="14" spans="1:7" x14ac:dyDescent="0.2">
      <c r="A14" s="257" t="s">
        <v>485</v>
      </c>
      <c r="B14" s="821"/>
      <c r="C14" s="273"/>
      <c r="D14" s="273"/>
    </row>
    <row r="15" spans="1:7" x14ac:dyDescent="0.2">
      <c r="A15" s="257" t="s">
        <v>482</v>
      </c>
      <c r="B15" s="272" t="str">
        <f>'Agency Profile'!B15</f>
        <v>&lt;&lt;date&gt;&gt;</v>
      </c>
      <c r="C15" s="273"/>
      <c r="D15" s="273"/>
    </row>
    <row r="16" spans="1:7" x14ac:dyDescent="0.2">
      <c r="A16" s="257" t="s">
        <v>484</v>
      </c>
      <c r="B16" s="272" t="str">
        <f>'Agency Profile'!B16</f>
        <v>&lt;&lt;date&gt;&gt;</v>
      </c>
      <c r="C16" s="273"/>
      <c r="D16" s="273"/>
    </row>
    <row r="17" spans="1:7" x14ac:dyDescent="0.2">
      <c r="A17" s="257" t="s">
        <v>483</v>
      </c>
      <c r="B17" s="272" t="str">
        <f>'Agency Profile'!B17</f>
        <v>&lt;&lt;date&gt;&gt;</v>
      </c>
      <c r="C17" s="273"/>
      <c r="D17" s="273"/>
    </row>
    <row r="18" spans="1:7" x14ac:dyDescent="0.2">
      <c r="A18" s="257" t="s">
        <v>561</v>
      </c>
      <c r="B18" s="821"/>
      <c r="C18" s="273"/>
      <c r="D18" s="273"/>
    </row>
    <row r="19" spans="1:7" x14ac:dyDescent="0.2">
      <c r="A19" s="257" t="s">
        <v>562</v>
      </c>
      <c r="B19" s="821"/>
      <c r="C19" s="273"/>
      <c r="D19" s="273"/>
    </row>
    <row r="20" spans="1:7" x14ac:dyDescent="0.2">
      <c r="A20" s="257" t="s">
        <v>560</v>
      </c>
      <c r="B20" s="821"/>
      <c r="C20" s="273"/>
      <c r="D20" s="273"/>
    </row>
    <row r="21" spans="1:7" ht="15.75" x14ac:dyDescent="0.2">
      <c r="A21" s="863"/>
      <c r="B21" s="864"/>
      <c r="C21" s="864"/>
      <c r="D21" s="864"/>
      <c r="E21" s="864"/>
      <c r="F21" s="864"/>
      <c r="G21" s="864"/>
    </row>
    <row r="22" spans="1:7" x14ac:dyDescent="0.2">
      <c r="A22" s="857" t="s">
        <v>558</v>
      </c>
      <c r="B22" s="857"/>
      <c r="C22" s="857"/>
      <c r="D22" s="857"/>
      <c r="E22" s="846"/>
      <c r="F22" s="846"/>
      <c r="G22" s="846"/>
    </row>
    <row r="23" spans="1:7" x14ac:dyDescent="0.2">
      <c r="A23" s="260" t="s">
        <v>469</v>
      </c>
      <c r="B23" s="260" t="s">
        <v>470</v>
      </c>
      <c r="C23" s="260" t="s">
        <v>471</v>
      </c>
      <c r="D23" s="260" t="s">
        <v>472</v>
      </c>
      <c r="E23" s="846" t="s">
        <v>575</v>
      </c>
      <c r="F23" s="846"/>
      <c r="G23" s="846"/>
    </row>
    <row r="24" spans="1:7" x14ac:dyDescent="0.2">
      <c r="A24" s="822"/>
      <c r="B24" s="822"/>
      <c r="C24" s="822"/>
      <c r="D24" s="822"/>
      <c r="E24" s="867"/>
      <c r="F24" s="868"/>
      <c r="G24" s="869"/>
    </row>
    <row r="25" spans="1:7" x14ac:dyDescent="0.2">
      <c r="A25" s="822"/>
      <c r="B25" s="822"/>
      <c r="C25" s="822"/>
      <c r="D25" s="822"/>
      <c r="E25" s="867"/>
      <c r="F25" s="868"/>
      <c r="G25" s="869"/>
    </row>
    <row r="26" spans="1:7" x14ac:dyDescent="0.2">
      <c r="A26" s="822"/>
      <c r="B26" s="822"/>
      <c r="C26" s="822"/>
      <c r="D26" s="822"/>
      <c r="E26" s="867"/>
      <c r="F26" s="868"/>
      <c r="G26" s="869"/>
    </row>
    <row r="27" spans="1:7" x14ac:dyDescent="0.2">
      <c r="A27" s="822"/>
      <c r="B27" s="822"/>
      <c r="C27" s="822"/>
      <c r="D27" s="822"/>
      <c r="E27" s="867"/>
      <c r="F27" s="868"/>
      <c r="G27" s="869"/>
    </row>
    <row r="28" spans="1:7" x14ac:dyDescent="0.2">
      <c r="A28" s="822"/>
      <c r="B28" s="822"/>
      <c r="C28" s="822"/>
      <c r="D28" s="822"/>
      <c r="E28" s="867"/>
      <c r="F28" s="868"/>
      <c r="G28" s="869"/>
    </row>
    <row r="29" spans="1:7" x14ac:dyDescent="0.2">
      <c r="A29" s="822"/>
      <c r="B29" s="822"/>
      <c r="C29" s="822"/>
      <c r="D29" s="822"/>
      <c r="E29" s="867"/>
      <c r="F29" s="868"/>
      <c r="G29" s="869"/>
    </row>
    <row r="30" spans="1:7" x14ac:dyDescent="0.2">
      <c r="A30" s="822"/>
      <c r="B30" s="822"/>
      <c r="C30" s="822"/>
      <c r="D30" s="822"/>
      <c r="E30" s="867"/>
      <c r="F30" s="868"/>
      <c r="G30" s="869"/>
    </row>
    <row r="31" spans="1:7" x14ac:dyDescent="0.2">
      <c r="A31" s="822"/>
      <c r="B31" s="822"/>
      <c r="C31" s="822"/>
      <c r="D31" s="822"/>
      <c r="E31" s="867"/>
      <c r="F31" s="868"/>
      <c r="G31" s="869"/>
    </row>
    <row r="32" spans="1:7" x14ac:dyDescent="0.2">
      <c r="A32" s="822"/>
      <c r="B32" s="822"/>
      <c r="C32" s="822"/>
      <c r="D32" s="822"/>
      <c r="E32" s="867"/>
      <c r="F32" s="868"/>
      <c r="G32" s="869"/>
    </row>
    <row r="33" spans="1:7" x14ac:dyDescent="0.2">
      <c r="A33" s="822"/>
      <c r="B33" s="822"/>
      <c r="C33" s="822"/>
      <c r="D33" s="822"/>
      <c r="E33" s="867"/>
      <c r="F33" s="868"/>
      <c r="G33" s="869"/>
    </row>
    <row r="34" spans="1:7" ht="15.75" x14ac:dyDescent="0.2">
      <c r="A34" s="863"/>
      <c r="B34" s="864"/>
      <c r="C34" s="864"/>
      <c r="D34" s="864"/>
      <c r="E34" s="864"/>
      <c r="F34" s="864"/>
      <c r="G34" s="864"/>
    </row>
    <row r="35" spans="1:7" x14ac:dyDescent="0.2">
      <c r="A35" s="857" t="s">
        <v>473</v>
      </c>
      <c r="B35" s="857"/>
      <c r="C35" s="857"/>
      <c r="D35" s="857"/>
      <c r="E35" s="846"/>
      <c r="F35" s="846"/>
      <c r="G35" s="846"/>
    </row>
    <row r="36" spans="1:7" x14ac:dyDescent="0.2">
      <c r="A36" s="260" t="s">
        <v>469</v>
      </c>
      <c r="B36" s="260" t="s">
        <v>470</v>
      </c>
      <c r="C36" s="260" t="s">
        <v>471</v>
      </c>
      <c r="D36" s="260" t="s">
        <v>472</v>
      </c>
      <c r="E36" s="846" t="s">
        <v>575</v>
      </c>
      <c r="F36" s="846"/>
      <c r="G36" s="846"/>
    </row>
    <row r="37" spans="1:7" ht="12.75" customHeight="1" x14ac:dyDescent="0.2">
      <c r="A37" s="822"/>
      <c r="B37" s="822" t="s">
        <v>478</v>
      </c>
      <c r="C37" s="822"/>
      <c r="D37" s="822"/>
      <c r="E37" s="861"/>
      <c r="F37" s="861"/>
      <c r="G37" s="861"/>
    </row>
    <row r="38" spans="1:7" ht="12.75" customHeight="1" x14ac:dyDescent="0.2">
      <c r="A38" s="822"/>
      <c r="B38" s="822"/>
      <c r="C38" s="822"/>
      <c r="D38" s="822"/>
      <c r="E38" s="861"/>
      <c r="F38" s="861"/>
      <c r="G38" s="861"/>
    </row>
    <row r="39" spans="1:7" x14ac:dyDescent="0.2">
      <c r="A39" s="822"/>
      <c r="B39" s="822"/>
      <c r="C39" s="822"/>
      <c r="D39" s="822"/>
      <c r="E39" s="861"/>
      <c r="F39" s="861"/>
      <c r="G39" s="861"/>
    </row>
    <row r="40" spans="1:7" x14ac:dyDescent="0.2">
      <c r="A40" s="822"/>
      <c r="B40" s="822"/>
      <c r="C40" s="822"/>
      <c r="D40" s="822"/>
      <c r="E40" s="861"/>
      <c r="F40" s="861"/>
      <c r="G40" s="861"/>
    </row>
    <row r="41" spans="1:7" x14ac:dyDescent="0.2">
      <c r="A41" s="822"/>
      <c r="B41" s="822"/>
      <c r="C41" s="822"/>
      <c r="D41" s="822"/>
      <c r="E41" s="861"/>
      <c r="F41" s="861"/>
      <c r="G41" s="861"/>
    </row>
    <row r="42" spans="1:7" x14ac:dyDescent="0.2">
      <c r="A42" s="822"/>
      <c r="B42" s="822"/>
      <c r="C42" s="822"/>
      <c r="D42" s="822"/>
      <c r="E42" s="861"/>
      <c r="F42" s="861"/>
      <c r="G42" s="861"/>
    </row>
    <row r="43" spans="1:7" x14ac:dyDescent="0.2">
      <c r="A43" s="822"/>
      <c r="B43" s="822"/>
      <c r="C43" s="822"/>
      <c r="D43" s="822"/>
      <c r="E43" s="861"/>
      <c r="F43" s="861"/>
      <c r="G43" s="861"/>
    </row>
    <row r="44" spans="1:7" x14ac:dyDescent="0.2">
      <c r="A44" s="822"/>
      <c r="B44" s="822"/>
      <c r="C44" s="822"/>
      <c r="D44" s="822"/>
      <c r="E44" s="861"/>
      <c r="F44" s="861"/>
      <c r="G44" s="861"/>
    </row>
    <row r="45" spans="1:7" x14ac:dyDescent="0.2">
      <c r="A45" s="822"/>
      <c r="B45" s="822"/>
      <c r="C45" s="822"/>
      <c r="D45" s="822"/>
      <c r="E45" s="861"/>
      <c r="F45" s="861"/>
      <c r="G45" s="861"/>
    </row>
    <row r="46" spans="1:7" x14ac:dyDescent="0.2">
      <c r="A46" s="822"/>
      <c r="B46" s="822"/>
      <c r="C46" s="822"/>
      <c r="D46" s="822"/>
      <c r="E46" s="861"/>
      <c r="F46" s="861"/>
      <c r="G46" s="861"/>
    </row>
    <row r="47" spans="1:7" ht="15.75" x14ac:dyDescent="0.2">
      <c r="A47" s="863"/>
      <c r="B47" s="864"/>
      <c r="C47" s="864"/>
      <c r="D47" s="864"/>
      <c r="E47" s="864"/>
      <c r="F47" s="864"/>
      <c r="G47" s="864"/>
    </row>
    <row r="48" spans="1:7" x14ac:dyDescent="0.2">
      <c r="A48" s="857" t="s">
        <v>487</v>
      </c>
      <c r="B48" s="857"/>
      <c r="C48" s="857"/>
      <c r="D48" s="857"/>
      <c r="E48" s="846"/>
      <c r="F48" s="846"/>
      <c r="G48" s="846"/>
    </row>
    <row r="49" spans="1:7" x14ac:dyDescent="0.2">
      <c r="A49" s="260" t="s">
        <v>469</v>
      </c>
      <c r="B49" s="260" t="s">
        <v>470</v>
      </c>
      <c r="C49" s="260" t="s">
        <v>471</v>
      </c>
      <c r="D49" s="260" t="s">
        <v>472</v>
      </c>
      <c r="E49" s="846" t="s">
        <v>575</v>
      </c>
      <c r="F49" s="846"/>
      <c r="G49" s="846"/>
    </row>
    <row r="50" spans="1:7" x14ac:dyDescent="0.2">
      <c r="A50" s="822"/>
      <c r="B50" s="822"/>
      <c r="C50" s="822"/>
      <c r="D50" s="822"/>
      <c r="E50" s="861"/>
      <c r="F50" s="861"/>
      <c r="G50" s="861"/>
    </row>
    <row r="51" spans="1:7" x14ac:dyDescent="0.2">
      <c r="A51" s="822"/>
      <c r="B51" s="822"/>
      <c r="C51" s="822"/>
      <c r="D51" s="822"/>
      <c r="E51" s="861"/>
      <c r="F51" s="861"/>
      <c r="G51" s="861"/>
    </row>
    <row r="52" spans="1:7" x14ac:dyDescent="0.2">
      <c r="A52" s="822"/>
      <c r="B52" s="822"/>
      <c r="C52" s="822"/>
      <c r="D52" s="822"/>
      <c r="E52" s="861"/>
      <c r="F52" s="861"/>
      <c r="G52" s="861"/>
    </row>
    <row r="53" spans="1:7" x14ac:dyDescent="0.2">
      <c r="A53" s="822"/>
      <c r="B53" s="822"/>
      <c r="C53" s="822"/>
      <c r="D53" s="822"/>
      <c r="E53" s="861"/>
      <c r="F53" s="861"/>
      <c r="G53" s="861"/>
    </row>
    <row r="54" spans="1:7" x14ac:dyDescent="0.2">
      <c r="A54" s="822"/>
      <c r="B54" s="822"/>
      <c r="C54" s="822"/>
      <c r="D54" s="822"/>
      <c r="E54" s="861"/>
      <c r="F54" s="861"/>
      <c r="G54" s="861"/>
    </row>
    <row r="55" spans="1:7" x14ac:dyDescent="0.2">
      <c r="A55" s="822"/>
      <c r="B55" s="822"/>
      <c r="C55" s="822"/>
      <c r="D55" s="822"/>
      <c r="E55" s="861"/>
      <c r="F55" s="861"/>
      <c r="G55" s="861"/>
    </row>
    <row r="56" spans="1:7" x14ac:dyDescent="0.2">
      <c r="A56" s="822"/>
      <c r="B56" s="822"/>
      <c r="C56" s="822"/>
      <c r="D56" s="822"/>
      <c r="E56" s="861"/>
      <c r="F56" s="861"/>
      <c r="G56" s="861"/>
    </row>
    <row r="57" spans="1:7" x14ac:dyDescent="0.2">
      <c r="A57" s="822"/>
      <c r="B57" s="822"/>
      <c r="C57" s="822"/>
      <c r="D57" s="822"/>
      <c r="E57" s="861"/>
      <c r="F57" s="861"/>
      <c r="G57" s="861"/>
    </row>
    <row r="58" spans="1:7" x14ac:dyDescent="0.2">
      <c r="A58" s="822"/>
      <c r="B58" s="822"/>
      <c r="C58" s="822"/>
      <c r="D58" s="822"/>
      <c r="E58" s="861"/>
      <c r="F58" s="861"/>
      <c r="G58" s="861"/>
    </row>
    <row r="59" spans="1:7" x14ac:dyDescent="0.2">
      <c r="A59" s="822"/>
      <c r="B59" s="822"/>
      <c r="C59" s="822"/>
      <c r="D59" s="822"/>
      <c r="E59" s="861"/>
      <c r="F59" s="861"/>
      <c r="G59" s="861"/>
    </row>
    <row r="60" spans="1:7" ht="15.75" x14ac:dyDescent="0.2">
      <c r="A60" s="863"/>
      <c r="B60" s="864"/>
      <c r="C60" s="864"/>
      <c r="D60" s="864"/>
      <c r="E60" s="864"/>
      <c r="F60" s="864"/>
      <c r="G60" s="864"/>
    </row>
    <row r="61" spans="1:7" x14ac:dyDescent="0.2">
      <c r="A61" s="862" t="s">
        <v>474</v>
      </c>
      <c r="B61" s="862"/>
      <c r="C61" s="862"/>
      <c r="D61" s="862"/>
      <c r="E61" s="846"/>
      <c r="F61" s="846"/>
      <c r="G61" s="846"/>
    </row>
    <row r="62" spans="1:7" x14ac:dyDescent="0.2">
      <c r="A62" s="260" t="s">
        <v>469</v>
      </c>
      <c r="B62" s="260" t="s">
        <v>470</v>
      </c>
      <c r="C62" s="260" t="s">
        <v>471</v>
      </c>
      <c r="D62" s="260" t="s">
        <v>486</v>
      </c>
      <c r="E62" s="846" t="s">
        <v>575</v>
      </c>
      <c r="F62" s="846"/>
      <c r="G62" s="846"/>
    </row>
    <row r="63" spans="1:7" x14ac:dyDescent="0.2">
      <c r="A63" s="822"/>
      <c r="B63" s="822" t="s">
        <v>476</v>
      </c>
      <c r="C63" s="822"/>
      <c r="D63" s="822"/>
      <c r="E63" s="861"/>
      <c r="F63" s="861"/>
      <c r="G63" s="861"/>
    </row>
    <row r="64" spans="1:7" x14ac:dyDescent="0.2">
      <c r="A64" s="822"/>
      <c r="B64" s="822" t="s">
        <v>475</v>
      </c>
      <c r="C64" s="822"/>
      <c r="D64" s="822"/>
      <c r="E64" s="861"/>
      <c r="F64" s="861"/>
      <c r="G64" s="861"/>
    </row>
    <row r="65" spans="1:7" x14ac:dyDescent="0.2">
      <c r="A65" s="822"/>
      <c r="B65" s="822"/>
      <c r="C65" s="822"/>
      <c r="D65" s="822"/>
      <c r="E65" s="861"/>
      <c r="F65" s="861"/>
      <c r="G65" s="861"/>
    </row>
    <row r="66" spans="1:7" x14ac:dyDescent="0.2">
      <c r="A66" s="822"/>
      <c r="B66" s="822"/>
      <c r="C66" s="822"/>
      <c r="D66" s="822"/>
      <c r="E66" s="861"/>
      <c r="F66" s="861"/>
      <c r="G66" s="861"/>
    </row>
    <row r="67" spans="1:7" x14ac:dyDescent="0.2">
      <c r="A67" s="822"/>
      <c r="B67" s="822"/>
      <c r="C67" s="822"/>
      <c r="D67" s="822"/>
      <c r="E67" s="861"/>
      <c r="F67" s="861"/>
      <c r="G67" s="861"/>
    </row>
    <row r="68" spans="1:7" ht="15.75" x14ac:dyDescent="0.2">
      <c r="A68" s="863"/>
      <c r="B68" s="864"/>
      <c r="C68" s="864"/>
      <c r="D68" s="864"/>
      <c r="E68" s="864"/>
      <c r="F68" s="864"/>
      <c r="G68" s="864"/>
    </row>
    <row r="69" spans="1:7" x14ac:dyDescent="0.2">
      <c r="A69" s="862" t="s">
        <v>477</v>
      </c>
      <c r="B69" s="862"/>
      <c r="C69" s="862"/>
      <c r="D69" s="862"/>
      <c r="E69" s="846"/>
      <c r="F69" s="846"/>
      <c r="G69" s="846"/>
    </row>
    <row r="70" spans="1:7" x14ac:dyDescent="0.2">
      <c r="A70" s="260" t="s">
        <v>469</v>
      </c>
      <c r="B70" s="260" t="s">
        <v>470</v>
      </c>
      <c r="C70" s="260" t="s">
        <v>471</v>
      </c>
      <c r="D70" s="260" t="s">
        <v>486</v>
      </c>
      <c r="E70" s="846" t="s">
        <v>575</v>
      </c>
      <c r="F70" s="846"/>
      <c r="G70" s="846"/>
    </row>
    <row r="71" spans="1:7" x14ac:dyDescent="0.2">
      <c r="A71" s="822"/>
      <c r="B71" s="822"/>
      <c r="C71" s="822"/>
      <c r="D71" s="822"/>
      <c r="E71" s="861"/>
      <c r="F71" s="861"/>
      <c r="G71" s="861"/>
    </row>
    <row r="72" spans="1:7" x14ac:dyDescent="0.2">
      <c r="A72" s="822"/>
      <c r="B72" s="822"/>
      <c r="C72" s="822"/>
      <c r="D72" s="822"/>
      <c r="E72" s="861"/>
      <c r="F72" s="861"/>
      <c r="G72" s="861"/>
    </row>
    <row r="91" spans="1:2" x14ac:dyDescent="0.2">
      <c r="A91" s="274"/>
      <c r="B91" s="275"/>
    </row>
    <row r="92" spans="1:2" x14ac:dyDescent="0.2">
      <c r="B92" s="276"/>
    </row>
    <row r="93" spans="1:2" x14ac:dyDescent="0.2">
      <c r="B93" s="276"/>
    </row>
    <row r="94" spans="1:2" x14ac:dyDescent="0.2">
      <c r="A94" s="274"/>
      <c r="B94" s="275"/>
    </row>
    <row r="95" spans="1:2" x14ac:dyDescent="0.2">
      <c r="A95" s="274"/>
      <c r="B95" s="275"/>
    </row>
    <row r="96" spans="1:2" x14ac:dyDescent="0.2">
      <c r="A96" s="274"/>
      <c r="B96" s="275"/>
    </row>
    <row r="98" spans="1:3" x14ac:dyDescent="0.2">
      <c r="A98" s="274"/>
      <c r="B98" s="274"/>
    </row>
    <row r="103" spans="1:3" x14ac:dyDescent="0.2">
      <c r="A103" s="274"/>
      <c r="B103" s="274"/>
    </row>
    <row r="108" spans="1:3" hidden="1" x14ac:dyDescent="0.2"/>
    <row r="109" spans="1:3" hidden="1" x14ac:dyDescent="0.2"/>
    <row r="110" spans="1:3" hidden="1" x14ac:dyDescent="0.2">
      <c r="A110" s="268" t="s">
        <v>490</v>
      </c>
      <c r="C110" s="268" t="s">
        <v>478</v>
      </c>
    </row>
    <row r="111" spans="1:3" hidden="1" x14ac:dyDescent="0.2">
      <c r="A111" s="268" t="s">
        <v>491</v>
      </c>
      <c r="C111" s="268" t="s">
        <v>480</v>
      </c>
    </row>
    <row r="112" spans="1:3" hidden="1" x14ac:dyDescent="0.2">
      <c r="A112" s="268" t="s">
        <v>492</v>
      </c>
      <c r="C112" s="268" t="s">
        <v>475</v>
      </c>
    </row>
    <row r="113" spans="1:6" hidden="1" x14ac:dyDescent="0.2">
      <c r="A113" s="268" t="s">
        <v>493</v>
      </c>
      <c r="C113" s="268" t="s">
        <v>476</v>
      </c>
    </row>
    <row r="114" spans="1:6" hidden="1" x14ac:dyDescent="0.2">
      <c r="A114" s="268" t="s">
        <v>494</v>
      </c>
      <c r="C114" s="268" t="s">
        <v>488</v>
      </c>
    </row>
    <row r="115" spans="1:6" hidden="1" x14ac:dyDescent="0.2">
      <c r="A115" s="268" t="s">
        <v>495</v>
      </c>
      <c r="C115" s="268" t="s">
        <v>489</v>
      </c>
    </row>
    <row r="116" spans="1:6" hidden="1" x14ac:dyDescent="0.2">
      <c r="A116" s="268" t="s">
        <v>496</v>
      </c>
    </row>
    <row r="117" spans="1:6" hidden="1" x14ac:dyDescent="0.2">
      <c r="A117" s="268" t="s">
        <v>497</v>
      </c>
    </row>
    <row r="118" spans="1:6" hidden="1" x14ac:dyDescent="0.2">
      <c r="A118" s="268" t="s">
        <v>498</v>
      </c>
    </row>
    <row r="119" spans="1:6" hidden="1" x14ac:dyDescent="0.2">
      <c r="A119" s="268" t="s">
        <v>499</v>
      </c>
    </row>
    <row r="120" spans="1:6" hidden="1" x14ac:dyDescent="0.2">
      <c r="A120" s="268" t="s">
        <v>500</v>
      </c>
      <c r="C120" s="268" t="s">
        <v>338</v>
      </c>
      <c r="D120" s="268" t="s">
        <v>480</v>
      </c>
      <c r="F120" s="267" t="s">
        <v>481</v>
      </c>
    </row>
    <row r="121" spans="1:6" hidden="1" x14ac:dyDescent="0.2">
      <c r="A121" s="268" t="s">
        <v>501</v>
      </c>
      <c r="C121" s="268" t="s">
        <v>341</v>
      </c>
    </row>
    <row r="122" spans="1:6" hidden="1" x14ac:dyDescent="0.2">
      <c r="A122" s="268" t="s">
        <v>502</v>
      </c>
      <c r="C122" s="268" t="s">
        <v>479</v>
      </c>
    </row>
    <row r="123" spans="1:6" hidden="1" x14ac:dyDescent="0.2">
      <c r="A123" s="268" t="s">
        <v>503</v>
      </c>
    </row>
    <row r="124" spans="1:6" hidden="1" x14ac:dyDescent="0.2">
      <c r="A124" s="268" t="s">
        <v>504</v>
      </c>
    </row>
    <row r="125" spans="1:6" hidden="1" x14ac:dyDescent="0.2">
      <c r="A125" s="268" t="s">
        <v>505</v>
      </c>
    </row>
    <row r="126" spans="1:6" hidden="1" x14ac:dyDescent="0.2">
      <c r="A126" s="268" t="s">
        <v>506</v>
      </c>
    </row>
    <row r="127" spans="1:6" hidden="1" x14ac:dyDescent="0.2">
      <c r="A127" s="268" t="s">
        <v>507</v>
      </c>
    </row>
    <row r="128" spans="1:6" hidden="1" x14ac:dyDescent="0.2">
      <c r="A128" s="268" t="s">
        <v>508</v>
      </c>
    </row>
    <row r="129" spans="1:1" hidden="1" x14ac:dyDescent="0.2">
      <c r="A129" s="268" t="s">
        <v>509</v>
      </c>
    </row>
    <row r="130" spans="1:1" hidden="1" x14ac:dyDescent="0.2">
      <c r="A130" s="268" t="s">
        <v>510</v>
      </c>
    </row>
    <row r="131" spans="1:1" hidden="1" x14ac:dyDescent="0.2">
      <c r="A131" s="268" t="s">
        <v>511</v>
      </c>
    </row>
    <row r="132" spans="1:1" hidden="1" x14ac:dyDescent="0.2">
      <c r="A132" s="268" t="s">
        <v>512</v>
      </c>
    </row>
    <row r="133" spans="1:1" hidden="1" x14ac:dyDescent="0.2">
      <c r="A133" s="268" t="s">
        <v>513</v>
      </c>
    </row>
    <row r="134" spans="1:1" hidden="1" x14ac:dyDescent="0.2">
      <c r="A134" s="268" t="s">
        <v>514</v>
      </c>
    </row>
    <row r="135" spans="1:1" hidden="1" x14ac:dyDescent="0.2">
      <c r="A135" s="268" t="s">
        <v>515</v>
      </c>
    </row>
    <row r="136" spans="1:1" hidden="1" x14ac:dyDescent="0.2">
      <c r="A136" s="268" t="s">
        <v>516</v>
      </c>
    </row>
    <row r="137" spans="1:1" hidden="1" x14ac:dyDescent="0.2">
      <c r="A137" s="268" t="s">
        <v>517</v>
      </c>
    </row>
    <row r="138" spans="1:1" hidden="1" x14ac:dyDescent="0.2">
      <c r="A138" s="268" t="s">
        <v>518</v>
      </c>
    </row>
    <row r="139" spans="1:1" hidden="1" x14ac:dyDescent="0.2">
      <c r="A139" s="268" t="s">
        <v>519</v>
      </c>
    </row>
    <row r="140" spans="1:1" hidden="1" x14ac:dyDescent="0.2">
      <c r="A140" s="268" t="s">
        <v>520</v>
      </c>
    </row>
    <row r="141" spans="1:1" hidden="1" x14ac:dyDescent="0.2">
      <c r="A141" s="268" t="s">
        <v>521</v>
      </c>
    </row>
    <row r="142" spans="1:1" hidden="1" x14ac:dyDescent="0.2">
      <c r="A142" s="268" t="s">
        <v>522</v>
      </c>
    </row>
    <row r="143" spans="1:1" hidden="1" x14ac:dyDescent="0.2">
      <c r="A143" s="268" t="s">
        <v>523</v>
      </c>
    </row>
    <row r="144" spans="1:1" hidden="1" x14ac:dyDescent="0.2">
      <c r="A144" s="268" t="s">
        <v>524</v>
      </c>
    </row>
    <row r="145" spans="1:1" hidden="1" x14ac:dyDescent="0.2">
      <c r="A145" s="268" t="s">
        <v>525</v>
      </c>
    </row>
    <row r="146" spans="1:1" hidden="1" x14ac:dyDescent="0.2">
      <c r="A146" s="268" t="s">
        <v>526</v>
      </c>
    </row>
    <row r="147" spans="1:1" hidden="1" x14ac:dyDescent="0.2">
      <c r="A147" s="268" t="s">
        <v>527</v>
      </c>
    </row>
    <row r="148" spans="1:1" hidden="1" x14ac:dyDescent="0.2">
      <c r="A148" s="268" t="s">
        <v>528</v>
      </c>
    </row>
    <row r="149" spans="1:1" hidden="1" x14ac:dyDescent="0.2">
      <c r="A149" s="268" t="s">
        <v>529</v>
      </c>
    </row>
    <row r="150" spans="1:1" hidden="1" x14ac:dyDescent="0.2">
      <c r="A150" s="268" t="s">
        <v>530</v>
      </c>
    </row>
    <row r="151" spans="1:1" hidden="1" x14ac:dyDescent="0.2">
      <c r="A151" s="268" t="s">
        <v>531</v>
      </c>
    </row>
    <row r="152" spans="1:1" hidden="1" x14ac:dyDescent="0.2">
      <c r="A152" s="268" t="s">
        <v>532</v>
      </c>
    </row>
    <row r="153" spans="1:1" hidden="1" x14ac:dyDescent="0.2">
      <c r="A153" s="268" t="s">
        <v>533</v>
      </c>
    </row>
    <row r="154" spans="1:1" hidden="1" x14ac:dyDescent="0.2">
      <c r="A154" s="268" t="s">
        <v>534</v>
      </c>
    </row>
    <row r="155" spans="1:1" hidden="1" x14ac:dyDescent="0.2">
      <c r="A155" s="268" t="s">
        <v>535</v>
      </c>
    </row>
    <row r="156" spans="1:1" hidden="1" x14ac:dyDescent="0.2">
      <c r="A156" s="268" t="s">
        <v>536</v>
      </c>
    </row>
    <row r="157" spans="1:1" hidden="1" x14ac:dyDescent="0.2">
      <c r="A157" s="268" t="s">
        <v>537</v>
      </c>
    </row>
    <row r="158" spans="1:1" hidden="1" x14ac:dyDescent="0.2">
      <c r="A158" s="268" t="s">
        <v>538</v>
      </c>
    </row>
    <row r="159" spans="1:1" hidden="1" x14ac:dyDescent="0.2">
      <c r="A159" s="268" t="s">
        <v>539</v>
      </c>
    </row>
    <row r="160" spans="1:1" hidden="1" x14ac:dyDescent="0.2">
      <c r="A160" s="268" t="s">
        <v>540</v>
      </c>
    </row>
    <row r="161" spans="1:1" hidden="1" x14ac:dyDescent="0.2">
      <c r="A161" s="268" t="s">
        <v>541</v>
      </c>
    </row>
    <row r="162" spans="1:1" hidden="1" x14ac:dyDescent="0.2">
      <c r="A162" s="268" t="s">
        <v>542</v>
      </c>
    </row>
    <row r="163" spans="1:1" hidden="1" x14ac:dyDescent="0.2">
      <c r="A163" s="268" t="s">
        <v>543</v>
      </c>
    </row>
    <row r="164" spans="1:1" hidden="1" x14ac:dyDescent="0.2">
      <c r="A164" s="268" t="s">
        <v>544</v>
      </c>
    </row>
    <row r="165" spans="1:1" hidden="1" x14ac:dyDescent="0.2">
      <c r="A165" s="268" t="s">
        <v>545</v>
      </c>
    </row>
    <row r="166" spans="1:1" hidden="1" x14ac:dyDescent="0.2">
      <c r="A166" s="268" t="s">
        <v>546</v>
      </c>
    </row>
    <row r="167" spans="1:1" hidden="1" x14ac:dyDescent="0.2">
      <c r="A167" s="268" t="s">
        <v>547</v>
      </c>
    </row>
    <row r="168" spans="1:1" hidden="1" x14ac:dyDescent="0.2">
      <c r="A168" s="268" t="s">
        <v>548</v>
      </c>
    </row>
    <row r="169" spans="1:1" hidden="1" x14ac:dyDescent="0.2">
      <c r="A169" s="268" t="s">
        <v>549</v>
      </c>
    </row>
    <row r="170" spans="1:1" hidden="1" x14ac:dyDescent="0.2">
      <c r="A170" s="268" t="s">
        <v>550</v>
      </c>
    </row>
    <row r="171" spans="1:1" hidden="1" x14ac:dyDescent="0.2">
      <c r="A171" s="268" t="s">
        <v>551</v>
      </c>
    </row>
    <row r="172" spans="1:1" hidden="1" x14ac:dyDescent="0.2">
      <c r="A172" s="268" t="s">
        <v>552</v>
      </c>
    </row>
    <row r="173" spans="1:1" hidden="1" x14ac:dyDescent="0.2">
      <c r="A173" s="268" t="s">
        <v>553</v>
      </c>
    </row>
    <row r="174" spans="1:1" hidden="1" x14ac:dyDescent="0.2">
      <c r="A174" s="268" t="s">
        <v>554</v>
      </c>
    </row>
    <row r="175" spans="1:1" hidden="1" x14ac:dyDescent="0.2">
      <c r="A175" s="268" t="s">
        <v>555</v>
      </c>
    </row>
    <row r="176" spans="1:1" hidden="1" x14ac:dyDescent="0.2">
      <c r="A176" s="268" t="s">
        <v>556</v>
      </c>
    </row>
    <row r="177" hidden="1" x14ac:dyDescent="0.2"/>
    <row r="178" hidden="1" x14ac:dyDescent="0.2"/>
  </sheetData>
  <sheetProtection password="877D" sheet="1" objects="1" scenarios="1" selectLockedCells="1"/>
  <mergeCells count="62">
    <mergeCell ref="E54:G54"/>
    <mergeCell ref="E24:G24"/>
    <mergeCell ref="E25:G25"/>
    <mergeCell ref="E26:G26"/>
    <mergeCell ref="E27:G27"/>
    <mergeCell ref="E28:G28"/>
    <mergeCell ref="E29:G29"/>
    <mergeCell ref="E30:G30"/>
    <mergeCell ref="E33:G33"/>
    <mergeCell ref="E31:G31"/>
    <mergeCell ref="E32:G32"/>
    <mergeCell ref="E45:G45"/>
    <mergeCell ref="E52:G52"/>
    <mergeCell ref="E36:G36"/>
    <mergeCell ref="E49:G49"/>
    <mergeCell ref="A11:G11"/>
    <mergeCell ref="A21:G21"/>
    <mergeCell ref="A34:G34"/>
    <mergeCell ref="A10:G10"/>
    <mergeCell ref="A22:G22"/>
    <mergeCell ref="A12:B12"/>
    <mergeCell ref="E23:G23"/>
    <mergeCell ref="E50:G50"/>
    <mergeCell ref="E51:G51"/>
    <mergeCell ref="A35:G35"/>
    <mergeCell ref="A48:G48"/>
    <mergeCell ref="A61:G61"/>
    <mergeCell ref="E43:G43"/>
    <mergeCell ref="E44:G44"/>
    <mergeCell ref="E46:G46"/>
    <mergeCell ref="A47:G47"/>
    <mergeCell ref="E37:G37"/>
    <mergeCell ref="E38:G38"/>
    <mergeCell ref="E39:G39"/>
    <mergeCell ref="E41:G41"/>
    <mergeCell ref="E42:G42"/>
    <mergeCell ref="E40:G40"/>
    <mergeCell ref="E53:G53"/>
    <mergeCell ref="E55:G55"/>
    <mergeCell ref="E56:G56"/>
    <mergeCell ref="E59:G59"/>
    <mergeCell ref="E62:G62"/>
    <mergeCell ref="A60:G60"/>
    <mergeCell ref="E57:G57"/>
    <mergeCell ref="E58:G58"/>
    <mergeCell ref="E71:G71"/>
    <mergeCell ref="E72:G72"/>
    <mergeCell ref="E63:G63"/>
    <mergeCell ref="E64:G64"/>
    <mergeCell ref="E65:G65"/>
    <mergeCell ref="E66:G66"/>
    <mergeCell ref="E67:G67"/>
    <mergeCell ref="A69:G69"/>
    <mergeCell ref="A68:G68"/>
    <mergeCell ref="E70:G70"/>
    <mergeCell ref="A1:G1"/>
    <mergeCell ref="A2:G3"/>
    <mergeCell ref="A5:G5"/>
    <mergeCell ref="A6:G7"/>
    <mergeCell ref="A9:G9"/>
    <mergeCell ref="A4:G4"/>
    <mergeCell ref="A8:G8"/>
  </mergeCells>
  <dataValidations count="3">
    <dataValidation type="list" allowBlank="1" showInputMessage="1" showErrorMessage="1" sqref="A71:A72">
      <formula1>$C$116:$C$122</formula1>
    </dataValidation>
    <dataValidation type="list" allowBlank="1" showInputMessage="1" showErrorMessage="1" sqref="B37:B43 B24:B33 B63:B67 B50:B55">
      <formula1>$C$109:$C$115</formula1>
    </dataValidation>
    <dataValidation type="list" allowBlank="1" showInputMessage="1" showErrorMessage="1" sqref="C63:C67 C24:C31 C37:C44 A2:D3 C50:C57">
      <formula1>$A$109:$A$176</formula1>
    </dataValidation>
  </dataValidations>
  <pageMargins left="0.7" right="0.7" top="0.75" bottom="0.75" header="0.3" footer="0.3"/>
  <pageSetup scale="83"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N303"/>
  <sheetViews>
    <sheetView view="pageBreakPreview" zoomScale="125" zoomScaleNormal="100" zoomScaleSheetLayoutView="125" workbookViewId="0">
      <pane ySplit="6" topLeftCell="A7" activePane="bottomLeft" state="frozen"/>
      <selection pane="bottomLeft" activeCell="C10" sqref="C10"/>
    </sheetView>
  </sheetViews>
  <sheetFormatPr defaultColWidth="11.5703125" defaultRowHeight="12.75" x14ac:dyDescent="0.2"/>
  <cols>
    <col min="1" max="1" width="8.42578125" style="278" customWidth="1"/>
    <col min="2" max="2" width="40.7109375" style="2" customWidth="1"/>
    <col min="3" max="5" width="6.7109375" style="98" customWidth="1"/>
    <col min="6" max="6" width="27.42578125" style="2" customWidth="1"/>
    <col min="7" max="7" width="13.5703125" style="278" customWidth="1"/>
    <col min="8" max="8" width="5.5703125" style="98" customWidth="1"/>
    <col min="9" max="9" width="20.42578125" style="2" customWidth="1"/>
    <col min="10" max="11" width="11.5703125" style="2" hidden="1" customWidth="1"/>
    <col min="12" max="16384" width="11.5703125" style="2"/>
  </cols>
  <sheetData>
    <row r="1" spans="1:11" ht="18.75" x14ac:dyDescent="0.3">
      <c r="A1" s="97" t="s">
        <v>589</v>
      </c>
      <c r="G1" s="277" t="s">
        <v>183</v>
      </c>
      <c r="H1" s="870">
        <f>'Field Office'!A37</f>
        <v>0</v>
      </c>
      <c r="I1" s="871"/>
    </row>
    <row r="2" spans="1:11" ht="13.5" thickBot="1" x14ac:dyDescent="0.25">
      <c r="G2" s="279" t="s">
        <v>184</v>
      </c>
      <c r="H2" s="870">
        <f>'Field Office'!D37</f>
        <v>0</v>
      </c>
      <c r="I2" s="871"/>
    </row>
    <row r="3" spans="1:11" ht="13.5" thickBot="1" x14ac:dyDescent="0.25">
      <c r="A3" s="878" t="str">
        <f>'Agency Profile'!$A$11</f>
        <v>&lt;&lt;Agency Name&gt;&gt;</v>
      </c>
      <c r="B3" s="879"/>
      <c r="C3" s="879"/>
      <c r="D3" s="879"/>
      <c r="E3" s="879"/>
      <c r="F3" s="880"/>
      <c r="G3" s="280" t="s">
        <v>185</v>
      </c>
      <c r="H3" s="877" t="str">
        <f>'Agency Profile'!$B$16</f>
        <v>&lt;&lt;date&gt;&gt;</v>
      </c>
      <c r="I3" s="871"/>
    </row>
    <row r="5" spans="1:11" s="3" customFormat="1" ht="12.75" customHeight="1" x14ac:dyDescent="0.2">
      <c r="A5" s="281"/>
      <c r="B5" s="282" t="s">
        <v>186</v>
      </c>
      <c r="C5" s="872" t="s">
        <v>187</v>
      </c>
      <c r="D5" s="873"/>
      <c r="E5" s="874"/>
      <c r="F5" s="282" t="s">
        <v>188</v>
      </c>
      <c r="G5" s="875" t="s">
        <v>189</v>
      </c>
      <c r="H5" s="876"/>
      <c r="I5" s="284"/>
      <c r="J5" s="285"/>
      <c r="K5" s="285"/>
    </row>
    <row r="6" spans="1:11" s="288" customFormat="1" ht="21.75" thickBot="1" x14ac:dyDescent="0.25">
      <c r="A6" s="8" t="s">
        <v>190</v>
      </c>
      <c r="B6" s="286"/>
      <c r="C6" s="286" t="s">
        <v>24</v>
      </c>
      <c r="D6" s="286" t="s">
        <v>191</v>
      </c>
      <c r="E6" s="286" t="s">
        <v>192</v>
      </c>
      <c r="F6" s="286" t="s">
        <v>284</v>
      </c>
      <c r="G6" s="286" t="s">
        <v>193</v>
      </c>
      <c r="H6" s="286" t="s">
        <v>194</v>
      </c>
      <c r="I6" s="286" t="s">
        <v>195</v>
      </c>
      <c r="J6" s="287" t="s">
        <v>196</v>
      </c>
      <c r="K6" s="287" t="s">
        <v>197</v>
      </c>
    </row>
    <row r="7" spans="1:11" x14ac:dyDescent="0.2">
      <c r="A7" s="641"/>
      <c r="B7" s="13" t="s">
        <v>82</v>
      </c>
      <c r="C7" s="289"/>
      <c r="D7" s="289"/>
      <c r="E7" s="289"/>
      <c r="F7" s="290"/>
      <c r="G7" s="290"/>
      <c r="H7" s="289"/>
      <c r="I7" s="642"/>
      <c r="J7" s="629">
        <v>1</v>
      </c>
      <c r="K7" s="291"/>
    </row>
    <row r="8" spans="1:11" x14ac:dyDescent="0.2">
      <c r="A8" s="22">
        <v>1</v>
      </c>
      <c r="B8" s="23" t="s">
        <v>57</v>
      </c>
      <c r="C8" s="292"/>
      <c r="D8" s="292"/>
      <c r="E8" s="292"/>
      <c r="F8" s="293"/>
      <c r="G8" s="293"/>
      <c r="H8" s="292"/>
      <c r="I8" s="643"/>
      <c r="J8" s="640">
        <v>2</v>
      </c>
      <c r="K8" s="294"/>
    </row>
    <row r="9" spans="1:11" ht="13.5" thickBot="1" x14ac:dyDescent="0.25">
      <c r="A9" s="610">
        <v>1.1000000000000001</v>
      </c>
      <c r="B9" s="31" t="s">
        <v>56</v>
      </c>
      <c r="C9" s="295"/>
      <c r="D9" s="295"/>
      <c r="E9" s="295"/>
      <c r="F9" s="296"/>
      <c r="G9" s="296"/>
      <c r="H9" s="295"/>
      <c r="I9" s="644"/>
      <c r="J9" s="630">
        <v>3</v>
      </c>
      <c r="K9" s="294"/>
    </row>
    <row r="10" spans="1:11" ht="22.5" x14ac:dyDescent="0.2">
      <c r="A10" s="714">
        <v>1.101</v>
      </c>
      <c r="B10" s="715" t="str">
        <f>Technical!D8</f>
        <v>Does the transit agency have a System Security Plan (SSP)?</v>
      </c>
      <c r="C10" s="784"/>
      <c r="D10" s="784"/>
      <c r="E10" s="784"/>
      <c r="F10" s="785"/>
      <c r="G10" s="496"/>
      <c r="H10" s="638" t="str">
        <f>+IF(Technical!C8="","",Technical!C8)</f>
        <v/>
      </c>
      <c r="I10" s="800" t="s">
        <v>199</v>
      </c>
      <c r="J10" s="101">
        <v>4</v>
      </c>
      <c r="K10" s="294"/>
    </row>
    <row r="11" spans="1:11" ht="33.75" x14ac:dyDescent="0.2">
      <c r="A11" s="716">
        <v>1.1020000000000001</v>
      </c>
      <c r="B11" s="715" t="str">
        <f>Technical!D9</f>
        <v>Does the SSP identify the goals and objectives for the security program?</v>
      </c>
      <c r="C11" s="784"/>
      <c r="D11" s="786"/>
      <c r="E11" s="784"/>
      <c r="F11" s="785"/>
      <c r="G11" s="305"/>
      <c r="H11" s="638" t="str">
        <f>+IF(Technical!C9="","",Technical!C9)</f>
        <v/>
      </c>
      <c r="I11" s="801" t="s">
        <v>200</v>
      </c>
      <c r="J11" s="309">
        <v>5</v>
      </c>
      <c r="K11" s="294"/>
    </row>
    <row r="12" spans="1:11" ht="42" customHeight="1" x14ac:dyDescent="0.2">
      <c r="A12" s="717">
        <v>1.103</v>
      </c>
      <c r="B12" s="715" t="str">
        <f>Technical!D10</f>
        <v xml:space="preserve">Does a written policy statement exist that endorses and adopts the policies and procedures of the SSP that is approved and signed by top management, including the agency's chief executive? </v>
      </c>
      <c r="C12" s="784"/>
      <c r="D12" s="786"/>
      <c r="E12" s="784"/>
      <c r="F12" s="785"/>
      <c r="G12" s="305"/>
      <c r="H12" s="638" t="str">
        <f>+IF(Technical!C10="","",Technical!C10)</f>
        <v/>
      </c>
      <c r="I12" s="801" t="s">
        <v>200</v>
      </c>
      <c r="J12" s="309">
        <v>6</v>
      </c>
      <c r="K12" s="294"/>
    </row>
    <row r="13" spans="1:11" ht="22.5" x14ac:dyDescent="0.2">
      <c r="A13" s="717">
        <v>1.1040000000000001</v>
      </c>
      <c r="B13" s="715" t="str">
        <f>Technical!D11</f>
        <v>Is the SSP separate from the agency’s System Safety Program Plan (SSPP)?</v>
      </c>
      <c r="C13" s="784"/>
      <c r="D13" s="786"/>
      <c r="E13" s="786"/>
      <c r="F13" s="785"/>
      <c r="G13" s="305"/>
      <c r="H13" s="638" t="str">
        <f>+IF(Technical!C11="","",Technical!C11)</f>
        <v/>
      </c>
      <c r="I13" s="801"/>
      <c r="J13" s="309">
        <v>7</v>
      </c>
      <c r="K13" s="294"/>
    </row>
    <row r="14" spans="1:11" ht="66.75" customHeight="1" x14ac:dyDescent="0.2">
      <c r="A14" s="717">
        <v>1.105</v>
      </c>
      <c r="B14" s="718" t="str">
        <f>Technical!D12</f>
        <v>Do the Security and Emergency Response Plans address protection and response for critical underwater tunnels, underground stations/ tunnels and critical systems, where applicable?</v>
      </c>
      <c r="C14" s="784"/>
      <c r="D14" s="786"/>
      <c r="E14" s="786"/>
      <c r="F14" s="785"/>
      <c r="G14" s="305"/>
      <c r="H14" s="638" t="str">
        <f>+IF(Technical!C12="","",Technical!C12)</f>
        <v>T1</v>
      </c>
      <c r="I14" s="801" t="s">
        <v>200</v>
      </c>
      <c r="J14" s="309">
        <v>8</v>
      </c>
      <c r="K14" s="294"/>
    </row>
    <row r="15" spans="1:11" ht="33.75" x14ac:dyDescent="0.2">
      <c r="A15" s="716">
        <v>1.1060000000000001</v>
      </c>
      <c r="B15" s="715" t="str">
        <f>Technical!D13</f>
        <v>Does the SSP contain or reference other documents establishing procedures for the management of security incidents by the operations control center?</v>
      </c>
      <c r="C15" s="784"/>
      <c r="D15" s="786"/>
      <c r="E15" s="786"/>
      <c r="F15" s="785"/>
      <c r="G15" s="305"/>
      <c r="H15" s="638" t="str">
        <f>+IF(Technical!C13="","",Technical!C13)</f>
        <v/>
      </c>
      <c r="I15" s="801" t="s">
        <v>200</v>
      </c>
      <c r="J15" s="309">
        <v>9</v>
      </c>
      <c r="K15" s="294"/>
    </row>
    <row r="16" spans="1:11" ht="45" x14ac:dyDescent="0.2">
      <c r="A16" s="717">
        <v>1.107</v>
      </c>
      <c r="B16" s="715" t="str">
        <f>Technical!D14</f>
        <v>Does the SSP contain or reference other documents establishing plans, procedures, or protocols for responding to security events with external agencies (such as law enforcement, local EMA, fire departments, etc.)?</v>
      </c>
      <c r="C16" s="784"/>
      <c r="D16" s="786"/>
      <c r="E16" s="784"/>
      <c r="F16" s="785"/>
      <c r="G16" s="305"/>
      <c r="H16" s="638" t="str">
        <f>+IF(Technical!C14="","",Technical!C14)</f>
        <v/>
      </c>
      <c r="I16" s="801" t="s">
        <v>200</v>
      </c>
      <c r="J16" s="309">
        <v>10</v>
      </c>
      <c r="K16" s="294"/>
    </row>
    <row r="17" spans="1:13" ht="64.5" customHeight="1" x14ac:dyDescent="0.2">
      <c r="A17" s="716">
        <v>1.1080000000000001</v>
      </c>
      <c r="B17" s="715" t="str">
        <f>Technical!D15</f>
        <v>Does the SSP contain or reference other documents that establish protocols addressing specific threats from (i) Improvised Explosive Devices (IED) and (ii) Weapons of Mass Destruction (chemical, biological, radiological hazards)?</v>
      </c>
      <c r="C17" s="784"/>
      <c r="D17" s="786"/>
      <c r="E17" s="784"/>
      <c r="F17" s="785"/>
      <c r="G17" s="305"/>
      <c r="H17" s="638" t="str">
        <f>+IF(Technical!C15="","",Technical!C15)</f>
        <v/>
      </c>
      <c r="I17" s="801"/>
      <c r="J17" s="309">
        <v>11</v>
      </c>
      <c r="K17" s="294"/>
    </row>
    <row r="18" spans="1:13" ht="33.75" x14ac:dyDescent="0.2">
      <c r="A18" s="716">
        <v>1.109</v>
      </c>
      <c r="B18" s="718" t="str">
        <f>Technical!D16</f>
        <v xml:space="preserve">Are visible, random security measures integrated into security plans to introduce unpredictability into security activities for deterrent effect?   </v>
      </c>
      <c r="C18" s="784"/>
      <c r="D18" s="786"/>
      <c r="E18" s="784"/>
      <c r="F18" s="785"/>
      <c r="G18" s="311"/>
      <c r="H18" s="638" t="str">
        <f>+IF(Technical!C16="","",Technical!C16)</f>
        <v>T3</v>
      </c>
      <c r="I18" s="802"/>
      <c r="J18" s="306">
        <v>12</v>
      </c>
      <c r="K18" s="294"/>
    </row>
    <row r="19" spans="1:13" ht="56.25" x14ac:dyDescent="0.2">
      <c r="A19" s="716">
        <v>1.1100000000000001</v>
      </c>
      <c r="B19" s="715" t="str">
        <f>Technical!D17</f>
        <v>Does the SSP include provisions requiring that security be addressed in extensions, major projects, new vehicles and equipment procurement and other capital projects, and including integration with the transit agency’s safety certification process?</v>
      </c>
      <c r="C19" s="784"/>
      <c r="D19" s="786"/>
      <c r="E19" s="786"/>
      <c r="F19" s="785"/>
      <c r="G19" s="305"/>
      <c r="H19" s="638" t="str">
        <f>+IF(Technical!C17="","",Technical!C17)</f>
        <v/>
      </c>
      <c r="I19" s="801" t="s">
        <v>202</v>
      </c>
      <c r="J19" s="309">
        <v>13</v>
      </c>
      <c r="K19" s="294"/>
    </row>
    <row r="20" spans="1:13" ht="45" x14ac:dyDescent="0.2">
      <c r="A20" s="716">
        <v>1.111</v>
      </c>
      <c r="B20" s="715" t="str">
        <f>Technical!D18</f>
        <v>Does the SSP include or reference other documents adopting Crime Prevention Through Environmental Design (CPTED) principles as part of the agency's engineering practices?</v>
      </c>
      <c r="C20" s="784"/>
      <c r="D20" s="786"/>
      <c r="E20" s="786"/>
      <c r="F20" s="785"/>
      <c r="G20" s="305"/>
      <c r="H20" s="638" t="str">
        <f>+IF(Technical!C18="","",Technical!C18)</f>
        <v/>
      </c>
      <c r="I20" s="801" t="s">
        <v>590</v>
      </c>
      <c r="J20" s="309">
        <v>14</v>
      </c>
      <c r="K20" s="294"/>
    </row>
    <row r="21" spans="1:13" ht="22.5" x14ac:dyDescent="0.2">
      <c r="A21" s="716">
        <v>1.1120000000000001</v>
      </c>
      <c r="B21" s="715" t="str">
        <f>Technical!D19</f>
        <v>Does the SSP require an annual review?</v>
      </c>
      <c r="C21" s="784"/>
      <c r="D21" s="786"/>
      <c r="E21" s="786"/>
      <c r="F21" s="785"/>
      <c r="G21" s="305"/>
      <c r="H21" s="638" t="str">
        <f>+IF(Technical!C19="","",Technical!C19)</f>
        <v/>
      </c>
      <c r="I21" s="801" t="s">
        <v>203</v>
      </c>
      <c r="J21" s="309">
        <v>15</v>
      </c>
      <c r="K21" s="294"/>
    </row>
    <row r="22" spans="1:13" ht="30" customHeight="1" x14ac:dyDescent="0.2">
      <c r="A22" s="716">
        <v>1.113</v>
      </c>
      <c r="B22" s="715" t="str">
        <f>Technical!D20</f>
        <v>Does the transit agency produce periodic reports reviewing its progress in meeting its SSP goals and objectives?</v>
      </c>
      <c r="C22" s="784"/>
      <c r="D22" s="786"/>
      <c r="E22" s="784"/>
      <c r="F22" s="785"/>
      <c r="G22" s="312"/>
      <c r="H22" s="638" t="str">
        <f>+IF(Technical!C20="","",Technical!C20)</f>
        <v/>
      </c>
      <c r="I22" s="801" t="s">
        <v>203</v>
      </c>
      <c r="J22" s="309">
        <v>16</v>
      </c>
      <c r="K22" s="294"/>
      <c r="M22" s="102"/>
    </row>
    <row r="23" spans="1:13" ht="30" customHeight="1" x14ac:dyDescent="0.2">
      <c r="A23" s="716">
        <v>1.1140000000000001</v>
      </c>
      <c r="B23" s="715" t="str">
        <f>Technical!D21</f>
        <v>Has an annual review of the SSP been performed and documented in the preceding 12 months?</v>
      </c>
      <c r="C23" s="784"/>
      <c r="D23" s="786"/>
      <c r="E23" s="784"/>
      <c r="F23" s="785"/>
      <c r="G23" s="312"/>
      <c r="H23" s="638" t="str">
        <f>+IF(Technical!C21="","",Technical!C21)</f>
        <v/>
      </c>
      <c r="I23" s="801"/>
      <c r="J23" s="309"/>
      <c r="K23" s="294"/>
    </row>
    <row r="24" spans="1:13" s="102" customFormat="1" ht="23.25" customHeight="1" x14ac:dyDescent="0.2">
      <c r="A24" s="716">
        <v>1.115</v>
      </c>
      <c r="B24" s="715" t="str">
        <f>Technical!D22</f>
        <v>N/A Not Governed By 49 CFR Part 659</v>
      </c>
      <c r="C24" s="784">
        <f>IF('Agency Profile'!B19="X",4,"")</f>
        <v>4</v>
      </c>
      <c r="D24" s="786"/>
      <c r="E24" s="784"/>
      <c r="F24" s="785" t="str">
        <f>IF('Agency Profile'!B19="X","N/A"," ")</f>
        <v>N/A</v>
      </c>
      <c r="G24" s="305"/>
      <c r="H24" s="638" t="str">
        <f>+IF(Technical!C22="","",Technical!C22)</f>
        <v/>
      </c>
      <c r="I24" s="801" t="s">
        <v>203</v>
      </c>
      <c r="J24" s="309">
        <v>18</v>
      </c>
      <c r="K24" s="294"/>
    </row>
    <row r="25" spans="1:13" ht="39.75" customHeight="1" x14ac:dyDescent="0.2">
      <c r="A25" s="716">
        <v>1.1160000000000001</v>
      </c>
      <c r="B25" s="715" t="str">
        <f>Technical!D23</f>
        <v>N/A Not Governed By 49 CFR Part 659</v>
      </c>
      <c r="C25" s="784">
        <f>IF('Agency Profile'!B19="X",4,"")</f>
        <v>4</v>
      </c>
      <c r="D25" s="786"/>
      <c r="E25" s="786"/>
      <c r="F25" s="785" t="str">
        <f>IF('Agency Profile'!B19="X","N/A"," ")</f>
        <v>N/A</v>
      </c>
      <c r="G25" s="305"/>
      <c r="H25" s="638" t="str">
        <f>+IF(Technical!C23="","",Technical!C23)</f>
        <v/>
      </c>
      <c r="I25" s="801"/>
      <c r="J25" s="309">
        <v>19</v>
      </c>
      <c r="K25" s="294"/>
    </row>
    <row r="26" spans="1:13" ht="34.5" customHeight="1" thickBot="1" x14ac:dyDescent="0.25">
      <c r="A26" s="719">
        <v>1.117</v>
      </c>
      <c r="B26" s="715" t="str">
        <f>Technical!D24</f>
        <v>N/A Not Governed By 49 CFR Part 659</v>
      </c>
      <c r="C26" s="784">
        <f>IF('Agency Profile'!B19="X",4,"")</f>
        <v>4</v>
      </c>
      <c r="D26" s="787"/>
      <c r="E26" s="787"/>
      <c r="F26" s="785" t="str">
        <f>IF('Agency Profile'!B19="X","N/A"," ")</f>
        <v>N/A</v>
      </c>
      <c r="G26" s="617"/>
      <c r="H26" s="638" t="str">
        <f>+IF(Technical!C24="","",Technical!C24)</f>
        <v/>
      </c>
      <c r="I26" s="803"/>
      <c r="J26" s="320">
        <v>20</v>
      </c>
      <c r="K26" s="621"/>
    </row>
    <row r="27" spans="1:13" ht="13.5" thickBot="1" x14ac:dyDescent="0.25">
      <c r="A27" s="720">
        <v>1.2</v>
      </c>
      <c r="B27" s="721" t="s">
        <v>55</v>
      </c>
      <c r="C27" s="655" t="s">
        <v>610</v>
      </c>
      <c r="D27" s="623"/>
      <c r="E27" s="623"/>
      <c r="F27" s="624"/>
      <c r="G27" s="625"/>
      <c r="H27" s="623"/>
      <c r="I27" s="804"/>
      <c r="J27" s="637">
        <v>21</v>
      </c>
      <c r="K27" s="626"/>
    </row>
    <row r="28" spans="1:13" s="102" customFormat="1" ht="22.5" x14ac:dyDescent="0.2">
      <c r="A28" s="714">
        <v>1.2010000000000001</v>
      </c>
      <c r="B28" s="722" t="str">
        <f>Technical!D26</f>
        <v>Does the transit agency have an Emergency Response Plan (ERP)?</v>
      </c>
      <c r="C28" s="784"/>
      <c r="D28" s="784"/>
      <c r="E28" s="784"/>
      <c r="F28" s="785"/>
      <c r="G28" s="496"/>
      <c r="H28" s="638" t="str">
        <f>+IF(Technical!C26="","",Technical!C26)</f>
        <v/>
      </c>
      <c r="I28" s="805"/>
      <c r="J28" s="301">
        <v>22</v>
      </c>
      <c r="K28" s="622"/>
    </row>
    <row r="29" spans="1:13" ht="44.25" customHeight="1" x14ac:dyDescent="0.2">
      <c r="A29" s="717">
        <v>1.202</v>
      </c>
      <c r="B29" s="722" t="str">
        <f>Technical!D27</f>
        <v xml:space="preserve">Does a written policy statement exist that endorses and adopts the policies and procedures of the ERP that is approved and signed by top management, including the agency's chief executive? </v>
      </c>
      <c r="C29" s="784"/>
      <c r="D29" s="786"/>
      <c r="E29" s="784"/>
      <c r="F29" s="785"/>
      <c r="G29" s="312"/>
      <c r="H29" s="638" t="str">
        <f>+IF(Technical!C27="","",Technical!C27)</f>
        <v/>
      </c>
      <c r="I29" s="801"/>
      <c r="J29" s="309">
        <v>23</v>
      </c>
      <c r="K29" s="294"/>
    </row>
    <row r="30" spans="1:13" ht="36.75" customHeight="1" x14ac:dyDescent="0.2">
      <c r="A30" s="717">
        <v>1.2030000000000001</v>
      </c>
      <c r="B30" s="722" t="str">
        <f>Technical!D28</f>
        <v>Does the ERP require an annual review to determine if it needs to be updated?</v>
      </c>
      <c r="C30" s="784"/>
      <c r="D30" s="786"/>
      <c r="E30" s="784"/>
      <c r="F30" s="785"/>
      <c r="G30" s="312"/>
      <c r="H30" s="638" t="str">
        <f>+IF(Technical!C28="","",Technical!C28)</f>
        <v/>
      </c>
      <c r="I30" s="801"/>
      <c r="J30" s="309">
        <v>24</v>
      </c>
      <c r="K30" s="294"/>
    </row>
    <row r="31" spans="1:13" ht="22.5" x14ac:dyDescent="0.2">
      <c r="A31" s="716">
        <v>1.204</v>
      </c>
      <c r="B31" s="722" t="str">
        <f>Technical!D29</f>
        <v>Has an annual review of the ERP been performed and documented in the preceding 12 months?</v>
      </c>
      <c r="C31" s="784"/>
      <c r="D31" s="786"/>
      <c r="E31" s="784"/>
      <c r="F31" s="785"/>
      <c r="G31" s="312"/>
      <c r="H31" s="638" t="str">
        <f>+IF(Technical!C29="","",Technical!C29)</f>
        <v/>
      </c>
      <c r="I31" s="801"/>
      <c r="J31" s="309">
        <v>25</v>
      </c>
      <c r="K31" s="294"/>
    </row>
    <row r="32" spans="1:13" ht="39" customHeight="1" x14ac:dyDescent="0.2">
      <c r="A32" s="717">
        <v>1.2050000000000001</v>
      </c>
      <c r="B32" s="722" t="str">
        <f>Technical!D30</f>
        <v>Does the ERP include a process or review provision to ensure coordination with the rail transit agency’s SSPP and SSP?</v>
      </c>
      <c r="C32" s="784"/>
      <c r="D32" s="786"/>
      <c r="E32" s="786"/>
      <c r="F32" s="785"/>
      <c r="G32" s="312"/>
      <c r="H32" s="638" t="str">
        <f>+IF(Technical!C30="","",Technical!C30)</f>
        <v/>
      </c>
      <c r="I32" s="801"/>
      <c r="J32" s="309">
        <v>26</v>
      </c>
      <c r="K32" s="294"/>
    </row>
    <row r="33" spans="1:11" ht="36" customHeight="1" x14ac:dyDescent="0.2">
      <c r="A33" s="716">
        <v>1.206</v>
      </c>
      <c r="B33" s="722" t="str">
        <f>Technical!D31</f>
        <v>N/A Not Governed By 49 CFR Part 659</v>
      </c>
      <c r="C33" s="784">
        <f>IF('Agency Profile'!B19="X",4,"")</f>
        <v>4</v>
      </c>
      <c r="D33" s="786"/>
      <c r="E33" s="786"/>
      <c r="F33" s="785" t="str">
        <f>IF('Agency Profile'!B19="X","N/A"," ")</f>
        <v>N/A</v>
      </c>
      <c r="G33" s="312"/>
      <c r="H33" s="638" t="str">
        <f>+IF(Technical!C31="","",Technical!C31)</f>
        <v/>
      </c>
      <c r="I33" s="801"/>
      <c r="J33" s="309">
        <v>27</v>
      </c>
      <c r="K33" s="294"/>
    </row>
    <row r="34" spans="1:11" ht="65.25" customHeight="1" x14ac:dyDescent="0.2">
      <c r="A34" s="717">
        <v>1.2070000000000001</v>
      </c>
      <c r="B34" s="722" t="str">
        <f>Technical!D32</f>
        <v>Does the ERP contain or reference other documents establishing plans, procedures, or protocols for responding to emergency events with external agencies (such as law enforcement, local EMA, fire departments, etc.)?</v>
      </c>
      <c r="C34" s="784"/>
      <c r="D34" s="786"/>
      <c r="E34" s="786"/>
      <c r="F34" s="785"/>
      <c r="G34" s="305"/>
      <c r="H34" s="638" t="str">
        <f>+IF(Technical!C32="","",Technical!C32)</f>
        <v/>
      </c>
      <c r="I34" s="801"/>
      <c r="J34" s="309">
        <v>28</v>
      </c>
      <c r="K34" s="294"/>
    </row>
    <row r="35" spans="1:11" ht="51" customHeight="1" x14ac:dyDescent="0.2">
      <c r="A35" s="717">
        <v>1.208</v>
      </c>
      <c r="B35" s="722" t="str">
        <f>Technical!D33</f>
        <v>Does the ERP contain or reference other documents that establish procedures for the management of emergency events, including those to be employed by the operations control center?</v>
      </c>
      <c r="C35" s="784"/>
      <c r="D35" s="786"/>
      <c r="E35" s="784"/>
      <c r="F35" s="785"/>
      <c r="G35" s="305"/>
      <c r="H35" s="638" t="str">
        <f>+IF(Technical!C33="","",Technical!C33)</f>
        <v/>
      </c>
      <c r="I35" s="801" t="s">
        <v>203</v>
      </c>
      <c r="J35" s="309">
        <v>29</v>
      </c>
      <c r="K35" s="294"/>
    </row>
    <row r="36" spans="1:11" ht="35.25" customHeight="1" x14ac:dyDescent="0.2">
      <c r="A36" s="716">
        <v>1.2090000000000001</v>
      </c>
      <c r="B36" s="722" t="str">
        <f>Technical!D34</f>
        <v>Does the ERP contain or reference other documents to provide for Continuity of Operations while responding to emergency events?</v>
      </c>
      <c r="C36" s="784"/>
      <c r="D36" s="786"/>
      <c r="E36" s="784"/>
      <c r="F36" s="785"/>
      <c r="G36" s="312"/>
      <c r="H36" s="638" t="str">
        <f>+IF(Technical!C34="","",Technical!C34)</f>
        <v/>
      </c>
      <c r="I36" s="801" t="s">
        <v>208</v>
      </c>
      <c r="J36" s="309">
        <v>30</v>
      </c>
      <c r="K36" s="294"/>
    </row>
    <row r="37" spans="1:11" ht="35.25" customHeight="1" x14ac:dyDescent="0.2">
      <c r="A37" s="716">
        <v>1.21</v>
      </c>
      <c r="B37" s="722" t="str">
        <f>Technical!D35</f>
        <v>Does the agency have a written Business Recovery Plan to guide restoration of facilities and services following an emergency event?</v>
      </c>
      <c r="C37" s="784"/>
      <c r="D37" s="786"/>
      <c r="E37" s="784"/>
      <c r="F37" s="785"/>
      <c r="G37" s="312"/>
      <c r="H37" s="638" t="str">
        <f>+IF(Technical!C35="","",Technical!C35)</f>
        <v/>
      </c>
      <c r="I37" s="801"/>
      <c r="J37" s="320"/>
      <c r="K37" s="294"/>
    </row>
    <row r="38" spans="1:11" ht="35.25" customHeight="1" x14ac:dyDescent="0.2">
      <c r="A38" s="716">
        <v>1.2110000000000001</v>
      </c>
      <c r="B38" s="722" t="str">
        <f>Technical!D36</f>
        <v>Does the agency have a written Business Continuity Plan and COOP to guide restoration of facilities and services following an emergency event?</v>
      </c>
      <c r="C38" s="784"/>
      <c r="D38" s="786"/>
      <c r="E38" s="786"/>
      <c r="F38" s="785"/>
      <c r="G38" s="312"/>
      <c r="H38" s="638" t="str">
        <f>+IF(Technical!C36="","",Technical!C36)</f>
        <v/>
      </c>
      <c r="I38" s="801"/>
      <c r="J38" s="320"/>
      <c r="K38" s="294"/>
    </row>
    <row r="39" spans="1:11" ht="23.25" thickBot="1" x14ac:dyDescent="0.25">
      <c r="A39" s="723">
        <v>1.212</v>
      </c>
      <c r="B39" s="722" t="str">
        <f>Technical!D37</f>
        <v>Does the agency have a back-up operations control center capability?</v>
      </c>
      <c r="C39" s="784"/>
      <c r="D39" s="787"/>
      <c r="E39" s="787"/>
      <c r="F39" s="785"/>
      <c r="G39" s="587"/>
      <c r="H39" s="638" t="str">
        <f>+IF(Technical!C37="","",Technical!C37)</f>
        <v/>
      </c>
      <c r="I39" s="803"/>
      <c r="J39" s="320">
        <v>31</v>
      </c>
      <c r="K39" s="294"/>
    </row>
    <row r="40" spans="1:11" ht="21" x14ac:dyDescent="0.2">
      <c r="A40" s="724">
        <v>2</v>
      </c>
      <c r="B40" s="725" t="s">
        <v>58</v>
      </c>
      <c r="C40" s="656" t="s">
        <v>610</v>
      </c>
      <c r="D40" s="289"/>
      <c r="E40" s="289"/>
      <c r="F40" s="632"/>
      <c r="G40" s="321"/>
      <c r="H40" s="289"/>
      <c r="I40" s="806"/>
      <c r="J40" s="629">
        <v>32</v>
      </c>
      <c r="K40" s="294"/>
    </row>
    <row r="41" spans="1:11" ht="13.5" thickBot="1" x14ac:dyDescent="0.25">
      <c r="A41" s="726">
        <v>2.1</v>
      </c>
      <c r="B41" s="727" t="s">
        <v>56</v>
      </c>
      <c r="C41" s="657" t="s">
        <v>610</v>
      </c>
      <c r="D41" s="295"/>
      <c r="E41" s="295"/>
      <c r="F41" s="635"/>
      <c r="G41" s="322"/>
      <c r="H41" s="295"/>
      <c r="I41" s="807"/>
      <c r="J41" s="630">
        <v>33</v>
      </c>
      <c r="K41" s="294"/>
    </row>
    <row r="42" spans="1:11" ht="45" x14ac:dyDescent="0.2">
      <c r="A42" s="728">
        <v>2.101</v>
      </c>
      <c r="B42" s="729" t="str">
        <f>Technical!D40</f>
        <v>Does the SSP establish and assign responsibility for implementation of the security program to a Senior Manager who is a "direct report" to the agency's Chief Executive Officer?</v>
      </c>
      <c r="C42" s="784"/>
      <c r="D42" s="784"/>
      <c r="E42" s="784"/>
      <c r="F42" s="785"/>
      <c r="G42" s="499"/>
      <c r="H42" s="638" t="str">
        <f>+IF(Technical!C40="","",Technical!C40)</f>
        <v/>
      </c>
      <c r="I42" s="800" t="s">
        <v>200</v>
      </c>
      <c r="J42" s="101">
        <v>34</v>
      </c>
      <c r="K42" s="294"/>
    </row>
    <row r="43" spans="1:11" ht="33.75" x14ac:dyDescent="0.2">
      <c r="A43" s="730">
        <v>2.1019999999999999</v>
      </c>
      <c r="B43" s="729" t="str">
        <f>Technical!D41</f>
        <v>Has the agency established lines of delegated authority/succession of security responsibilities and, if so, has that information been distributed to agency managers?</v>
      </c>
      <c r="C43" s="784"/>
      <c r="D43" s="786"/>
      <c r="E43" s="784"/>
      <c r="F43" s="785"/>
      <c r="G43" s="312"/>
      <c r="H43" s="638" t="str">
        <f>+IF(Technical!C41="","",Technical!C41)</f>
        <v/>
      </c>
      <c r="I43" s="801"/>
      <c r="J43" s="101"/>
      <c r="K43" s="294"/>
    </row>
    <row r="44" spans="1:11" ht="33.75" x14ac:dyDescent="0.2">
      <c r="A44" s="731">
        <v>2.1030000000000002</v>
      </c>
      <c r="B44" s="729" t="str">
        <f>Technical!D42</f>
        <v>Are roles and responsibilities for security and/or law enforcement personnel assigned by title and/or position established in the SSP or other documents?</v>
      </c>
      <c r="C44" s="784"/>
      <c r="D44" s="786"/>
      <c r="E44" s="784"/>
      <c r="F44" s="785"/>
      <c r="G44" s="312"/>
      <c r="H44" s="638" t="str">
        <f>+IF(Technical!C42="","",Technical!C42)</f>
        <v/>
      </c>
      <c r="I44" s="801"/>
      <c r="J44" s="101"/>
      <c r="K44" s="294"/>
    </row>
    <row r="45" spans="1:11" ht="45" x14ac:dyDescent="0.2">
      <c r="A45" s="731">
        <v>2.1040000000000001</v>
      </c>
      <c r="B45" s="729" t="str">
        <f>Technical!D43</f>
        <v>Are security-related roles and responsibilities for non-security and/or law enforcement personnel  (i.e., operators, conductors, maintenance workers and station attendants) established in the SSP or other documents?</v>
      </c>
      <c r="C45" s="784"/>
      <c r="D45" s="786"/>
      <c r="E45" s="784"/>
      <c r="F45" s="785"/>
      <c r="G45" s="312"/>
      <c r="H45" s="638" t="str">
        <f>+IF(Technical!C43="","",Technical!C43)</f>
        <v/>
      </c>
      <c r="I45" s="801" t="s">
        <v>200</v>
      </c>
      <c r="J45" s="309">
        <v>35</v>
      </c>
      <c r="K45" s="294"/>
    </row>
    <row r="46" spans="1:11" ht="38.25" customHeight="1" x14ac:dyDescent="0.2">
      <c r="A46" s="730">
        <v>2.105</v>
      </c>
      <c r="B46" s="732" t="str">
        <f>Technical!D44</f>
        <v xml:space="preserve">Do senior staff and middle management conduct security meetings on a regular basis to review recommendations for changes to plans and processes?  </v>
      </c>
      <c r="C46" s="784"/>
      <c r="D46" s="786"/>
      <c r="E46" s="786"/>
      <c r="F46" s="785"/>
      <c r="G46" s="312"/>
      <c r="H46" s="638" t="str">
        <f>+IF(Technical!C44="","",Technical!C44)</f>
        <v>T2</v>
      </c>
      <c r="I46" s="801" t="s">
        <v>200</v>
      </c>
      <c r="J46" s="309">
        <v>36</v>
      </c>
      <c r="K46" s="294"/>
    </row>
    <row r="47" spans="1:11" ht="33.75" customHeight="1" x14ac:dyDescent="0.2">
      <c r="A47" s="730">
        <v>2.1059999999999999</v>
      </c>
      <c r="B47" s="729" t="str">
        <f>Technical!D45</f>
        <v>Does a Security Review Committee (or other designated group) regularly review security incident reports, trends, and program audit findings?</v>
      </c>
      <c r="C47" s="784"/>
      <c r="D47" s="786"/>
      <c r="E47" s="786"/>
      <c r="F47" s="785"/>
      <c r="G47" s="312"/>
      <c r="H47" s="638" t="str">
        <f>+IF(Technical!C45="","",Technical!C45)</f>
        <v/>
      </c>
      <c r="I47" s="801" t="s">
        <v>200</v>
      </c>
      <c r="J47" s="309">
        <v>37</v>
      </c>
      <c r="K47" s="294"/>
    </row>
    <row r="48" spans="1:11" ht="45" x14ac:dyDescent="0.2">
      <c r="A48" s="731">
        <v>2.1070000000000002</v>
      </c>
      <c r="B48" s="729" t="str">
        <f>Technical!D46</f>
        <v>Are informational briefings with appropriate personnel held whenever security protocols, threat levels, or protective measures  are updated or as security conditions warrant?</v>
      </c>
      <c r="C48" s="784"/>
      <c r="D48" s="786"/>
      <c r="E48" s="786"/>
      <c r="F48" s="785"/>
      <c r="G48" s="645"/>
      <c r="H48" s="638" t="str">
        <f>+IF(Technical!C46="","",Technical!C46)</f>
        <v/>
      </c>
      <c r="I48" s="801" t="s">
        <v>200</v>
      </c>
      <c r="J48" s="309">
        <v>38</v>
      </c>
      <c r="K48" s="294"/>
    </row>
    <row r="49" spans="1:11" ht="33.75" x14ac:dyDescent="0.2">
      <c r="A49" s="731">
        <v>2.1080000000000001</v>
      </c>
      <c r="B49" s="729" t="str">
        <f>Technical!D47</f>
        <v>Have appropriate reference guides or other written instructions or procedures been distributed to transit employees to implement the requirements of the SSP?</v>
      </c>
      <c r="C49" s="784"/>
      <c r="D49" s="786"/>
      <c r="E49" s="784"/>
      <c r="F49" s="785"/>
      <c r="G49" s="312"/>
      <c r="H49" s="638" t="str">
        <f>+IF(Technical!C47="","",Technical!C47)</f>
        <v/>
      </c>
      <c r="I49" s="801" t="s">
        <v>210</v>
      </c>
      <c r="J49" s="309">
        <v>39</v>
      </c>
      <c r="K49" s="294"/>
    </row>
    <row r="50" spans="1:11" ht="57" customHeight="1" x14ac:dyDescent="0.2">
      <c r="A50" s="731">
        <v>2.109</v>
      </c>
      <c r="B50" s="729" t="str">
        <f>Technical!D48</f>
        <v>Has the agency appointed a Primary and Alternate Security Coordinator to serve as its primary and immediate 24-hr contact for intelligence and security-related contact with TSA and are the names of those Coordinators on file with TSA OSPIE office correct?</v>
      </c>
      <c r="C50" s="784"/>
      <c r="D50" s="786"/>
      <c r="E50" s="784"/>
      <c r="F50" s="785"/>
      <c r="G50" s="312"/>
      <c r="H50" s="638" t="str">
        <f>+IF(Technical!C48="","",Technical!C48)</f>
        <v/>
      </c>
      <c r="I50" s="801" t="s">
        <v>200</v>
      </c>
      <c r="J50" s="309">
        <v>40</v>
      </c>
      <c r="K50" s="294"/>
    </row>
    <row r="51" spans="1:11" ht="30.75" customHeight="1" thickBot="1" x14ac:dyDescent="0.25">
      <c r="A51" s="719">
        <v>2.11</v>
      </c>
      <c r="B51" s="729" t="str">
        <f>Technical!D49</f>
        <v xml:space="preserve">Does the agency maintain a record of security related incidents that are reported within the agency? </v>
      </c>
      <c r="C51" s="784"/>
      <c r="D51" s="787"/>
      <c r="E51" s="784"/>
      <c r="F51" s="785"/>
      <c r="G51" s="648"/>
      <c r="H51" s="638" t="str">
        <f>+IF(Technical!C49="","",Technical!C49)</f>
        <v/>
      </c>
      <c r="I51" s="803"/>
      <c r="J51" s="320">
        <v>42</v>
      </c>
      <c r="K51" s="294"/>
    </row>
    <row r="52" spans="1:11" ht="13.5" thickBot="1" x14ac:dyDescent="0.25">
      <c r="A52" s="733">
        <v>2.2000000000000002</v>
      </c>
      <c r="B52" s="734" t="s">
        <v>55</v>
      </c>
      <c r="C52" s="658" t="s">
        <v>610</v>
      </c>
      <c r="D52" s="331"/>
      <c r="E52" s="331"/>
      <c r="F52" s="624"/>
      <c r="G52" s="63"/>
      <c r="H52" s="331"/>
      <c r="I52" s="808"/>
      <c r="J52" s="351">
        <v>43</v>
      </c>
      <c r="K52" s="294"/>
    </row>
    <row r="53" spans="1:11" ht="40.5" customHeight="1" x14ac:dyDescent="0.2">
      <c r="A53" s="735">
        <v>2.2010000000000001</v>
      </c>
      <c r="B53" s="722" t="str">
        <f>Technical!D51</f>
        <v>Does the ERP establish and assign responsibility for implementation of the security program to a Senior Manager who is a "direct report" to the agency's Chief Executive Officer?</v>
      </c>
      <c r="C53" s="784"/>
      <c r="D53" s="784"/>
      <c r="E53" s="784"/>
      <c r="F53" s="785"/>
      <c r="G53" s="499"/>
      <c r="H53" s="638" t="str">
        <f>+IF(Technical!C51="","",Technical!C51)</f>
        <v/>
      </c>
      <c r="I53" s="800" t="s">
        <v>591</v>
      </c>
      <c r="J53" s="101">
        <v>44</v>
      </c>
      <c r="K53" s="294"/>
    </row>
    <row r="54" spans="1:11" ht="34.5" customHeight="1" x14ac:dyDescent="0.2">
      <c r="A54" s="717">
        <v>2.202</v>
      </c>
      <c r="B54" s="722" t="str">
        <f>Technical!D52</f>
        <v>Are emergency response roles and responsibilities for all departments identified in the ERP or other supporting documents?</v>
      </c>
      <c r="C54" s="784"/>
      <c r="D54" s="786"/>
      <c r="E54" s="786"/>
      <c r="F54" s="785"/>
      <c r="G54" s="305"/>
      <c r="H54" s="638" t="str">
        <f>+IF(Technical!C52="","",Technical!C52)</f>
        <v/>
      </c>
      <c r="I54" s="801"/>
      <c r="J54" s="309">
        <v>45</v>
      </c>
      <c r="K54" s="294"/>
    </row>
    <row r="55" spans="1:11" ht="68.25" customHeight="1" x14ac:dyDescent="0.2">
      <c r="A55" s="717">
        <v>2.2029999999999998</v>
      </c>
      <c r="B55" s="718" t="str">
        <f>Technical!D53</f>
        <v>Are roles and responsibilities for front-line personnel (i.e. system law enforcement, system security officials, train or vehicle operators, conductors, station attendants, maintenance workers) described in the system's Emergency Response Plan (ERP)?</v>
      </c>
      <c r="C55" s="784"/>
      <c r="D55" s="786"/>
      <c r="E55" s="786"/>
      <c r="F55" s="785"/>
      <c r="G55" s="305"/>
      <c r="H55" s="638" t="str">
        <f>+IF(Technical!C53="","",Technical!C53)</f>
        <v>T5</v>
      </c>
      <c r="I55" s="801"/>
      <c r="J55" s="309">
        <v>46</v>
      </c>
      <c r="K55" s="294"/>
    </row>
    <row r="56" spans="1:11" ht="22.5" x14ac:dyDescent="0.2">
      <c r="A56" s="717">
        <v>2.2040000000000002</v>
      </c>
      <c r="B56" s="722" t="str">
        <f>Technical!D54</f>
        <v>Has the ERP been distributed to appropriate departments in the organization?</v>
      </c>
      <c r="C56" s="784"/>
      <c r="D56" s="786"/>
      <c r="E56" s="784"/>
      <c r="F56" s="785"/>
      <c r="G56" s="305"/>
      <c r="H56" s="638" t="str">
        <f>+IF(Technical!C54="","",Technical!C54)</f>
        <v/>
      </c>
      <c r="I56" s="801" t="s">
        <v>203</v>
      </c>
      <c r="J56" s="309">
        <v>47</v>
      </c>
      <c r="K56" s="294"/>
    </row>
    <row r="57" spans="1:11" ht="42.75" customHeight="1" x14ac:dyDescent="0.2">
      <c r="A57" s="717">
        <v>2.2050000000000001</v>
      </c>
      <c r="B57" s="722" t="str">
        <f>Technical!D55</f>
        <v>Have appropriate reference guides or other written instructions or procedures been distributed to transit employees to implement the requirements of the ERP?</v>
      </c>
      <c r="C57" s="784"/>
      <c r="D57" s="786"/>
      <c r="E57" s="784"/>
      <c r="F57" s="785"/>
      <c r="G57" s="305"/>
      <c r="H57" s="638" t="str">
        <f>+IF(Technical!C55="","",Technical!C55)</f>
        <v/>
      </c>
      <c r="I57" s="801" t="s">
        <v>592</v>
      </c>
      <c r="J57" s="309">
        <v>48</v>
      </c>
      <c r="K57" s="294"/>
    </row>
    <row r="58" spans="1:11" ht="22.5" x14ac:dyDescent="0.2">
      <c r="A58" s="716">
        <v>2.206</v>
      </c>
      <c r="B58" s="722" t="str">
        <f>Technical!D56</f>
        <v>Are senior staff and middle management ERP coordination meetings held on a regular basis?</v>
      </c>
      <c r="C58" s="784"/>
      <c r="D58" s="786"/>
      <c r="E58" s="784"/>
      <c r="F58" s="785"/>
      <c r="G58" s="305"/>
      <c r="H58" s="638" t="str">
        <f>+IF(Technical!C56="","",Technical!C56)</f>
        <v/>
      </c>
      <c r="I58" s="801"/>
      <c r="J58" s="309">
        <v>49</v>
      </c>
      <c r="K58" s="294"/>
    </row>
    <row r="59" spans="1:11" ht="33.75" x14ac:dyDescent="0.2">
      <c r="A59" s="717">
        <v>2.2069999999999999</v>
      </c>
      <c r="B59" s="722" t="str">
        <f>Technical!D57</f>
        <v>Are informational briefings with appropriate personnel held whenever emergency response protocols are substantially changed or updated?</v>
      </c>
      <c r="C59" s="784"/>
      <c r="D59" s="786"/>
      <c r="E59" s="784"/>
      <c r="F59" s="785"/>
      <c r="G59" s="305"/>
      <c r="H59" s="638" t="str">
        <f>+IF(Technical!C57="","",Technical!C57)</f>
        <v/>
      </c>
      <c r="I59" s="801"/>
      <c r="J59" s="309"/>
      <c r="K59" s="294"/>
    </row>
    <row r="60" spans="1:11" ht="82.5" customHeight="1" thickBot="1" x14ac:dyDescent="0.25">
      <c r="A60" s="736">
        <v>2.2080000000000002</v>
      </c>
      <c r="B60" s="722" t="str">
        <f>Technical!D58</f>
        <v>Does the agency use National Fire Protection Association (NFPA) Standard 130 or equivalent local codes to evaluate fire/life safety in station design or modification (including fire detection systems, firewalls and flame-resistant materials, back-up powered emergency lighting, defaults in turnstile and other systems supporting emergency exists, and pre-recorded public announcements)?</v>
      </c>
      <c r="C60" s="784"/>
      <c r="D60" s="787"/>
      <c r="E60" s="787"/>
      <c r="F60" s="785"/>
      <c r="G60" s="617"/>
      <c r="H60" s="638" t="str">
        <f>+IF(Technical!C58="","",Technical!C58)</f>
        <v/>
      </c>
      <c r="I60" s="803"/>
      <c r="J60" s="309">
        <v>50</v>
      </c>
      <c r="K60" s="294"/>
    </row>
    <row r="61" spans="1:11" ht="32.25" thickBot="1" x14ac:dyDescent="0.25">
      <c r="A61" s="737">
        <v>3</v>
      </c>
      <c r="B61" s="738" t="s">
        <v>30</v>
      </c>
      <c r="C61" s="659" t="s">
        <v>610</v>
      </c>
      <c r="D61" s="627"/>
      <c r="E61" s="627"/>
      <c r="F61" s="624"/>
      <c r="G61" s="628"/>
      <c r="H61" s="627"/>
      <c r="I61" s="809"/>
      <c r="J61" s="351">
        <v>51</v>
      </c>
      <c r="K61" s="294"/>
    </row>
    <row r="62" spans="1:11" ht="37.5" customHeight="1" x14ac:dyDescent="0.2">
      <c r="A62" s="739">
        <v>3.101</v>
      </c>
      <c r="B62" s="715" t="str">
        <f>Technical!D60</f>
        <v>Do managers and supervisors routinely provide information to front-line personnel regarding security and emergency response issues?</v>
      </c>
      <c r="C62" s="784"/>
      <c r="D62" s="784"/>
      <c r="E62" s="784"/>
      <c r="F62" s="785"/>
      <c r="G62" s="496"/>
      <c r="H62" s="638" t="str">
        <f>+IF(Technical!C60="","",Technical!C60)</f>
        <v/>
      </c>
      <c r="I62" s="800" t="s">
        <v>210</v>
      </c>
      <c r="J62" s="101">
        <v>52</v>
      </c>
      <c r="K62" s="294"/>
    </row>
    <row r="63" spans="1:11" ht="39.75" customHeight="1" x14ac:dyDescent="0.2">
      <c r="A63" s="730">
        <v>3.1019999999999999</v>
      </c>
      <c r="B63" s="715" t="str">
        <f>Technical!D61</f>
        <v>Are regular supervisor, manager, and/or foreperson security review and coordination briefings held?  If so, detail frequency and subjects covered in the justification.</v>
      </c>
      <c r="C63" s="784"/>
      <c r="D63" s="786"/>
      <c r="E63" s="784"/>
      <c r="F63" s="785"/>
      <c r="G63" s="305"/>
      <c r="H63" s="638" t="str">
        <f>+IF(Technical!C61="","",Technical!C61)</f>
        <v/>
      </c>
      <c r="I63" s="801" t="s">
        <v>210</v>
      </c>
      <c r="J63" s="309">
        <v>53</v>
      </c>
      <c r="K63" s="294"/>
    </row>
    <row r="64" spans="1:11" ht="33.75" x14ac:dyDescent="0.2">
      <c r="A64" s="731">
        <v>3.1030000000000002</v>
      </c>
      <c r="B64" s="715" t="str">
        <f>Technical!D62</f>
        <v>Does the agency have a program for confirming that personnel have a working knowledge of security protocols?  If so, summarize program in the justification.</v>
      </c>
      <c r="C64" s="784"/>
      <c r="D64" s="786"/>
      <c r="E64" s="784"/>
      <c r="F64" s="785"/>
      <c r="G64" s="305"/>
      <c r="H64" s="638" t="str">
        <f>+IF(Technical!C62="","",Technical!C62)</f>
        <v/>
      </c>
      <c r="I64" s="801" t="s">
        <v>210</v>
      </c>
      <c r="J64" s="309">
        <v>54</v>
      </c>
      <c r="K64" s="294"/>
    </row>
    <row r="65" spans="1:11" ht="38.25" customHeight="1" thickBot="1" x14ac:dyDescent="0.25">
      <c r="A65" s="740">
        <v>3.1040000000000001</v>
      </c>
      <c r="B65" s="715" t="str">
        <f>Technical!D63</f>
        <v>Are managers and/or supervisors required to debrief front-line employees regarding their involvement in or management of any security or emergency incidents?</v>
      </c>
      <c r="C65" s="784"/>
      <c r="D65" s="787"/>
      <c r="E65" s="784"/>
      <c r="F65" s="785"/>
      <c r="G65" s="617"/>
      <c r="H65" s="638" t="str">
        <f>+IF(Technical!C63="","",Technical!C63)</f>
        <v/>
      </c>
      <c r="I65" s="803"/>
      <c r="J65" s="320">
        <v>55</v>
      </c>
      <c r="K65" s="294"/>
    </row>
    <row r="66" spans="1:11" ht="21.75" thickBot="1" x14ac:dyDescent="0.25">
      <c r="A66" s="720">
        <v>4</v>
      </c>
      <c r="B66" s="738" t="s">
        <v>31</v>
      </c>
      <c r="C66" s="659" t="s">
        <v>610</v>
      </c>
      <c r="D66" s="627"/>
      <c r="E66" s="627"/>
      <c r="F66" s="624"/>
      <c r="G66" s="628"/>
      <c r="H66" s="627"/>
      <c r="I66" s="809"/>
      <c r="J66" s="351">
        <v>56</v>
      </c>
      <c r="K66" s="294"/>
    </row>
    <row r="67" spans="1:11" ht="48.75" customHeight="1" x14ac:dyDescent="0.2">
      <c r="A67" s="735">
        <v>4.101</v>
      </c>
      <c r="B67" s="741" t="str">
        <f>Technical!D65</f>
        <v xml:space="preserve">Have Mutual Aid agreements been established between the transit agency and entities in the area that would be called upon to supplement the agency's resources in the event of an emergency event? </v>
      </c>
      <c r="C67" s="784"/>
      <c r="D67" s="784"/>
      <c r="E67" s="784"/>
      <c r="F67" s="785"/>
      <c r="G67" s="496"/>
      <c r="H67" s="638" t="str">
        <f>+IF(Technical!C65="","",Technical!C65)</f>
        <v/>
      </c>
      <c r="I67" s="800" t="s">
        <v>629</v>
      </c>
      <c r="J67" s="101">
        <v>57</v>
      </c>
      <c r="K67" s="294"/>
    </row>
    <row r="68" spans="1:11" ht="36.75" customHeight="1" x14ac:dyDescent="0.2">
      <c r="A68" s="717">
        <v>4.1020000000000003</v>
      </c>
      <c r="B68" s="741" t="str">
        <f>Technical!D66</f>
        <v>Does the agency participate in a regional Emergency Management Working Group or similar regional coordinating body for emergency preparedness and response?</v>
      </c>
      <c r="C68" s="784"/>
      <c r="D68" s="786"/>
      <c r="E68" s="786"/>
      <c r="F68" s="785"/>
      <c r="G68" s="305"/>
      <c r="H68" s="638" t="str">
        <f>+IF(Technical!C66="","",Technical!C66)</f>
        <v/>
      </c>
      <c r="I68" s="801" t="s">
        <v>214</v>
      </c>
      <c r="J68" s="309">
        <v>58</v>
      </c>
      <c r="K68" s="294"/>
    </row>
    <row r="69" spans="1:11" ht="24.75" customHeight="1" x14ac:dyDescent="0.2">
      <c r="A69" s="717">
        <v>4.1029999999999998</v>
      </c>
      <c r="B69" s="741" t="str">
        <f>Technical!D67</f>
        <v>Have regional incident management protocols been shared with the agency and incorporated into the agency's ERP?</v>
      </c>
      <c r="C69" s="784"/>
      <c r="D69" s="786"/>
      <c r="E69" s="786"/>
      <c r="F69" s="785"/>
      <c r="G69" s="305"/>
      <c r="H69" s="638" t="str">
        <f>+IF(Technical!C67="","",Technical!C67)</f>
        <v/>
      </c>
      <c r="I69" s="801" t="s">
        <v>214</v>
      </c>
      <c r="J69" s="309">
        <v>59</v>
      </c>
      <c r="K69" s="294"/>
    </row>
    <row r="70" spans="1:11" ht="24.75" customHeight="1" x14ac:dyDescent="0.2">
      <c r="A70" s="716">
        <v>4.1040000000000001</v>
      </c>
      <c r="B70" s="741" t="str">
        <f>Technical!D68</f>
        <v>Have agency resources been appropriately identified and provided to the regional EMA?</v>
      </c>
      <c r="C70" s="784"/>
      <c r="D70" s="786"/>
      <c r="E70" s="784"/>
      <c r="F70" s="785"/>
      <c r="G70" s="312"/>
      <c r="H70" s="638" t="str">
        <f>+IF(Technical!C68="","",Technical!C68)</f>
        <v/>
      </c>
      <c r="I70" s="801" t="s">
        <v>214</v>
      </c>
      <c r="J70" s="309">
        <v>60</v>
      </c>
      <c r="K70" s="294"/>
    </row>
    <row r="71" spans="1:11" ht="24" customHeight="1" x14ac:dyDescent="0.2">
      <c r="A71" s="717">
        <v>4.1050000000000004</v>
      </c>
      <c r="B71" s="741" t="str">
        <f>Technical!D69</f>
        <v>Does the agency have a designated point-of-contact or liaison with the local/regional Emergency Operations Center (EOC)?</v>
      </c>
      <c r="C71" s="784"/>
      <c r="D71" s="786"/>
      <c r="E71" s="784"/>
      <c r="F71" s="785"/>
      <c r="G71" s="312"/>
      <c r="H71" s="638" t="str">
        <f>+IF(Technical!C69="","",Technical!C69)</f>
        <v/>
      </c>
      <c r="I71" s="801" t="s">
        <v>214</v>
      </c>
      <c r="J71" s="309">
        <v>61</v>
      </c>
      <c r="K71" s="294"/>
    </row>
    <row r="72" spans="1:11" ht="24.75" customHeight="1" x14ac:dyDescent="0.2">
      <c r="A72" s="716">
        <v>4.1059999999999999</v>
      </c>
      <c r="B72" s="741" t="str">
        <f>Technical!D70</f>
        <v>Does the agency send a representative to the local/regional EOC, should it be activated?</v>
      </c>
      <c r="C72" s="784"/>
      <c r="D72" s="786"/>
      <c r="E72" s="784"/>
      <c r="F72" s="785"/>
      <c r="G72" s="312"/>
      <c r="H72" s="638" t="str">
        <f>+IF(Technical!C70="","",Technical!C70)</f>
        <v/>
      </c>
      <c r="I72" s="801" t="s">
        <v>214</v>
      </c>
      <c r="J72" s="309">
        <v>62</v>
      </c>
      <c r="K72" s="294"/>
    </row>
    <row r="73" spans="1:11" ht="33.75" x14ac:dyDescent="0.2">
      <c r="A73" s="716">
        <v>4.1070000000000002</v>
      </c>
      <c r="B73" s="741" t="str">
        <f>Technical!D71</f>
        <v>Does the agency have information sharing capabilities with the regional/local EOC (i.e., contacts, procedures, resource inventories, etc.)?</v>
      </c>
      <c r="C73" s="784"/>
      <c r="D73" s="786"/>
      <c r="E73" s="786"/>
      <c r="F73" s="785"/>
      <c r="G73" s="312"/>
      <c r="H73" s="638" t="str">
        <f>+IF(Technical!C71="","",Technical!C71)</f>
        <v/>
      </c>
      <c r="I73" s="801" t="s">
        <v>214</v>
      </c>
      <c r="J73" s="309">
        <v>63</v>
      </c>
      <c r="K73" s="294"/>
    </row>
    <row r="74" spans="1:11" ht="33.75" x14ac:dyDescent="0.2">
      <c r="A74" s="717">
        <v>4.1079999999999997</v>
      </c>
      <c r="B74" s="741" t="str">
        <f>Technical!D72</f>
        <v>Has the agency developed internal incident management protocols that comply with the National Response Plan and the National Incident Management System?</v>
      </c>
      <c r="C74" s="784"/>
      <c r="D74" s="786"/>
      <c r="E74" s="786"/>
      <c r="F74" s="785"/>
      <c r="G74" s="305"/>
      <c r="H74" s="638" t="str">
        <f>+IF(Technical!C72="","",Technical!C72)</f>
        <v/>
      </c>
      <c r="I74" s="801" t="s">
        <v>214</v>
      </c>
      <c r="J74" s="309">
        <v>64</v>
      </c>
      <c r="K74" s="294"/>
    </row>
    <row r="75" spans="1:11" ht="27" customHeight="1" x14ac:dyDescent="0.2">
      <c r="A75" s="716">
        <v>4.109</v>
      </c>
      <c r="B75" s="741" t="str">
        <f>Technical!D73</f>
        <v>Have the agency's emergency response protocols been shared with the EMA and appropriate first responder agencies?</v>
      </c>
      <c r="C75" s="784"/>
      <c r="D75" s="786"/>
      <c r="E75" s="786"/>
      <c r="F75" s="785"/>
      <c r="G75" s="305"/>
      <c r="H75" s="638" t="str">
        <f>+IF(Technical!C73="","",Technical!C73)</f>
        <v/>
      </c>
      <c r="I75" s="801" t="s">
        <v>214</v>
      </c>
      <c r="J75" s="309">
        <v>65</v>
      </c>
      <c r="K75" s="294"/>
    </row>
    <row r="76" spans="1:11" ht="26.25" customHeight="1" x14ac:dyDescent="0.2">
      <c r="A76" s="717">
        <v>4.1100000000000003</v>
      </c>
      <c r="B76" s="742" t="str">
        <f>Technical!D74</f>
        <v xml:space="preserve">Has the transit system tested its communications systems for interoperability with appropriate emergency response agencies? </v>
      </c>
      <c r="C76" s="784"/>
      <c r="D76" s="786"/>
      <c r="E76" s="784"/>
      <c r="F76" s="785"/>
      <c r="G76" s="305"/>
      <c r="H76" s="638" t="str">
        <f>+IF(Technical!C74="","",Technical!C74)</f>
        <v>T5</v>
      </c>
      <c r="I76" s="801" t="s">
        <v>214</v>
      </c>
      <c r="J76" s="309">
        <v>66</v>
      </c>
      <c r="K76" s="294"/>
    </row>
    <row r="77" spans="1:11" ht="48" customHeight="1" thickBot="1" x14ac:dyDescent="0.25">
      <c r="A77" s="723">
        <v>4.1109999999999998</v>
      </c>
      <c r="B77" s="741" t="str">
        <f>Technical!D75</f>
        <v>If the agency's communications systems are NOT inter-operable with appropriate emergency response agencies, have alternate communication protocols been established?  Describe the alternate communication protocols in the justification.</v>
      </c>
      <c r="C77" s="784"/>
      <c r="D77" s="787"/>
      <c r="E77" s="784"/>
      <c r="F77" s="785"/>
      <c r="G77" s="617"/>
      <c r="H77" s="638" t="str">
        <f>+IF(Technical!C75="","",Technical!C75)</f>
        <v/>
      </c>
      <c r="I77" s="803" t="s">
        <v>214</v>
      </c>
      <c r="J77" s="320">
        <v>67</v>
      </c>
      <c r="K77" s="294"/>
    </row>
    <row r="78" spans="1:11" x14ac:dyDescent="0.2">
      <c r="A78" s="743"/>
      <c r="B78" s="744" t="s">
        <v>139</v>
      </c>
      <c r="C78" s="650" t="s">
        <v>610</v>
      </c>
      <c r="D78" s="631"/>
      <c r="E78" s="631"/>
      <c r="F78" s="632"/>
      <c r="G78" s="633"/>
      <c r="H78" s="631"/>
      <c r="I78" s="810"/>
      <c r="J78" s="629">
        <v>68</v>
      </c>
      <c r="K78" s="294"/>
    </row>
    <row r="79" spans="1:11" ht="21.75" thickBot="1" x14ac:dyDescent="0.25">
      <c r="A79" s="745">
        <v>5</v>
      </c>
      <c r="B79" s="746" t="s">
        <v>32</v>
      </c>
      <c r="C79" s="651" t="s">
        <v>610</v>
      </c>
      <c r="D79" s="634"/>
      <c r="E79" s="634"/>
      <c r="F79" s="635"/>
      <c r="G79" s="636"/>
      <c r="H79" s="634"/>
      <c r="I79" s="811"/>
      <c r="J79" s="630">
        <v>69</v>
      </c>
      <c r="K79" s="294"/>
    </row>
    <row r="80" spans="1:11" ht="33.75" x14ac:dyDescent="0.2">
      <c r="A80" s="714">
        <v>5.101</v>
      </c>
      <c r="B80" s="732" t="str">
        <f>Technical!D78</f>
        <v>Is initial training provided to all new agency employees regarding security orientation/awareness?</v>
      </c>
      <c r="C80" s="784"/>
      <c r="D80" s="784"/>
      <c r="E80" s="784"/>
      <c r="F80" s="785"/>
      <c r="G80" s="496"/>
      <c r="H80" s="638" t="str">
        <f>+IF(Technical!C78="","",Technical!C78)</f>
        <v>T4</v>
      </c>
      <c r="I80" s="800" t="s">
        <v>221</v>
      </c>
      <c r="J80" s="101">
        <v>70</v>
      </c>
      <c r="K80" s="294"/>
    </row>
    <row r="81" spans="1:11" ht="33.75" x14ac:dyDescent="0.2">
      <c r="A81" s="716">
        <v>5.1020000000000003</v>
      </c>
      <c r="B81" s="732" t="str">
        <f>Technical!D79</f>
        <v>Is annual refresher training provided regarding security orientation/awareness to Senior Management staff, managers and supervisors?</v>
      </c>
      <c r="C81" s="784"/>
      <c r="D81" s="786"/>
      <c r="E81" s="786"/>
      <c r="F81" s="785"/>
      <c r="G81" s="305"/>
      <c r="H81" s="638" t="str">
        <f>+IF(Technical!C79="","",Technical!C79)</f>
        <v>T4</v>
      </c>
      <c r="I81" s="801" t="s">
        <v>221</v>
      </c>
      <c r="J81" s="309">
        <v>71</v>
      </c>
      <c r="K81" s="294"/>
    </row>
    <row r="82" spans="1:11" ht="22.5" x14ac:dyDescent="0.2">
      <c r="A82" s="717">
        <v>5.1029999999999998</v>
      </c>
      <c r="B82" s="732" t="str">
        <f>Technical!D80</f>
        <v xml:space="preserve">Is annual refresher training provided regarding security orientation/awareness to managers and supervisors? </v>
      </c>
      <c r="C82" s="784"/>
      <c r="D82" s="786"/>
      <c r="E82" s="786"/>
      <c r="F82" s="785"/>
      <c r="G82" s="312"/>
      <c r="H82" s="638" t="str">
        <f>+IF(Technical!C80="","",Technical!C80)</f>
        <v>T4</v>
      </c>
      <c r="I82" s="801"/>
      <c r="J82" s="309">
        <v>72</v>
      </c>
      <c r="K82" s="294"/>
    </row>
    <row r="83" spans="1:11" ht="22.5" x14ac:dyDescent="0.2">
      <c r="A83" s="717">
        <v>5.1040000000000001</v>
      </c>
      <c r="B83" s="732" t="str">
        <f>Technical!D81</f>
        <v xml:space="preserve">Is annual refresher training provided regarding security orientation/awareness  to front-line employees? </v>
      </c>
      <c r="C83" s="784"/>
      <c r="D83" s="786"/>
      <c r="E83" s="786"/>
      <c r="F83" s="785"/>
      <c r="G83" s="312"/>
      <c r="H83" s="638" t="str">
        <f>+IF(Technical!C81="","",Technical!C81)</f>
        <v>T4</v>
      </c>
      <c r="I83" s="801"/>
      <c r="J83" s="309">
        <v>73</v>
      </c>
      <c r="K83" s="294"/>
    </row>
    <row r="84" spans="1:11" ht="33.75" x14ac:dyDescent="0.2">
      <c r="A84" s="716">
        <v>5.1050000000000004</v>
      </c>
      <c r="B84" s="747" t="str">
        <f>Technical!D82</f>
        <v>Is ongoing advanced security training focused on job function provided at least annually?</v>
      </c>
      <c r="C84" s="784"/>
      <c r="D84" s="786"/>
      <c r="E84" s="784"/>
      <c r="F84" s="785"/>
      <c r="G84" s="312"/>
      <c r="H84" s="638" t="str">
        <f>+IF(Technical!C82="","",Technical!C82)</f>
        <v/>
      </c>
      <c r="I84" s="801" t="s">
        <v>221</v>
      </c>
      <c r="J84" s="309">
        <v>74</v>
      </c>
      <c r="K84" s="294"/>
    </row>
    <row r="85" spans="1:11" ht="33.75" x14ac:dyDescent="0.2">
      <c r="A85" s="717">
        <v>5.1059999999999999</v>
      </c>
      <c r="B85" s="732" t="str">
        <f>Technical!D83</f>
        <v>Is initial training provided to all new transit employees regarding emergency response?</v>
      </c>
      <c r="C85" s="784"/>
      <c r="D85" s="786"/>
      <c r="E85" s="784"/>
      <c r="F85" s="785"/>
      <c r="G85" s="305"/>
      <c r="H85" s="638" t="str">
        <f>+IF(Technical!C83="","",Technical!C83)</f>
        <v>T4</v>
      </c>
      <c r="I85" s="801" t="s">
        <v>221</v>
      </c>
      <c r="J85" s="309">
        <v>75</v>
      </c>
      <c r="K85" s="294"/>
    </row>
    <row r="86" spans="1:11" ht="33.75" x14ac:dyDescent="0.2">
      <c r="A86" s="716">
        <v>5.1070000000000002</v>
      </c>
      <c r="B86" s="732" t="str">
        <f>Technical!D84</f>
        <v xml:space="preserve"> Is annual refresher training provided regarding emergency response to Senior Management staff, supervisors, and managers?</v>
      </c>
      <c r="C86" s="784"/>
      <c r="D86" s="786"/>
      <c r="E86" s="784"/>
      <c r="F86" s="785"/>
      <c r="G86" s="305"/>
      <c r="H86" s="638" t="str">
        <f>+IF(Technical!C84="","",Technical!C84)</f>
        <v>T4</v>
      </c>
      <c r="I86" s="801" t="s">
        <v>221</v>
      </c>
      <c r="J86" s="309">
        <v>76</v>
      </c>
      <c r="K86" s="294"/>
    </row>
    <row r="87" spans="1:11" ht="22.5" x14ac:dyDescent="0.2">
      <c r="A87" s="717">
        <v>5.1079999999999997</v>
      </c>
      <c r="B87" s="732" t="str">
        <f>Technical!D85</f>
        <v>Is annual refresher training provided regarding emergency response to Managers and Supervisors?</v>
      </c>
      <c r="C87" s="784"/>
      <c r="D87" s="786"/>
      <c r="E87" s="786"/>
      <c r="F87" s="785"/>
      <c r="G87" s="305"/>
      <c r="H87" s="638" t="str">
        <f>+IF(Technical!C85="","",Technical!C85)</f>
        <v>T4</v>
      </c>
      <c r="I87" s="801"/>
      <c r="J87" s="309"/>
      <c r="K87" s="294"/>
    </row>
    <row r="88" spans="1:11" ht="22.5" x14ac:dyDescent="0.2">
      <c r="A88" s="717">
        <v>5.109</v>
      </c>
      <c r="B88" s="732" t="str">
        <f>Technical!D86</f>
        <v>Is annual refresher training provided regarding emergency response to front-line Employees?</v>
      </c>
      <c r="C88" s="784"/>
      <c r="D88" s="786"/>
      <c r="E88" s="786"/>
      <c r="F88" s="785"/>
      <c r="G88" s="305"/>
      <c r="H88" s="638" t="str">
        <f>+IF(Technical!C86="","",Technical!C86)</f>
        <v>T4</v>
      </c>
      <c r="I88" s="801"/>
      <c r="J88" s="309">
        <v>78</v>
      </c>
      <c r="K88" s="294"/>
    </row>
    <row r="89" spans="1:11" ht="45" x14ac:dyDescent="0.2">
      <c r="A89" s="717">
        <v>5.1100000000000003</v>
      </c>
      <c r="B89" s="732" t="str">
        <f>Technical!D87</f>
        <v>Have agency employees received general training on Incident Command System (ICS) procedures in accordance with National Incident Management System at least annually?</v>
      </c>
      <c r="C89" s="784"/>
      <c r="D89" s="786"/>
      <c r="E89" s="786"/>
      <c r="F89" s="785"/>
      <c r="G89" s="305"/>
      <c r="H89" s="638" t="str">
        <f>+IF(Technical!C87="","",Technical!C87)</f>
        <v>T4</v>
      </c>
      <c r="I89" s="801"/>
      <c r="J89" s="309">
        <v>79</v>
      </c>
      <c r="K89" s="294"/>
    </row>
    <row r="90" spans="1:11" ht="33.75" x14ac:dyDescent="0.2">
      <c r="A90" s="716">
        <v>5.1109999999999998</v>
      </c>
      <c r="B90" s="747" t="str">
        <f>Technical!D88</f>
        <v xml:space="preserve"> Has ICS and NIMS training appropriate to the position been provided to Senior Management staff, supervisors, and managers at least annually?  </v>
      </c>
      <c r="C90" s="784"/>
      <c r="D90" s="786"/>
      <c r="E90" s="784"/>
      <c r="F90" s="785"/>
      <c r="G90" s="305"/>
      <c r="H90" s="638" t="str">
        <f>+IF(Technical!C88="","",Technical!C88)</f>
        <v/>
      </c>
      <c r="I90" s="801"/>
      <c r="J90" s="309">
        <v>80</v>
      </c>
      <c r="K90" s="294"/>
    </row>
    <row r="91" spans="1:11" ht="33.75" x14ac:dyDescent="0.2">
      <c r="A91" s="717">
        <v>5.1120000000000001</v>
      </c>
      <c r="B91" s="747" t="str">
        <f>Technical!D89</f>
        <v xml:space="preserve">Has ICS and NIMS training appropriate to the position been provided to managers and supervisors at least annually? </v>
      </c>
      <c r="C91" s="784"/>
      <c r="D91" s="786"/>
      <c r="E91" s="784"/>
      <c r="F91" s="785"/>
      <c r="G91" s="305"/>
      <c r="H91" s="638" t="str">
        <f>+IF(Technical!C89="","",Technical!C89)</f>
        <v/>
      </c>
      <c r="I91" s="801"/>
      <c r="J91" s="309">
        <v>81</v>
      </c>
      <c r="K91" s="294"/>
    </row>
    <row r="92" spans="1:11" ht="22.5" x14ac:dyDescent="0.2">
      <c r="A92" s="716">
        <v>5.1130000000000004</v>
      </c>
      <c r="B92" s="747" t="str">
        <f>Technical!D90</f>
        <v>Has ICS and NIMS training appropriate to the position been provided to front-line employees at least annually?</v>
      </c>
      <c r="C92" s="784"/>
      <c r="D92" s="786"/>
      <c r="E92" s="784"/>
      <c r="F92" s="785"/>
      <c r="G92" s="305"/>
      <c r="H92" s="638" t="str">
        <f>+IF(Technical!C90="","",Technical!C90)</f>
        <v/>
      </c>
      <c r="I92" s="801"/>
      <c r="J92" s="309">
        <v>82</v>
      </c>
      <c r="K92" s="294"/>
    </row>
    <row r="93" spans="1:11" ht="22.5" x14ac:dyDescent="0.2">
      <c r="A93" s="717">
        <v>5.1139999999999999</v>
      </c>
      <c r="B93" s="747" t="str">
        <f>Technical!D91</f>
        <v>Has the agency developed a program and provided annual training on its own incident response protocols?</v>
      </c>
      <c r="C93" s="784"/>
      <c r="D93" s="786"/>
      <c r="E93" s="786"/>
      <c r="F93" s="785"/>
      <c r="G93" s="305"/>
      <c r="H93" s="638" t="str">
        <f>+IF(Technical!C91="","",Technical!C91)</f>
        <v/>
      </c>
      <c r="I93" s="801"/>
      <c r="J93" s="309">
        <v>83</v>
      </c>
      <c r="K93" s="294"/>
    </row>
    <row r="94" spans="1:11" ht="45" x14ac:dyDescent="0.2">
      <c r="A94" s="716">
        <v>5.1150000000000002</v>
      </c>
      <c r="B94" s="732" t="str">
        <f>Technical!D92</f>
        <v xml:space="preserve">as training on the agency's incident response protocols appropriate to the position been provided to Senior Management staff, managers and supervisors at least annually?                                      </v>
      </c>
      <c r="C94" s="784"/>
      <c r="D94" s="786"/>
      <c r="E94" s="786"/>
      <c r="F94" s="785"/>
      <c r="G94" s="305"/>
      <c r="H94" s="638" t="str">
        <f>+IF(Technical!C92="","",Technical!C92)</f>
        <v>T4</v>
      </c>
      <c r="I94" s="801"/>
      <c r="J94" s="309">
        <v>84</v>
      </c>
      <c r="K94" s="294"/>
    </row>
    <row r="95" spans="1:11" ht="33.75" x14ac:dyDescent="0.2">
      <c r="A95" s="717">
        <v>5.1159999999999997</v>
      </c>
      <c r="B95" s="732" t="str">
        <f>Technical!D93</f>
        <v xml:space="preserve">Has training on the agency's incident response protocols appropriate to the position been provided to managers and supervisors? </v>
      </c>
      <c r="C95" s="784"/>
      <c r="D95" s="786"/>
      <c r="E95" s="786"/>
      <c r="F95" s="785"/>
      <c r="G95" s="305"/>
      <c r="H95" s="638" t="str">
        <f>+IF(Technical!C93="","",Technical!C93)</f>
        <v>T4</v>
      </c>
      <c r="I95" s="801"/>
      <c r="J95" s="309">
        <v>85</v>
      </c>
      <c r="K95" s="294"/>
    </row>
    <row r="96" spans="1:11" ht="33.75" x14ac:dyDescent="0.2">
      <c r="A96" s="717">
        <v>5.117</v>
      </c>
      <c r="B96" s="732" t="str">
        <f>Technical!D94</f>
        <v xml:space="preserve"> Has training on the agency's incident response protocols appropriate to the position been provided to front-line employees at least annually?</v>
      </c>
      <c r="C96" s="784"/>
      <c r="D96" s="786"/>
      <c r="E96" s="784"/>
      <c r="F96" s="785"/>
      <c r="G96" s="305"/>
      <c r="H96" s="638" t="str">
        <f>+IF(Technical!C94="","",Technical!C94)</f>
        <v>T4</v>
      </c>
      <c r="I96" s="801"/>
      <c r="J96" s="309">
        <v>86</v>
      </c>
      <c r="K96" s="294"/>
    </row>
    <row r="97" spans="1:12" ht="67.5" x14ac:dyDescent="0.2">
      <c r="A97" s="748">
        <v>5.1180000000000003</v>
      </c>
      <c r="B97" s="732" t="str">
        <f>Technical!D95</f>
        <v>Has the transit system implemented an annual training program for personnel regarding response to terrorism, including (i) Improvised Explosive Devices and ii) Weapons of Mass Destruction (chemical, biological, radiological, nuclear)?  If so, summarize the relevant programs in the justification.</v>
      </c>
      <c r="C97" s="784"/>
      <c r="D97" s="786"/>
      <c r="E97" s="784"/>
      <c r="F97" s="785"/>
      <c r="G97" s="305"/>
      <c r="H97" s="638" t="str">
        <f>+IF(Technical!C95="","",Technical!C95)</f>
        <v>T4</v>
      </c>
      <c r="I97" s="801" t="s">
        <v>221</v>
      </c>
      <c r="J97" s="309">
        <v>87</v>
      </c>
      <c r="K97" s="294"/>
    </row>
    <row r="98" spans="1:12" ht="33.75" x14ac:dyDescent="0.2">
      <c r="A98" s="748">
        <v>5.1189999999999998</v>
      </c>
      <c r="B98" s="747" t="str">
        <f>Technical!D96</f>
        <v xml:space="preserve">Has training focused on IEDs and WMDs appropriate to the position been provided to Senior Management staff, managers, and supervisors at least annually?                                                </v>
      </c>
      <c r="C98" s="784"/>
      <c r="D98" s="786"/>
      <c r="E98" s="784"/>
      <c r="F98" s="785"/>
      <c r="G98" s="305"/>
      <c r="H98" s="638" t="str">
        <f>+IF(Technical!C96="","",Technical!C96)</f>
        <v/>
      </c>
      <c r="I98" s="801"/>
      <c r="J98" s="309">
        <v>88</v>
      </c>
      <c r="K98" s="294"/>
    </row>
    <row r="99" spans="1:12" ht="22.5" x14ac:dyDescent="0.2">
      <c r="A99" s="748">
        <v>5.12</v>
      </c>
      <c r="B99" s="747" t="str">
        <f>Technical!D97</f>
        <v>Has training focused on IEDs and WMDs appropriate to the position been provided to manager and supervisors?</v>
      </c>
      <c r="C99" s="784"/>
      <c r="D99" s="786"/>
      <c r="E99" s="786"/>
      <c r="F99" s="785"/>
      <c r="G99" s="305"/>
      <c r="H99" s="638" t="str">
        <f>+IF(Technical!C97="","",Technical!C97)</f>
        <v/>
      </c>
      <c r="I99" s="801"/>
      <c r="J99" s="309">
        <v>89</v>
      </c>
      <c r="K99" s="294"/>
    </row>
    <row r="100" spans="1:12" ht="33.75" x14ac:dyDescent="0.2">
      <c r="A100" s="748">
        <v>5.1210000000000004</v>
      </c>
      <c r="B100" s="747" t="str">
        <f>Technical!D98</f>
        <v xml:space="preserve">Has training focused on IEDs and WMDs appropriate to the position been provided to front-line employees at least annually? </v>
      </c>
      <c r="C100" s="784"/>
      <c r="D100" s="786"/>
      <c r="E100" s="786"/>
      <c r="F100" s="785"/>
      <c r="G100" s="305"/>
      <c r="H100" s="638" t="str">
        <f>+IF(Technical!C98="","",Technical!C98)</f>
        <v/>
      </c>
      <c r="I100" s="801"/>
      <c r="J100" s="309">
        <v>90</v>
      </c>
      <c r="K100" s="294"/>
    </row>
    <row r="101" spans="1:12" ht="33.75" x14ac:dyDescent="0.2">
      <c r="A101" s="748">
        <v>5.1219999999999999</v>
      </c>
      <c r="B101" s="747" t="str">
        <f>Technical!D99</f>
        <v>Do law enforcement/security department personnel at the agency receive specialized training in counter-terrorism annually? Summarize program in the justification.</v>
      </c>
      <c r="C101" s="784"/>
      <c r="D101" s="786"/>
      <c r="E101" s="786"/>
      <c r="F101" s="785"/>
      <c r="G101" s="305"/>
      <c r="H101" s="638" t="str">
        <f>+IF(Technical!C99="","",Technical!C99)</f>
        <v/>
      </c>
      <c r="I101" s="801" t="s">
        <v>221</v>
      </c>
      <c r="J101" s="309">
        <v>91</v>
      </c>
      <c r="K101" s="294"/>
    </row>
    <row r="102" spans="1:12" ht="45" x14ac:dyDescent="0.2">
      <c r="A102" s="716">
        <v>5.1230000000000002</v>
      </c>
      <c r="B102" s="747" t="str">
        <f>Technical!D100</f>
        <v xml:space="preserve">Do law enforcement/security department personnel at the agency receive specialized training supporting their incident management and emergency response roles at least annually? Summarize program in the justification. </v>
      </c>
      <c r="C102" s="784"/>
      <c r="D102" s="786"/>
      <c r="E102" s="784"/>
      <c r="F102" s="785"/>
      <c r="G102" s="305"/>
      <c r="H102" s="638" t="str">
        <f>+IF(Technical!C100="","",Technical!C100)</f>
        <v/>
      </c>
      <c r="I102" s="801" t="s">
        <v>221</v>
      </c>
      <c r="J102" s="309">
        <v>92</v>
      </c>
      <c r="K102" s="294"/>
    </row>
    <row r="103" spans="1:12" ht="33.75" x14ac:dyDescent="0.2">
      <c r="A103" s="717">
        <v>5.1239999999999997</v>
      </c>
      <c r="B103" s="747" t="str">
        <f>Technical!D101</f>
        <v xml:space="preserve"> Does the agency have an established program to monitor employee training and to schedule employees for training as needed?</v>
      </c>
      <c r="C103" s="784"/>
      <c r="D103" s="786"/>
      <c r="E103" s="784"/>
      <c r="F103" s="785"/>
      <c r="G103" s="305"/>
      <c r="H103" s="638" t="str">
        <f>+IF(Technical!C101="","",Technical!C101)</f>
        <v/>
      </c>
      <c r="I103" s="801" t="s">
        <v>221</v>
      </c>
      <c r="J103" s="309">
        <v>93</v>
      </c>
      <c r="K103" s="294"/>
    </row>
    <row r="104" spans="1:12" ht="33.75" x14ac:dyDescent="0.2">
      <c r="A104" s="748">
        <v>5.125</v>
      </c>
      <c r="B104" s="747" t="str">
        <f>Technical!D102</f>
        <v>Does the agency have a system that records and tracks personnel training for all security-related courses (including initial, annual, periodic and other)?</v>
      </c>
      <c r="C104" s="784"/>
      <c r="D104" s="786"/>
      <c r="E104" s="784"/>
      <c r="F104" s="785"/>
      <c r="G104" s="305"/>
      <c r="H104" s="638" t="str">
        <f>+IF(Technical!C102="","",Technical!C102)</f>
        <v/>
      </c>
      <c r="I104" s="801" t="s">
        <v>221</v>
      </c>
      <c r="J104" s="309">
        <v>94</v>
      </c>
      <c r="K104" s="294"/>
    </row>
    <row r="105" spans="1:12" ht="37.5" customHeight="1" x14ac:dyDescent="0.2">
      <c r="A105" s="748">
        <v>5.1260000000000003</v>
      </c>
      <c r="B105" s="747" t="str">
        <f>Technical!D103</f>
        <v>Does the transit agency have a system that records and tracks personnel training for emergency response courses (including initial, periodic and other)?</v>
      </c>
      <c r="C105" s="784"/>
      <c r="D105" s="786"/>
      <c r="E105" s="786"/>
      <c r="F105" s="785"/>
      <c r="G105" s="305"/>
      <c r="H105" s="638" t="str">
        <f>+IF(Technical!C103="","",Technical!C103)</f>
        <v/>
      </c>
      <c r="I105" s="801" t="s">
        <v>221</v>
      </c>
      <c r="J105" s="309">
        <v>95</v>
      </c>
      <c r="K105" s="294"/>
    </row>
    <row r="106" spans="1:12" ht="33.75" x14ac:dyDescent="0.2">
      <c r="A106" s="716">
        <v>5.1269999999999998</v>
      </c>
      <c r="B106" s="747" t="str">
        <f>Technical!D104</f>
        <v>Does the agency have a program to regularly review and update security awareness and emergency response training materials?</v>
      </c>
      <c r="C106" s="784"/>
      <c r="D106" s="786"/>
      <c r="E106" s="786"/>
      <c r="F106" s="785"/>
      <c r="G106" s="305"/>
      <c r="H106" s="638" t="str">
        <f>+IF(Technical!C104="","",Technical!C104)</f>
        <v/>
      </c>
      <c r="I106" s="801" t="s">
        <v>221</v>
      </c>
      <c r="J106" s="309">
        <v>96</v>
      </c>
      <c r="K106" s="294"/>
    </row>
    <row r="107" spans="1:12" ht="33.75" x14ac:dyDescent="0.2">
      <c r="A107" s="717">
        <v>5.1280000000000001</v>
      </c>
      <c r="B107" s="732" t="str">
        <f>Technical!D105</f>
        <v>Are all appropriate personnel notified via briefings, email, voicemail, or signage of changes in threat condition, protective measures or the employee watch programs?</v>
      </c>
      <c r="C107" s="784"/>
      <c r="D107" s="786"/>
      <c r="E107" s="786"/>
      <c r="F107" s="785"/>
      <c r="G107" s="305"/>
      <c r="H107" s="638" t="str">
        <f>+IF(Technical!C105="","",Technical!C105)</f>
        <v>T4</v>
      </c>
      <c r="I107" s="801"/>
      <c r="J107" s="309"/>
      <c r="K107" s="294"/>
    </row>
    <row r="108" spans="1:12" ht="59.25" customHeight="1" x14ac:dyDescent="0.2">
      <c r="A108" s="717">
        <v>5.1289999999999996</v>
      </c>
      <c r="B108" s="732" t="str">
        <f>Technical!D106</f>
        <v>Do the agency's security awareness and emergency response training programs cover response and recovery operations in critical facilities and infrastructure?  If so, summarize relevant provisions of program in the justification.</v>
      </c>
      <c r="C108" s="784"/>
      <c r="D108" s="786"/>
      <c r="E108" s="784"/>
      <c r="F108" s="785"/>
      <c r="G108" s="305"/>
      <c r="H108" s="638" t="str">
        <f>+IF(Technical!C106="","",Technical!C106)</f>
        <v>T1</v>
      </c>
      <c r="I108" s="801"/>
      <c r="J108" s="309"/>
      <c r="K108" s="294"/>
    </row>
    <row r="109" spans="1:12" ht="49.5" customHeight="1" x14ac:dyDescent="0.2">
      <c r="A109" s="717">
        <v>5.13</v>
      </c>
      <c r="B109" s="732" t="str">
        <f>Technical!D107</f>
        <v>Has the agency provided training to regional first responders (law enforcement agencies, firefighters, and emergency medical response teams) to enable them to operate in critical facilities and infrastructure?</v>
      </c>
      <c r="C109" s="784"/>
      <c r="D109" s="786"/>
      <c r="E109" s="784"/>
      <c r="F109" s="785"/>
      <c r="G109" s="312"/>
      <c r="H109" s="638" t="str">
        <f>+IF(Technical!C107="","",Technical!C107)</f>
        <v>T1</v>
      </c>
      <c r="I109" s="801"/>
      <c r="J109" s="309">
        <v>97</v>
      </c>
      <c r="K109" s="294"/>
    </row>
    <row r="110" spans="1:12" ht="33.75" x14ac:dyDescent="0.2">
      <c r="A110" s="716">
        <v>5.1310000000000002</v>
      </c>
      <c r="B110" s="732" t="str">
        <f>Technical!D108</f>
        <v xml:space="preserve">Does training of transit system law enforcement and/or security personnel integrate the concept and employment of visible, random security measures? </v>
      </c>
      <c r="C110" s="784"/>
      <c r="D110" s="786"/>
      <c r="E110" s="784"/>
      <c r="F110" s="785"/>
      <c r="G110" s="312"/>
      <c r="H110" s="638" t="str">
        <f>+IF(Technical!C108="","",Technical!C108)</f>
        <v>T3</v>
      </c>
      <c r="I110" s="801"/>
      <c r="J110" s="309"/>
      <c r="K110" s="294"/>
    </row>
    <row r="111" spans="1:12" ht="49.5" customHeight="1" thickBot="1" x14ac:dyDescent="0.25">
      <c r="A111" s="740">
        <v>5.1319999999999997</v>
      </c>
      <c r="B111" s="732" t="str">
        <f>Technical!D109</f>
        <v>Has the agency implemented a program to annually train or orient first responders (law enforcement, firefighters, emergency medical teams) and other potential supporting assets (e.g., TSA regional personnel for VIPR exercises)on railroad familiarization?</v>
      </c>
      <c r="C111" s="784"/>
      <c r="D111" s="787"/>
      <c r="E111" s="787"/>
      <c r="F111" s="785"/>
      <c r="G111" s="617"/>
      <c r="H111" s="638" t="str">
        <f>+IF(Technical!C109="","",Technical!C109)</f>
        <v>T4</v>
      </c>
      <c r="I111" s="812"/>
      <c r="J111" s="306">
        <v>97</v>
      </c>
      <c r="K111" s="345"/>
      <c r="L111" s="102"/>
    </row>
    <row r="112" spans="1:12" ht="13.5" thickBot="1" x14ac:dyDescent="0.25">
      <c r="A112" s="749"/>
      <c r="B112" s="750" t="s">
        <v>612</v>
      </c>
      <c r="C112" s="659" t="s">
        <v>610</v>
      </c>
      <c r="D112" s="627"/>
      <c r="E112" s="627"/>
      <c r="F112" s="624"/>
      <c r="G112" s="628"/>
      <c r="H112" s="627"/>
      <c r="I112" s="809"/>
      <c r="J112" s="629">
        <v>98</v>
      </c>
      <c r="K112" s="294"/>
    </row>
    <row r="113" spans="1:11" ht="21.75" thickBot="1" x14ac:dyDescent="0.25">
      <c r="A113" s="751">
        <v>6</v>
      </c>
      <c r="B113" s="752" t="s">
        <v>613</v>
      </c>
      <c r="C113" s="660" t="s">
        <v>610</v>
      </c>
      <c r="D113" s="646"/>
      <c r="E113" s="646"/>
      <c r="F113" s="639"/>
      <c r="G113" s="647"/>
      <c r="H113" s="646"/>
      <c r="I113" s="813"/>
      <c r="J113" s="630">
        <v>99</v>
      </c>
      <c r="K113" s="294"/>
    </row>
    <row r="114" spans="1:11" ht="33.75" x14ac:dyDescent="0.2">
      <c r="A114" s="753">
        <v>6.101</v>
      </c>
      <c r="B114" s="754" t="str">
        <f>Technical!D112</f>
        <v>Does the SSP contain or reference other documents identifying incremental actions (imminent or elevated) to be implemented for a NTAS threat?</v>
      </c>
      <c r="C114" s="784"/>
      <c r="D114" s="788"/>
      <c r="E114" s="788"/>
      <c r="F114" s="785"/>
      <c r="G114" s="302"/>
      <c r="H114" s="638" t="str">
        <f>+IF(Technical!C112="","",Technical!C112)</f>
        <v/>
      </c>
      <c r="I114" s="814" t="s">
        <v>226</v>
      </c>
      <c r="J114" s="101">
        <v>100</v>
      </c>
      <c r="K114" s="294"/>
    </row>
    <row r="115" spans="1:11" ht="22.5" x14ac:dyDescent="0.2">
      <c r="A115" s="755">
        <v>6.1020000000000003</v>
      </c>
      <c r="B115" s="756" t="str">
        <f>Technical!D113</f>
        <v>Does the agency have actionable operational response protocols for the specific threat scenarios from NTAS?</v>
      </c>
      <c r="C115" s="784"/>
      <c r="D115" s="788"/>
      <c r="E115" s="788"/>
      <c r="F115" s="785"/>
      <c r="G115" s="308"/>
      <c r="H115" s="638" t="str">
        <f>+IF(Technical!C113="","",Technical!C113)</f>
        <v>T2</v>
      </c>
      <c r="I115" s="815" t="s">
        <v>226</v>
      </c>
      <c r="J115" s="309">
        <v>101</v>
      </c>
      <c r="K115" s="294"/>
    </row>
    <row r="116" spans="1:11" ht="34.5" thickBot="1" x14ac:dyDescent="0.25">
      <c r="A116" s="757">
        <v>6.1029999999999998</v>
      </c>
      <c r="B116" s="754" t="str">
        <f>Technical!D114</f>
        <v>Has the agency provided annual training and/or instruction focused on job function regarding the incremental activities to be performed by employees?</v>
      </c>
      <c r="C116" s="784"/>
      <c r="D116" s="789"/>
      <c r="E116" s="784"/>
      <c r="F116" s="785"/>
      <c r="G116" s="319"/>
      <c r="H116" s="638" t="str">
        <f>+IF(Technical!C114="","",Technical!C114)</f>
        <v/>
      </c>
      <c r="I116" s="816"/>
      <c r="J116" s="309">
        <v>102</v>
      </c>
      <c r="K116" s="294"/>
    </row>
    <row r="117" spans="1:11" x14ac:dyDescent="0.2">
      <c r="A117" s="743"/>
      <c r="B117" s="744" t="s">
        <v>80</v>
      </c>
      <c r="C117" s="650" t="s">
        <v>610</v>
      </c>
      <c r="D117" s="631"/>
      <c r="E117" s="631"/>
      <c r="F117" s="632"/>
      <c r="G117" s="633"/>
      <c r="H117" s="631"/>
      <c r="I117" s="810"/>
      <c r="J117" s="629">
        <v>104</v>
      </c>
      <c r="K117" s="294"/>
    </row>
    <row r="118" spans="1:11" ht="21.75" thickBot="1" x14ac:dyDescent="0.25">
      <c r="A118" s="745">
        <v>7</v>
      </c>
      <c r="B118" s="746" t="s">
        <v>227</v>
      </c>
      <c r="C118" s="651" t="s">
        <v>610</v>
      </c>
      <c r="D118" s="634"/>
      <c r="E118" s="634"/>
      <c r="F118" s="635"/>
      <c r="G118" s="636"/>
      <c r="H118" s="634"/>
      <c r="I118" s="811"/>
      <c r="J118" s="630">
        <v>105</v>
      </c>
      <c r="K118" s="294"/>
    </row>
    <row r="119" spans="1:11" ht="26.25" customHeight="1" x14ac:dyDescent="0.2">
      <c r="A119" s="714">
        <v>7.101</v>
      </c>
      <c r="B119" s="741" t="str">
        <f>Technical!D117</f>
        <v>Has the transit agency developed and implemented a public security and emergency awareness program?</v>
      </c>
      <c r="C119" s="784"/>
      <c r="D119" s="784"/>
      <c r="E119" s="784"/>
      <c r="F119" s="785"/>
      <c r="G119" s="496"/>
      <c r="H119" s="638" t="str">
        <f>+IF(Technical!C117="","",Technical!C117)</f>
        <v/>
      </c>
      <c r="I119" s="800" t="s">
        <v>229</v>
      </c>
      <c r="J119" s="101">
        <v>106</v>
      </c>
      <c r="K119" s="294"/>
    </row>
    <row r="120" spans="1:11" ht="48.75" customHeight="1" x14ac:dyDescent="0.2">
      <c r="A120" s="717">
        <v>7.1020000000000003</v>
      </c>
      <c r="B120" s="742" t="str">
        <f>Technical!D118</f>
        <v>Does the agency provide active public outreach for security awareness and emergency preparedness (e.g., Transit Watch, “If You See Something, Say Something”, message boards, brochures, channel cards, posters, fliers)?</v>
      </c>
      <c r="C120" s="784"/>
      <c r="D120" s="786"/>
      <c r="E120" s="784"/>
      <c r="F120" s="785"/>
      <c r="G120" s="305"/>
      <c r="H120" s="638" t="str">
        <f>+IF(Technical!C118="","",Technical!C118)</f>
        <v>T6</v>
      </c>
      <c r="I120" s="801" t="s">
        <v>229</v>
      </c>
      <c r="J120" s="309">
        <v>107</v>
      </c>
      <c r="K120" s="294"/>
    </row>
    <row r="121" spans="1:11" ht="27" customHeight="1" x14ac:dyDescent="0.2">
      <c r="A121" s="716">
        <v>7.1029999999999998</v>
      </c>
      <c r="B121" s="742" t="str">
        <f>Technical!D119</f>
        <v>Is the above consistent with agency's overall announcement program?</v>
      </c>
      <c r="C121" s="784"/>
      <c r="D121" s="786"/>
      <c r="E121" s="786"/>
      <c r="F121" s="785"/>
      <c r="G121" s="305"/>
      <c r="H121" s="638" t="str">
        <f>+IF(Technical!C119="","",Technical!C119)</f>
        <v>T6</v>
      </c>
      <c r="I121" s="801"/>
      <c r="J121" s="309"/>
      <c r="K121" s="294"/>
    </row>
    <row r="122" spans="1:11" ht="39.75" customHeight="1" x14ac:dyDescent="0.2">
      <c r="A122" s="717">
        <v>7.1040000000000001</v>
      </c>
      <c r="B122" s="742" t="str">
        <f>Technical!D120</f>
        <v>Are general security awareness and emergency preparedness messages included in public announcement messages at stations and on board vehicles?</v>
      </c>
      <c r="C122" s="784"/>
      <c r="D122" s="786"/>
      <c r="E122" s="786"/>
      <c r="F122" s="785"/>
      <c r="G122" s="305"/>
      <c r="H122" s="638" t="str">
        <f>+IF(Technical!C120="","",Technical!C120)</f>
        <v>T6</v>
      </c>
      <c r="I122" s="817"/>
      <c r="J122" s="309">
        <v>108</v>
      </c>
      <c r="K122" s="294"/>
    </row>
    <row r="123" spans="1:11" ht="56.25" x14ac:dyDescent="0.2">
      <c r="A123" s="717">
        <v>7.1050000000000004</v>
      </c>
      <c r="B123" s="742" t="str">
        <f>Technical!D121</f>
        <v>Are passengers urged to report unattended property, suspicious behavior, and security concerns to uniformed crew members, law enforcement or security personnel, and/or a contact telephone number?  If so, summarize the type of materials used and content in the justification.</v>
      </c>
      <c r="C123" s="784"/>
      <c r="D123" s="786"/>
      <c r="E123" s="786"/>
      <c r="F123" s="785"/>
      <c r="G123" s="305"/>
      <c r="H123" s="638" t="str">
        <f>+IF(Technical!C121="","",Technical!C121)</f>
        <v>T6</v>
      </c>
      <c r="I123" s="817"/>
      <c r="J123" s="309">
        <v>109</v>
      </c>
      <c r="K123" s="294"/>
    </row>
    <row r="124" spans="1:11" ht="22.5" x14ac:dyDescent="0.2">
      <c r="A124" s="716">
        <v>7.1059999999999999</v>
      </c>
      <c r="B124" s="742" t="str">
        <f>Technical!D122</f>
        <v>Does the transit agency use Transit Watch materials in its security and emergency awareness program?</v>
      </c>
      <c r="C124" s="784"/>
      <c r="D124" s="786"/>
      <c r="E124" s="786"/>
      <c r="F124" s="785"/>
      <c r="G124" s="305"/>
      <c r="H124" s="638" t="str">
        <f>+IF(Technical!C122="","",Technical!C122)</f>
        <v/>
      </c>
      <c r="I124" s="801"/>
      <c r="J124" s="309">
        <v>110</v>
      </c>
      <c r="K124" s="294"/>
    </row>
    <row r="125" spans="1:11" ht="58.5" customHeight="1" x14ac:dyDescent="0.2">
      <c r="A125" s="717">
        <v>7.1070000000000002</v>
      </c>
      <c r="B125" s="741" t="str">
        <f>Technical!D123</f>
        <v>Does the agency have an appropriate mechanism in place for passengers to communicate an (e.g., 1-800 number, smart phone applications, social media, etc.)  that can be called or used to report security concerns?  If so, is this information indicated in public awareness materials and messages?</v>
      </c>
      <c r="C125" s="784"/>
      <c r="D125" s="786"/>
      <c r="E125" s="786"/>
      <c r="F125" s="785"/>
      <c r="G125" s="312"/>
      <c r="H125" s="638" t="str">
        <f>+IF(Technical!C123="","",Technical!C123)</f>
        <v>T6</v>
      </c>
      <c r="I125" s="801" t="s">
        <v>229</v>
      </c>
      <c r="J125" s="309">
        <v>111</v>
      </c>
      <c r="K125" s="294"/>
    </row>
    <row r="126" spans="1:11" ht="45" x14ac:dyDescent="0.2">
      <c r="A126" s="716">
        <v>7.1079999999999997</v>
      </c>
      <c r="B126" s="742" t="str">
        <f>Technical!D124</f>
        <v>Does the agency issue public service announcements or press releases to local media (e.g. newspaper, radio, television, social media, QRC codes, and/or apps for smart phones) regarding security and emergency protocols?</v>
      </c>
      <c r="C126" s="784"/>
      <c r="D126" s="786"/>
      <c r="E126" s="786"/>
      <c r="F126" s="785"/>
      <c r="G126" s="312"/>
      <c r="H126" s="638" t="str">
        <f>+IF(Technical!C124="","",Technical!C124)</f>
        <v/>
      </c>
      <c r="I126" s="801" t="s">
        <v>229</v>
      </c>
      <c r="J126" s="309">
        <v>112</v>
      </c>
      <c r="K126" s="294"/>
    </row>
    <row r="127" spans="1:11" ht="33.75" x14ac:dyDescent="0.2">
      <c r="A127" s="716">
        <v>7.109</v>
      </c>
      <c r="B127" s="742" t="str">
        <f>Technical!D125</f>
        <v>Does the agency issue public service announcements or press releases to local media (e.g. newspaper, radio and/or television) regarding security and emergency protocols?</v>
      </c>
      <c r="C127" s="784"/>
      <c r="D127" s="786"/>
      <c r="E127" s="786"/>
      <c r="F127" s="785"/>
      <c r="G127" s="312"/>
      <c r="H127" s="638" t="str">
        <f>+IF(Technical!C125="","",Technical!C125)</f>
        <v>T6</v>
      </c>
      <c r="I127" s="801" t="s">
        <v>229</v>
      </c>
      <c r="J127" s="309">
        <v>113</v>
      </c>
      <c r="K127" s="294"/>
    </row>
    <row r="128" spans="1:11" ht="33.75" x14ac:dyDescent="0.2">
      <c r="A128" s="716">
        <v>7.11</v>
      </c>
      <c r="B128" s="741" t="str">
        <f>Technical!D126</f>
        <v>Does the transit agency conduct a volunteer training program for non-employees to aid with system evacuations and emergency response?</v>
      </c>
      <c r="C128" s="784"/>
      <c r="D128" s="786"/>
      <c r="E128" s="786"/>
      <c r="F128" s="785"/>
      <c r="G128" s="312"/>
      <c r="H128" s="638" t="str">
        <f>+IF(Technical!C126="","",Technical!C126)</f>
        <v/>
      </c>
      <c r="I128" s="801" t="s">
        <v>229</v>
      </c>
      <c r="J128" s="309">
        <v>114</v>
      </c>
      <c r="K128" s="294"/>
    </row>
    <row r="129" spans="1:11" ht="33.75" x14ac:dyDescent="0.2">
      <c r="A129" s="758">
        <v>7.1109999999999998</v>
      </c>
      <c r="B129" s="741" t="str">
        <f>Technical!D127</f>
        <v>Does the transit agency conduct an outreach program to enlist members of the public as security awareness volunteers, similar to Neighborhood Watch programs?</v>
      </c>
      <c r="C129" s="784"/>
      <c r="D129" s="786"/>
      <c r="E129" s="786"/>
      <c r="F129" s="785"/>
      <c r="G129" s="312"/>
      <c r="H129" s="638" t="str">
        <f>+IF(Technical!C127="","",Technical!C127)</f>
        <v/>
      </c>
      <c r="I129" s="801"/>
      <c r="J129" s="346"/>
      <c r="K129" s="294"/>
    </row>
    <row r="130" spans="1:11" ht="33.75" x14ac:dyDescent="0.2">
      <c r="A130" s="759">
        <v>7.1120000000000001</v>
      </c>
      <c r="B130" s="742" t="str">
        <f>Technical!D128</f>
        <v>Do public awareness materials and/or messages inform passengers on the means to evacuate safely from transit vehicles and underwater/underground facilities?</v>
      </c>
      <c r="C130" s="784"/>
      <c r="D130" s="786"/>
      <c r="E130" s="784"/>
      <c r="F130" s="785"/>
      <c r="G130" s="312"/>
      <c r="H130" s="638" t="str">
        <f>+IF(Technical!C128="","",Technical!C128)</f>
        <v>T1</v>
      </c>
      <c r="I130" s="801"/>
      <c r="J130" s="346"/>
      <c r="K130" s="294"/>
    </row>
    <row r="131" spans="1:11" ht="22.5" x14ac:dyDescent="0.2">
      <c r="A131" s="759">
        <v>7.1130000000000004</v>
      </c>
      <c r="B131" s="741" t="str">
        <f>Technical!D129</f>
        <v>Does the system integrate randomness and unpredictability into its security activities to enhance deterrent effect?</v>
      </c>
      <c r="C131" s="784"/>
      <c r="D131" s="786"/>
      <c r="E131" s="784"/>
      <c r="F131" s="785"/>
      <c r="G131" s="312"/>
      <c r="H131" s="638" t="str">
        <f>+IF(Technical!C129="","",Technical!C129)</f>
        <v>T3</v>
      </c>
      <c r="I131" s="801"/>
      <c r="J131" s="346"/>
      <c r="K131" s="294"/>
    </row>
    <row r="132" spans="1:11" ht="23.25" thickBot="1" x14ac:dyDescent="0.25">
      <c r="A132" s="736">
        <v>7.1139999999999999</v>
      </c>
      <c r="B132" s="760" t="str">
        <f>Technical!D130</f>
        <v>Does the agency track and monitor customer complaints reported by passengers?</v>
      </c>
      <c r="C132" s="784"/>
      <c r="D132" s="787"/>
      <c r="E132" s="784"/>
      <c r="F132" s="785"/>
      <c r="G132" s="587"/>
      <c r="H132" s="638" t="str">
        <f>+IF(Technical!C130="","",Technical!C130)</f>
        <v/>
      </c>
      <c r="I132" s="803"/>
      <c r="J132" s="346">
        <v>115</v>
      </c>
      <c r="K132" s="294"/>
    </row>
    <row r="133" spans="1:11" ht="21" x14ac:dyDescent="0.2">
      <c r="A133" s="743"/>
      <c r="B133" s="761" t="s">
        <v>79</v>
      </c>
      <c r="C133" s="650" t="s">
        <v>610</v>
      </c>
      <c r="D133" s="631"/>
      <c r="E133" s="631"/>
      <c r="F133" s="632"/>
      <c r="G133" s="633"/>
      <c r="H133" s="631"/>
      <c r="I133" s="810"/>
      <c r="J133" s="629">
        <v>129</v>
      </c>
      <c r="K133" s="294"/>
    </row>
    <row r="134" spans="1:11" ht="32.25" thickBot="1" x14ac:dyDescent="0.25">
      <c r="A134" s="745">
        <v>8</v>
      </c>
      <c r="B134" s="746" t="s">
        <v>34</v>
      </c>
      <c r="C134" s="651" t="s">
        <v>610</v>
      </c>
      <c r="D134" s="634"/>
      <c r="E134" s="634"/>
      <c r="F134" s="635"/>
      <c r="G134" s="636"/>
      <c r="H134" s="634"/>
      <c r="I134" s="811"/>
      <c r="J134" s="630">
        <v>130</v>
      </c>
      <c r="K134" s="294"/>
    </row>
    <row r="135" spans="1:11" ht="45" x14ac:dyDescent="0.2">
      <c r="A135" s="714">
        <v>8.1010000000000009</v>
      </c>
      <c r="B135" s="732" t="str">
        <f>Technical!D133</f>
        <v>Does the agency have a risk assessment process approved by its management, for managing threats and vulnerabilities?  If so, summarize the process in the justification.</v>
      </c>
      <c r="C135" s="784"/>
      <c r="D135" s="784"/>
      <c r="E135" s="784"/>
      <c r="F135" s="785"/>
      <c r="G135" s="496"/>
      <c r="H135" s="638" t="str">
        <f>+IF(Technical!C133="","",Technical!C133)</f>
        <v>T2</v>
      </c>
      <c r="I135" s="800" t="s">
        <v>244</v>
      </c>
      <c r="J135" s="101">
        <v>131</v>
      </c>
      <c r="K135" s="294"/>
    </row>
    <row r="136" spans="1:11" ht="25.5" customHeight="1" x14ac:dyDescent="0.2">
      <c r="A136" s="717">
        <v>8.1020000000000003</v>
      </c>
      <c r="B136" s="747" t="str">
        <f>Technical!D134</f>
        <v>Has the agency identified facilities and systems it considers to be its critical assets?</v>
      </c>
      <c r="C136" s="784"/>
      <c r="D136" s="786"/>
      <c r="E136" s="786"/>
      <c r="F136" s="785"/>
      <c r="G136" s="305"/>
      <c r="H136" s="638" t="str">
        <f>+IF(Technical!C134="","",Technical!C134)</f>
        <v/>
      </c>
      <c r="I136" s="801"/>
      <c r="J136" s="309">
        <v>132</v>
      </c>
      <c r="K136" s="294"/>
    </row>
    <row r="137" spans="1:11" s="102" customFormat="1" ht="56.25" x14ac:dyDescent="0.2">
      <c r="A137" s="717">
        <v>8.1029999999999998</v>
      </c>
      <c r="B137" s="732" t="str">
        <f>Technical!D135</f>
        <v xml:space="preserve">Has the agency had an internal or external risk or vulnerability assessment on its critical assets within the past 3 years?  Specify the dates of the most recent assessments and the entity(ies) that conducted the assessment(s).  </v>
      </c>
      <c r="C137" s="784"/>
      <c r="D137" s="786"/>
      <c r="E137" s="786"/>
      <c r="F137" s="785"/>
      <c r="G137" s="305"/>
      <c r="H137" s="638" t="str">
        <f>+IF(Technical!C135="","",Technical!C135)</f>
        <v>T2</v>
      </c>
      <c r="I137" s="802"/>
      <c r="J137" s="306">
        <v>133</v>
      </c>
      <c r="K137" s="294"/>
    </row>
    <row r="138" spans="1:11" s="102" customFormat="1" ht="67.5" x14ac:dyDescent="0.2">
      <c r="A138" s="717">
        <v>8.1039999999999992</v>
      </c>
      <c r="B138" s="732" t="str">
        <f>Technical!D136</f>
        <v>Based on the results of question 9.103, has a Risk Assessment, analyzing threat, vulnerability, &amp; consequence, been conducted for critical assets and infrastructure, and systems within the past 3 years?  Have management and staff responsible for the risk assessment process been properly trained to manage the process?</v>
      </c>
      <c r="C138" s="784"/>
      <c r="D138" s="786"/>
      <c r="E138" s="784"/>
      <c r="F138" s="785"/>
      <c r="G138" s="305"/>
      <c r="H138" s="638" t="str">
        <f>+IF(Technical!C136="","",Technical!C136)</f>
        <v>T1</v>
      </c>
      <c r="I138" s="802"/>
      <c r="J138" s="306">
        <v>134</v>
      </c>
      <c r="K138" s="294"/>
    </row>
    <row r="139" spans="1:11" ht="36" customHeight="1" x14ac:dyDescent="0.2">
      <c r="A139" s="717">
        <v>8.1050000000000004</v>
      </c>
      <c r="B139" s="732" t="str">
        <f>Technical!D137</f>
        <v>Has the system implemented procedures to limit and monitor authorized access to underground and underwater tunnels?  If so, summarize procedures in the justification.</v>
      </c>
      <c r="C139" s="784"/>
      <c r="D139" s="786"/>
      <c r="E139" s="784"/>
      <c r="F139" s="785"/>
      <c r="G139" s="305"/>
      <c r="H139" s="638" t="str">
        <f>+IF(Technical!C137="","",Technical!C137)</f>
        <v>T2</v>
      </c>
      <c r="I139" s="801"/>
      <c r="J139" s="309">
        <v>135</v>
      </c>
      <c r="K139" s="294"/>
    </row>
    <row r="140" spans="1:11" ht="24.75" customHeight="1" x14ac:dyDescent="0.2">
      <c r="A140" s="716">
        <v>8.1059999999999999</v>
      </c>
      <c r="B140" s="747" t="str">
        <f>Technical!D138</f>
        <v>Are security investments prioritized using information developed in the risk assessment process?</v>
      </c>
      <c r="C140" s="784"/>
      <c r="D140" s="786"/>
      <c r="E140" s="784"/>
      <c r="F140" s="785"/>
      <c r="G140" s="312"/>
      <c r="H140" s="638" t="str">
        <f>+IF(Technical!C138="","",Technical!C138)</f>
        <v/>
      </c>
      <c r="I140" s="801"/>
      <c r="J140" s="309">
        <v>136</v>
      </c>
      <c r="K140" s="294"/>
    </row>
    <row r="141" spans="1:11" ht="24.75" customHeight="1" x14ac:dyDescent="0.2">
      <c r="A141" s="717">
        <v>8.1069999999999993</v>
      </c>
      <c r="B141" s="747" t="str">
        <f>Technical!D139</f>
        <v>Has the date of the most recent vulnerability assessment been provided to TSA at sd.masstransit@dhs.gov?</v>
      </c>
      <c r="C141" s="784"/>
      <c r="D141" s="786"/>
      <c r="E141" s="786"/>
      <c r="F141" s="785"/>
      <c r="G141" s="312"/>
      <c r="H141" s="638" t="str">
        <f>+IF(Technical!C139="","",Technical!C139)</f>
        <v/>
      </c>
      <c r="I141" s="801"/>
      <c r="J141" s="309"/>
      <c r="K141" s="294"/>
    </row>
    <row r="142" spans="1:11" ht="26.25" customHeight="1" thickBot="1" x14ac:dyDescent="0.25">
      <c r="A142" s="723">
        <v>8.1080000000000005</v>
      </c>
      <c r="B142" s="732" t="str">
        <f>Technical!D140</f>
        <v>Upon request, has TSA been provided access to the agency's vulnerability assessments, Security Plan and related documents?</v>
      </c>
      <c r="C142" s="784"/>
      <c r="D142" s="787"/>
      <c r="E142" s="787"/>
      <c r="F142" s="785"/>
      <c r="G142" s="587"/>
      <c r="H142" s="638" t="str">
        <f>+IF(Technical!C140="","",Technical!C140)</f>
        <v>T1</v>
      </c>
      <c r="I142" s="803"/>
      <c r="J142" s="309">
        <v>137</v>
      </c>
      <c r="K142" s="294"/>
    </row>
    <row r="143" spans="1:11" ht="21.75" thickBot="1" x14ac:dyDescent="0.25">
      <c r="A143" s="720">
        <v>9</v>
      </c>
      <c r="B143" s="738" t="s">
        <v>35</v>
      </c>
      <c r="C143" s="661" t="s">
        <v>610</v>
      </c>
      <c r="D143" s="637"/>
      <c r="E143" s="637"/>
      <c r="F143" s="624"/>
      <c r="G143" s="625"/>
      <c r="H143" s="637"/>
      <c r="I143" s="818"/>
      <c r="J143" s="351">
        <v>138</v>
      </c>
      <c r="K143" s="294"/>
    </row>
    <row r="144" spans="1:11" ht="36.75" customHeight="1" x14ac:dyDescent="0.2">
      <c r="A144" s="714">
        <v>9.1010000000000009</v>
      </c>
      <c r="B144" s="762" t="str">
        <f>Technical!D143</f>
        <v xml:space="preserve">Does the agency have a formalized process and procedures for reporting and exchange of threat and intelligence information with Federal, State, and/or local law enforcement agencies? </v>
      </c>
      <c r="C144" s="784"/>
      <c r="D144" s="784"/>
      <c r="E144" s="784"/>
      <c r="F144" s="785"/>
      <c r="G144" s="499"/>
      <c r="H144" s="638" t="str">
        <f>+IF(Technical!C143="","",Technical!C143)</f>
        <v/>
      </c>
      <c r="I144" s="800"/>
      <c r="J144" s="309">
        <v>139</v>
      </c>
      <c r="K144" s="294"/>
    </row>
    <row r="145" spans="1:11" ht="33.75" x14ac:dyDescent="0.2">
      <c r="A145" s="717">
        <v>9.1020000000000003</v>
      </c>
      <c r="B145" s="763" t="str">
        <f>Technical!D144</f>
        <v>Does the system report threat and intelligence information directly to FBI Joint Terrorism Task Force (JTTF) or other regional anti-terrorism task force?</v>
      </c>
      <c r="C145" s="784"/>
      <c r="D145" s="786"/>
      <c r="E145" s="784"/>
      <c r="F145" s="785"/>
      <c r="G145" s="312"/>
      <c r="H145" s="638" t="str">
        <f>+IF(Technical!C144="","",Technical!C144)</f>
        <v>T2</v>
      </c>
      <c r="I145" s="801"/>
      <c r="J145" s="309">
        <v>140</v>
      </c>
      <c r="K145" s="294"/>
    </row>
    <row r="146" spans="1:11" ht="34.5" customHeight="1" x14ac:dyDescent="0.2">
      <c r="A146" s="717">
        <v>9.1029999999999998</v>
      </c>
      <c r="B146" s="763" t="str">
        <f>Technical!D145</f>
        <v>Does the system have a protocol to report threats or significant security concerns to appropriate law enforcement authorities, and TSA's Transportation Security Operations Center (TSOC)?</v>
      </c>
      <c r="C146" s="784"/>
      <c r="D146" s="786"/>
      <c r="E146" s="784"/>
      <c r="F146" s="785"/>
      <c r="G146" s="312"/>
      <c r="H146" s="638" t="str">
        <f>+IF(Technical!C145="","",Technical!C145)</f>
        <v>T2</v>
      </c>
      <c r="I146" s="801"/>
      <c r="J146" s="309">
        <v>141</v>
      </c>
      <c r="K146" s="294"/>
    </row>
    <row r="147" spans="1:11" ht="56.25" x14ac:dyDescent="0.2">
      <c r="A147" s="716">
        <v>9.1039999999999992</v>
      </c>
      <c r="B147" s="762" t="str">
        <f>Technical!D146</f>
        <v>Does the agency routinely receive threat and intelligence information directly from any Federal government agency, State Homeland Security Office, Regional or State Intelligence Fusion Center,  PT-ISAC, or other transit agencies?</v>
      </c>
      <c r="C147" s="784"/>
      <c r="D147" s="786"/>
      <c r="E147" s="784"/>
      <c r="F147" s="785"/>
      <c r="G147" s="312"/>
      <c r="H147" s="638" t="str">
        <f>+IF(Technical!C146="","",Technical!C146)</f>
        <v/>
      </c>
      <c r="I147" s="801"/>
      <c r="J147" s="309">
        <v>142</v>
      </c>
      <c r="K147" s="294"/>
    </row>
    <row r="148" spans="1:11" ht="26.25" customHeight="1" thickBot="1" x14ac:dyDescent="0.25">
      <c r="A148" s="764">
        <v>9.1050000000000004</v>
      </c>
      <c r="B148" s="762" t="str">
        <f>Technical!D147</f>
        <v>Does the agency report their NTD security data to FTA as required by 49 CFR 659?</v>
      </c>
      <c r="C148" s="784"/>
      <c r="D148" s="787"/>
      <c r="E148" s="787"/>
      <c r="F148" s="785"/>
      <c r="G148" s="587"/>
      <c r="H148" s="638" t="str">
        <f>+IF(Technical!C147="","",Technical!C147)</f>
        <v/>
      </c>
      <c r="I148" s="803"/>
      <c r="J148" s="309">
        <v>143</v>
      </c>
      <c r="K148" s="294"/>
    </row>
    <row r="149" spans="1:11" x14ac:dyDescent="0.2">
      <c r="A149" s="743"/>
      <c r="B149" s="744" t="s">
        <v>95</v>
      </c>
      <c r="C149" s="650" t="s">
        <v>610</v>
      </c>
      <c r="D149" s="631"/>
      <c r="E149" s="631"/>
      <c r="F149" s="632"/>
      <c r="G149" s="633"/>
      <c r="H149" s="631"/>
      <c r="I149" s="810"/>
      <c r="J149" s="629">
        <v>116</v>
      </c>
      <c r="K149" s="294"/>
    </row>
    <row r="150" spans="1:11" ht="13.5" thickBot="1" x14ac:dyDescent="0.25">
      <c r="A150" s="745">
        <v>10</v>
      </c>
      <c r="B150" s="765" t="s">
        <v>33</v>
      </c>
      <c r="C150" s="651" t="s">
        <v>610</v>
      </c>
      <c r="D150" s="634"/>
      <c r="E150" s="634"/>
      <c r="F150" s="635"/>
      <c r="G150" s="636"/>
      <c r="H150" s="634"/>
      <c r="I150" s="811"/>
      <c r="J150" s="630">
        <v>117</v>
      </c>
      <c r="K150" s="294"/>
    </row>
    <row r="151" spans="1:11" ht="67.5" x14ac:dyDescent="0.2">
      <c r="A151" s="739">
        <v>10.101000000000001</v>
      </c>
      <c r="B151" s="741" t="str">
        <f>Technical!D149</f>
        <v>Does the agency’s System Safety Program Plan (SSPP) contain or reference a document describing the process used by the agency to develop an approved, coordinated schedule for all emergency management program activities, including local/regional emergency planning and participation in exercises and drills?</v>
      </c>
      <c r="C151" s="784"/>
      <c r="D151" s="784"/>
      <c r="E151" s="784"/>
      <c r="F151" s="785"/>
      <c r="G151" s="496"/>
      <c r="H151" s="638" t="str">
        <f>+IF(Technical!C149="","",Technical!C149)</f>
        <v/>
      </c>
      <c r="I151" s="800" t="s">
        <v>235</v>
      </c>
      <c r="J151" s="101">
        <v>118</v>
      </c>
      <c r="K151" s="294"/>
    </row>
    <row r="152" spans="1:11" ht="36.75" customHeight="1" x14ac:dyDescent="0.2">
      <c r="A152" s="731">
        <v>10.102</v>
      </c>
      <c r="B152" s="741" t="str">
        <f>Technical!D150</f>
        <v>Does the agency’s SSPP or SSP describe or reference how the agency performs its emergency planning responsibilities and requirements regarding emergency drills and exercises?</v>
      </c>
      <c r="C152" s="784"/>
      <c r="D152" s="786"/>
      <c r="E152" s="786"/>
      <c r="F152" s="785"/>
      <c r="G152" s="305"/>
      <c r="H152" s="638" t="str">
        <f>+IF(Technical!C150="","",Technical!C150)</f>
        <v/>
      </c>
      <c r="I152" s="801" t="s">
        <v>235</v>
      </c>
      <c r="J152" s="309">
        <v>119</v>
      </c>
      <c r="K152" s="294"/>
    </row>
    <row r="153" spans="1:11" ht="39" customHeight="1" x14ac:dyDescent="0.2">
      <c r="A153" s="731">
        <v>10.103</v>
      </c>
      <c r="B153" s="742" t="str">
        <f>Technical!D151</f>
        <v>Does the agency evaluate its emergency preparedness by using annual field exercises, tabletop exercises, and/or drills?  If so, please summarize the exercise events held in the past year.</v>
      </c>
      <c r="C153" s="784"/>
      <c r="D153" s="786"/>
      <c r="E153" s="784"/>
      <c r="F153" s="785"/>
      <c r="G153" s="305"/>
      <c r="H153" s="638" t="str">
        <f>+IF(Technical!C151="","",Technical!C151)</f>
        <v>T5</v>
      </c>
      <c r="I153" s="801" t="s">
        <v>235</v>
      </c>
      <c r="J153" s="309">
        <v>120</v>
      </c>
      <c r="K153" s="294"/>
    </row>
    <row r="154" spans="1:11" ht="26.25" customHeight="1" x14ac:dyDescent="0.2">
      <c r="A154" s="731">
        <v>10.103999999999999</v>
      </c>
      <c r="B154" s="741" t="str">
        <f>Technical!D152</f>
        <v>Does the agency's SSPP or a related document include a requirement for annual field exercises, tabletops and drills?</v>
      </c>
      <c r="C154" s="784"/>
      <c r="D154" s="786"/>
      <c r="E154" s="784"/>
      <c r="F154" s="785"/>
      <c r="G154" s="305"/>
      <c r="H154" s="638" t="str">
        <f>+IF(Technical!C152="","",Technical!C152)</f>
        <v/>
      </c>
      <c r="I154" s="801" t="s">
        <v>235</v>
      </c>
      <c r="J154" s="309">
        <v>121</v>
      </c>
      <c r="K154" s="294"/>
    </row>
    <row r="155" spans="1:11" ht="45" x14ac:dyDescent="0.2">
      <c r="A155" s="731">
        <v>10.105</v>
      </c>
      <c r="B155" s="741" t="str">
        <f>Technical!D153</f>
        <v>Does the agency’s SSPP or SSP describe or reference how the agency documents the results of its emergency preparedness evaluations (i.e., briefings, after action reports and implementation of findings)?</v>
      </c>
      <c r="C155" s="784"/>
      <c r="D155" s="786"/>
      <c r="E155" s="784"/>
      <c r="F155" s="785"/>
      <c r="G155" s="305"/>
      <c r="H155" s="638" t="str">
        <f>+IF(Technical!C153="","",Technical!C153)</f>
        <v/>
      </c>
      <c r="I155" s="801" t="s">
        <v>235</v>
      </c>
      <c r="J155" s="309">
        <v>122</v>
      </c>
      <c r="K155" s="294"/>
    </row>
    <row r="156" spans="1:11" ht="33.75" x14ac:dyDescent="0.2">
      <c r="A156" s="730">
        <v>10.106</v>
      </c>
      <c r="B156" s="741" t="str">
        <f>Technical!D154</f>
        <v>Does the agency’s SSPP or a related document describe or reference its program for providing employee training on emergency response protocols and procedures?</v>
      </c>
      <c r="C156" s="784"/>
      <c r="D156" s="786"/>
      <c r="E156" s="786"/>
      <c r="F156" s="785"/>
      <c r="G156" s="305"/>
      <c r="H156" s="638" t="str">
        <f>+IF(Technical!C154="","",Technical!C154)</f>
        <v/>
      </c>
      <c r="I156" s="801" t="s">
        <v>235</v>
      </c>
      <c r="J156" s="309">
        <v>123</v>
      </c>
      <c r="K156" s="294"/>
    </row>
    <row r="157" spans="1:11" ht="22.5" x14ac:dyDescent="0.2">
      <c r="A157" s="731">
        <v>10.106999999999999</v>
      </c>
      <c r="B157" s="741" t="str">
        <f>Technical!D155</f>
        <v>Does the agency participate as an active player in full-scale, regional exercises held at least annually?</v>
      </c>
      <c r="C157" s="784"/>
      <c r="D157" s="786"/>
      <c r="E157" s="786"/>
      <c r="F157" s="785"/>
      <c r="G157" s="305"/>
      <c r="H157" s="638" t="str">
        <f>+IF(Technical!C155="","",Technical!C155)</f>
        <v/>
      </c>
      <c r="I157" s="801"/>
      <c r="J157" s="309">
        <v>124</v>
      </c>
      <c r="K157" s="294"/>
    </row>
    <row r="158" spans="1:11" ht="60" customHeight="1" x14ac:dyDescent="0.2">
      <c r="A158" s="730">
        <v>10.108000000000001</v>
      </c>
      <c r="B158" s="742" t="str">
        <f>Technical!D156</f>
        <v xml:space="preserve">In the last year, has the agency conducted and/or participated in  a drill, tabletop exercise, and/or field exercise including scenarios involving (i) IED's and (ii) WMD (chemical, biological, radiological, nuclear) with other transit agencies and first responders (e.g., NTAS scenarios)? </v>
      </c>
      <c r="C158" s="784"/>
      <c r="D158" s="786"/>
      <c r="E158" s="786"/>
      <c r="F158" s="785"/>
      <c r="G158" s="305"/>
      <c r="H158" s="638" t="str">
        <f>+IF(Technical!C156="","",Technical!C156)</f>
        <v>T5</v>
      </c>
      <c r="I158" s="801"/>
      <c r="J158" s="309">
        <v>125</v>
      </c>
      <c r="K158" s="294"/>
    </row>
    <row r="159" spans="1:11" ht="38.25" customHeight="1" x14ac:dyDescent="0.2">
      <c r="A159" s="730">
        <v>10.109</v>
      </c>
      <c r="B159" s="742" t="str">
        <f>Technical!D157</f>
        <v>In the last year, has the agency reviewed results and prepared after-action reports to assess performance and develop lessons learned for all drills, tabletop, and/or field exercises?</v>
      </c>
      <c r="C159" s="784"/>
      <c r="D159" s="786"/>
      <c r="E159" s="784"/>
      <c r="F159" s="785"/>
      <c r="G159" s="305"/>
      <c r="H159" s="638" t="str">
        <f>+IF(Technical!C157="","",Technical!C157)</f>
        <v>T5</v>
      </c>
      <c r="I159" s="801" t="s">
        <v>242</v>
      </c>
      <c r="J159" s="309">
        <v>126</v>
      </c>
      <c r="K159" s="294"/>
    </row>
    <row r="160" spans="1:11" ht="49.5" customHeight="1" x14ac:dyDescent="0.2">
      <c r="A160" s="716">
        <v>10.11</v>
      </c>
      <c r="B160" s="742" t="str">
        <f>Technical!D158</f>
        <v xml:space="preserve">In the last 12 months, has the agency updated plans, protocols and processes to incorporate after-action report recommendations/findings and corrective actions?  If so, summarize the actions taken in the justification. </v>
      </c>
      <c r="C160" s="784"/>
      <c r="D160" s="786"/>
      <c r="E160" s="784"/>
      <c r="F160" s="785"/>
      <c r="G160" s="305"/>
      <c r="H160" s="638" t="str">
        <f>+IF(Technical!C158="","",Technical!C158)</f>
        <v>T5</v>
      </c>
      <c r="I160" s="801" t="s">
        <v>242</v>
      </c>
      <c r="J160" s="309">
        <v>127</v>
      </c>
      <c r="K160" s="294"/>
    </row>
    <row r="161" spans="1:11" ht="26.25" customHeight="1" x14ac:dyDescent="0.2">
      <c r="A161" s="730">
        <v>10.111000000000001</v>
      </c>
      <c r="B161" s="741" t="str">
        <f>Technical!D159</f>
        <v>Has the agency established metrics to assess its performance during emergency exercises and to measure improvements?</v>
      </c>
      <c r="C161" s="784"/>
      <c r="D161" s="786"/>
      <c r="E161" s="784"/>
      <c r="F161" s="785"/>
      <c r="G161" s="305"/>
      <c r="H161" s="638" t="str">
        <f>+IF(Technical!C159="","",Technical!C159)</f>
        <v/>
      </c>
      <c r="I161" s="801"/>
      <c r="J161" s="320"/>
      <c r="K161" s="294"/>
    </row>
    <row r="162" spans="1:11" ht="45" x14ac:dyDescent="0.2">
      <c r="A162" s="731">
        <v>10.112</v>
      </c>
      <c r="B162" s="742" t="str">
        <f>Technical!D160</f>
        <v>Does the system conduct drills and exercises of its security and emergency response plans to test capabilities of i) employees and ii) first responders to operate effectively in underwater/underground infrastructure?</v>
      </c>
      <c r="C162" s="784"/>
      <c r="D162" s="786"/>
      <c r="E162" s="786"/>
      <c r="F162" s="785"/>
      <c r="G162" s="305"/>
      <c r="H162" s="638" t="str">
        <f>+IF(Technical!C160="","",Technical!C160)</f>
        <v>T1</v>
      </c>
      <c r="I162" s="801"/>
      <c r="J162" s="320"/>
      <c r="K162" s="294"/>
    </row>
    <row r="163" spans="1:11" ht="57" thickBot="1" x14ac:dyDescent="0.25">
      <c r="A163" s="740">
        <v>10.113</v>
      </c>
      <c r="B163" s="742" t="str">
        <f>Technical!D161</f>
        <v>Does the transit system integrate local and regional first responders (law enforcement, firefighters, emergency medical teams) in drills, tabletop exercises, and/or field exercises?  If so, summarize each joint event and state when it took place.</v>
      </c>
      <c r="C163" s="784"/>
      <c r="D163" s="787"/>
      <c r="E163" s="787"/>
      <c r="F163" s="785"/>
      <c r="G163" s="617"/>
      <c r="H163" s="638" t="str">
        <f>+IF(Technical!C161="","",Technical!C161)</f>
        <v>T5</v>
      </c>
      <c r="I163" s="803"/>
      <c r="J163" s="320">
        <v>128</v>
      </c>
      <c r="K163" s="294"/>
    </row>
    <row r="164" spans="1:11" s="354" customFormat="1" ht="13.5" thickBot="1" x14ac:dyDescent="0.25">
      <c r="A164" s="720">
        <v>11</v>
      </c>
      <c r="B164" s="766" t="s">
        <v>404</v>
      </c>
      <c r="C164" s="661" t="s">
        <v>610</v>
      </c>
      <c r="D164" s="637"/>
      <c r="E164" s="637"/>
      <c r="F164" s="624"/>
      <c r="G164" s="625"/>
      <c r="H164" s="637"/>
      <c r="I164" s="818"/>
      <c r="J164" s="351">
        <v>145</v>
      </c>
      <c r="K164" s="294"/>
    </row>
    <row r="165" spans="1:11" s="354" customFormat="1" ht="37.5" customHeight="1" x14ac:dyDescent="0.2">
      <c r="A165" s="714">
        <v>11.101000000000001</v>
      </c>
      <c r="B165" s="767" t="str">
        <f>Technical!D163</f>
        <v>Has the agency conducted a risk assessment to identify operational control and communication/business enterprise IT assets and potential vulnerabilities?</v>
      </c>
      <c r="C165" s="784"/>
      <c r="D165" s="784"/>
      <c r="E165" s="784"/>
      <c r="F165" s="785"/>
      <c r="G165" s="496"/>
      <c r="H165" s="638" t="str">
        <f>+IF(Technical!C163="","",Technical!C163)</f>
        <v/>
      </c>
      <c r="I165" s="800" t="s">
        <v>245</v>
      </c>
      <c r="J165" s="309">
        <v>146</v>
      </c>
      <c r="K165" s="294"/>
    </row>
    <row r="166" spans="1:11" ht="45" x14ac:dyDescent="0.2">
      <c r="A166" s="716">
        <v>11.102</v>
      </c>
      <c r="B166" s="767" t="str">
        <f>Technical!D164</f>
        <v>Has the agency implemented protocols to ensure that all IT facilities (e.g., data centers, server rooms, etc) and equipment are properly secured to guard against internal or external threats or attacks?</v>
      </c>
      <c r="C166" s="784"/>
      <c r="D166" s="786"/>
      <c r="E166" s="784"/>
      <c r="F166" s="785"/>
      <c r="G166" s="312"/>
      <c r="H166" s="638" t="str">
        <f>+IF(Technical!C164="","",Technical!C164)</f>
        <v/>
      </c>
      <c r="I166" s="801" t="s">
        <v>245</v>
      </c>
      <c r="J166" s="309">
        <v>147</v>
      </c>
      <c r="K166" s="294"/>
    </row>
    <row r="167" spans="1:11" ht="33.75" x14ac:dyDescent="0.2">
      <c r="A167" s="748">
        <v>11.103</v>
      </c>
      <c r="B167" s="767" t="str">
        <f>Technical!D165</f>
        <v>Has a written strategy been developed and integrated into the overall security program to mitigate the cyber risk identified?</v>
      </c>
      <c r="C167" s="784"/>
      <c r="D167" s="786"/>
      <c r="E167" s="784"/>
      <c r="F167" s="785"/>
      <c r="G167" s="312"/>
      <c r="H167" s="638" t="str">
        <f>+IF(Technical!C165="","",Technical!C165)</f>
        <v/>
      </c>
      <c r="I167" s="801"/>
      <c r="J167" s="309">
        <v>148</v>
      </c>
      <c r="K167" s="294"/>
    </row>
    <row r="168" spans="1:11" ht="78.75" x14ac:dyDescent="0.2">
      <c r="A168" s="716">
        <v>11.103999999999999</v>
      </c>
      <c r="B168" s="767" t="str">
        <f>Technical!D166</f>
        <v>Does the agency have a designated representative to secure the internal network through appropriate access controls for employees, a strong authentication (i.e., password) policy, encrypting sensitive data, and employing network security infrastructure (example: firewalls, intrusion detection systems, IT security audits, antivirus, etc)?</v>
      </c>
      <c r="C168" s="784"/>
      <c r="D168" s="786"/>
      <c r="E168" s="784"/>
      <c r="F168" s="785"/>
      <c r="G168" s="312"/>
      <c r="H168" s="638" t="str">
        <f>+IF(Technical!C166="","",Technical!C166)</f>
        <v/>
      </c>
      <c r="I168" s="801" t="s">
        <v>245</v>
      </c>
      <c r="J168" s="309">
        <v>149</v>
      </c>
      <c r="K168" s="294"/>
    </row>
    <row r="169" spans="1:11" ht="45" x14ac:dyDescent="0.2">
      <c r="A169" s="748">
        <v>11.105</v>
      </c>
      <c r="B169" s="767" t="str">
        <f>Technical!D167</f>
        <v>Does the agency ensure that recurring cyber security training reinforces security roles, responsibilities, and duties of employees at all levels to protect against and recognize cyber threats?</v>
      </c>
      <c r="C169" s="784"/>
      <c r="D169" s="786"/>
      <c r="E169" s="786"/>
      <c r="F169" s="785"/>
      <c r="G169" s="312"/>
      <c r="H169" s="638" t="str">
        <f>+IF(Technical!C167="","",Technical!C167)</f>
        <v/>
      </c>
      <c r="I169" s="801" t="s">
        <v>245</v>
      </c>
      <c r="J169" s="309">
        <v>150</v>
      </c>
      <c r="K169" s="294"/>
    </row>
    <row r="170" spans="1:11" ht="22.5" x14ac:dyDescent="0.2">
      <c r="A170" s="717">
        <v>11.106</v>
      </c>
      <c r="B170" s="767" t="str">
        <f>Technical!D168</f>
        <v>Has the agency established a cyber-incident response and reporting protocol?</v>
      </c>
      <c r="C170" s="784"/>
      <c r="D170" s="786"/>
      <c r="E170" s="786"/>
      <c r="F170" s="785"/>
      <c r="G170" s="305"/>
      <c r="H170" s="638" t="str">
        <f>+IF(Technical!C168="","",Technical!C168)</f>
        <v/>
      </c>
      <c r="I170" s="801" t="s">
        <v>246</v>
      </c>
      <c r="J170" s="309">
        <v>151</v>
      </c>
      <c r="K170" s="294"/>
    </row>
    <row r="171" spans="1:11" ht="34.5" thickBot="1" x14ac:dyDescent="0.25">
      <c r="A171" s="764">
        <v>11.106999999999999</v>
      </c>
      <c r="B171" s="767" t="str">
        <f>Technical!D169</f>
        <v>Is the agency aware of and using available resources (e.g., standards, PT-ISAC, US CERT, National Cyber Security Communication and Integration Center, etc)?</v>
      </c>
      <c r="C171" s="784"/>
      <c r="D171" s="787"/>
      <c r="E171" s="787"/>
      <c r="F171" s="785"/>
      <c r="G171" s="617"/>
      <c r="H171" s="638" t="str">
        <f>+IF(Technical!C169="","",Technical!C169)</f>
        <v/>
      </c>
      <c r="I171" s="803"/>
      <c r="J171" s="309">
        <v>152</v>
      </c>
      <c r="K171" s="294"/>
    </row>
    <row r="172" spans="1:11" x14ac:dyDescent="0.2">
      <c r="A172" s="743"/>
      <c r="B172" s="744" t="s">
        <v>2</v>
      </c>
      <c r="C172" s="650" t="s">
        <v>610</v>
      </c>
      <c r="D172" s="631"/>
      <c r="E172" s="631"/>
      <c r="F172" s="632"/>
      <c r="G172" s="633"/>
      <c r="H172" s="631"/>
      <c r="I172" s="810"/>
      <c r="J172" s="629">
        <v>154</v>
      </c>
      <c r="K172" s="294"/>
    </row>
    <row r="173" spans="1:11" ht="21.75" thickBot="1" x14ac:dyDescent="0.25">
      <c r="A173" s="745">
        <v>12</v>
      </c>
      <c r="B173" s="746" t="s">
        <v>36</v>
      </c>
      <c r="C173" s="651" t="s">
        <v>610</v>
      </c>
      <c r="D173" s="634"/>
      <c r="E173" s="634"/>
      <c r="F173" s="635"/>
      <c r="G173" s="636"/>
      <c r="H173" s="634"/>
      <c r="I173" s="811"/>
      <c r="J173" s="630">
        <v>155</v>
      </c>
      <c r="K173" s="294"/>
    </row>
    <row r="174" spans="1:11" ht="33.75" x14ac:dyDescent="0.2">
      <c r="A174" s="714">
        <v>12.101000000000001</v>
      </c>
      <c r="B174" s="767" t="str">
        <f>Technical!D172</f>
        <v xml:space="preserve">Have assets and facilities requiring restricted access been identified? </v>
      </c>
      <c r="C174" s="784"/>
      <c r="D174" s="784"/>
      <c r="E174" s="784"/>
      <c r="F174" s="785"/>
      <c r="G174" s="496"/>
      <c r="H174" s="638" t="str">
        <f>+IF(Technical!C172="","",Technical!C172)</f>
        <v/>
      </c>
      <c r="I174" s="800" t="s">
        <v>247</v>
      </c>
      <c r="J174" s="309">
        <v>156</v>
      </c>
      <c r="K174" s="294"/>
    </row>
    <row r="175" spans="1:11" ht="33.75" x14ac:dyDescent="0.2">
      <c r="A175" s="717">
        <v>12.102</v>
      </c>
      <c r="B175" s="767" t="str">
        <f>Technical!D173</f>
        <v>Are ID badges or other measures employed to restrict access to facilities not open to the public?</v>
      </c>
      <c r="C175" s="784"/>
      <c r="D175" s="786"/>
      <c r="E175" s="784"/>
      <c r="F175" s="785"/>
      <c r="G175" s="305"/>
      <c r="H175" s="638" t="str">
        <f>+IF(Technical!C173="","",Technical!C173)</f>
        <v/>
      </c>
      <c r="I175" s="801" t="s">
        <v>247</v>
      </c>
      <c r="J175" s="309">
        <v>157</v>
      </c>
      <c r="K175" s="294"/>
    </row>
    <row r="176" spans="1:11" ht="45" x14ac:dyDescent="0.2">
      <c r="A176" s="717">
        <v>12.103</v>
      </c>
      <c r="B176" s="732" t="str">
        <f>Technical!D174</f>
        <v>Has the transit agency developed and implemented procedures to monitor, update and document access control (e.g. card key, ID badges, keys, safe combinations, etc.)?</v>
      </c>
      <c r="C176" s="784"/>
      <c r="D176" s="786"/>
      <c r="E176" s="784"/>
      <c r="F176" s="785"/>
      <c r="G176" s="305"/>
      <c r="H176" s="638" t="str">
        <f>+IF(Technical!C174="","",Technical!C174)</f>
        <v>T2</v>
      </c>
      <c r="I176" s="801" t="s">
        <v>247</v>
      </c>
      <c r="J176" s="309">
        <v>158</v>
      </c>
      <c r="K176" s="294"/>
    </row>
    <row r="177" spans="1:11" ht="33.75" x14ac:dyDescent="0.2">
      <c r="A177" s="717">
        <v>12.103999999999999</v>
      </c>
      <c r="B177" s="767" t="str">
        <f>Technical!D175</f>
        <v>Does the agency have procedures to issue ID badges for visitors and contractors?</v>
      </c>
      <c r="C177" s="784"/>
      <c r="D177" s="786"/>
      <c r="E177" s="786"/>
      <c r="F177" s="785"/>
      <c r="G177" s="305"/>
      <c r="H177" s="638" t="str">
        <f>+IF(Technical!C175="","",Technical!C175)</f>
        <v/>
      </c>
      <c r="I177" s="801" t="s">
        <v>247</v>
      </c>
      <c r="J177" s="309">
        <v>159</v>
      </c>
      <c r="K177" s="294"/>
    </row>
    <row r="178" spans="1:11" ht="33.75" x14ac:dyDescent="0.2">
      <c r="A178" s="716">
        <v>12.105</v>
      </c>
      <c r="B178" s="767" t="str">
        <f>Technical!D176</f>
        <v>Does the agency require escorts for visitors accessing non-public areas?</v>
      </c>
      <c r="C178" s="784"/>
      <c r="D178" s="786"/>
      <c r="E178" s="786"/>
      <c r="F178" s="785"/>
      <c r="G178" s="305"/>
      <c r="H178" s="638" t="str">
        <f>+IF(Technical!C176="","",Technical!C176)</f>
        <v/>
      </c>
      <c r="I178" s="801" t="s">
        <v>247</v>
      </c>
      <c r="J178" s="309">
        <v>160</v>
      </c>
      <c r="K178" s="294"/>
    </row>
    <row r="179" spans="1:11" ht="33.75" x14ac:dyDescent="0.2">
      <c r="A179" s="716">
        <v>12.106</v>
      </c>
      <c r="B179" s="767" t="str">
        <f>Technical!D177</f>
        <v>Is CCTV equipment installed in transit agency facilities?</v>
      </c>
      <c r="C179" s="784"/>
      <c r="D179" s="786"/>
      <c r="E179" s="786"/>
      <c r="F179" s="785"/>
      <c r="G179" s="305"/>
      <c r="H179" s="638" t="str">
        <f>+IF(Technical!C177="","",Technical!C177)</f>
        <v/>
      </c>
      <c r="I179" s="802" t="s">
        <v>247</v>
      </c>
      <c r="J179" s="306">
        <v>161</v>
      </c>
      <c r="K179" s="294"/>
    </row>
    <row r="180" spans="1:11" ht="22.5" x14ac:dyDescent="0.2">
      <c r="A180" s="716">
        <v>12.106999999999999</v>
      </c>
      <c r="B180" s="767" t="str">
        <f>Technical!D178</f>
        <v>Is CCTV equipment protecting critical assets interfaced with an access control system?</v>
      </c>
      <c r="C180" s="784"/>
      <c r="D180" s="786"/>
      <c r="E180" s="784"/>
      <c r="F180" s="785"/>
      <c r="G180" s="305"/>
      <c r="H180" s="638" t="str">
        <f>+IF(Technical!C178="","",Technical!C178)</f>
        <v/>
      </c>
      <c r="I180" s="802"/>
      <c r="J180" s="306">
        <v>162</v>
      </c>
      <c r="K180" s="294"/>
    </row>
    <row r="181" spans="1:11" s="102" customFormat="1" ht="33.75" x14ac:dyDescent="0.2">
      <c r="A181" s="716">
        <v>12.108000000000001</v>
      </c>
      <c r="B181" s="767" t="str">
        <f>Technical!D179</f>
        <v>Is CCTV equipment installed on transit vehicles?</v>
      </c>
      <c r="C181" s="784"/>
      <c r="D181" s="786"/>
      <c r="E181" s="784"/>
      <c r="F181" s="785"/>
      <c r="G181" s="305"/>
      <c r="H181" s="638" t="str">
        <f>+IF(Technical!C179="","",Technical!C179)</f>
        <v/>
      </c>
      <c r="I181" s="801" t="s">
        <v>247</v>
      </c>
      <c r="J181" s="309">
        <v>163</v>
      </c>
      <c r="K181" s="294"/>
    </row>
    <row r="182" spans="1:11" s="102" customFormat="1" ht="45" x14ac:dyDescent="0.2">
      <c r="A182" s="716">
        <v>12.109</v>
      </c>
      <c r="B182" s="767" t="str">
        <f>Technical!D180</f>
        <v>Are Crime Prevention through Environmental Design (CPTED) and technology (e.g., CCTV, access control, intrusion detection, bollards, etc) incorporated into design criteria for all new and/or existing capital projects?</v>
      </c>
      <c r="C182" s="784"/>
      <c r="D182" s="786"/>
      <c r="E182" s="784"/>
      <c r="F182" s="785"/>
      <c r="G182" s="305"/>
      <c r="H182" s="638" t="str">
        <f>+IF(Technical!C180="","",Technical!C180)</f>
        <v/>
      </c>
      <c r="I182" s="801" t="s">
        <v>247</v>
      </c>
      <c r="J182" s="309">
        <v>164</v>
      </c>
      <c r="K182" s="294"/>
    </row>
    <row r="183" spans="1:11" ht="45" x14ac:dyDescent="0.2">
      <c r="A183" s="716">
        <v>12.11</v>
      </c>
      <c r="B183" s="767" t="str">
        <f>Technical!D181</f>
        <v>Based on the risk assessment, does the agency use fencing, barriers, and/or intrusion detection to protect against unauthorized entry into stations, facilities, and other identified critical assets?</v>
      </c>
      <c r="C183" s="784"/>
      <c r="D183" s="786"/>
      <c r="E183" s="786"/>
      <c r="F183" s="785"/>
      <c r="G183" s="305"/>
      <c r="H183" s="638" t="str">
        <f>+IF(Technical!C181="","",Technical!C181)</f>
        <v/>
      </c>
      <c r="I183" s="801" t="s">
        <v>247</v>
      </c>
      <c r="J183" s="309">
        <v>165</v>
      </c>
      <c r="K183" s="294"/>
    </row>
    <row r="184" spans="1:11" ht="101.25" x14ac:dyDescent="0.2">
      <c r="A184" s="717">
        <v>12.111000000000001</v>
      </c>
      <c r="B184" s="732" t="str">
        <f>Technical!D182</f>
        <v>Has the system implemented protective measures to secure high risk/high consequence assets and systems identified in risk assessments?  Examples of protective measures include but are not limited to CCTV, intrusion detection systems, smart camera technology, fencing, enhanced lighting, access control, LE patrols, K-9s, protection of ventilation systems.    If protective measures for this infrastructure are employed, summarize type and location in in the justification.</v>
      </c>
      <c r="C184" s="784"/>
      <c r="D184" s="786"/>
      <c r="E184" s="786"/>
      <c r="F184" s="785"/>
      <c r="G184" s="305"/>
      <c r="H184" s="638" t="str">
        <f>+IF(Technical!C182="","",Technical!C182)</f>
        <v>T2</v>
      </c>
      <c r="I184" s="801" t="s">
        <v>247</v>
      </c>
      <c r="J184" s="309">
        <v>166</v>
      </c>
      <c r="K184" s="294"/>
    </row>
    <row r="185" spans="1:11" ht="38.25" customHeight="1" x14ac:dyDescent="0.2">
      <c r="A185" s="716">
        <v>12.112</v>
      </c>
      <c r="B185" s="767" t="str">
        <f>Technical!D183</f>
        <v>Does the transit agency monitor a network of security, fire, duress, intrusion, utility and internal 911 alarm systems?</v>
      </c>
      <c r="C185" s="784"/>
      <c r="D185" s="786"/>
      <c r="E185" s="786"/>
      <c r="F185" s="785"/>
      <c r="G185" s="312"/>
      <c r="H185" s="638" t="str">
        <f>+IF(Technical!C183="","",Technical!C183)</f>
        <v/>
      </c>
      <c r="I185" s="801" t="s">
        <v>247</v>
      </c>
      <c r="J185" s="309">
        <v>167</v>
      </c>
      <c r="K185" s="294"/>
    </row>
    <row r="186" spans="1:11" ht="33.75" x14ac:dyDescent="0.2">
      <c r="A186" s="716">
        <v>12.113</v>
      </c>
      <c r="B186" s="767" t="str">
        <f>Technical!D184</f>
        <v>Are emergency call boxes provided for passengers?</v>
      </c>
      <c r="C186" s="784"/>
      <c r="D186" s="786"/>
      <c r="E186" s="784"/>
      <c r="F186" s="785"/>
      <c r="G186" s="312"/>
      <c r="H186" s="638" t="str">
        <f>+IF(Technical!C184="","",Technical!C184)</f>
        <v/>
      </c>
      <c r="I186" s="801" t="s">
        <v>247</v>
      </c>
      <c r="J186" s="309">
        <v>168</v>
      </c>
      <c r="K186" s="294"/>
    </row>
    <row r="187" spans="1:11" ht="33.75" x14ac:dyDescent="0.2">
      <c r="A187" s="716">
        <v>12.114000000000001</v>
      </c>
      <c r="B187" s="767" t="str">
        <f>Technical!D185</f>
        <v>Do transit agency personnel administer an automated employee access control system and perform corrective analysis of security breaches?</v>
      </c>
      <c r="C187" s="784"/>
      <c r="D187" s="786"/>
      <c r="E187" s="784"/>
      <c r="F187" s="785"/>
      <c r="G187" s="312"/>
      <c r="H187" s="638" t="str">
        <f>+IF(Technical!C185="","",Technical!C185)</f>
        <v/>
      </c>
      <c r="I187" s="801" t="s">
        <v>247</v>
      </c>
      <c r="J187" s="309">
        <v>169</v>
      </c>
      <c r="K187" s="294"/>
    </row>
    <row r="188" spans="1:11" ht="33.75" x14ac:dyDescent="0.2">
      <c r="A188" s="716">
        <v>12.115</v>
      </c>
      <c r="B188" s="767" t="str">
        <f>Technical!D186</f>
        <v>Does the agency have policies and procedures for screening of mail and/or outside deliveries?</v>
      </c>
      <c r="C188" s="784"/>
      <c r="D188" s="786"/>
      <c r="E188" s="786"/>
      <c r="F188" s="785"/>
      <c r="G188" s="312"/>
      <c r="H188" s="638" t="str">
        <f>+IF(Technical!C186="","",Technical!C186)</f>
        <v/>
      </c>
      <c r="I188" s="801" t="s">
        <v>247</v>
      </c>
      <c r="J188" s="309">
        <v>170</v>
      </c>
      <c r="K188" s="294"/>
    </row>
    <row r="189" spans="1:11" ht="33.75" x14ac:dyDescent="0.2">
      <c r="A189" s="716">
        <v>12.116</v>
      </c>
      <c r="B189" s="767" t="str">
        <f>Technical!D187</f>
        <v>Have locks, bullet resistant materials and anti-fragmentation materials been installed/used at critical locations?</v>
      </c>
      <c r="C189" s="784"/>
      <c r="D189" s="786"/>
      <c r="E189" s="786"/>
      <c r="F189" s="785"/>
      <c r="G189" s="312"/>
      <c r="H189" s="638" t="str">
        <f>+IF(Technical!C187="","",Technical!C187)</f>
        <v/>
      </c>
      <c r="I189" s="801" t="s">
        <v>247</v>
      </c>
      <c r="J189" s="309">
        <v>171</v>
      </c>
      <c r="K189" s="294"/>
    </row>
    <row r="190" spans="1:11" ht="78.75" x14ac:dyDescent="0.2">
      <c r="A190" s="716">
        <v>12.117000000000001</v>
      </c>
      <c r="B190" s="767" t="str">
        <f>Technical!D188</f>
        <v>Does the agency use National Fire Protection Association (NFPA) Standard 130 or equivalent to evaluate fire/life safety in station design or modification (including fire detection systems, firewalls and flame-resistant materials, back-up powered emergency lighting, defaults in turnstile and other systems supporting emergency exists, and pre-recorded public announcements)?</v>
      </c>
      <c r="C190" s="784"/>
      <c r="D190" s="786"/>
      <c r="E190" s="786"/>
      <c r="F190" s="785"/>
      <c r="G190" s="312"/>
      <c r="H190" s="638" t="str">
        <f>+IF(Technical!C188="","",Technical!C188)</f>
        <v/>
      </c>
      <c r="I190" s="801" t="s">
        <v>247</v>
      </c>
      <c r="J190" s="309">
        <v>172</v>
      </c>
      <c r="K190" s="294"/>
    </row>
    <row r="191" spans="1:11" ht="48" customHeight="1" x14ac:dyDescent="0.2">
      <c r="A191" s="716">
        <v>12.118</v>
      </c>
      <c r="B191" s="767" t="str">
        <f>Technical!D189</f>
        <v>Is directional signage with adequate lighting provided in a consistent manner in all stations, both to provide orientation and to support emergency evacuation?</v>
      </c>
      <c r="C191" s="784"/>
      <c r="D191" s="786"/>
      <c r="E191" s="784"/>
      <c r="F191" s="785"/>
      <c r="G191" s="649"/>
      <c r="H191" s="638" t="str">
        <f>+IF(Technical!C189="","",Technical!C189)</f>
        <v/>
      </c>
      <c r="I191" s="801" t="s">
        <v>247</v>
      </c>
      <c r="J191" s="309">
        <v>173</v>
      </c>
      <c r="K191" s="294"/>
    </row>
    <row r="192" spans="1:11" ht="33.75" x14ac:dyDescent="0.2">
      <c r="A192" s="716">
        <v>12.119</v>
      </c>
      <c r="B192" s="767" t="str">
        <f>Technical!D190</f>
        <v xml:space="preserve">Are gates and locks used on all facility doors to prevent unauthorized access? </v>
      </c>
      <c r="C192" s="784"/>
      <c r="D192" s="786"/>
      <c r="E192" s="784"/>
      <c r="F192" s="785"/>
      <c r="G192" s="312"/>
      <c r="H192" s="638" t="str">
        <f>+IF(Technical!C190="","",Technical!C190)</f>
        <v/>
      </c>
      <c r="I192" s="801" t="s">
        <v>247</v>
      </c>
      <c r="J192" s="309">
        <v>174</v>
      </c>
      <c r="K192" s="294"/>
    </row>
    <row r="193" spans="1:11" ht="33.75" x14ac:dyDescent="0.2">
      <c r="A193" s="716">
        <v>12.12</v>
      </c>
      <c r="B193" s="767" t="str">
        <f>Technical!D191</f>
        <v xml:space="preserve">Are keys controlled through an established program managed by the security/police function? </v>
      </c>
      <c r="C193" s="784"/>
      <c r="D193" s="786"/>
      <c r="E193" s="784"/>
      <c r="F193" s="785"/>
      <c r="G193" s="312"/>
      <c r="H193" s="638" t="str">
        <f>+IF(Technical!C191="","",Technical!C191)</f>
        <v/>
      </c>
      <c r="I193" s="801" t="s">
        <v>247</v>
      </c>
      <c r="J193" s="309">
        <v>175</v>
      </c>
      <c r="K193" s="294"/>
    </row>
    <row r="194" spans="1:11" ht="33.75" x14ac:dyDescent="0.2">
      <c r="A194" s="717">
        <v>12.121</v>
      </c>
      <c r="B194" s="767" t="str">
        <f>Technical!D192</f>
        <v>Are gates and locks also used to close down system facilities after operating hours?</v>
      </c>
      <c r="C194" s="784"/>
      <c r="D194" s="786"/>
      <c r="E194" s="786"/>
      <c r="F194" s="785"/>
      <c r="G194" s="312"/>
      <c r="H194" s="638" t="str">
        <f>+IF(Technical!C192="","",Technical!C192)</f>
        <v/>
      </c>
      <c r="I194" s="801" t="s">
        <v>247</v>
      </c>
      <c r="J194" s="309">
        <v>176</v>
      </c>
      <c r="K194" s="294"/>
    </row>
    <row r="195" spans="1:11" ht="66" customHeight="1" x14ac:dyDescent="0.2">
      <c r="A195" s="716">
        <v>12.122</v>
      </c>
      <c r="B195" s="767" t="str">
        <f>Technical!D193</f>
        <v>Do transit vehicles have radios, silent alarms, and/or passenger communication systems?</v>
      </c>
      <c r="C195" s="784"/>
      <c r="D195" s="786"/>
      <c r="E195" s="786"/>
      <c r="F195" s="785"/>
      <c r="G195" s="312"/>
      <c r="H195" s="638" t="str">
        <f>+IF(Technical!C193="","",Technical!C193)</f>
        <v/>
      </c>
      <c r="I195" s="801" t="s">
        <v>247</v>
      </c>
      <c r="J195" s="309">
        <v>177</v>
      </c>
      <c r="K195" s="294"/>
    </row>
    <row r="196" spans="1:11" ht="33.75" x14ac:dyDescent="0.2">
      <c r="A196" s="716">
        <v>12.122999999999999</v>
      </c>
      <c r="B196" s="767" t="str">
        <f>Technical!D194</f>
        <v>Does the transit agency use graffiti-resistant/etch-resistant materials for walls, ceilings, and windows?</v>
      </c>
      <c r="C196" s="784"/>
      <c r="D196" s="786"/>
      <c r="E196" s="786"/>
      <c r="F196" s="785"/>
      <c r="G196" s="312"/>
      <c r="H196" s="638" t="str">
        <f>+IF(Technical!C194="","",Technical!C194)</f>
        <v/>
      </c>
      <c r="I196" s="801" t="s">
        <v>247</v>
      </c>
      <c r="J196" s="309">
        <v>178</v>
      </c>
      <c r="K196" s="294"/>
    </row>
    <row r="197" spans="1:11" ht="101.25" x14ac:dyDescent="0.2">
      <c r="A197" s="717">
        <v>12.124000000000001</v>
      </c>
      <c r="B197" s="767" t="str">
        <f>Technical!D195</f>
        <v>Are Uninterruptible Power Supply (UPS) or redundant power sources provided for safety and security of critical equipment, such as but not limited to: exit and platform lighting; parking lot lighting; ancillary space and shop lighting; intrusion detection (alarmed rooms and spaces, fare collection equipment, etc.); fire detection, alarm and suppression systems; public address (shop and public areas); call-for-aid telephones; CCTV; emergency trip stations; vital train control functions; etc.?</v>
      </c>
      <c r="C197" s="784"/>
      <c r="D197" s="786"/>
      <c r="E197" s="784"/>
      <c r="F197" s="785"/>
      <c r="G197" s="312"/>
      <c r="H197" s="638" t="str">
        <f>+IF(Technical!C195="","",Technical!C195)</f>
        <v/>
      </c>
      <c r="I197" s="801" t="s">
        <v>247</v>
      </c>
      <c r="J197" s="309">
        <v>179</v>
      </c>
      <c r="K197" s="294"/>
    </row>
    <row r="198" spans="1:11" ht="78.75" x14ac:dyDescent="0.2">
      <c r="A198" s="716">
        <v>12.125</v>
      </c>
      <c r="B198" s="767" t="str">
        <f>Technical!D196</f>
        <v>At passenger stations at which a vulnerability assessment has identified a significant risk, and to the extent practicable, has the owner/operator removed trash receptacles and other non-essential receptacles or containers  (with the exception of bomb resistant receptacles or clear plastic containers) from the platform areas of passenger terminals and stations?</v>
      </c>
      <c r="C198" s="784"/>
      <c r="D198" s="786"/>
      <c r="E198" s="784"/>
      <c r="F198" s="785"/>
      <c r="G198" s="305"/>
      <c r="H198" s="638" t="str">
        <f>+IF(Technical!C196="","",Technical!C196)</f>
        <v/>
      </c>
      <c r="I198" s="801"/>
      <c r="J198" s="320"/>
      <c r="K198" s="294"/>
    </row>
    <row r="199" spans="1:11" ht="135" x14ac:dyDescent="0.2">
      <c r="A199" s="717">
        <v>12.125999999999999</v>
      </c>
      <c r="B199" s="767" t="str">
        <f>Technical!D197</f>
        <v>Does the agency employ specific protective measures for all critical infrastructure  (e.g., tunnels, bridges, stations, control centers, etc) identified through the risk assessment particularly at access points and ventilation infrastructure in place and maintained in optimal condition? Examples of protective measures include, but are not limited to, CCTV, intrusion detection systems, smart camera technology, fencing, lighting, access control, law enforcement patrols, canine patrols, physical protection for ventilation systems.  If protective measures for this infrastructure are employed, summarize type and location in the justification.</v>
      </c>
      <c r="C199" s="784"/>
      <c r="D199" s="786"/>
      <c r="E199" s="784"/>
      <c r="F199" s="785"/>
      <c r="G199" s="305"/>
      <c r="H199" s="638" t="str">
        <f>+IF(Technical!C197="","",Technical!C197)</f>
        <v/>
      </c>
      <c r="I199" s="801"/>
      <c r="J199" s="320"/>
      <c r="K199" s="294"/>
    </row>
    <row r="200" spans="1:11" ht="56.25" x14ac:dyDescent="0.2">
      <c r="A200" s="716">
        <v>12.127000000000001</v>
      </c>
      <c r="B200" s="732" t="str">
        <f>Technical!D198</f>
        <v>Does the agency have or utilize explosive detection canine teams, either maintained by the system or made available from other law enforcement agencies?  If so, has the system implemented procedures for reporting of and response to positive reactions by the canine?</v>
      </c>
      <c r="C200" s="784"/>
      <c r="D200" s="786"/>
      <c r="E200" s="786"/>
      <c r="F200" s="785"/>
      <c r="G200" s="305"/>
      <c r="H200" s="638" t="str">
        <f>+IF(Technical!C198="","",Technical!C198)</f>
        <v>T1</v>
      </c>
      <c r="I200" s="801"/>
      <c r="J200" s="320"/>
      <c r="K200" s="294"/>
    </row>
    <row r="201" spans="1:11" ht="56.25" x14ac:dyDescent="0.2">
      <c r="A201" s="716">
        <v>12.128</v>
      </c>
      <c r="B201" s="767" t="str">
        <f>Technical!D199</f>
        <v>Is there a process in place, with necessary training provided to  personnel, to ensure that  in service rail cars are inspected at regular periodic intervals for suspicious or unattended items? Specify type and frequency of inspections.</v>
      </c>
      <c r="C201" s="784"/>
      <c r="D201" s="786"/>
      <c r="E201" s="786"/>
      <c r="F201" s="785"/>
      <c r="G201" s="305"/>
      <c r="H201" s="638" t="str">
        <f>+IF(Technical!C199="","",Technical!C199)</f>
        <v/>
      </c>
      <c r="I201" s="801"/>
      <c r="J201" s="320"/>
      <c r="K201" s="294"/>
    </row>
    <row r="202" spans="1:11" ht="57" thickBot="1" x14ac:dyDescent="0.25">
      <c r="A202" s="719">
        <v>12.129</v>
      </c>
      <c r="B202" s="767" t="str">
        <f>Technical!D200</f>
        <v>Is there a process in place, with necessary training provided to  personnel, to ensure that all critical infrastructure are inspected at regular periodic intervals for suspicious or unattended items? Specify type and frequency of inspections.</v>
      </c>
      <c r="C202" s="784"/>
      <c r="D202" s="787"/>
      <c r="E202" s="787"/>
      <c r="F202" s="785"/>
      <c r="G202" s="617"/>
      <c r="H202" s="638" t="str">
        <f>+IF(Technical!C200="","",Technical!C200)</f>
        <v/>
      </c>
      <c r="I202" s="803"/>
      <c r="J202" s="320"/>
      <c r="K202" s="294"/>
    </row>
    <row r="203" spans="1:11" ht="13.5" thickBot="1" x14ac:dyDescent="0.25">
      <c r="A203" s="720">
        <v>13</v>
      </c>
      <c r="B203" s="768" t="s">
        <v>37</v>
      </c>
      <c r="C203" s="659" t="s">
        <v>610</v>
      </c>
      <c r="D203" s="627"/>
      <c r="E203" s="627"/>
      <c r="F203" s="624"/>
      <c r="G203" s="628"/>
      <c r="H203" s="627"/>
      <c r="I203" s="809"/>
      <c r="J203" s="351">
        <v>182</v>
      </c>
      <c r="K203" s="294"/>
    </row>
    <row r="204" spans="1:11" s="102" customFormat="1" ht="45" x14ac:dyDescent="0.2">
      <c r="A204" s="714">
        <v>13.101000000000001</v>
      </c>
      <c r="B204" s="732" t="str">
        <f>Technical!D202</f>
        <v>Does the agency conduct frequent inspections of key facilities, stations, terminals, trains and vehicles, or other critical assets for persons, materials, and items that do not belong?</v>
      </c>
      <c r="C204" s="784"/>
      <c r="D204" s="784"/>
      <c r="E204" s="784"/>
      <c r="F204" s="785"/>
      <c r="G204" s="496"/>
      <c r="H204" s="638" t="str">
        <f>+IF(Technical!C202="","",Technical!C202)</f>
        <v>T1</v>
      </c>
      <c r="I204" s="819"/>
      <c r="J204" s="301">
        <v>183</v>
      </c>
      <c r="K204" s="294"/>
    </row>
    <row r="205" spans="1:11" ht="56.25" x14ac:dyDescent="0.2">
      <c r="A205" s="717">
        <v>13.102</v>
      </c>
      <c r="B205" s="747" t="str">
        <f>Technical!D203</f>
        <v>Has the transit agency established procedures for inspecting/sweeping vehicles and stations to identify and manage suspicious items, based on HOT characteristics (hidden, obviously suspicious, not typical) or equivalent system?</v>
      </c>
      <c r="C205" s="784"/>
      <c r="D205" s="786"/>
      <c r="E205" s="784"/>
      <c r="F205" s="785"/>
      <c r="G205" s="312"/>
      <c r="H205" s="638" t="str">
        <f>+IF(Technical!C203="","",Technical!C203)</f>
        <v/>
      </c>
      <c r="I205" s="801" t="s">
        <v>259</v>
      </c>
      <c r="J205" s="309">
        <v>184</v>
      </c>
      <c r="K205" s="294"/>
    </row>
    <row r="206" spans="1:11" ht="33.75" x14ac:dyDescent="0.2">
      <c r="A206" s="716">
        <v>13.103</v>
      </c>
      <c r="B206" s="747" t="str">
        <f>Technical!D204</f>
        <v>Has the transit agency developed a form or quick reference guide for operations and personnel for the conduct of pre-trip, post-trip, and within trip inspections?</v>
      </c>
      <c r="C206" s="784"/>
      <c r="D206" s="786"/>
      <c r="E206" s="784"/>
      <c r="F206" s="785"/>
      <c r="G206" s="312"/>
      <c r="H206" s="638" t="str">
        <f>+IF(Technical!C204="","",Technical!C204)</f>
        <v/>
      </c>
      <c r="I206" s="801" t="s">
        <v>259</v>
      </c>
      <c r="J206" s="309">
        <v>185</v>
      </c>
      <c r="K206" s="294"/>
    </row>
    <row r="207" spans="1:11" ht="33.75" x14ac:dyDescent="0.2">
      <c r="A207" s="716">
        <v>13.103999999999999</v>
      </c>
      <c r="B207" s="747" t="str">
        <f>Technical!D205</f>
        <v>Has the transit agency developed a form or quick reference guide for station attendants and others regarding station and facility inspections?</v>
      </c>
      <c r="C207" s="784"/>
      <c r="D207" s="786"/>
      <c r="E207" s="786"/>
      <c r="F207" s="785"/>
      <c r="G207" s="312"/>
      <c r="H207" s="638" t="str">
        <f>+IF(Technical!C205="","",Technical!C205)</f>
        <v/>
      </c>
      <c r="I207" s="801" t="s">
        <v>259</v>
      </c>
      <c r="J207" s="309">
        <v>186</v>
      </c>
      <c r="K207" s="294"/>
    </row>
    <row r="208" spans="1:11" ht="54.75" customHeight="1" x14ac:dyDescent="0.2">
      <c r="A208" s="716">
        <v>13.105</v>
      </c>
      <c r="B208" s="732" t="str">
        <f>Technical!D206</f>
        <v>Does the system document the results of inspections and implement any changes to policies and procedures or implement corrective actions, based on the findings?</v>
      </c>
      <c r="C208" s="784"/>
      <c r="D208" s="786"/>
      <c r="E208" s="786"/>
      <c r="F208" s="785"/>
      <c r="G208" s="312"/>
      <c r="H208" s="638" t="str">
        <f>+IF(Technical!C206="","",Technical!C206)</f>
        <v>T2</v>
      </c>
      <c r="I208" s="801"/>
      <c r="J208" s="346"/>
      <c r="K208" s="294"/>
    </row>
    <row r="209" spans="1:11" ht="54.75" customHeight="1" x14ac:dyDescent="0.2">
      <c r="A209" s="717">
        <v>13.106</v>
      </c>
      <c r="B209" s="732" t="str">
        <f>Technical!D207</f>
        <v>Does the agency conduct frequent inspections of access points, ventilation systems, and the interior of underground/underwater assets and systems for indications of suspicious activity?</v>
      </c>
      <c r="C209" s="784"/>
      <c r="D209" s="786"/>
      <c r="E209" s="786"/>
      <c r="F209" s="785"/>
      <c r="G209" s="312"/>
      <c r="H209" s="638" t="str">
        <f>+IF(Technical!C207="","",Technical!C207)</f>
        <v>T2</v>
      </c>
      <c r="I209" s="801"/>
      <c r="J209" s="346"/>
      <c r="K209" s="294"/>
    </row>
    <row r="210" spans="1:11" ht="23.25" thickBot="1" x14ac:dyDescent="0.25">
      <c r="A210" s="769">
        <v>13.106999999999999</v>
      </c>
      <c r="B210" s="747" t="str">
        <f>Technical!D208</f>
        <v>Does the system integrate randomness and unpredictability into its security activities to enhance deterrent effect?</v>
      </c>
      <c r="C210" s="784"/>
      <c r="D210" s="790"/>
      <c r="E210" s="784"/>
      <c r="F210" s="785"/>
      <c r="G210" s="224"/>
      <c r="H210" s="638" t="str">
        <f>+IF(Technical!C208="","",Technical!C208)</f>
        <v/>
      </c>
      <c r="I210" s="803"/>
      <c r="J210" s="346">
        <v>187</v>
      </c>
      <c r="K210" s="294"/>
    </row>
    <row r="211" spans="1:11" x14ac:dyDescent="0.2">
      <c r="A211" s="743"/>
      <c r="B211" s="744" t="s">
        <v>47</v>
      </c>
      <c r="C211" s="650" t="s">
        <v>610</v>
      </c>
      <c r="D211" s="631"/>
      <c r="E211" s="631"/>
      <c r="F211" s="632"/>
      <c r="G211" s="633"/>
      <c r="H211" s="631"/>
      <c r="I211" s="810"/>
      <c r="J211" s="629">
        <v>188</v>
      </c>
      <c r="K211" s="294"/>
    </row>
    <row r="212" spans="1:11" ht="13.5" thickBot="1" x14ac:dyDescent="0.25">
      <c r="A212" s="745">
        <v>14</v>
      </c>
      <c r="B212" s="765" t="s">
        <v>38</v>
      </c>
      <c r="C212" s="651" t="s">
        <v>610</v>
      </c>
      <c r="D212" s="634"/>
      <c r="E212" s="634"/>
      <c r="F212" s="635"/>
      <c r="G212" s="636"/>
      <c r="H212" s="634"/>
      <c r="I212" s="811"/>
      <c r="J212" s="630">
        <v>189</v>
      </c>
      <c r="K212" s="294"/>
    </row>
    <row r="213" spans="1:11" ht="56.25" x14ac:dyDescent="0.2">
      <c r="A213" s="714">
        <v>14.101000000000001</v>
      </c>
      <c r="B213" s="718" t="str">
        <f>Technical!D211</f>
        <v>Does the agency conduct background investigations (i.e., criminal history and motor vehicle records) on all new front-line operations and maintenance employees, and employees with access to sensitive security information, facilities and systems?</v>
      </c>
      <c r="C213" s="784"/>
      <c r="D213" s="784"/>
      <c r="E213" s="784"/>
      <c r="F213" s="785"/>
      <c r="G213" s="496"/>
      <c r="H213" s="638" t="str">
        <f>+IF(Technical!C211="","",Technical!C211)</f>
        <v>T2</v>
      </c>
      <c r="I213" s="800"/>
      <c r="J213" s="101">
        <v>190</v>
      </c>
      <c r="K213" s="294"/>
    </row>
    <row r="214" spans="1:11" ht="56.25" x14ac:dyDescent="0.2">
      <c r="A214" s="717">
        <v>14.102</v>
      </c>
      <c r="B214" s="718" t="str">
        <f>Technical!D212</f>
        <v xml:space="preserve">To the extent allowed by agency policy or law, does the agency conduct background investigations on contractors, including vendors, with access to critical facilities, sensitive security systems, and sensitive security information?  </v>
      </c>
      <c r="C214" s="784"/>
      <c r="D214" s="786"/>
      <c r="E214" s="784"/>
      <c r="F214" s="785"/>
      <c r="G214" s="305"/>
      <c r="H214" s="638" t="str">
        <f>+IF(Technical!C212="","",Technical!C212)</f>
        <v>T2</v>
      </c>
      <c r="I214" s="801"/>
      <c r="J214" s="309">
        <v>191</v>
      </c>
      <c r="K214" s="294"/>
    </row>
    <row r="215" spans="1:11" ht="45" x14ac:dyDescent="0.2">
      <c r="A215" s="748">
        <v>14.103</v>
      </c>
      <c r="B215" s="770" t="str">
        <f>Technical!D213</f>
        <v>Has counsel for the agency reviewed the process for conducting employee background investigations to confirm that procedures are consistent with applicable statutes and regulations?</v>
      </c>
      <c r="C215" s="784"/>
      <c r="D215" s="786"/>
      <c r="E215" s="786"/>
      <c r="F215" s="785"/>
      <c r="G215" s="312"/>
      <c r="H215" s="638" t="str">
        <f>+IF(Technical!C213="","",Technical!C213)</f>
        <v/>
      </c>
      <c r="I215" s="801"/>
      <c r="J215" s="309">
        <v>192</v>
      </c>
      <c r="K215" s="294"/>
    </row>
    <row r="216" spans="1:11" x14ac:dyDescent="0.2">
      <c r="A216" s="717">
        <v>14.103999999999999</v>
      </c>
      <c r="B216" s="770" t="str">
        <f>Technical!D214</f>
        <v>Is the background investigation process documented?</v>
      </c>
      <c r="C216" s="784"/>
      <c r="D216" s="786"/>
      <c r="E216" s="786"/>
      <c r="F216" s="785"/>
      <c r="G216" s="312"/>
      <c r="H216" s="638" t="str">
        <f>+IF(Technical!C214="","",Technical!C214)</f>
        <v/>
      </c>
      <c r="I216" s="801"/>
      <c r="J216" s="309">
        <v>193</v>
      </c>
      <c r="K216" s="294"/>
    </row>
    <row r="217" spans="1:11" ht="57" customHeight="1" thickBot="1" x14ac:dyDescent="0.25">
      <c r="A217" s="764">
        <v>14.105</v>
      </c>
      <c r="B217" s="770" t="str">
        <f>Technical!D215</f>
        <v xml:space="preserve">Is the criteria for background investigations based on employee type (senior management staff, law enforcement officers, managers/supervisors, operators, maintenance, safety/security sensitive, contractor, etc.) and/or responsibility and access documented?  </v>
      </c>
      <c r="C217" s="784"/>
      <c r="D217" s="787"/>
      <c r="E217" s="787"/>
      <c r="F217" s="785"/>
      <c r="G217" s="587"/>
      <c r="H217" s="638" t="str">
        <f>+IF(Technical!C215="","",Technical!C215)</f>
        <v/>
      </c>
      <c r="I217" s="803"/>
      <c r="J217" s="320">
        <v>194</v>
      </c>
      <c r="K217" s="294"/>
    </row>
    <row r="218" spans="1:11" x14ac:dyDescent="0.2">
      <c r="A218" s="743"/>
      <c r="B218" s="744" t="s">
        <v>51</v>
      </c>
      <c r="C218" s="650" t="s">
        <v>610</v>
      </c>
      <c r="D218" s="631"/>
      <c r="E218" s="631"/>
      <c r="F218" s="632"/>
      <c r="G218" s="633"/>
      <c r="H218" s="631"/>
      <c r="I218" s="810"/>
      <c r="J218" s="629">
        <v>195</v>
      </c>
      <c r="K218" s="294"/>
    </row>
    <row r="219" spans="1:11" ht="21.75" thickBot="1" x14ac:dyDescent="0.25">
      <c r="A219" s="745">
        <v>15</v>
      </c>
      <c r="B219" s="746" t="s">
        <v>39</v>
      </c>
      <c r="C219" s="651" t="s">
        <v>610</v>
      </c>
      <c r="D219" s="634"/>
      <c r="E219" s="634"/>
      <c r="F219" s="635"/>
      <c r="G219" s="636"/>
      <c r="H219" s="634"/>
      <c r="I219" s="811"/>
      <c r="J219" s="630">
        <v>196</v>
      </c>
      <c r="K219" s="294"/>
    </row>
    <row r="220" spans="1:11" ht="45" x14ac:dyDescent="0.2">
      <c r="A220" s="714">
        <v>15.101000000000001</v>
      </c>
      <c r="B220" s="718" t="str">
        <f>Technical!D218</f>
        <v>Does the agency keep documentation of its security critical systems, such as tunnels, bridges, HVAC systems and intrusion alarm detection systems (i.e. plans, schematics, etc.) protected from unauthorized access?</v>
      </c>
      <c r="C220" s="784"/>
      <c r="D220" s="784"/>
      <c r="E220" s="784"/>
      <c r="F220" s="785"/>
      <c r="G220" s="496"/>
      <c r="H220" s="638" t="str">
        <f>+IF(Technical!C218="","",Technical!C218)</f>
        <v>T2</v>
      </c>
      <c r="I220" s="800"/>
      <c r="J220" s="101">
        <v>197</v>
      </c>
      <c r="K220" s="294"/>
    </row>
    <row r="221" spans="1:11" ht="33.75" x14ac:dyDescent="0.2">
      <c r="A221" s="717">
        <v>15.102</v>
      </c>
      <c r="B221" s="770" t="str">
        <f>Technical!D219</f>
        <v>Has the agency designated a department/person responsible for administering the access control policy with respect to agency documents?</v>
      </c>
      <c r="C221" s="784"/>
      <c r="D221" s="786"/>
      <c r="E221" s="784"/>
      <c r="F221" s="785"/>
      <c r="G221" s="312"/>
      <c r="H221" s="638" t="str">
        <f>+IF(Technical!C219="","",Technical!C219)</f>
        <v/>
      </c>
      <c r="I221" s="801"/>
      <c r="J221" s="309">
        <v>198</v>
      </c>
      <c r="K221" s="294"/>
    </row>
    <row r="222" spans="1:11" ht="45.75" thickBot="1" x14ac:dyDescent="0.25">
      <c r="A222" s="719">
        <v>15.103</v>
      </c>
      <c r="B222" s="770" t="str">
        <f>Technical!D220</f>
        <v>Does the security review committee (or other designated group) review document control practices, assess compliance applicable procedures, and identify discrepancies and necessary corrective action?</v>
      </c>
      <c r="C222" s="784"/>
      <c r="D222" s="787"/>
      <c r="E222" s="784"/>
      <c r="F222" s="785"/>
      <c r="G222" s="587"/>
      <c r="H222" s="638" t="str">
        <f>+IF(Technical!C220="","",Technical!C220)</f>
        <v/>
      </c>
      <c r="I222" s="803"/>
      <c r="J222" s="320">
        <v>199</v>
      </c>
      <c r="K222" s="294"/>
    </row>
    <row r="223" spans="1:11" ht="21.75" thickBot="1" x14ac:dyDescent="0.25">
      <c r="A223" s="720">
        <v>16</v>
      </c>
      <c r="B223" s="738" t="s">
        <v>40</v>
      </c>
      <c r="C223" s="652" t="s">
        <v>610</v>
      </c>
      <c r="D223" s="653"/>
      <c r="E223" s="654"/>
      <c r="F223" s="624"/>
      <c r="G223" s="628"/>
      <c r="H223" s="627"/>
      <c r="I223" s="809"/>
      <c r="J223" s="640">
        <v>200</v>
      </c>
      <c r="K223" s="294"/>
    </row>
    <row r="224" spans="1:11" ht="45" x14ac:dyDescent="0.2">
      <c r="A224" s="714">
        <v>16.100999999999999</v>
      </c>
      <c r="B224" s="722" t="str">
        <f>Technical!D222</f>
        <v>Does the agency have a documented policy for identifying and controlling the distribution of and access to documents  it considers to be Sensitive Security Information (SSI) pursuant to 49 CFR Part 15 or 1520?</v>
      </c>
      <c r="C224" s="784"/>
      <c r="D224" s="784"/>
      <c r="E224" s="784"/>
      <c r="F224" s="785"/>
      <c r="G224" s="496"/>
      <c r="H224" s="638" t="str">
        <f>+IF(Technical!C222="","",Technical!C222)</f>
        <v/>
      </c>
      <c r="I224" s="800"/>
      <c r="J224" s="101">
        <v>201</v>
      </c>
      <c r="K224" s="294"/>
    </row>
    <row r="225" spans="1:11" ht="45" x14ac:dyDescent="0.2">
      <c r="A225" s="717">
        <v>16.102</v>
      </c>
      <c r="B225" s="722" t="str">
        <f>Technical!D223</f>
        <v>Does the agency have a documented policy for proper handling, control, and storage of documents labeled as or otherwise determined to be Sensitive Security Information (SSI) pursuant to 49 CFR Part 15 or 1520?</v>
      </c>
      <c r="C225" s="784"/>
      <c r="D225" s="786"/>
      <c r="E225" s="786"/>
      <c r="F225" s="785"/>
      <c r="G225" s="305"/>
      <c r="H225" s="638" t="str">
        <f>+IF(Technical!C223="","",Technical!C223)</f>
        <v/>
      </c>
      <c r="I225" s="801"/>
      <c r="J225" s="101">
        <v>202</v>
      </c>
      <c r="K225" s="294"/>
    </row>
    <row r="226" spans="1:11" ht="33.75" x14ac:dyDescent="0.2">
      <c r="A226" s="748">
        <v>16.103000000000002</v>
      </c>
      <c r="B226" s="722" t="str">
        <f>Technical!D224</f>
        <v xml:space="preserve">Are employees who may be provided SSI materials per 49 CFR Part 15 or 1520) familiar with the documented policy for the proper handling of such materials? </v>
      </c>
      <c r="C226" s="784"/>
      <c r="D226" s="786"/>
      <c r="E226" s="786"/>
      <c r="F226" s="785"/>
      <c r="G226" s="312"/>
      <c r="H226" s="638" t="str">
        <f>+IF(Technical!C224="","",Technical!C224)</f>
        <v/>
      </c>
      <c r="I226" s="801" t="s">
        <v>262</v>
      </c>
      <c r="J226" s="309">
        <v>203</v>
      </c>
      <c r="K226" s="294"/>
    </row>
    <row r="227" spans="1:11" s="369" customFormat="1" ht="45.75" thickBot="1" x14ac:dyDescent="0.25">
      <c r="A227" s="764">
        <v>16.103999999999999</v>
      </c>
      <c r="B227" s="722" t="str">
        <f>Technical!D225</f>
        <v>Have employees provided access to SSI material per 49 CFR Part 15 or 1520 received training on proper labeling, handling, dissemination, and storage (such as through the TSA on-line SSI training program)?</v>
      </c>
      <c r="C227" s="784"/>
      <c r="D227" s="787"/>
      <c r="E227" s="784"/>
      <c r="F227" s="785"/>
      <c r="G227" s="587"/>
      <c r="H227" s="638" t="str">
        <f>+IF(Technical!C225="","",Technical!C225)</f>
        <v/>
      </c>
      <c r="I227" s="820"/>
      <c r="J227" s="368">
        <v>204</v>
      </c>
      <c r="K227" s="294"/>
    </row>
    <row r="228" spans="1:11" x14ac:dyDescent="0.2">
      <c r="A228" s="743"/>
      <c r="B228" s="744" t="s">
        <v>42</v>
      </c>
      <c r="C228" s="650" t="s">
        <v>610</v>
      </c>
      <c r="D228" s="631"/>
      <c r="E228" s="631"/>
      <c r="F228" s="632"/>
      <c r="G228" s="633"/>
      <c r="H228" s="631"/>
      <c r="I228" s="810"/>
      <c r="J228" s="629">
        <v>205</v>
      </c>
      <c r="K228" s="294"/>
    </row>
    <row r="229" spans="1:11" ht="13.5" thickBot="1" x14ac:dyDescent="0.25">
      <c r="A229" s="745">
        <v>17</v>
      </c>
      <c r="B229" s="765" t="s">
        <v>41</v>
      </c>
      <c r="C229" s="651" t="s">
        <v>610</v>
      </c>
      <c r="D229" s="634"/>
      <c r="E229" s="634"/>
      <c r="F229" s="635"/>
      <c r="G229" s="636"/>
      <c r="H229" s="634"/>
      <c r="I229" s="811"/>
      <c r="J229" s="630">
        <v>206</v>
      </c>
      <c r="K229" s="294"/>
    </row>
    <row r="230" spans="1:11" ht="22.5" x14ac:dyDescent="0.2">
      <c r="A230" s="771">
        <v>17.100999999999999</v>
      </c>
      <c r="B230" s="729" t="str">
        <f>Technical!D228</f>
        <v>Has the agency established a schedule for conducting  its internal security audit process?</v>
      </c>
      <c r="C230" s="784"/>
      <c r="D230" s="784"/>
      <c r="E230" s="784"/>
      <c r="F230" s="785"/>
      <c r="G230" s="496"/>
      <c r="H230" s="638" t="str">
        <f>+IF(Technical!C228="","",Technical!C228)</f>
        <v/>
      </c>
      <c r="I230" s="800" t="s">
        <v>263</v>
      </c>
      <c r="J230" s="309">
        <v>207</v>
      </c>
      <c r="K230" s="294"/>
    </row>
    <row r="231" spans="1:11" ht="33.75" x14ac:dyDescent="0.2">
      <c r="A231" s="717">
        <v>17.102</v>
      </c>
      <c r="B231" s="729" t="str">
        <f>Technical!D229</f>
        <v>Does the SSP contain a description of the process used by the agency to audit its implementation of the SSP over the course of the agency's published schedule?</v>
      </c>
      <c r="C231" s="784"/>
      <c r="D231" s="786"/>
      <c r="E231" s="784"/>
      <c r="F231" s="785"/>
      <c r="G231" s="305"/>
      <c r="H231" s="638" t="str">
        <f>+IF(Technical!C229="","",Technical!C229)</f>
        <v/>
      </c>
      <c r="I231" s="801" t="s">
        <v>263</v>
      </c>
      <c r="J231" s="309">
        <v>208</v>
      </c>
      <c r="K231" s="294"/>
    </row>
    <row r="232" spans="1:11" ht="33.75" x14ac:dyDescent="0.2">
      <c r="A232" s="717">
        <v>17.103000000000002</v>
      </c>
      <c r="B232" s="729" t="str">
        <f>Technical!D230</f>
        <v>Has the transit agency established checklists and procedures to govern the conduct of its internal security audit process?</v>
      </c>
      <c r="C232" s="784"/>
      <c r="D232" s="786"/>
      <c r="E232" s="786"/>
      <c r="F232" s="785"/>
      <c r="G232" s="305"/>
      <c r="H232" s="638" t="str">
        <f>+IF(Technical!C230="","",Technical!C230)</f>
        <v/>
      </c>
      <c r="I232" s="801" t="s">
        <v>263</v>
      </c>
      <c r="J232" s="309">
        <v>209</v>
      </c>
      <c r="K232" s="294"/>
    </row>
    <row r="233" spans="1:11" ht="22.5" x14ac:dyDescent="0.2">
      <c r="A233" s="717">
        <v>17.103999999999999</v>
      </c>
      <c r="B233" s="729" t="str">
        <f>Technical!D231</f>
        <v xml:space="preserve">Is the transit agency complying with its internal security audit schedule? </v>
      </c>
      <c r="C233" s="784"/>
      <c r="D233" s="786"/>
      <c r="E233" s="786"/>
      <c r="F233" s="785"/>
      <c r="G233" s="305"/>
      <c r="H233" s="638" t="str">
        <f>+IF(Technical!C231="","",Technical!C231)</f>
        <v/>
      </c>
      <c r="I233" s="801" t="s">
        <v>263</v>
      </c>
      <c r="J233" s="309">
        <v>210</v>
      </c>
      <c r="K233" s="294"/>
    </row>
    <row r="234" spans="1:11" ht="67.5" x14ac:dyDescent="0.2">
      <c r="A234" s="717">
        <v>17.105</v>
      </c>
      <c r="B234" s="729" t="str">
        <f>Technical!D232</f>
        <v>Is each internal security audit documented in a written report, which includes evaluation of the adequacy and effectiveness of the SSP element and applicable implementing procedures audited, needed corrected actions, needed recommendations, an implementation schedule for corrective actions and status reporting?</v>
      </c>
      <c r="C234" s="784"/>
      <c r="D234" s="786"/>
      <c r="E234" s="786"/>
      <c r="F234" s="785"/>
      <c r="G234" s="305"/>
      <c r="H234" s="638" t="str">
        <f>+IF(Technical!C232="","",Technical!C232)</f>
        <v/>
      </c>
      <c r="I234" s="801" t="s">
        <v>263</v>
      </c>
      <c r="J234" s="309">
        <v>211</v>
      </c>
      <c r="K234" s="294"/>
    </row>
    <row r="235" spans="1:11" ht="45" x14ac:dyDescent="0.2">
      <c r="A235" s="716">
        <v>17.106000000000002</v>
      </c>
      <c r="B235" s="729" t="str">
        <f>Technical!D233</f>
        <v>In the last 12 months, has the Security Review Committee (or other designated group) addressed the findings and recommendations from the internal security audits, and updated plans, protocols and processes as necessary?</v>
      </c>
      <c r="C235" s="784"/>
      <c r="D235" s="786"/>
      <c r="E235" s="784"/>
      <c r="F235" s="785"/>
      <c r="G235" s="305"/>
      <c r="H235" s="638" t="str">
        <f>+IF(Technical!C233="","",Technical!C233)</f>
        <v/>
      </c>
      <c r="I235" s="801" t="s">
        <v>263</v>
      </c>
      <c r="J235" s="309">
        <v>212</v>
      </c>
      <c r="K235" s="294"/>
    </row>
    <row r="236" spans="1:11" ht="33.75" x14ac:dyDescent="0.2">
      <c r="A236" s="716">
        <v>17.106999999999999</v>
      </c>
      <c r="B236" s="715" t="str">
        <f>Technical!D234</f>
        <v>Does the transit agency’s internal security audit process ensure that auditors are independent from those responsible for the activity being audited?</v>
      </c>
      <c r="C236" s="784"/>
      <c r="D236" s="786"/>
      <c r="E236" s="784"/>
      <c r="F236" s="785"/>
      <c r="G236" s="305"/>
      <c r="H236" s="638" t="str">
        <f>+IF(Technical!C234="","",Technical!C234)</f>
        <v/>
      </c>
      <c r="I236" s="801"/>
      <c r="J236" s="309"/>
      <c r="K236" s="294"/>
    </row>
    <row r="237" spans="1:11" ht="22.5" x14ac:dyDescent="0.2">
      <c r="A237" s="716">
        <v>17.108000000000001</v>
      </c>
      <c r="B237" s="772" t="str">
        <f>IF('Agency Profile'!B19="X","N/A Not Governed By 49 CFR Part 659 ","Has the agency made its internal security audit schedule available to the SSO agency?")</f>
        <v xml:space="preserve">N/A Not Governed By 49 CFR Part 659 </v>
      </c>
      <c r="C237" s="786">
        <f>IF('Agency Profile'!B19="X",4,"")</f>
        <v>4</v>
      </c>
      <c r="D237" s="786"/>
      <c r="E237" s="786"/>
      <c r="F237" s="791" t="str">
        <f>IF('Agency Profile'!B19="X","N/A"," ")</f>
        <v>N/A</v>
      </c>
      <c r="G237" s="305" t="s">
        <v>268</v>
      </c>
      <c r="H237" s="638" t="str">
        <f>+IF(Technical!C235="","",Technical!C235)</f>
        <v/>
      </c>
      <c r="I237" s="801"/>
      <c r="J237" s="309"/>
      <c r="K237" s="294"/>
    </row>
    <row r="238" spans="1:11" ht="22.5" customHeight="1" x14ac:dyDescent="0.2">
      <c r="A238" s="716">
        <v>17.109000000000002</v>
      </c>
      <c r="B238" s="772" t="str">
        <f>IF('Agency Profile'!B19="X","N/A Not Governed By 49 CFR Part 659 ","Has the agency made checklists and procedures used in its internal security audits available to the SSO agency?")</f>
        <v xml:space="preserve">N/A Not Governed By 49 CFR Part 659 </v>
      </c>
      <c r="C238" s="786">
        <f>IF('Agency Profile'!B19="X",4,"")</f>
        <v>4</v>
      </c>
      <c r="D238" s="786"/>
      <c r="E238" s="786"/>
      <c r="F238" s="791" t="str">
        <f>IF('Agency Profile'!B19="X","N/A"," ")</f>
        <v>N/A</v>
      </c>
      <c r="G238" s="305" t="s">
        <v>269</v>
      </c>
      <c r="H238" s="638" t="str">
        <f>+IF(Technical!C236="","",Technical!C236)</f>
        <v/>
      </c>
      <c r="I238" s="801"/>
      <c r="J238" s="309"/>
      <c r="K238" s="294"/>
    </row>
    <row r="239" spans="1:11" x14ac:dyDescent="0.2">
      <c r="A239" s="716">
        <v>17.11</v>
      </c>
      <c r="B239" s="772" t="str">
        <f>IF('Agency Profile'!B19="X","N/A Not Governed By 49 CFR Part 659 ","Has the agency notified the SSO agency 30 days prior to the conduct of an internal security audit?")</f>
        <v xml:space="preserve">N/A Not Governed By 49 CFR Part 659 </v>
      </c>
      <c r="C239" s="786">
        <f>IF('Agency Profile'!B19="X",4,"")</f>
        <v>4</v>
      </c>
      <c r="D239" s="786"/>
      <c r="E239" s="786"/>
      <c r="F239" s="791" t="str">
        <f>IF('Agency Profile'!B19="X","N/A"," ")</f>
        <v>N/A</v>
      </c>
      <c r="G239" s="305" t="s">
        <v>270</v>
      </c>
      <c r="H239" s="638" t="str">
        <f>+IF(Technical!C237="","",Technical!C237)</f>
        <v/>
      </c>
      <c r="I239" s="801"/>
      <c r="J239" s="309"/>
      <c r="K239" s="294"/>
    </row>
    <row r="240" spans="1:11" x14ac:dyDescent="0.2">
      <c r="A240" s="716">
        <v>17.111000000000001</v>
      </c>
      <c r="B240" s="772" t="str">
        <f>IF('Agency Profile'!B19="X","N/A Not Governed By 49 CFR Part 659 ","Has a report documenting internal security audit process and the status of findings and corrective actions been made available to the SSO agency within the previous 12 months?")</f>
        <v xml:space="preserve">N/A Not Governed By 49 CFR Part 659 </v>
      </c>
      <c r="C240" s="786">
        <f>IF('Agency Profile'!B19="X",4,"")</f>
        <v>4</v>
      </c>
      <c r="D240" s="786"/>
      <c r="E240" s="786"/>
      <c r="F240" s="791" t="str">
        <f>IF('Agency Profile'!B19="X","N/A"," ")</f>
        <v>N/A</v>
      </c>
      <c r="G240" s="305" t="s">
        <v>271</v>
      </c>
      <c r="H240" s="638" t="str">
        <f>+IF(Technical!C238="","",Technical!C238)</f>
        <v/>
      </c>
      <c r="I240" s="801"/>
      <c r="J240" s="309"/>
      <c r="K240" s="294"/>
    </row>
    <row r="241" spans="1:11" x14ac:dyDescent="0.2">
      <c r="A241" s="748">
        <v>17.111999999999998</v>
      </c>
      <c r="B241" s="772" t="str">
        <f>IF('Agency Profile'!B19="X","N/A Not Governed By 49 CFR Part 659 ","Has the agency's chief executive certified to the SSO agency that the agency is in compliance with its SSP? ")</f>
        <v xml:space="preserve">N/A Not Governed By 49 CFR Part 659 </v>
      </c>
      <c r="C241" s="786">
        <f>IF('Agency Profile'!B19="X",4,"")</f>
        <v>4</v>
      </c>
      <c r="D241" s="786"/>
      <c r="E241" s="786"/>
      <c r="F241" s="791" t="str">
        <f>IF('Agency Profile'!B19="X","N/A"," ")</f>
        <v>N/A</v>
      </c>
      <c r="G241" s="305" t="s">
        <v>272</v>
      </c>
      <c r="H241" s="638" t="str">
        <f>+IF(Technical!C239="","",Technical!C239)</f>
        <v/>
      </c>
      <c r="I241" s="801"/>
      <c r="J241" s="309"/>
      <c r="K241" s="294"/>
    </row>
    <row r="242" spans="1:11" x14ac:dyDescent="0.2">
      <c r="A242" s="748">
        <v>17.113</v>
      </c>
      <c r="B242" s="772" t="str">
        <f>IF('Agency Profile'!B19="X","N/A Not Governed By 49 CFR Part 659 ","Was that certification included with the most recent annual report submitted to the SSO agency?")</f>
        <v xml:space="preserve">N/A Not Governed By 49 CFR Part 659 </v>
      </c>
      <c r="C242" s="786">
        <f>IF('Agency Profile'!B19="X",4,"")</f>
        <v>4</v>
      </c>
      <c r="D242" s="786"/>
      <c r="E242" s="786"/>
      <c r="F242" s="791" t="str">
        <f>IF('Agency Profile'!B19="X","N/A"," ")</f>
        <v>N/A</v>
      </c>
      <c r="G242" s="305" t="s">
        <v>272</v>
      </c>
      <c r="H242" s="638" t="str">
        <f>+IF(Technical!C240="","",Technical!C240)</f>
        <v/>
      </c>
      <c r="I242" s="801"/>
      <c r="J242" s="309"/>
      <c r="K242" s="294"/>
    </row>
    <row r="243" spans="1:11" ht="35.25" customHeight="1" thickBot="1" x14ac:dyDescent="0.25">
      <c r="A243" s="773">
        <v>17.114000000000001</v>
      </c>
      <c r="B243" s="774" t="str">
        <f>IF('Agency Profile'!B19="X","N/A Not Governed By 49 CFR Part 659 ","If the agency's chief executive was not able to certify to the SSO agency that the agency is in compliance with its SSP, was a corrective action plan developed and made available to the SSO?" )</f>
        <v xml:space="preserve">N/A Not Governed By 49 CFR Part 659 </v>
      </c>
      <c r="C243" s="786">
        <f>IF('Agency Profile'!B19="X",4,"")</f>
        <v>4</v>
      </c>
      <c r="D243" s="787"/>
      <c r="E243" s="787"/>
      <c r="F243" s="792" t="str">
        <f>IF('Agency Profile'!B19="X","N/A"," ")</f>
        <v>N/A</v>
      </c>
      <c r="G243" s="305" t="s">
        <v>273</v>
      </c>
      <c r="H243" s="638" t="str">
        <f>+IF(Technical!C241="","",Technical!C241)</f>
        <v/>
      </c>
      <c r="I243" s="801" t="s">
        <v>263</v>
      </c>
      <c r="J243" s="309">
        <v>213</v>
      </c>
      <c r="K243" s="294"/>
    </row>
    <row r="244" spans="1:11" ht="13.5" thickBot="1" x14ac:dyDescent="0.25">
      <c r="A244" s="775"/>
      <c r="B244" s="776" t="s">
        <v>611</v>
      </c>
      <c r="C244" s="662">
        <f>COUNTBLANK(C10:C243)</f>
        <v>195</v>
      </c>
      <c r="D244" s="671">
        <f>COUNTA(D10:D243)</f>
        <v>0</v>
      </c>
      <c r="E244" s="666">
        <f>COUNTA(E10:E243)</f>
        <v>0</v>
      </c>
      <c r="F244" s="466" t="s">
        <v>314</v>
      </c>
      <c r="G244" s="373"/>
      <c r="H244" s="374"/>
    </row>
    <row r="245" spans="1:11" ht="13.5" thickBot="1" x14ac:dyDescent="0.25">
      <c r="A245" s="775"/>
      <c r="B245" s="777"/>
      <c r="C245" s="664"/>
      <c r="D245" s="88"/>
      <c r="E245" s="669">
        <f>COUNTIF(C10:C243,"0")+COUNTIF(C10:C243,"1")+COUNTIF(C10:C243,"2")</f>
        <v>0</v>
      </c>
      <c r="F245" s="670" t="s">
        <v>316</v>
      </c>
      <c r="G245" s="373"/>
      <c r="H245" s="374"/>
    </row>
    <row r="246" spans="1:11" ht="26.25" thickBot="1" x14ac:dyDescent="0.25">
      <c r="A246" s="775"/>
      <c r="B246" s="777"/>
      <c r="C246" s="664"/>
      <c r="D246" s="88"/>
      <c r="E246" s="667">
        <f>SUM(E244-E245)</f>
        <v>0</v>
      </c>
      <c r="F246" s="668" t="s">
        <v>318</v>
      </c>
      <c r="G246" s="373"/>
      <c r="H246" s="374"/>
    </row>
    <row r="247" spans="1:11" x14ac:dyDescent="0.2">
      <c r="A247" s="775"/>
      <c r="B247" s="778"/>
      <c r="G247" s="373"/>
      <c r="H247" s="374"/>
    </row>
    <row r="248" spans="1:11" ht="13.5" hidden="1" thickBot="1" x14ac:dyDescent="0.25">
      <c r="A248" s="775"/>
      <c r="B248" s="776" t="s">
        <v>611</v>
      </c>
      <c r="C248" s="662">
        <f>COUNTBLANK(C10:C243)</f>
        <v>195</v>
      </c>
      <c r="G248" s="373"/>
      <c r="H248" s="374"/>
    </row>
    <row r="249" spans="1:11" hidden="1" x14ac:dyDescent="0.2">
      <c r="A249" s="775"/>
      <c r="B249" s="778"/>
      <c r="G249" s="373"/>
      <c r="H249" s="374"/>
    </row>
    <row r="250" spans="1:11" hidden="1" x14ac:dyDescent="0.2">
      <c r="A250" s="775"/>
      <c r="B250" s="778"/>
      <c r="G250" s="373"/>
      <c r="H250" s="374"/>
    </row>
    <row r="251" spans="1:11" hidden="1" x14ac:dyDescent="0.2">
      <c r="A251" s="775"/>
      <c r="B251" s="778"/>
      <c r="G251" s="373"/>
      <c r="H251" s="374"/>
    </row>
    <row r="252" spans="1:11" hidden="1" x14ac:dyDescent="0.2">
      <c r="A252" s="775"/>
      <c r="B252" s="778"/>
      <c r="G252" s="373"/>
      <c r="H252" s="374"/>
    </row>
    <row r="253" spans="1:11" hidden="1" x14ac:dyDescent="0.2">
      <c r="A253" s="775"/>
      <c r="B253" s="778"/>
      <c r="G253" s="373"/>
      <c r="H253" s="374"/>
    </row>
    <row r="254" spans="1:11" hidden="1" x14ac:dyDescent="0.2">
      <c r="A254" s="775"/>
      <c r="B254" s="778"/>
      <c r="G254" s="373"/>
      <c r="H254" s="374"/>
    </row>
    <row r="255" spans="1:11" hidden="1" x14ac:dyDescent="0.2">
      <c r="A255" s="775"/>
      <c r="B255" s="779" t="s">
        <v>313</v>
      </c>
      <c r="C255" s="372">
        <v>33</v>
      </c>
      <c r="G255" s="373"/>
      <c r="H255" s="374"/>
    </row>
    <row r="256" spans="1:11" hidden="1" x14ac:dyDescent="0.2">
      <c r="A256" s="775"/>
      <c r="B256" s="780" t="s">
        <v>315</v>
      </c>
      <c r="C256" s="142">
        <v>201</v>
      </c>
      <c r="G256" s="373"/>
      <c r="H256" s="374"/>
    </row>
    <row r="257" spans="1:14" hidden="1" x14ac:dyDescent="0.2">
      <c r="A257" s="775"/>
      <c r="B257" s="780" t="s">
        <v>317</v>
      </c>
      <c r="C257" s="142">
        <v>28</v>
      </c>
      <c r="G257" s="373"/>
      <c r="H257" s="374"/>
    </row>
    <row r="258" spans="1:14" hidden="1" x14ac:dyDescent="0.2">
      <c r="A258" s="775"/>
      <c r="B258" s="781"/>
      <c r="C258" s="142"/>
      <c r="G258" s="373"/>
      <c r="H258" s="374"/>
    </row>
    <row r="259" spans="1:14" hidden="1" x14ac:dyDescent="0.2">
      <c r="A259" s="775"/>
      <c r="B259" s="780" t="s">
        <v>319</v>
      </c>
      <c r="C259" s="142">
        <v>221</v>
      </c>
      <c r="G259" s="373"/>
      <c r="H259" s="374"/>
    </row>
    <row r="260" spans="1:14" hidden="1" x14ac:dyDescent="0.2">
      <c r="A260" s="775"/>
      <c r="B260" s="782" t="s">
        <v>334</v>
      </c>
      <c r="C260" s="143">
        <v>229</v>
      </c>
      <c r="G260" s="373"/>
      <c r="H260" s="374"/>
    </row>
    <row r="261" spans="1:14" ht="13.5" hidden="1" thickBot="1" x14ac:dyDescent="0.25">
      <c r="A261" s="775"/>
      <c r="B261" s="783" t="s">
        <v>321</v>
      </c>
      <c r="C261" s="147">
        <v>-8</v>
      </c>
      <c r="G261" s="373"/>
      <c r="H261" s="374"/>
    </row>
    <row r="262" spans="1:14" x14ac:dyDescent="0.2">
      <c r="A262" s="775"/>
      <c r="B262" s="778"/>
      <c r="G262" s="373"/>
      <c r="H262" s="374"/>
      <c r="N262" s="2" t="s">
        <v>274</v>
      </c>
    </row>
    <row r="263" spans="1:14" x14ac:dyDescent="0.2">
      <c r="G263" s="373"/>
      <c r="H263" s="374"/>
    </row>
    <row r="264" spans="1:14" x14ac:dyDescent="0.2">
      <c r="G264" s="373"/>
      <c r="H264" s="374"/>
    </row>
    <row r="265" spans="1:14" x14ac:dyDescent="0.2">
      <c r="G265" s="373"/>
      <c r="H265" s="374"/>
    </row>
    <row r="299" spans="3:3" hidden="1" x14ac:dyDescent="0.2">
      <c r="C299" s="98">
        <v>0</v>
      </c>
    </row>
    <row r="300" spans="3:3" hidden="1" x14ac:dyDescent="0.2">
      <c r="C300" s="98">
        <v>1</v>
      </c>
    </row>
    <row r="301" spans="3:3" hidden="1" x14ac:dyDescent="0.2">
      <c r="C301" s="98">
        <v>2</v>
      </c>
    </row>
    <row r="302" spans="3:3" hidden="1" x14ac:dyDescent="0.2">
      <c r="C302" s="98">
        <v>3</v>
      </c>
    </row>
    <row r="303" spans="3:3" hidden="1" x14ac:dyDescent="0.2">
      <c r="C303" s="98">
        <v>4</v>
      </c>
    </row>
  </sheetData>
  <sheetProtection password="877D" sheet="1" objects="1" scenarios="1" selectLockedCells="1"/>
  <mergeCells count="6">
    <mergeCell ref="H2:I2"/>
    <mergeCell ref="H1:I1"/>
    <mergeCell ref="C5:E5"/>
    <mergeCell ref="G5:H5"/>
    <mergeCell ref="H3:I3"/>
    <mergeCell ref="A3:F3"/>
  </mergeCells>
  <conditionalFormatting sqref="C10:C222 C224:C243">
    <cfRule type="containsText" dxfId="88" priority="33" stopIfTrue="1" operator="containsText" text="2">
      <formula>NOT(ISERROR(SEARCH("2",C10)))</formula>
    </cfRule>
    <cfRule type="containsText" dxfId="87" priority="34" stopIfTrue="1" operator="containsText" text="1">
      <formula>NOT(ISERROR(SEARCH("1",C10)))</formula>
    </cfRule>
    <cfRule type="containsText" dxfId="86" priority="35" stopIfTrue="1" operator="containsText" text="0">
      <formula>NOT(ISERROR(SEARCH("0",C10)))</formula>
    </cfRule>
  </conditionalFormatting>
  <conditionalFormatting sqref="E224:E243 E10:E222">
    <cfRule type="notContainsBlanks" dxfId="85" priority="32" stopIfTrue="1">
      <formula>LEN(TRIM(E10))&gt;0</formula>
    </cfRule>
  </conditionalFormatting>
  <conditionalFormatting sqref="H1:H4 H6:H243">
    <cfRule type="notContainsBlanks" dxfId="84" priority="31" stopIfTrue="1">
      <formula>LEN(TRIM(H1))&gt;0</formula>
    </cfRule>
  </conditionalFormatting>
  <conditionalFormatting sqref="D10:D209 D211:D222 D224:D243">
    <cfRule type="containsText" dxfId="83" priority="27" stopIfTrue="1" operator="containsText" text="X">
      <formula>NOT(ISERROR(SEARCH("X",D10)))</formula>
    </cfRule>
  </conditionalFormatting>
  <conditionalFormatting sqref="B237:B243">
    <cfRule type="containsText" dxfId="82" priority="18" stopIfTrue="1" operator="containsText" text="N/A Not Governed By 49 CFR Part 659">
      <formula>NOT(ISERROR(SEARCH("N/A Not Governed By 49 CFR Part 659",B237)))</formula>
    </cfRule>
  </conditionalFormatting>
  <conditionalFormatting sqref="C248 C244">
    <cfRule type="cellIs" dxfId="81" priority="10" operator="equal">
      <formula>0</formula>
    </cfRule>
    <cfRule type="cellIs" dxfId="80" priority="11" operator="greaterThan">
      <formula>0</formula>
    </cfRule>
  </conditionalFormatting>
  <conditionalFormatting sqref="C261">
    <cfRule type="cellIs" dxfId="79" priority="7" stopIfTrue="1" operator="lessThan">
      <formula>0</formula>
    </cfRule>
    <cfRule type="cellIs" dxfId="78" priority="8" stopIfTrue="1" operator="greaterThan">
      <formula>0</formula>
    </cfRule>
    <cfRule type="cellIs" dxfId="77" priority="9" stopIfTrue="1" operator="equal">
      <formula>0</formula>
    </cfRule>
  </conditionalFormatting>
  <conditionalFormatting sqref="E246">
    <cfRule type="cellIs" dxfId="76" priority="3" operator="greaterThan">
      <formula>0</formula>
    </cfRule>
    <cfRule type="cellIs" dxfId="75" priority="4" operator="equal">
      <formula>0</formula>
    </cfRule>
  </conditionalFormatting>
  <conditionalFormatting sqref="F24:F26 F33 F237:F243">
    <cfRule type="cellIs" dxfId="74" priority="2" operator="equal">
      <formula>"N/A"</formula>
    </cfRule>
  </conditionalFormatting>
  <conditionalFormatting sqref="B33 B24:B26">
    <cfRule type="cellIs" dxfId="73" priority="1" operator="equal">
      <formula>"N/A Not Governed By 49 CFR Part 659"</formula>
    </cfRule>
  </conditionalFormatting>
  <dataValidations xWindow="398" yWindow="563" count="3">
    <dataValidation type="list" allowBlank="1" showInputMessage="1" showErrorMessage="1" error="Must select an &quot;X&quot; " prompt="Select &quot;X&quot; from the dropdown box" sqref="D174:E202 D42:E51 D224:E227 E210 D204:E209 D144:E148 D220:E222 D151:E163 D165:E171 D114:E116 D80:E111 D119:E132 D135:E142 D28:E39 E24 D67:E77 D62:E65 D53:E60 D10:E23 D213:E217 D230:E243">
      <formula1>"X"</formula1>
    </dataValidation>
    <dataValidation type="whole" errorStyle="warning" allowBlank="1" showInputMessage="1" showErrorMessage="1" error="Must enter 0, 1, 2, 3, 4 " prompt="Must enter 0, 1, 2, 3, 4. If not applicable enter N/A in the Justification box and score it a 4." sqref="C237:C243">
      <formula1>0</formula1>
      <formula2>4</formula2>
    </dataValidation>
    <dataValidation type="list" errorStyle="warning" allowBlank="1" showInputMessage="1" showErrorMessage="1" error="Must enter 0, 1, 2, 3, 4 " prompt="Must enter 0, 1, 2, 3, 4. If not applicable enter N/A in the Justification box and score it a 4." sqref="C10:C26 C28:C39 C42:C51 C53:C60 C62:C65 C67:C77 C80:C111 C114:C116 C119:C132 C135:C142 C144:C148 C151:C163 C165:C171 C174:C202 C204:C210 C213:C217 C220:C222 C224:C227 C230:C236">
      <formula1>$C$298:$C$303</formula1>
    </dataValidation>
  </dataValidations>
  <pageMargins left="0.7" right="0.7" top="0.75" bottom="0.75" header="0.3" footer="0.3"/>
  <pageSetup scale="41" orientation="portrait" r:id="rId1"/>
  <headerFooter>
    <oddHeader>&amp;C&amp;"Arial,Bold"&amp;16SENSITIVE SECURITY INFORMATION</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86"/>
  <sheetViews>
    <sheetView workbookViewId="0">
      <selection activeCell="I31" sqref="I31"/>
    </sheetView>
  </sheetViews>
  <sheetFormatPr defaultRowHeight="12.75" x14ac:dyDescent="0.2"/>
  <cols>
    <col min="1" max="5" width="9.140625" style="688"/>
    <col min="6" max="9" width="11" style="688" customWidth="1"/>
    <col min="10" max="16384" width="9.140625" style="688"/>
  </cols>
  <sheetData>
    <row r="1" spans="1:10" ht="20.25" x14ac:dyDescent="0.2">
      <c r="A1" s="883" t="s">
        <v>615</v>
      </c>
      <c r="B1" s="884"/>
      <c r="C1" s="884"/>
      <c r="D1" s="884"/>
      <c r="E1" s="884"/>
      <c r="F1" s="884"/>
      <c r="G1" s="884"/>
      <c r="H1" s="884"/>
      <c r="I1" s="884"/>
      <c r="J1" s="687"/>
    </row>
    <row r="2" spans="1:10" x14ac:dyDescent="0.2">
      <c r="A2" s="690"/>
      <c r="B2" s="690"/>
      <c r="C2" s="690"/>
      <c r="D2" s="690"/>
      <c r="E2" s="690"/>
      <c r="F2" s="690"/>
      <c r="G2" s="690"/>
      <c r="H2" s="690"/>
      <c r="I2" s="690"/>
    </row>
    <row r="3" spans="1:10" ht="15" x14ac:dyDescent="0.25">
      <c r="A3" s="881" t="s">
        <v>616</v>
      </c>
      <c r="B3" s="882"/>
      <c r="C3" s="882"/>
      <c r="D3" s="882"/>
      <c r="E3" s="882"/>
      <c r="F3" s="686"/>
      <c r="G3" s="690"/>
      <c r="H3" s="690"/>
      <c r="I3" s="690"/>
    </row>
    <row r="4" spans="1:10" ht="15" x14ac:dyDescent="0.25">
      <c r="A4" s="881" t="s">
        <v>625</v>
      </c>
      <c r="B4" s="882"/>
      <c r="C4" s="882"/>
      <c r="D4" s="882"/>
      <c r="E4" s="882"/>
      <c r="F4" s="691"/>
      <c r="G4" s="690"/>
      <c r="H4" s="690"/>
      <c r="I4" s="690"/>
    </row>
    <row r="5" spans="1:10" ht="15" x14ac:dyDescent="0.25">
      <c r="A5" s="690"/>
      <c r="B5" s="881" t="s">
        <v>617</v>
      </c>
      <c r="C5" s="882"/>
      <c r="D5" s="882"/>
      <c r="E5" s="882"/>
      <c r="F5" s="686"/>
      <c r="G5" s="690"/>
      <c r="H5" s="690"/>
      <c r="I5" s="690"/>
    </row>
    <row r="6" spans="1:10" ht="15" x14ac:dyDescent="0.25">
      <c r="A6" s="690"/>
      <c r="B6" s="881" t="s">
        <v>618</v>
      </c>
      <c r="C6" s="882"/>
      <c r="D6" s="882"/>
      <c r="E6" s="882"/>
      <c r="F6" s="686"/>
      <c r="G6" s="690"/>
      <c r="H6" s="690"/>
      <c r="I6" s="690"/>
    </row>
    <row r="7" spans="1:10" ht="15" x14ac:dyDescent="0.25">
      <c r="A7" s="690"/>
      <c r="B7" s="881" t="s">
        <v>619</v>
      </c>
      <c r="C7" s="882"/>
      <c r="D7" s="882"/>
      <c r="E7" s="882"/>
      <c r="F7" s="686"/>
      <c r="G7" s="690"/>
      <c r="H7" s="690"/>
      <c r="I7" s="690"/>
    </row>
    <row r="8" spans="1:10" ht="15" x14ac:dyDescent="0.25">
      <c r="A8" s="881" t="s">
        <v>626</v>
      </c>
      <c r="B8" s="882"/>
      <c r="C8" s="882"/>
      <c r="D8" s="882"/>
      <c r="E8" s="882"/>
      <c r="F8" s="686"/>
      <c r="G8" s="690"/>
      <c r="H8" s="690"/>
      <c r="I8" s="690"/>
    </row>
    <row r="9" spans="1:10" ht="15" x14ac:dyDescent="0.25">
      <c r="A9" s="881" t="s">
        <v>627</v>
      </c>
      <c r="B9" s="882"/>
      <c r="C9" s="882"/>
      <c r="D9" s="882"/>
      <c r="E9" s="882"/>
      <c r="F9" s="686"/>
      <c r="G9" s="690"/>
      <c r="H9" s="690"/>
      <c r="I9" s="690"/>
    </row>
    <row r="10" spans="1:10" ht="15" x14ac:dyDescent="0.25">
      <c r="A10" s="881" t="s">
        <v>628</v>
      </c>
      <c r="B10" s="882"/>
      <c r="C10" s="882"/>
      <c r="D10" s="882"/>
      <c r="E10" s="882"/>
      <c r="F10" s="686"/>
      <c r="G10" s="690"/>
      <c r="H10" s="690"/>
      <c r="I10" s="690"/>
    </row>
    <row r="11" spans="1:10" ht="15" x14ac:dyDescent="0.25">
      <c r="A11" s="690"/>
      <c r="B11" s="692"/>
      <c r="C11" s="693"/>
      <c r="D11" s="693"/>
      <c r="E11" s="693"/>
      <c r="F11" s="690"/>
      <c r="G11" s="690"/>
      <c r="H11" s="690"/>
      <c r="I11" s="690"/>
    </row>
    <row r="12" spans="1:10" ht="15" x14ac:dyDescent="0.25">
      <c r="A12" s="690"/>
      <c r="B12" s="694"/>
      <c r="C12" s="695"/>
      <c r="D12" s="695"/>
      <c r="E12" s="695"/>
      <c r="F12" s="689" t="s">
        <v>621</v>
      </c>
      <c r="G12" s="689" t="s">
        <v>622</v>
      </c>
      <c r="H12" s="689" t="s">
        <v>623</v>
      </c>
      <c r="I12" s="689" t="s">
        <v>624</v>
      </c>
    </row>
    <row r="13" spans="1:10" ht="15" x14ac:dyDescent="0.25">
      <c r="A13" s="881" t="s">
        <v>620</v>
      </c>
      <c r="B13" s="882"/>
      <c r="C13" s="882"/>
      <c r="D13" s="882"/>
      <c r="E13" s="882"/>
      <c r="F13" s="686"/>
      <c r="G13" s="686"/>
      <c r="H13" s="686"/>
      <c r="I13" s="686"/>
    </row>
    <row r="48" spans="5:5" hidden="1" x14ac:dyDescent="0.2">
      <c r="E48" s="688">
        <v>1</v>
      </c>
    </row>
    <row r="49" spans="5:5" hidden="1" x14ac:dyDescent="0.2">
      <c r="E49" s="688">
        <v>2</v>
      </c>
    </row>
    <row r="50" spans="5:5" hidden="1" x14ac:dyDescent="0.2">
      <c r="E50" s="688">
        <v>3</v>
      </c>
    </row>
    <row r="51" spans="5:5" hidden="1" x14ac:dyDescent="0.2">
      <c r="E51" s="688">
        <v>4</v>
      </c>
    </row>
    <row r="52" spans="5:5" hidden="1" x14ac:dyDescent="0.2">
      <c r="E52" s="688">
        <v>5</v>
      </c>
    </row>
    <row r="53" spans="5:5" hidden="1" x14ac:dyDescent="0.2">
      <c r="E53" s="688">
        <v>6</v>
      </c>
    </row>
    <row r="54" spans="5:5" hidden="1" x14ac:dyDescent="0.2">
      <c r="E54" s="688">
        <v>7</v>
      </c>
    </row>
    <row r="55" spans="5:5" hidden="1" x14ac:dyDescent="0.2">
      <c r="E55" s="688">
        <v>8</v>
      </c>
    </row>
    <row r="56" spans="5:5" hidden="1" x14ac:dyDescent="0.2">
      <c r="E56" s="688">
        <v>9</v>
      </c>
    </row>
    <row r="57" spans="5:5" hidden="1" x14ac:dyDescent="0.2">
      <c r="E57" s="688">
        <v>10</v>
      </c>
    </row>
    <row r="58" spans="5:5" hidden="1" x14ac:dyDescent="0.2">
      <c r="E58" s="688">
        <v>11</v>
      </c>
    </row>
    <row r="59" spans="5:5" hidden="1" x14ac:dyDescent="0.2">
      <c r="E59" s="688">
        <v>12</v>
      </c>
    </row>
    <row r="60" spans="5:5" hidden="1" x14ac:dyDescent="0.2">
      <c r="E60" s="688">
        <v>13</v>
      </c>
    </row>
    <row r="61" spans="5:5" hidden="1" x14ac:dyDescent="0.2">
      <c r="E61" s="688">
        <v>14</v>
      </c>
    </row>
    <row r="62" spans="5:5" hidden="1" x14ac:dyDescent="0.2">
      <c r="E62" s="688">
        <v>15</v>
      </c>
    </row>
    <row r="63" spans="5:5" hidden="1" x14ac:dyDescent="0.2">
      <c r="E63" s="688">
        <v>16</v>
      </c>
    </row>
    <row r="64" spans="5:5" hidden="1" x14ac:dyDescent="0.2">
      <c r="E64" s="688">
        <v>17</v>
      </c>
    </row>
    <row r="65" spans="5:5" hidden="1" x14ac:dyDescent="0.2">
      <c r="E65" s="688">
        <v>18</v>
      </c>
    </row>
    <row r="66" spans="5:5" hidden="1" x14ac:dyDescent="0.2">
      <c r="E66" s="688">
        <v>19</v>
      </c>
    </row>
    <row r="67" spans="5:5" hidden="1" x14ac:dyDescent="0.2">
      <c r="E67" s="688">
        <v>20</v>
      </c>
    </row>
    <row r="68" spans="5:5" hidden="1" x14ac:dyDescent="0.2">
      <c r="E68" s="688">
        <v>21</v>
      </c>
    </row>
    <row r="69" spans="5:5" hidden="1" x14ac:dyDescent="0.2">
      <c r="E69" s="688">
        <v>22</v>
      </c>
    </row>
    <row r="70" spans="5:5" hidden="1" x14ac:dyDescent="0.2">
      <c r="E70" s="688">
        <v>23</v>
      </c>
    </row>
    <row r="71" spans="5:5" hidden="1" x14ac:dyDescent="0.2">
      <c r="E71" s="688">
        <v>24</v>
      </c>
    </row>
    <row r="72" spans="5:5" hidden="1" x14ac:dyDescent="0.2">
      <c r="E72" s="688">
        <v>25</v>
      </c>
    </row>
    <row r="73" spans="5:5" hidden="1" x14ac:dyDescent="0.2">
      <c r="E73" s="688">
        <v>26</v>
      </c>
    </row>
    <row r="74" spans="5:5" hidden="1" x14ac:dyDescent="0.2">
      <c r="E74" s="688">
        <v>27</v>
      </c>
    </row>
    <row r="75" spans="5:5" hidden="1" x14ac:dyDescent="0.2">
      <c r="E75" s="688">
        <v>28</v>
      </c>
    </row>
    <row r="76" spans="5:5" hidden="1" x14ac:dyDescent="0.2">
      <c r="E76" s="688">
        <v>29</v>
      </c>
    </row>
    <row r="77" spans="5:5" hidden="1" x14ac:dyDescent="0.2">
      <c r="E77" s="688">
        <v>30</v>
      </c>
    </row>
    <row r="78" spans="5:5" hidden="1" x14ac:dyDescent="0.2">
      <c r="E78" s="688">
        <v>31</v>
      </c>
    </row>
    <row r="79" spans="5:5" hidden="1" x14ac:dyDescent="0.2">
      <c r="E79" s="688">
        <v>32</v>
      </c>
    </row>
    <row r="80" spans="5:5" hidden="1" x14ac:dyDescent="0.2">
      <c r="E80" s="688">
        <v>33</v>
      </c>
    </row>
    <row r="81" spans="5:5" hidden="1" x14ac:dyDescent="0.2">
      <c r="E81" s="688">
        <v>34</v>
      </c>
    </row>
    <row r="82" spans="5:5" hidden="1" x14ac:dyDescent="0.2">
      <c r="E82" s="688">
        <v>35</v>
      </c>
    </row>
    <row r="83" spans="5:5" hidden="1" x14ac:dyDescent="0.2">
      <c r="E83" s="688">
        <v>36</v>
      </c>
    </row>
    <row r="84" spans="5:5" hidden="1" x14ac:dyDescent="0.2">
      <c r="E84" s="688">
        <v>37</v>
      </c>
    </row>
    <row r="85" spans="5:5" hidden="1" x14ac:dyDescent="0.2">
      <c r="E85" s="688">
        <v>38</v>
      </c>
    </row>
    <row r="86" spans="5:5" hidden="1" x14ac:dyDescent="0.2">
      <c r="E86" s="688">
        <v>39</v>
      </c>
    </row>
    <row r="87" spans="5:5" hidden="1" x14ac:dyDescent="0.2">
      <c r="E87" s="688">
        <v>40</v>
      </c>
    </row>
    <row r="88" spans="5:5" hidden="1" x14ac:dyDescent="0.2">
      <c r="E88" s="688">
        <v>41</v>
      </c>
    </row>
    <row r="89" spans="5:5" hidden="1" x14ac:dyDescent="0.2">
      <c r="E89" s="688">
        <v>42</v>
      </c>
    </row>
    <row r="90" spans="5:5" hidden="1" x14ac:dyDescent="0.2">
      <c r="E90" s="688">
        <v>43</v>
      </c>
    </row>
    <row r="91" spans="5:5" hidden="1" x14ac:dyDescent="0.2">
      <c r="E91" s="688">
        <v>44</v>
      </c>
    </row>
    <row r="92" spans="5:5" hidden="1" x14ac:dyDescent="0.2">
      <c r="E92" s="688">
        <v>45</v>
      </c>
    </row>
    <row r="93" spans="5:5" hidden="1" x14ac:dyDescent="0.2">
      <c r="E93" s="688">
        <v>46</v>
      </c>
    </row>
    <row r="94" spans="5:5" hidden="1" x14ac:dyDescent="0.2">
      <c r="E94" s="688">
        <v>47</v>
      </c>
    </row>
    <row r="95" spans="5:5" hidden="1" x14ac:dyDescent="0.2">
      <c r="E95" s="688">
        <v>48</v>
      </c>
    </row>
    <row r="96" spans="5:5" hidden="1" x14ac:dyDescent="0.2">
      <c r="E96" s="688">
        <v>49</v>
      </c>
    </row>
    <row r="97" spans="5:5" hidden="1" x14ac:dyDescent="0.2">
      <c r="E97" s="688">
        <v>50</v>
      </c>
    </row>
    <row r="98" spans="5:5" hidden="1" x14ac:dyDescent="0.2">
      <c r="E98" s="688">
        <v>51</v>
      </c>
    </row>
    <row r="99" spans="5:5" hidden="1" x14ac:dyDescent="0.2">
      <c r="E99" s="688">
        <v>52</v>
      </c>
    </row>
    <row r="100" spans="5:5" hidden="1" x14ac:dyDescent="0.2">
      <c r="E100" s="688">
        <v>53</v>
      </c>
    </row>
    <row r="101" spans="5:5" hidden="1" x14ac:dyDescent="0.2">
      <c r="E101" s="688">
        <v>54</v>
      </c>
    </row>
    <row r="102" spans="5:5" hidden="1" x14ac:dyDescent="0.2">
      <c r="E102" s="688">
        <v>55</v>
      </c>
    </row>
    <row r="103" spans="5:5" hidden="1" x14ac:dyDescent="0.2">
      <c r="E103" s="688">
        <v>56</v>
      </c>
    </row>
    <row r="104" spans="5:5" hidden="1" x14ac:dyDescent="0.2">
      <c r="E104" s="688">
        <v>57</v>
      </c>
    </row>
    <row r="105" spans="5:5" hidden="1" x14ac:dyDescent="0.2">
      <c r="E105" s="688">
        <v>58</v>
      </c>
    </row>
    <row r="106" spans="5:5" hidden="1" x14ac:dyDescent="0.2">
      <c r="E106" s="688">
        <v>59</v>
      </c>
    </row>
    <row r="107" spans="5:5" hidden="1" x14ac:dyDescent="0.2">
      <c r="E107" s="688">
        <v>60</v>
      </c>
    </row>
    <row r="108" spans="5:5" hidden="1" x14ac:dyDescent="0.2">
      <c r="E108" s="688">
        <v>61</v>
      </c>
    </row>
    <row r="109" spans="5:5" hidden="1" x14ac:dyDescent="0.2">
      <c r="E109" s="688">
        <v>62</v>
      </c>
    </row>
    <row r="110" spans="5:5" hidden="1" x14ac:dyDescent="0.2">
      <c r="E110" s="688">
        <v>63</v>
      </c>
    </row>
    <row r="111" spans="5:5" hidden="1" x14ac:dyDescent="0.2">
      <c r="E111" s="688">
        <v>64</v>
      </c>
    </row>
    <row r="112" spans="5:5" hidden="1" x14ac:dyDescent="0.2">
      <c r="E112" s="688">
        <v>65</v>
      </c>
    </row>
    <row r="113" spans="5:5" hidden="1" x14ac:dyDescent="0.2">
      <c r="E113" s="688">
        <v>66</v>
      </c>
    </row>
    <row r="114" spans="5:5" hidden="1" x14ac:dyDescent="0.2">
      <c r="E114" s="688">
        <v>67</v>
      </c>
    </row>
    <row r="115" spans="5:5" hidden="1" x14ac:dyDescent="0.2">
      <c r="E115" s="688">
        <v>68</v>
      </c>
    </row>
    <row r="116" spans="5:5" hidden="1" x14ac:dyDescent="0.2">
      <c r="E116" s="688">
        <v>69</v>
      </c>
    </row>
    <row r="117" spans="5:5" hidden="1" x14ac:dyDescent="0.2">
      <c r="E117" s="688">
        <v>70</v>
      </c>
    </row>
    <row r="118" spans="5:5" hidden="1" x14ac:dyDescent="0.2">
      <c r="E118" s="688">
        <v>71</v>
      </c>
    </row>
    <row r="119" spans="5:5" hidden="1" x14ac:dyDescent="0.2">
      <c r="E119" s="688">
        <v>72</v>
      </c>
    </row>
    <row r="120" spans="5:5" hidden="1" x14ac:dyDescent="0.2">
      <c r="E120" s="688">
        <v>73</v>
      </c>
    </row>
    <row r="121" spans="5:5" hidden="1" x14ac:dyDescent="0.2">
      <c r="E121" s="688">
        <v>74</v>
      </c>
    </row>
    <row r="122" spans="5:5" hidden="1" x14ac:dyDescent="0.2">
      <c r="E122" s="688">
        <v>75</v>
      </c>
    </row>
    <row r="123" spans="5:5" hidden="1" x14ac:dyDescent="0.2">
      <c r="E123" s="688">
        <v>76</v>
      </c>
    </row>
    <row r="124" spans="5:5" hidden="1" x14ac:dyDescent="0.2">
      <c r="E124" s="688">
        <v>77</v>
      </c>
    </row>
    <row r="125" spans="5:5" hidden="1" x14ac:dyDescent="0.2">
      <c r="E125" s="688">
        <v>78</v>
      </c>
    </row>
    <row r="126" spans="5:5" hidden="1" x14ac:dyDescent="0.2">
      <c r="E126" s="688">
        <v>79</v>
      </c>
    </row>
    <row r="127" spans="5:5" hidden="1" x14ac:dyDescent="0.2">
      <c r="E127" s="688">
        <v>80</v>
      </c>
    </row>
    <row r="128" spans="5:5" hidden="1" x14ac:dyDescent="0.2">
      <c r="E128" s="688">
        <v>81</v>
      </c>
    </row>
    <row r="129" spans="5:5" hidden="1" x14ac:dyDescent="0.2">
      <c r="E129" s="688">
        <v>82</v>
      </c>
    </row>
    <row r="130" spans="5:5" hidden="1" x14ac:dyDescent="0.2">
      <c r="E130" s="688">
        <v>83</v>
      </c>
    </row>
    <row r="131" spans="5:5" hidden="1" x14ac:dyDescent="0.2">
      <c r="E131" s="688">
        <v>84</v>
      </c>
    </row>
    <row r="132" spans="5:5" hidden="1" x14ac:dyDescent="0.2">
      <c r="E132" s="688">
        <v>85</v>
      </c>
    </row>
    <row r="133" spans="5:5" hidden="1" x14ac:dyDescent="0.2">
      <c r="E133" s="688">
        <v>86</v>
      </c>
    </row>
    <row r="134" spans="5:5" hidden="1" x14ac:dyDescent="0.2">
      <c r="E134" s="688">
        <v>87</v>
      </c>
    </row>
    <row r="135" spans="5:5" hidden="1" x14ac:dyDescent="0.2">
      <c r="E135" s="688">
        <v>88</v>
      </c>
    </row>
    <row r="136" spans="5:5" hidden="1" x14ac:dyDescent="0.2">
      <c r="E136" s="688">
        <v>89</v>
      </c>
    </row>
    <row r="137" spans="5:5" hidden="1" x14ac:dyDescent="0.2">
      <c r="E137" s="688">
        <v>90</v>
      </c>
    </row>
    <row r="138" spans="5:5" hidden="1" x14ac:dyDescent="0.2">
      <c r="E138" s="688">
        <v>91</v>
      </c>
    </row>
    <row r="139" spans="5:5" hidden="1" x14ac:dyDescent="0.2">
      <c r="E139" s="688">
        <v>92</v>
      </c>
    </row>
    <row r="140" spans="5:5" hidden="1" x14ac:dyDescent="0.2">
      <c r="E140" s="688">
        <v>93</v>
      </c>
    </row>
    <row r="141" spans="5:5" hidden="1" x14ac:dyDescent="0.2">
      <c r="E141" s="688">
        <v>94</v>
      </c>
    </row>
    <row r="142" spans="5:5" hidden="1" x14ac:dyDescent="0.2">
      <c r="E142" s="688">
        <v>95</v>
      </c>
    </row>
    <row r="143" spans="5:5" hidden="1" x14ac:dyDescent="0.2">
      <c r="E143" s="688">
        <v>96</v>
      </c>
    </row>
    <row r="144" spans="5:5" hidden="1" x14ac:dyDescent="0.2">
      <c r="E144" s="688">
        <v>97</v>
      </c>
    </row>
    <row r="145" spans="5:5" hidden="1" x14ac:dyDescent="0.2">
      <c r="E145" s="688">
        <v>98</v>
      </c>
    </row>
    <row r="146" spans="5:5" hidden="1" x14ac:dyDescent="0.2">
      <c r="E146" s="688">
        <v>99</v>
      </c>
    </row>
    <row r="147" spans="5:5" hidden="1" x14ac:dyDescent="0.2">
      <c r="E147" s="688">
        <v>100</v>
      </c>
    </row>
    <row r="148" spans="5:5" hidden="1" x14ac:dyDescent="0.2">
      <c r="E148" s="688">
        <v>101</v>
      </c>
    </row>
    <row r="149" spans="5:5" hidden="1" x14ac:dyDescent="0.2">
      <c r="E149" s="688">
        <v>102</v>
      </c>
    </row>
    <row r="150" spans="5:5" hidden="1" x14ac:dyDescent="0.2">
      <c r="E150" s="688">
        <v>103</v>
      </c>
    </row>
    <row r="151" spans="5:5" hidden="1" x14ac:dyDescent="0.2">
      <c r="E151" s="688">
        <v>104</v>
      </c>
    </row>
    <row r="152" spans="5:5" hidden="1" x14ac:dyDescent="0.2">
      <c r="E152" s="688">
        <v>105</v>
      </c>
    </row>
    <row r="153" spans="5:5" hidden="1" x14ac:dyDescent="0.2">
      <c r="E153" s="688">
        <v>106</v>
      </c>
    </row>
    <row r="154" spans="5:5" hidden="1" x14ac:dyDescent="0.2">
      <c r="E154" s="688">
        <v>107</v>
      </c>
    </row>
    <row r="155" spans="5:5" hidden="1" x14ac:dyDescent="0.2">
      <c r="E155" s="688">
        <v>108</v>
      </c>
    </row>
    <row r="156" spans="5:5" hidden="1" x14ac:dyDescent="0.2">
      <c r="E156" s="688">
        <v>109</v>
      </c>
    </row>
    <row r="157" spans="5:5" hidden="1" x14ac:dyDescent="0.2">
      <c r="E157" s="688">
        <v>110</v>
      </c>
    </row>
    <row r="158" spans="5:5" hidden="1" x14ac:dyDescent="0.2">
      <c r="E158" s="688">
        <v>111</v>
      </c>
    </row>
    <row r="159" spans="5:5" hidden="1" x14ac:dyDescent="0.2">
      <c r="E159" s="688">
        <v>112</v>
      </c>
    </row>
    <row r="160" spans="5:5" hidden="1" x14ac:dyDescent="0.2">
      <c r="E160" s="688">
        <v>113</v>
      </c>
    </row>
    <row r="161" spans="5:5" hidden="1" x14ac:dyDescent="0.2">
      <c r="E161" s="688">
        <v>114</v>
      </c>
    </row>
    <row r="162" spans="5:5" hidden="1" x14ac:dyDescent="0.2">
      <c r="E162" s="688">
        <v>115</v>
      </c>
    </row>
    <row r="163" spans="5:5" hidden="1" x14ac:dyDescent="0.2">
      <c r="E163" s="688">
        <v>116</v>
      </c>
    </row>
    <row r="164" spans="5:5" hidden="1" x14ac:dyDescent="0.2">
      <c r="E164" s="688">
        <v>117</v>
      </c>
    </row>
    <row r="165" spans="5:5" hidden="1" x14ac:dyDescent="0.2">
      <c r="E165" s="688">
        <v>118</v>
      </c>
    </row>
    <row r="166" spans="5:5" hidden="1" x14ac:dyDescent="0.2">
      <c r="E166" s="688">
        <v>119</v>
      </c>
    </row>
    <row r="167" spans="5:5" hidden="1" x14ac:dyDescent="0.2">
      <c r="E167" s="688">
        <v>120</v>
      </c>
    </row>
    <row r="168" spans="5:5" hidden="1" x14ac:dyDescent="0.2">
      <c r="E168" s="688">
        <v>121</v>
      </c>
    </row>
    <row r="169" spans="5:5" hidden="1" x14ac:dyDescent="0.2">
      <c r="E169" s="688">
        <v>122</v>
      </c>
    </row>
    <row r="170" spans="5:5" hidden="1" x14ac:dyDescent="0.2">
      <c r="E170" s="688">
        <v>123</v>
      </c>
    </row>
    <row r="171" spans="5:5" hidden="1" x14ac:dyDescent="0.2">
      <c r="E171" s="688">
        <v>124</v>
      </c>
    </row>
    <row r="172" spans="5:5" hidden="1" x14ac:dyDescent="0.2">
      <c r="E172" s="688">
        <v>125</v>
      </c>
    </row>
    <row r="173" spans="5:5" hidden="1" x14ac:dyDescent="0.2">
      <c r="E173" s="688">
        <v>126</v>
      </c>
    </row>
    <row r="174" spans="5:5" hidden="1" x14ac:dyDescent="0.2">
      <c r="E174" s="688">
        <v>127</v>
      </c>
    </row>
    <row r="175" spans="5:5" hidden="1" x14ac:dyDescent="0.2">
      <c r="E175" s="688">
        <v>128</v>
      </c>
    </row>
    <row r="176" spans="5:5" hidden="1" x14ac:dyDescent="0.2">
      <c r="E176" s="688">
        <v>129</v>
      </c>
    </row>
    <row r="177" spans="5:5" hidden="1" x14ac:dyDescent="0.2">
      <c r="E177" s="688">
        <v>130</v>
      </c>
    </row>
    <row r="178" spans="5:5" hidden="1" x14ac:dyDescent="0.2">
      <c r="E178" s="688">
        <v>131</v>
      </c>
    </row>
    <row r="179" spans="5:5" hidden="1" x14ac:dyDescent="0.2">
      <c r="E179" s="688">
        <v>132</v>
      </c>
    </row>
    <row r="180" spans="5:5" hidden="1" x14ac:dyDescent="0.2">
      <c r="E180" s="688">
        <v>133</v>
      </c>
    </row>
    <row r="181" spans="5:5" hidden="1" x14ac:dyDescent="0.2">
      <c r="E181" s="688">
        <v>134</v>
      </c>
    </row>
    <row r="182" spans="5:5" hidden="1" x14ac:dyDescent="0.2">
      <c r="E182" s="688">
        <v>135</v>
      </c>
    </row>
    <row r="183" spans="5:5" hidden="1" x14ac:dyDescent="0.2">
      <c r="E183" s="688">
        <v>136</v>
      </c>
    </row>
    <row r="184" spans="5:5" hidden="1" x14ac:dyDescent="0.2">
      <c r="E184" s="688">
        <v>137</v>
      </c>
    </row>
    <row r="185" spans="5:5" hidden="1" x14ac:dyDescent="0.2">
      <c r="E185" s="688">
        <v>138</v>
      </c>
    </row>
    <row r="186" spans="5:5" hidden="1" x14ac:dyDescent="0.2">
      <c r="E186" s="688">
        <v>139</v>
      </c>
    </row>
  </sheetData>
  <mergeCells count="10">
    <mergeCell ref="A13:E13"/>
    <mergeCell ref="A8:E8"/>
    <mergeCell ref="A9:E9"/>
    <mergeCell ref="A10:E10"/>
    <mergeCell ref="A1:I1"/>
    <mergeCell ref="A3:E3"/>
    <mergeCell ref="B5:E5"/>
    <mergeCell ref="A4:E4"/>
    <mergeCell ref="B6:E6"/>
    <mergeCell ref="B7:E7"/>
  </mergeCells>
  <dataValidations count="1">
    <dataValidation type="list" allowBlank="1" showInputMessage="1" showErrorMessage="1" sqref="F3 F5:F10 F13:I13">
      <formula1>$E$48:$E$147</formula1>
    </dataValidation>
  </dataValidations>
  <pageMargins left="0.7" right="0.7" top="0.75" bottom="0.75" header="0.3" footer="0.3"/>
  <pageSetup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3"/>
  <sheetViews>
    <sheetView view="pageBreakPreview" zoomScaleNormal="100" zoomScaleSheetLayoutView="100" workbookViewId="0">
      <selection activeCell="E12" sqref="E12"/>
    </sheetView>
  </sheetViews>
  <sheetFormatPr defaultRowHeight="12.75" x14ac:dyDescent="0.2"/>
  <cols>
    <col min="1" max="1" width="9.140625" style="2"/>
    <col min="2" max="2" width="44.5703125" style="2" customWidth="1"/>
    <col min="3" max="6" width="9.140625" style="2"/>
    <col min="7" max="7" width="37.140625" style="2" customWidth="1"/>
    <col min="8" max="16384" width="9.140625" style="2"/>
  </cols>
  <sheetData>
    <row r="1" spans="1:9" ht="13.5" thickBot="1" x14ac:dyDescent="0.25">
      <c r="A1" s="878" t="str">
        <f>'Agency Profile'!$A$11</f>
        <v>&lt;&lt;Agency Name&gt;&gt;</v>
      </c>
      <c r="B1" s="893"/>
      <c r="C1" s="893"/>
      <c r="D1" s="894"/>
    </row>
    <row r="3" spans="1:9" ht="15.75" x14ac:dyDescent="0.25">
      <c r="A3" s="895" t="s">
        <v>282</v>
      </c>
      <c r="B3" s="895"/>
      <c r="C3" s="895"/>
      <c r="D3" s="895"/>
      <c r="E3" s="114"/>
    </row>
    <row r="4" spans="1:9" ht="13.5" thickBot="1" x14ac:dyDescent="0.25"/>
    <row r="5" spans="1:9" ht="66.75" customHeight="1" thickTop="1" thickBot="1" x14ac:dyDescent="0.25">
      <c r="A5" s="896" t="s">
        <v>333</v>
      </c>
      <c r="B5" s="896"/>
      <c r="C5" s="896"/>
      <c r="D5" s="896"/>
      <c r="F5" s="885" t="s">
        <v>322</v>
      </c>
      <c r="G5" s="886"/>
      <c r="H5" s="886"/>
      <c r="I5" s="887"/>
    </row>
    <row r="6" spans="1:9" ht="19.5" customHeight="1" thickTop="1" thickBot="1" x14ac:dyDescent="0.25">
      <c r="A6" s="888"/>
      <c r="B6" s="888"/>
      <c r="C6" s="888"/>
      <c r="D6" s="888"/>
    </row>
    <row r="7" spans="1:9" ht="13.5" thickTop="1" x14ac:dyDescent="0.2">
      <c r="A7" s="148" t="s">
        <v>281</v>
      </c>
      <c r="B7" s="149" t="s">
        <v>186</v>
      </c>
      <c r="C7" s="150" t="s">
        <v>24</v>
      </c>
      <c r="D7" s="150" t="s">
        <v>191</v>
      </c>
      <c r="F7" s="151" t="s">
        <v>281</v>
      </c>
      <c r="G7" s="152" t="s">
        <v>186</v>
      </c>
      <c r="H7" s="153" t="s">
        <v>24</v>
      </c>
      <c r="I7" s="154" t="s">
        <v>191</v>
      </c>
    </row>
    <row r="8" spans="1:9" x14ac:dyDescent="0.2">
      <c r="A8" s="138" t="s">
        <v>323</v>
      </c>
      <c r="B8" s="138"/>
      <c r="C8" s="138"/>
      <c r="D8" s="138"/>
      <c r="F8" s="155">
        <v>1.101</v>
      </c>
      <c r="G8" s="100" t="s">
        <v>324</v>
      </c>
      <c r="H8" s="101">
        <v>4</v>
      </c>
      <c r="I8" s="156" t="s">
        <v>310</v>
      </c>
    </row>
    <row r="9" spans="1:9" x14ac:dyDescent="0.2">
      <c r="A9" s="3" t="s">
        <v>325</v>
      </c>
      <c r="F9" s="157" t="s">
        <v>325</v>
      </c>
      <c r="G9" s="158"/>
      <c r="H9" s="158"/>
      <c r="I9" s="159"/>
    </row>
    <row r="10" spans="1:9" ht="63.75" customHeight="1" thickBot="1" x14ac:dyDescent="0.25">
      <c r="A10" s="892" t="s">
        <v>307</v>
      </c>
      <c r="B10" s="892"/>
      <c r="C10" s="892"/>
      <c r="D10" s="892"/>
      <c r="F10" s="889" t="s">
        <v>326</v>
      </c>
      <c r="G10" s="890"/>
      <c r="H10" s="890"/>
      <c r="I10" s="891"/>
    </row>
    <row r="11" spans="1:9" ht="27" customHeight="1" thickTop="1" x14ac:dyDescent="0.2">
      <c r="A11" s="160" t="s">
        <v>281</v>
      </c>
      <c r="B11" s="152" t="s">
        <v>186</v>
      </c>
      <c r="C11" s="153" t="s">
        <v>24</v>
      </c>
      <c r="D11" s="153" t="s">
        <v>191</v>
      </c>
    </row>
    <row r="12" spans="1:9" x14ac:dyDescent="0.2">
      <c r="A12" s="138" t="s">
        <v>323</v>
      </c>
      <c r="B12" s="138"/>
      <c r="C12" s="138"/>
      <c r="D12" s="138"/>
    </row>
    <row r="13" spans="1:9" x14ac:dyDescent="0.2">
      <c r="A13" s="3" t="s">
        <v>325</v>
      </c>
    </row>
    <row r="14" spans="1:9" ht="60" customHeight="1" thickBot="1" x14ac:dyDescent="0.25">
      <c r="A14" s="892" t="s">
        <v>307</v>
      </c>
      <c r="B14" s="892"/>
      <c r="C14" s="892"/>
      <c r="D14" s="892"/>
    </row>
    <row r="15" spans="1:9" ht="33.75" customHeight="1" thickTop="1" x14ac:dyDescent="0.2">
      <c r="A15" s="160" t="s">
        <v>281</v>
      </c>
      <c r="B15" s="152" t="s">
        <v>186</v>
      </c>
      <c r="C15" s="153" t="s">
        <v>24</v>
      </c>
      <c r="D15" s="153" t="s">
        <v>191</v>
      </c>
    </row>
    <row r="16" spans="1:9" x14ac:dyDescent="0.2">
      <c r="A16" s="138" t="s">
        <v>323</v>
      </c>
      <c r="B16" s="138"/>
      <c r="C16" s="138"/>
      <c r="D16" s="138"/>
    </row>
    <row r="17" spans="1:4" x14ac:dyDescent="0.2">
      <c r="A17" s="3" t="s">
        <v>325</v>
      </c>
    </row>
    <row r="18" spans="1:4" ht="64.5" customHeight="1" thickBot="1" x14ac:dyDescent="0.25">
      <c r="A18" s="892" t="s">
        <v>307</v>
      </c>
      <c r="B18" s="892"/>
      <c r="C18" s="892"/>
      <c r="D18" s="892"/>
    </row>
    <row r="19" spans="1:4" ht="14.25" thickTop="1" thickBot="1" x14ac:dyDescent="0.25">
      <c r="C19" s="146" t="s">
        <v>327</v>
      </c>
      <c r="D19" s="161">
        <f>COUNTIF(A7:D18,"X")</f>
        <v>0</v>
      </c>
    </row>
    <row r="23" spans="1:4" ht="43.5" customHeight="1" x14ac:dyDescent="0.2"/>
  </sheetData>
  <mergeCells count="9">
    <mergeCell ref="F5:I5"/>
    <mergeCell ref="A6:D6"/>
    <mergeCell ref="F10:I10"/>
    <mergeCell ref="A18:D18"/>
    <mergeCell ref="A1:D1"/>
    <mergeCell ref="A3:D3"/>
    <mergeCell ref="A5:D5"/>
    <mergeCell ref="A10:D10"/>
    <mergeCell ref="A14:D14"/>
  </mergeCells>
  <conditionalFormatting sqref="H8">
    <cfRule type="containsText" dxfId="72" priority="2" stopIfTrue="1" operator="containsText" text="2">
      <formula>NOT(ISERROR(SEARCH("2",H8)))</formula>
    </cfRule>
    <cfRule type="containsText" dxfId="71" priority="3" stopIfTrue="1" operator="containsText" text="1">
      <formula>NOT(ISERROR(SEARCH("1",H8)))</formula>
    </cfRule>
    <cfRule type="containsText" dxfId="70" priority="4" stopIfTrue="1" operator="containsText" text="0">
      <formula>NOT(ISERROR(SEARCH("0",H8)))</formula>
    </cfRule>
  </conditionalFormatting>
  <conditionalFormatting sqref="I8">
    <cfRule type="containsText" dxfId="69" priority="1" stopIfTrue="1" operator="containsText" text="X">
      <formula>NOT(ISERROR(SEARCH("X",I8)))</formula>
    </cfRule>
  </conditionalFormatting>
  <dataValidations count="2">
    <dataValidation type="list" allowBlank="1" showInputMessage="1" showErrorMessage="1" error="Must select an &quot;X&quot; " prompt="Select &quot;X&quot; from the dropdown box" sqref="I8">
      <formula1>"X"</formula1>
    </dataValidation>
    <dataValidation type="whole" errorStyle="warning" allowBlank="1" showInputMessage="1" showErrorMessage="1" error="Must enter 0, 1, 2, 3, 4 " prompt="Must enter 0, 1, 2, 3, 4. If not applicable enter N/A in the Justification box and score it a 4." sqref="H8">
      <formula1>0</formula1>
      <formula2>4</formula2>
    </dataValidation>
  </dataValidations>
  <pageMargins left="0.7" right="0.7" top="0.75" bottom="0.75" header="0.3" footer="0.3"/>
  <pageSetup orientation="portrait" r:id="rId1"/>
  <headerFooter>
    <oddHeader>&amp;C&amp;"Arial,Bold"&amp;16SENSITIVE SECURITY INFORMATION</oddHeader>
  </headerFooter>
  <colBreaks count="1" manualBreakCount="1">
    <brk id="4" max="21"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23"/>
  <sheetViews>
    <sheetView view="pageBreakPreview" zoomScaleNormal="100" zoomScaleSheetLayoutView="100" workbookViewId="0">
      <selection activeCell="G14" sqref="G14"/>
    </sheetView>
  </sheetViews>
  <sheetFormatPr defaultRowHeight="12.75" x14ac:dyDescent="0.2"/>
  <cols>
    <col min="1" max="1" width="9.140625" style="2"/>
    <col min="2" max="2" width="44.5703125" style="2" customWidth="1"/>
    <col min="3" max="6" width="9.140625" style="2"/>
    <col min="7" max="7" width="7.5703125" style="2" customWidth="1"/>
    <col min="8" max="8" width="36" style="2" customWidth="1"/>
    <col min="9" max="9" width="9.140625" style="2"/>
    <col min="10" max="10" width="6.28515625" style="2" customWidth="1"/>
    <col min="11" max="16384" width="9.140625" style="2"/>
  </cols>
  <sheetData>
    <row r="1" spans="1:11" ht="13.5" thickBot="1" x14ac:dyDescent="0.25">
      <c r="A1" s="878" t="str">
        <f>'Agency Profile'!$A$11</f>
        <v>&lt;&lt;Agency Name&gt;&gt;</v>
      </c>
      <c r="B1" s="893"/>
      <c r="C1" s="893"/>
      <c r="D1" s="893"/>
      <c r="E1" s="893"/>
    </row>
    <row r="3" spans="1:11" ht="15.75" x14ac:dyDescent="0.25">
      <c r="A3" s="895" t="s">
        <v>283</v>
      </c>
      <c r="B3" s="895"/>
      <c r="C3" s="895"/>
      <c r="D3" s="895"/>
      <c r="E3" s="895"/>
      <c r="F3" s="114"/>
    </row>
    <row r="4" spans="1:11" ht="13.5" thickBot="1" x14ac:dyDescent="0.25"/>
    <row r="5" spans="1:11" ht="56.25" customHeight="1" thickBot="1" x14ac:dyDescent="0.25">
      <c r="A5" s="897" t="s">
        <v>332</v>
      </c>
      <c r="B5" s="897"/>
      <c r="C5" s="897"/>
      <c r="D5" s="897"/>
      <c r="E5" s="897"/>
      <c r="G5" s="885" t="s">
        <v>322</v>
      </c>
      <c r="H5" s="886"/>
      <c r="I5" s="886"/>
      <c r="J5" s="886"/>
      <c r="K5" s="887"/>
    </row>
    <row r="7" spans="1:11" x14ac:dyDescent="0.2">
      <c r="A7" s="160" t="s">
        <v>281</v>
      </c>
      <c r="B7" s="152" t="s">
        <v>186</v>
      </c>
      <c r="C7" s="162" t="s">
        <v>24</v>
      </c>
      <c r="D7" s="162" t="s">
        <v>191</v>
      </c>
      <c r="E7" s="162" t="s">
        <v>302</v>
      </c>
      <c r="G7" s="160" t="s">
        <v>281</v>
      </c>
      <c r="H7" s="152" t="s">
        <v>186</v>
      </c>
      <c r="I7" s="162" t="s">
        <v>24</v>
      </c>
      <c r="J7" s="162" t="s">
        <v>191</v>
      </c>
      <c r="K7" s="162" t="s">
        <v>302</v>
      </c>
    </row>
    <row r="8" spans="1:11" x14ac:dyDescent="0.2">
      <c r="A8" s="138" t="s">
        <v>306</v>
      </c>
      <c r="B8" s="138"/>
      <c r="C8" s="138"/>
      <c r="D8" s="138"/>
      <c r="E8" s="138"/>
      <c r="G8" s="33">
        <v>1.101</v>
      </c>
      <c r="H8" s="100" t="s">
        <v>324</v>
      </c>
      <c r="I8" s="101">
        <v>0</v>
      </c>
      <c r="J8" s="101"/>
      <c r="K8" s="101" t="s">
        <v>310</v>
      </c>
    </row>
    <row r="9" spans="1:11" x14ac:dyDescent="0.2">
      <c r="A9" s="3" t="s">
        <v>328</v>
      </c>
      <c r="G9" s="3" t="s">
        <v>328</v>
      </c>
    </row>
    <row r="10" spans="1:11" ht="81" customHeight="1" thickBot="1" x14ac:dyDescent="0.25">
      <c r="A10" s="892" t="s">
        <v>329</v>
      </c>
      <c r="B10" s="892"/>
      <c r="C10" s="892"/>
      <c r="D10" s="892"/>
      <c r="E10" s="892"/>
      <c r="G10" s="892" t="s">
        <v>330</v>
      </c>
      <c r="H10" s="892"/>
      <c r="I10" s="892"/>
      <c r="J10" s="892"/>
      <c r="K10" s="892"/>
    </row>
    <row r="11" spans="1:11" ht="13.5" thickTop="1" x14ac:dyDescent="0.2">
      <c r="A11" s="160" t="s">
        <v>281</v>
      </c>
      <c r="B11" s="152" t="s">
        <v>186</v>
      </c>
      <c r="C11" s="162" t="s">
        <v>24</v>
      </c>
      <c r="D11" s="162" t="s">
        <v>191</v>
      </c>
      <c r="E11" s="162" t="s">
        <v>302</v>
      </c>
    </row>
    <row r="12" spans="1:11" x14ac:dyDescent="0.2">
      <c r="A12" s="138" t="s">
        <v>306</v>
      </c>
      <c r="B12" s="138"/>
      <c r="C12" s="138"/>
      <c r="D12" s="138"/>
      <c r="E12" s="138"/>
    </row>
    <row r="13" spans="1:11" x14ac:dyDescent="0.2">
      <c r="A13" s="3" t="s">
        <v>328</v>
      </c>
    </row>
    <row r="14" spans="1:11" ht="83.25" customHeight="1" thickBot="1" x14ac:dyDescent="0.25">
      <c r="A14" s="892" t="s">
        <v>329</v>
      </c>
      <c r="B14" s="892"/>
      <c r="C14" s="892"/>
      <c r="D14" s="892"/>
      <c r="E14" s="892"/>
    </row>
    <row r="15" spans="1:11" ht="13.5" thickTop="1" x14ac:dyDescent="0.2">
      <c r="A15" s="160" t="s">
        <v>281</v>
      </c>
      <c r="B15" s="152" t="s">
        <v>186</v>
      </c>
      <c r="C15" s="162" t="s">
        <v>24</v>
      </c>
      <c r="D15" s="162" t="s">
        <v>191</v>
      </c>
      <c r="E15" s="162" t="s">
        <v>302</v>
      </c>
    </row>
    <row r="16" spans="1:11" x14ac:dyDescent="0.2">
      <c r="A16" s="138" t="s">
        <v>306</v>
      </c>
      <c r="B16" s="138"/>
      <c r="C16" s="138"/>
      <c r="D16" s="138"/>
      <c r="E16" s="138"/>
    </row>
    <row r="17" spans="1:5" x14ac:dyDescent="0.2">
      <c r="A17" s="3" t="s">
        <v>328</v>
      </c>
    </row>
    <row r="18" spans="1:5" ht="83.25" customHeight="1" thickBot="1" x14ac:dyDescent="0.25">
      <c r="A18" s="892" t="s">
        <v>329</v>
      </c>
      <c r="B18" s="892"/>
      <c r="C18" s="892"/>
      <c r="D18" s="892"/>
      <c r="E18" s="892"/>
    </row>
    <row r="19" spans="1:5" ht="13.5" thickTop="1" x14ac:dyDescent="0.2">
      <c r="A19" s="160" t="s">
        <v>281</v>
      </c>
      <c r="B19" s="152" t="s">
        <v>186</v>
      </c>
      <c r="C19" s="162" t="s">
        <v>24</v>
      </c>
      <c r="D19" s="162" t="s">
        <v>191</v>
      </c>
      <c r="E19" s="162" t="s">
        <v>302</v>
      </c>
    </row>
    <row r="20" spans="1:5" x14ac:dyDescent="0.2">
      <c r="A20" s="138" t="s">
        <v>306</v>
      </c>
      <c r="B20" s="138"/>
      <c r="C20" s="138"/>
      <c r="D20" s="138"/>
      <c r="E20" s="138"/>
    </row>
    <row r="21" spans="1:5" x14ac:dyDescent="0.2">
      <c r="A21" s="3" t="s">
        <v>328</v>
      </c>
    </row>
    <row r="22" spans="1:5" ht="83.25" customHeight="1" thickBot="1" x14ac:dyDescent="0.25">
      <c r="A22" s="892" t="s">
        <v>329</v>
      </c>
      <c r="B22" s="892"/>
      <c r="C22" s="892"/>
      <c r="D22" s="892"/>
      <c r="E22" s="892"/>
    </row>
    <row r="23" spans="1:5" ht="14.25" thickTop="1" thickBot="1" x14ac:dyDescent="0.25">
      <c r="D23" s="146" t="s">
        <v>331</v>
      </c>
      <c r="E23" s="161">
        <f>COUNTIF(A7:E22,"X")</f>
        <v>0</v>
      </c>
    </row>
  </sheetData>
  <mergeCells count="9">
    <mergeCell ref="A22:E22"/>
    <mergeCell ref="A1:E1"/>
    <mergeCell ref="A3:E3"/>
    <mergeCell ref="A5:E5"/>
    <mergeCell ref="G5:K5"/>
    <mergeCell ref="A10:E10"/>
    <mergeCell ref="G10:K10"/>
    <mergeCell ref="A14:E14"/>
    <mergeCell ref="A18:E18"/>
  </mergeCells>
  <conditionalFormatting sqref="I8">
    <cfRule type="containsText" dxfId="68" priority="3" stopIfTrue="1" operator="containsText" text="2">
      <formula>NOT(ISERROR(SEARCH("2",I8)))</formula>
    </cfRule>
    <cfRule type="containsText" dxfId="67" priority="4" stopIfTrue="1" operator="containsText" text="1">
      <formula>NOT(ISERROR(SEARCH("1",I8)))</formula>
    </cfRule>
    <cfRule type="containsText" dxfId="66" priority="5" stopIfTrue="1" operator="containsText" text="0">
      <formula>NOT(ISERROR(SEARCH("0",I8)))</formula>
    </cfRule>
  </conditionalFormatting>
  <conditionalFormatting sqref="K8">
    <cfRule type="notContainsBlanks" dxfId="65" priority="2" stopIfTrue="1">
      <formula>LEN(TRIM(K8))&gt;0</formula>
    </cfRule>
  </conditionalFormatting>
  <conditionalFormatting sqref="J8">
    <cfRule type="containsText" dxfId="64" priority="1" stopIfTrue="1" operator="containsText" text="X">
      <formula>NOT(ISERROR(SEARCH("X",J8)))</formula>
    </cfRule>
  </conditionalFormatting>
  <dataValidations count="2">
    <dataValidation type="list" allowBlank="1" showInputMessage="1" showErrorMessage="1" error="Must select an &quot;X&quot; " prompt="Select &quot;X&quot; from the dropdown box" sqref="J8:K8">
      <formula1>"X"</formula1>
    </dataValidation>
    <dataValidation type="whole" errorStyle="warning" allowBlank="1" showInputMessage="1" showErrorMessage="1" error="Must enter 0, 1, 2, 3, 4 " prompt="Must enter 0, 1, 2, 3, 4. If not applicable enter N/A in the Justification box and score it a 4." sqref="I8">
      <formula1>0</formula1>
      <formula2>4</formula2>
    </dataValidation>
  </dataValidations>
  <pageMargins left="0.7" right="0.7" top="0.75" bottom="0.75" header="0.3" footer="0.3"/>
  <pageSetup orientation="portrait" r:id="rId1"/>
  <headerFooter>
    <oddHeader>&amp;C&amp;"Arial,Bold"&amp;16SENSITIVE SECURITY INFORMATION</oddHeader>
  </headerFooter>
  <colBreaks count="1" manualBreakCount="1">
    <brk id="5"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65"/>
  <sheetViews>
    <sheetView view="pageBreakPreview" zoomScaleNormal="100" zoomScaleSheetLayoutView="100" workbookViewId="0">
      <pane ySplit="5" topLeftCell="A6" activePane="bottomLeft" state="frozen"/>
      <selection activeCell="D65" sqref="D65"/>
      <selection pane="bottomLeft" activeCell="D65" sqref="D65"/>
    </sheetView>
  </sheetViews>
  <sheetFormatPr defaultRowHeight="12.75" x14ac:dyDescent="0.2"/>
  <cols>
    <col min="1" max="1" width="8.42578125" style="2" customWidth="1"/>
    <col min="2" max="2" width="40.7109375" style="2" customWidth="1"/>
    <col min="3" max="3" width="9.140625" style="2"/>
    <col min="4" max="4" width="38.5703125" style="2" customWidth="1"/>
    <col min="5" max="16384" width="9.140625" style="2"/>
  </cols>
  <sheetData>
    <row r="1" spans="1:4" ht="18.75" x14ac:dyDescent="0.3">
      <c r="A1" s="97" t="s">
        <v>304</v>
      </c>
      <c r="C1" s="98"/>
    </row>
    <row r="2" spans="1:4" ht="16.5" thickBot="1" x14ac:dyDescent="0.3">
      <c r="A2" s="104"/>
      <c r="C2" s="98"/>
    </row>
    <row r="3" spans="1:4" ht="13.5" thickBot="1" x14ac:dyDescent="0.25">
      <c r="A3" s="878" t="str">
        <f>'Agency Profile'!$A$11</f>
        <v>&lt;&lt;Agency Name&gt;&gt;</v>
      </c>
      <c r="B3" s="893"/>
      <c r="C3" s="893"/>
      <c r="D3" s="894"/>
    </row>
    <row r="4" spans="1:4" ht="16.5" thickBot="1" x14ac:dyDescent="0.3">
      <c r="A4" s="104" t="s">
        <v>275</v>
      </c>
      <c r="C4" s="98"/>
    </row>
    <row r="5" spans="1:4" ht="21" x14ac:dyDescent="0.2">
      <c r="A5" s="105" t="s">
        <v>276</v>
      </c>
      <c r="B5" s="105" t="s">
        <v>186</v>
      </c>
      <c r="C5" s="106" t="s">
        <v>277</v>
      </c>
      <c r="D5" s="105" t="s">
        <v>285</v>
      </c>
    </row>
    <row r="6" spans="1:4" ht="15.75" x14ac:dyDescent="0.2">
      <c r="A6" s="107" t="s">
        <v>278</v>
      </c>
      <c r="B6" s="103"/>
      <c r="C6" s="108"/>
      <c r="D6" s="109"/>
    </row>
    <row r="7" spans="1:4" ht="51" x14ac:dyDescent="0.2">
      <c r="A7" s="198">
        <v>1.105</v>
      </c>
      <c r="B7" s="199" t="str">
        <f>Technical!D12</f>
        <v>Do the Security and Emergency Response Plans address protection and response for critical underwater tunnels, underground stations/ tunnels and critical systems, where applicable?</v>
      </c>
      <c r="C7" s="200" t="str">
        <f>+IF(Checklist!C14="","NOT SCORED",Checklist!C14)</f>
        <v>NOT SCORED</v>
      </c>
      <c r="D7" s="672">
        <f>Checklist!$F$14</f>
        <v>0</v>
      </c>
    </row>
    <row r="8" spans="1:4" ht="63.75" x14ac:dyDescent="0.2">
      <c r="A8" s="201">
        <v>5.1289999999999996</v>
      </c>
      <c r="B8" s="202" t="str">
        <f>Technical!D106</f>
        <v>Do the agency's security awareness and emergency response training programs cover response and recovery operations in critical facilities and infrastructure?  If so, summarize relevant provisions of program in the justification.</v>
      </c>
      <c r="C8" s="174" t="str">
        <f>+IF(Checklist!C108="","NOT SCORED",Checklist!C108)</f>
        <v>NOT SCORED</v>
      </c>
      <c r="D8" s="672">
        <f>Checklist!$F$108</f>
        <v>0</v>
      </c>
    </row>
    <row r="9" spans="1:4" ht="63.75" x14ac:dyDescent="0.2">
      <c r="A9" s="201">
        <v>5.13</v>
      </c>
      <c r="B9" s="202" t="str">
        <f>Technical!D107</f>
        <v>Has the agency provided training to regional first responders (law enforcement agencies, firefighters, and emergency medical response teams) to enable them to operate in critical facilities and infrastructure?</v>
      </c>
      <c r="C9" s="200" t="str">
        <f>+IF(Checklist!C109="","NOT SCORED",Checklist!C109)</f>
        <v>NOT SCORED</v>
      </c>
      <c r="D9" s="672">
        <f>Checklist!$F$109</f>
        <v>0</v>
      </c>
    </row>
    <row r="10" spans="1:4" ht="51" x14ac:dyDescent="0.2">
      <c r="A10" s="203">
        <v>7.1120000000000001</v>
      </c>
      <c r="B10" s="204" t="str">
        <f>Technical!D128</f>
        <v>Do public awareness materials and/or messages inform passengers on the means to evacuate safely from transit vehicles and underwater/underground facilities?</v>
      </c>
      <c r="C10" s="200" t="str">
        <f>+IF(Checklist!C130="","NOT SCORED",Checklist!C130)</f>
        <v>NOT SCORED</v>
      </c>
      <c r="D10" s="672">
        <f>Checklist!$F$130</f>
        <v>0</v>
      </c>
    </row>
    <row r="11" spans="1:4" ht="89.25" x14ac:dyDescent="0.2">
      <c r="A11" s="201">
        <v>8.1039999999999992</v>
      </c>
      <c r="B11" s="202" t="str">
        <f>Technical!D136</f>
        <v>Based on the results of question 9.103, has a Risk Assessment, analyzing threat, vulnerability, &amp; consequence, been conducted for critical assets and infrastructure, and systems within the past 3 years?  Have management and staff responsible for the risk assessment process been properly trained to manage the process?</v>
      </c>
      <c r="C11" s="200" t="str">
        <f>+IF(Checklist!C138="","NOT SCORED",Checklist!C138)</f>
        <v>NOT SCORED</v>
      </c>
      <c r="D11" s="672">
        <f>Checklist!$F$138</f>
        <v>0</v>
      </c>
    </row>
    <row r="12" spans="1:4" ht="38.25" x14ac:dyDescent="0.2">
      <c r="A12" s="201">
        <v>8.1080000000000005</v>
      </c>
      <c r="B12" s="681" t="str">
        <f>Technical!D140</f>
        <v>Upon request, has TSA been provided access to the agency's vulnerability assessments, Security Plan and related documents?</v>
      </c>
      <c r="C12" s="200" t="str">
        <f>+IF(Checklist!C142="","NOT SCORED",Checklist!C142)</f>
        <v>NOT SCORED</v>
      </c>
      <c r="D12" s="672">
        <f>Checklist!$F$142</f>
        <v>0</v>
      </c>
    </row>
    <row r="13" spans="1:4" ht="63.75" x14ac:dyDescent="0.2">
      <c r="A13" s="205">
        <v>10.112</v>
      </c>
      <c r="B13" s="202" t="str">
        <f>Technical!D160</f>
        <v>Does the system conduct drills and exercises of its security and emergency response plans to test capabilities of i) employees and ii) first responders to operate effectively in underwater/underground infrastructure?</v>
      </c>
      <c r="C13" s="200" t="str">
        <f>+IF(Checklist!C162="","NOT SCORED",Checklist!C162)</f>
        <v>NOT SCORED</v>
      </c>
      <c r="D13" s="672">
        <f>Checklist!$F$162</f>
        <v>0</v>
      </c>
    </row>
    <row r="14" spans="1:4" ht="79.5" customHeight="1" x14ac:dyDescent="0.2">
      <c r="A14" s="206">
        <v>12.127000000000001</v>
      </c>
      <c r="B14" s="207" t="str">
        <f>Technical!D198</f>
        <v>Does the agency have or utilize explosive detection canine teams, either maintained by the system or made available from other law enforcement agencies?  If so, has the system implemented procedures for reporting of and response to positive reactions by the canine?</v>
      </c>
      <c r="C14" s="200" t="str">
        <f>+IF(Checklist!C200="","NOT SCORED",Checklist!C200)</f>
        <v>NOT SCORED</v>
      </c>
      <c r="D14" s="672">
        <f>Checklist!F200</f>
        <v>0</v>
      </c>
    </row>
    <row r="15" spans="1:4" ht="51" x14ac:dyDescent="0.2">
      <c r="A15" s="206">
        <v>13.101000000000001</v>
      </c>
      <c r="B15" s="204" t="str">
        <f>Technical!D202</f>
        <v>Does the agency conduct frequent inspections of key facilities, stations, terminals, trains and vehicles, or other critical assets for persons, materials, and items that do not belong?</v>
      </c>
      <c r="C15" s="200" t="str">
        <f>+IF(Checklist!C204="","NOT SCORED",Checklist!C204)</f>
        <v>NOT SCORED</v>
      </c>
      <c r="D15" s="672">
        <f>Checklist!$F$204</f>
        <v>0</v>
      </c>
    </row>
    <row r="16" spans="1:4" ht="32.25" customHeight="1" x14ac:dyDescent="0.2">
      <c r="A16" s="166" t="s">
        <v>303</v>
      </c>
      <c r="B16" s="167"/>
      <c r="C16" s="682"/>
      <c r="D16" s="168"/>
    </row>
    <row r="17" spans="1:4" ht="51" x14ac:dyDescent="0.2">
      <c r="A17" s="127">
        <v>2.105</v>
      </c>
      <c r="B17" s="128" t="str">
        <f>Technical!D44</f>
        <v xml:space="preserve">Do senior staff and middle management conduct security meetings on a regular basis to review recommendations for changes to plans and processes?  </v>
      </c>
      <c r="C17" s="200" t="str">
        <f>+IF(Checklist!C48="","NOT SCORED",Checklist!C48)</f>
        <v>NOT SCORED</v>
      </c>
      <c r="D17" s="110">
        <f>Checklist!$F$48</f>
        <v>0</v>
      </c>
    </row>
    <row r="18" spans="1:4" ht="38.25" x14ac:dyDescent="0.2">
      <c r="A18" s="126">
        <v>6.1020000000000003</v>
      </c>
      <c r="B18" s="124" t="str">
        <f>Technical!D113</f>
        <v>Does the agency have actionable operational response protocols for the specific threat scenarios from NTAS?</v>
      </c>
      <c r="C18" s="200" t="str">
        <f>+IF(Checklist!C115="","NOT SCORED",Checklist!C115)</f>
        <v>NOT SCORED</v>
      </c>
      <c r="D18" s="111">
        <f>Checklist!$F$115</f>
        <v>0</v>
      </c>
    </row>
    <row r="19" spans="1:4" ht="51" x14ac:dyDescent="0.2">
      <c r="A19" s="195">
        <v>8.1010000000000009</v>
      </c>
      <c r="B19" s="124" t="str">
        <f>Technical!D133</f>
        <v>Does the agency have a risk assessment process approved by its management, for managing threats and vulnerabilities?  If so, summarize the process in the justification.</v>
      </c>
      <c r="C19" s="200" t="str">
        <f>+IF(Checklist!C135="","NOT SCORED",Checklist!C135)</f>
        <v>NOT SCORED</v>
      </c>
      <c r="D19" s="111">
        <f>Checklist!$F$135</f>
        <v>0</v>
      </c>
    </row>
    <row r="20" spans="1:4" ht="63.75" x14ac:dyDescent="0.2">
      <c r="A20" s="195">
        <v>8.1029999999999998</v>
      </c>
      <c r="B20" s="124" t="str">
        <f>Technical!D135</f>
        <v xml:space="preserve">Has the agency had an internal or external risk or vulnerability assessment on its critical assets within the past 3 years?  Specify the dates of the most recent assessments and the entity(ies) that conducted the assessment(s).  </v>
      </c>
      <c r="C20" s="200" t="str">
        <f>+IF(Checklist!C137="","NOT SCORED",Checklist!C137)</f>
        <v>NOT SCORED</v>
      </c>
      <c r="D20" s="111">
        <f>Checklist!$F$137</f>
        <v>0</v>
      </c>
    </row>
    <row r="21" spans="1:4" ht="51" x14ac:dyDescent="0.2">
      <c r="A21" s="195">
        <v>8.1050000000000004</v>
      </c>
      <c r="B21" s="124" t="str">
        <f>Technical!D137</f>
        <v>Has the system implemented procedures to limit and monitor authorized access to underground and underwater tunnels?  If so, summarize procedures in the justification.</v>
      </c>
      <c r="C21" s="200" t="str">
        <f>+IF(Checklist!C139="","NOT SCORED",Checklist!C139)</f>
        <v>NOT SCORED</v>
      </c>
      <c r="D21" s="111">
        <f>Checklist!$F$139</f>
        <v>0</v>
      </c>
    </row>
    <row r="22" spans="1:4" ht="51" x14ac:dyDescent="0.2">
      <c r="A22" s="195">
        <v>9.1020000000000003</v>
      </c>
      <c r="B22" s="125" t="str">
        <f>Technical!D144</f>
        <v>Does the system report threat and intelligence information directly to FBI Joint Terrorism Task Force (JTTF) or other regional anti-terrorism task force?</v>
      </c>
      <c r="C22" s="200" t="str">
        <f>+IF(Checklist!C145="","NOT SCORED",Checklist!C145)</f>
        <v>NOT SCORED</v>
      </c>
      <c r="D22" s="111">
        <f>Checklist!$F$145</f>
        <v>0</v>
      </c>
    </row>
    <row r="23" spans="1:4" ht="51" x14ac:dyDescent="0.2">
      <c r="A23" s="195">
        <v>9.1029999999999998</v>
      </c>
      <c r="B23" s="124" t="str">
        <f>Technical!D145</f>
        <v>Does the system have a protocol to report threats or significant security concerns to appropriate law enforcement authorities, and TSA's Transportation Security Operations Center (TSOC)?</v>
      </c>
      <c r="C23" s="200" t="str">
        <f>+IF(Checklist!C146="","NOT SCORED",Checklist!C146)</f>
        <v>NOT SCORED</v>
      </c>
      <c r="D23" s="111">
        <f>Checklist!$F$146</f>
        <v>0</v>
      </c>
    </row>
    <row r="24" spans="1:4" ht="51" x14ac:dyDescent="0.2">
      <c r="A24" s="126">
        <v>12.103</v>
      </c>
      <c r="B24" s="125" t="str">
        <f>Technical!D174</f>
        <v>Has the transit agency developed and implemented procedures to monitor, update and document access control (e.g. card key, ID badges, keys, safe combinations, etc.)?</v>
      </c>
      <c r="C24" s="200" t="str">
        <f>+IF(Checklist!C176="","NOT SCORED",Checklist!C176)</f>
        <v>NOT SCORED</v>
      </c>
      <c r="D24" s="111">
        <f>Checklist!$F$176</f>
        <v>0</v>
      </c>
    </row>
    <row r="25" spans="1:4" ht="127.5" x14ac:dyDescent="0.2">
      <c r="A25" s="126">
        <v>12.111000000000001</v>
      </c>
      <c r="B25" s="129" t="str">
        <f>Technical!D182</f>
        <v>Has the system implemented protective measures to secure high risk/high consequence assets and systems identified in risk assessments?  Examples of protective measures include but are not limited to CCTV, intrusion detection systems, smart camera technology, fencing, enhanced lighting, access control, LE patrols, K-9s, protection of ventilation systems.    If protective measures for this infrastructure are employed, summarize type and location in in the justification.</v>
      </c>
      <c r="C25" s="200" t="str">
        <f>+IF(Checklist!C184="","NOT SCORED",Checklist!C184)</f>
        <v>NOT SCORED</v>
      </c>
      <c r="D25" s="111">
        <f>Checklist!$F$184</f>
        <v>0</v>
      </c>
    </row>
    <row r="26" spans="1:4" ht="51" x14ac:dyDescent="0.2">
      <c r="A26" s="126">
        <v>13.105</v>
      </c>
      <c r="B26" s="125" t="str">
        <f>Technical!D206</f>
        <v>Does the system document the results of inspections and implement any changes to policies and procedures or implement corrective actions, based on the findings?</v>
      </c>
      <c r="C26" s="200" t="str">
        <f>+IF(Checklist!C208="","NOT SCORED",Checklist!C208)</f>
        <v>NOT SCORED</v>
      </c>
      <c r="D26" s="111">
        <f>Checklist!$F$208</f>
        <v>0</v>
      </c>
    </row>
    <row r="27" spans="1:4" ht="51" x14ac:dyDescent="0.2">
      <c r="A27" s="123">
        <v>13.106</v>
      </c>
      <c r="B27" s="124" t="str">
        <f>Technical!D207</f>
        <v>Does the agency conduct frequent inspections of access points, ventilation systems, and the interior of underground/underwater assets and systems for indications of suspicious activity?</v>
      </c>
      <c r="C27" s="200" t="str">
        <f>+IF(Checklist!C209="","NOT SCORED",Checklist!C209)</f>
        <v>NOT SCORED</v>
      </c>
      <c r="D27" s="111">
        <f>Checklist!$F$209</f>
        <v>0</v>
      </c>
    </row>
    <row r="28" spans="1:4" ht="76.5" x14ac:dyDescent="0.2">
      <c r="A28" s="126">
        <v>14.101000000000001</v>
      </c>
      <c r="B28" s="124" t="str">
        <f>Technical!D211</f>
        <v>Does the agency conduct background investigations (i.e., criminal history and motor vehicle records) on all new front-line operations and maintenance employees, and employees with access to sensitive security information, facilities and systems?</v>
      </c>
      <c r="C28" s="200" t="str">
        <f>+IF(Checklist!C213="","NOT SCORED",Checklist!C213)</f>
        <v>NOT SCORED</v>
      </c>
      <c r="D28" s="111">
        <f>Checklist!F213</f>
        <v>0</v>
      </c>
    </row>
    <row r="29" spans="1:4" ht="63.75" x14ac:dyDescent="0.2">
      <c r="A29" s="126">
        <v>14.102</v>
      </c>
      <c r="B29" s="125" t="str">
        <f>Technical!D212</f>
        <v xml:space="preserve">To the extent allowed by agency policy or law, does the agency conduct background investigations on contractors, including vendors, with access to critical facilities, sensitive security systems, and sensitive security information?  </v>
      </c>
      <c r="C29" s="200" t="str">
        <f>+IF(Checklist!C214="","NOT SCORED",Checklist!C214)</f>
        <v>NOT SCORED</v>
      </c>
      <c r="D29" s="111">
        <f>Checklist!F214</f>
        <v>0</v>
      </c>
    </row>
    <row r="30" spans="1:4" ht="63.75" x14ac:dyDescent="0.2">
      <c r="A30" s="130">
        <v>15.101000000000001</v>
      </c>
      <c r="B30" s="131" t="str">
        <f>Technical!D218</f>
        <v>Does the agency keep documentation of its security critical systems, such as tunnels, bridges, HVAC systems and intrusion alarm detection systems (i.e. plans, schematics, etc.) protected from unauthorized access?</v>
      </c>
      <c r="C30" s="200" t="str">
        <f>+IF(Checklist!C220="","NOT SCORED",Checklist!C220)</f>
        <v>NOT SCORED</v>
      </c>
      <c r="D30" s="112">
        <f>Checklist!$F$220</f>
        <v>0</v>
      </c>
    </row>
    <row r="31" spans="1:4" ht="15.75" customHeight="1" x14ac:dyDescent="0.2">
      <c r="A31" s="166" t="s">
        <v>279</v>
      </c>
      <c r="B31" s="167"/>
      <c r="C31" s="682"/>
      <c r="D31" s="168"/>
    </row>
    <row r="32" spans="1:4" ht="38.25" x14ac:dyDescent="0.2">
      <c r="A32" s="132">
        <v>1.109</v>
      </c>
      <c r="B32" s="133" t="str">
        <f>Technical!D16</f>
        <v xml:space="preserve">Are visible, random security measures integrated into security plans to introduce unpredictability into security activities for deterrent effect?   </v>
      </c>
      <c r="C32" s="113" t="str">
        <f>+IF(Checklist!C18="","NOT SCORED",Checklist!C18)</f>
        <v>NOT SCORED</v>
      </c>
      <c r="D32" s="110">
        <f>Checklist!$F$18</f>
        <v>0</v>
      </c>
    </row>
    <row r="33" spans="1:4" ht="38.25" x14ac:dyDescent="0.2">
      <c r="A33" s="123">
        <v>5.1310000000000002</v>
      </c>
      <c r="B33" s="134" t="str">
        <f>Technical!D80</f>
        <v xml:space="preserve">Is annual refresher training provided regarding security orientation/awareness to managers and supervisors? </v>
      </c>
      <c r="C33" s="113" t="str">
        <f>+IF(Checklist!C110="","NOT SCORED",Checklist!C110)</f>
        <v>NOT SCORED</v>
      </c>
      <c r="D33" s="111">
        <f>Checklist!$F$110</f>
        <v>0</v>
      </c>
    </row>
    <row r="34" spans="1:4" ht="38.25" x14ac:dyDescent="0.2">
      <c r="A34" s="135">
        <v>7.1130000000000004</v>
      </c>
      <c r="B34" s="136" t="str">
        <f>Technical!D129</f>
        <v>Does the system integrate randomness and unpredictability into its security activities to enhance deterrent effect?</v>
      </c>
      <c r="C34" s="113" t="str">
        <f>+IF(Checklist!C132="","NOT SCORED",Checklist!C132)</f>
        <v>NOT SCORED</v>
      </c>
      <c r="D34" s="112">
        <f>Checklist!$F$132</f>
        <v>0</v>
      </c>
    </row>
    <row r="35" spans="1:4" ht="15.75" customHeight="1" x14ac:dyDescent="0.2">
      <c r="A35" s="166" t="s">
        <v>280</v>
      </c>
      <c r="B35" s="167"/>
      <c r="C35" s="682"/>
      <c r="D35" s="168"/>
    </row>
    <row r="36" spans="1:4" ht="38.25" x14ac:dyDescent="0.2">
      <c r="A36" s="132">
        <v>5.101</v>
      </c>
      <c r="B36" s="128" t="str">
        <f>Technical!D78</f>
        <v>Is initial training provided to all new agency employees regarding security orientation/awareness?</v>
      </c>
      <c r="C36" s="113" t="str">
        <f>+IF(Checklist!C80="","NOT SCORED",Checklist!C80)</f>
        <v>NOT SCORED</v>
      </c>
      <c r="D36" s="110">
        <f>Checklist!F80</f>
        <v>0</v>
      </c>
    </row>
    <row r="37" spans="1:4" ht="38.25" x14ac:dyDescent="0.2">
      <c r="A37" s="126">
        <v>5.1020000000000003</v>
      </c>
      <c r="B37" s="124" t="str">
        <f>Technical!D79</f>
        <v>Is annual refresher training provided regarding security orientation/awareness to Senior Management staff, managers and supervisors?</v>
      </c>
      <c r="C37" s="113" t="str">
        <f>+IF(Checklist!C81="","NOT SCORED",Checklist!C81)</f>
        <v>NOT SCORED</v>
      </c>
      <c r="D37" s="111">
        <f>Checklist!F81</f>
        <v>0</v>
      </c>
    </row>
    <row r="38" spans="1:4" ht="38.25" x14ac:dyDescent="0.2">
      <c r="A38" s="126">
        <v>5.1029999999999998</v>
      </c>
      <c r="B38" s="124" t="str">
        <f>Technical!D80</f>
        <v xml:space="preserve">Is annual refresher training provided regarding security orientation/awareness to managers and supervisors? </v>
      </c>
      <c r="C38" s="113" t="str">
        <f>+IF(Checklist!C82="","NOT SCORED",Checklist!C82)</f>
        <v>NOT SCORED</v>
      </c>
      <c r="D38" s="111">
        <f>Checklist!F82</f>
        <v>0</v>
      </c>
    </row>
    <row r="39" spans="1:4" ht="38.25" x14ac:dyDescent="0.2">
      <c r="A39" s="126">
        <v>5.1040000000000001</v>
      </c>
      <c r="B39" s="124" t="str">
        <f>Technical!D81</f>
        <v xml:space="preserve">Is annual refresher training provided regarding security orientation/awareness  to front-line employees? </v>
      </c>
      <c r="C39" s="113" t="str">
        <f>+IF(Checklist!C83="","NOT SCORED",Checklist!C83)</f>
        <v>NOT SCORED</v>
      </c>
      <c r="D39" s="111">
        <f>Checklist!F83</f>
        <v>0</v>
      </c>
    </row>
    <row r="40" spans="1:4" ht="25.5" x14ac:dyDescent="0.2">
      <c r="A40" s="126">
        <v>5.1059999999999999</v>
      </c>
      <c r="B40" s="124" t="str">
        <f>Technical!D83</f>
        <v>Is initial training provided to all new transit employees regarding emergency response?</v>
      </c>
      <c r="C40" s="113" t="str">
        <f>+IF(Checklist!C85="","NOT SCORED",Checklist!C85)</f>
        <v>NOT SCORED</v>
      </c>
      <c r="D40" s="111">
        <f>Checklist!F85</f>
        <v>0</v>
      </c>
    </row>
    <row r="41" spans="1:4" ht="38.25" x14ac:dyDescent="0.2">
      <c r="A41" s="126">
        <v>5.1070000000000002</v>
      </c>
      <c r="B41" s="125" t="str">
        <f>Technical!D84</f>
        <v xml:space="preserve"> Is annual refresher training provided regarding emergency response to Senior Management staff, supervisors, and managers?</v>
      </c>
      <c r="C41" s="113" t="str">
        <f>+IF(Checklist!C86="","NOT SCORED",Checklist!C86)</f>
        <v>NOT SCORED</v>
      </c>
      <c r="D41" s="111">
        <f>Checklist!F86</f>
        <v>0</v>
      </c>
    </row>
    <row r="42" spans="1:4" ht="38.25" x14ac:dyDescent="0.2">
      <c r="A42" s="195">
        <v>5.1079999999999997</v>
      </c>
      <c r="B42" s="125" t="str">
        <f>Technical!D85</f>
        <v>Is annual refresher training provided regarding emergency response to Managers and Supervisors?</v>
      </c>
      <c r="C42" s="113" t="str">
        <f>+IF(Checklist!C87="","NOT SCORED",Checklist!C87)</f>
        <v>NOT SCORED</v>
      </c>
      <c r="D42" s="111">
        <f>Checklist!F87</f>
        <v>0</v>
      </c>
    </row>
    <row r="43" spans="1:4" ht="25.5" x14ac:dyDescent="0.2">
      <c r="A43" s="126">
        <v>5.109</v>
      </c>
      <c r="B43" s="125" t="str">
        <f>Technical!D86</f>
        <v>Is annual refresher training provided regarding emergency response to front-line Employees?</v>
      </c>
      <c r="C43" s="113" t="str">
        <f>+IF(Checklist!C88="","NOT SCORED",Checklist!C88)</f>
        <v>NOT SCORED</v>
      </c>
      <c r="D43" s="111">
        <f>Checklist!F88</f>
        <v>0</v>
      </c>
    </row>
    <row r="44" spans="1:4" ht="51" x14ac:dyDescent="0.2">
      <c r="A44" s="126">
        <v>5.1100000000000003</v>
      </c>
      <c r="B44" s="125" t="str">
        <f>Technical!D87</f>
        <v>Have agency employees received general training on Incident Command System (ICS) procedures in accordance with National Incident Management System at least annually?</v>
      </c>
      <c r="C44" s="113" t="str">
        <f>+IF(Checklist!C89="","NOT SCORED",Checklist!C89)</f>
        <v>NOT SCORED</v>
      </c>
      <c r="D44" s="111">
        <f>Checklist!F89</f>
        <v>0</v>
      </c>
    </row>
    <row r="45" spans="1:4" ht="51" x14ac:dyDescent="0.2">
      <c r="A45" s="126">
        <v>5.1150000000000002</v>
      </c>
      <c r="B45" s="125" t="str">
        <f>Technical!D92</f>
        <v xml:space="preserve">as training on the agency's incident response protocols appropriate to the position been provided to Senior Management staff, managers and supervisors at least annually?                                      </v>
      </c>
      <c r="C45" s="113" t="str">
        <f>+IF(Checklist!C94="","NOT SCORED",Checklist!C94)</f>
        <v>NOT SCORED</v>
      </c>
      <c r="D45" s="111">
        <f>Checklist!F94</f>
        <v>0</v>
      </c>
    </row>
    <row r="46" spans="1:4" ht="38.25" x14ac:dyDescent="0.2">
      <c r="A46" s="126">
        <v>5.1159999999999997</v>
      </c>
      <c r="B46" s="124" t="str">
        <f>Technical!D93</f>
        <v xml:space="preserve">Has training on the agency's incident response protocols appropriate to the position been provided to managers and supervisors? </v>
      </c>
      <c r="C46" s="113" t="str">
        <f>+IF(Checklist!C95="","NOT SCORED",Checklist!C95)</f>
        <v>NOT SCORED</v>
      </c>
      <c r="D46" s="111">
        <f>Checklist!F95</f>
        <v>0</v>
      </c>
    </row>
    <row r="47" spans="1:4" ht="38.25" x14ac:dyDescent="0.2">
      <c r="A47" s="126">
        <v>5.117</v>
      </c>
      <c r="B47" s="124" t="str">
        <f>Technical!D94</f>
        <v xml:space="preserve"> Has training on the agency's incident response protocols appropriate to the position been provided to front-line employees at least annually?</v>
      </c>
      <c r="C47" s="113" t="str">
        <f>+IF(Checklist!C96="","NOT SCORED",Checklist!C96)</f>
        <v>NOT SCORED</v>
      </c>
      <c r="D47" s="111">
        <f>Checklist!F96</f>
        <v>0</v>
      </c>
    </row>
    <row r="48" spans="1:4" ht="89.25" x14ac:dyDescent="0.2">
      <c r="A48" s="126">
        <v>5.1180000000000003</v>
      </c>
      <c r="B48" s="125" t="str">
        <f>Technical!D95</f>
        <v>Has the transit system implemented an annual training program for personnel regarding response to terrorism, including (i) Improvised Explosive Devices and ii) Weapons of Mass Destruction (chemical, biological, radiological, nuclear)?  If so, summarize the relevant programs in the justification.</v>
      </c>
      <c r="C48" s="113" t="str">
        <f>+IF(Checklist!C97="","NOT SCORED",Checklist!C97)</f>
        <v>NOT SCORED</v>
      </c>
      <c r="D48" s="111">
        <f>Checklist!F97</f>
        <v>0</v>
      </c>
    </row>
    <row r="49" spans="1:4" ht="51" x14ac:dyDescent="0.2">
      <c r="A49" s="126">
        <v>5.1280000000000001</v>
      </c>
      <c r="B49" s="125" t="str">
        <f>Technical!D105</f>
        <v>Are all appropriate personnel notified via briefings, email, voicemail, or signage of changes in threat condition, protective measures or the employee watch programs?</v>
      </c>
      <c r="C49" s="113" t="str">
        <f>+IF(Checklist!C107="","NOT SCORED",Checklist!C107)</f>
        <v>NOT SCORED</v>
      </c>
      <c r="D49" s="111">
        <f>Checklist!$F$107</f>
        <v>0</v>
      </c>
    </row>
    <row r="50" spans="1:4" ht="76.5" x14ac:dyDescent="0.2">
      <c r="A50" s="123">
        <v>5.1319999999999997</v>
      </c>
      <c r="B50" s="125" t="str">
        <f>Technical!D109</f>
        <v>Has the agency implemented a program to annually train or orient first responders (law enforcement, firefighters, emergency medical teams) and other potential supporting assets (e.g., TSA regional personnel for VIPR exercises)on railroad familiarization?</v>
      </c>
      <c r="C50" s="113" t="str">
        <f>+IF(Checklist!C111="","NOT SCORED",Checklist!C111)</f>
        <v>NOT SCORED</v>
      </c>
      <c r="D50" s="111">
        <f>Checklist!$F$111</f>
        <v>0</v>
      </c>
    </row>
    <row r="51" spans="1:4" ht="15.75" customHeight="1" x14ac:dyDescent="0.2">
      <c r="A51" s="166" t="s">
        <v>112</v>
      </c>
      <c r="B51" s="167"/>
      <c r="C51" s="682"/>
      <c r="D51" s="168"/>
    </row>
    <row r="52" spans="1:4" ht="76.5" x14ac:dyDescent="0.2">
      <c r="A52" s="132">
        <v>2.2029999999999998</v>
      </c>
      <c r="B52" s="137" t="str">
        <f>Technical!D53</f>
        <v>Are roles and responsibilities for front-line personnel (i.e. system law enforcement, system security officials, train or vehicle operators, conductors, station attendants, maintenance workers) described in the system's Emergency Response Plan (ERP)?</v>
      </c>
      <c r="C52" s="113" t="str">
        <f>+IF(Checklist!C55="","NOT SCORED",Checklist!C55)</f>
        <v>NOT SCORED</v>
      </c>
      <c r="D52" s="110">
        <f>Checklist!$F$55</f>
        <v>0</v>
      </c>
    </row>
    <row r="53" spans="1:4" ht="38.25" x14ac:dyDescent="0.2">
      <c r="A53" s="126">
        <v>4.1100000000000003</v>
      </c>
      <c r="B53" s="124" t="str">
        <f>Technical!D74</f>
        <v xml:space="preserve">Has the transit system tested its communications systems for interoperability with appropriate emergency response agencies? </v>
      </c>
      <c r="C53" s="113" t="str">
        <f>+IF(Checklist!C76="","NOT SCORED",Checklist!C76)</f>
        <v>NOT SCORED</v>
      </c>
      <c r="D53" s="111">
        <f>Checklist!$F$76</f>
        <v>0</v>
      </c>
    </row>
    <row r="54" spans="1:4" ht="63.75" x14ac:dyDescent="0.2">
      <c r="A54" s="196">
        <v>10.103</v>
      </c>
      <c r="B54" s="124" t="str">
        <f>Technical!D151</f>
        <v>Does the agency evaluate its emergency preparedness by using annual field exercises, tabletop exercises, and/or drills?  If so, please summarize the exercise events held in the past year.</v>
      </c>
      <c r="C54" s="113" t="str">
        <f>+IF(Checklist!C153="","NOT SCORED",Checklist!C153)</f>
        <v>NOT SCORED</v>
      </c>
      <c r="D54" s="111">
        <f>Checklist!$F$153</f>
        <v>0</v>
      </c>
    </row>
    <row r="55" spans="1:4" ht="76.5" x14ac:dyDescent="0.2">
      <c r="A55" s="196">
        <v>10.108000000000001</v>
      </c>
      <c r="B55" s="124" t="str">
        <f>Technical!D156</f>
        <v xml:space="preserve">In the last year, has the agency conducted and/or participated in  a drill, tabletop exercise, and/or field exercise including scenarios involving (i) IED's and (ii) WMD (chemical, biological, radiological, nuclear) with other transit agencies and first responders (e.g., NTAS scenarios)? </v>
      </c>
      <c r="C55" s="113" t="str">
        <f>+IF(Checklist!C158="","NOT SCORED",Checklist!C158)</f>
        <v>NOT SCORED</v>
      </c>
      <c r="D55" s="111">
        <f>Checklist!F158</f>
        <v>0</v>
      </c>
    </row>
    <row r="56" spans="1:4" ht="51" x14ac:dyDescent="0.2">
      <c r="A56" s="196">
        <v>10.109</v>
      </c>
      <c r="B56" s="125" t="str">
        <f>Technical!D157</f>
        <v>In the last year, has the agency reviewed results and prepared after-action reports to assess performance and develop lessons learned for all drills, tabletop, and/or field exercises?</v>
      </c>
      <c r="C56" s="113" t="str">
        <f>+IF(Checklist!C159="","NOT SCORED",Checklist!C159)</f>
        <v>NOT SCORED</v>
      </c>
      <c r="D56" s="111">
        <f>Checklist!F159</f>
        <v>0</v>
      </c>
    </row>
    <row r="57" spans="1:4" ht="63.75" x14ac:dyDescent="0.2">
      <c r="A57" s="195">
        <v>10.11</v>
      </c>
      <c r="B57" s="124" t="str">
        <f>Technical!D158</f>
        <v xml:space="preserve">In the last 12 months, has the agency updated plans, protocols and processes to incorporate after-action report recommendations/findings and corrective actions?  If so, summarize the actions taken in the justification. </v>
      </c>
      <c r="C57" s="113" t="str">
        <f>+IF(Checklist!C160="","NOT SCORED",Checklist!C160)</f>
        <v>NOT SCORED</v>
      </c>
      <c r="D57" s="111">
        <f>Checklist!F160</f>
        <v>0</v>
      </c>
    </row>
    <row r="58" spans="1:4" ht="76.5" x14ac:dyDescent="0.2">
      <c r="A58" s="197">
        <v>10.113</v>
      </c>
      <c r="B58" s="131" t="str">
        <f>Technical!D161</f>
        <v>Does the transit system integrate local and regional first responders (law enforcement, firefighters, emergency medical teams) in drills, tabletop exercises, and/or field exercises?  If so, summarize each joint event and state when it took place.</v>
      </c>
      <c r="C58" s="113" t="str">
        <f>+IF(Checklist!C163="","NOT SCORED",Checklist!C163)</f>
        <v>NOT SCORED</v>
      </c>
      <c r="D58" s="112">
        <f>Checklist!$F$163</f>
        <v>0</v>
      </c>
    </row>
    <row r="59" spans="1:4" ht="15.75" customHeight="1" x14ac:dyDescent="0.2">
      <c r="A59" s="166" t="s">
        <v>113</v>
      </c>
      <c r="B59" s="167"/>
      <c r="C59" s="682"/>
      <c r="D59" s="168"/>
    </row>
    <row r="60" spans="1:4" ht="63.75" x14ac:dyDescent="0.2">
      <c r="A60" s="132">
        <v>7.1020000000000003</v>
      </c>
      <c r="B60" s="137" t="str">
        <f>Technical!D118</f>
        <v>Does the agency provide active public outreach for security awareness and emergency preparedness (e.g., Transit Watch, “If You See Something, Say Something”, message boards, brochures, channel cards, posters, fliers)?</v>
      </c>
      <c r="C60" s="113" t="str">
        <f>+IF(Checklist!C120="","NOT SCORED",Checklist!C120)</f>
        <v>NOT SCORED</v>
      </c>
      <c r="D60" s="110">
        <f>Checklist!$F$120</f>
        <v>0</v>
      </c>
    </row>
    <row r="61" spans="1:4" ht="25.5" x14ac:dyDescent="0.2">
      <c r="A61" s="126">
        <v>7.1029999999999998</v>
      </c>
      <c r="B61" s="124" t="str">
        <f>Technical!D119</f>
        <v>Is the above consistent with agency's overall announcement program?</v>
      </c>
      <c r="C61" s="113" t="str">
        <f>+IF(Checklist!C121="","NOT SCORED",Checklist!C121)</f>
        <v>NOT SCORED</v>
      </c>
      <c r="D61" s="111">
        <f>Checklist!F121</f>
        <v>0</v>
      </c>
    </row>
    <row r="62" spans="1:4" ht="56.25" customHeight="1" x14ac:dyDescent="0.2">
      <c r="A62" s="126">
        <v>7.1040000000000001</v>
      </c>
      <c r="B62" s="125" t="str">
        <f>Technical!D120</f>
        <v>Are general security awareness and emergency preparedness messages included in public announcement messages at stations and on board vehicles?</v>
      </c>
      <c r="C62" s="113" t="str">
        <f>+IF(Checklist!C122="","NOT SCORED",Checklist!C122)</f>
        <v>NOT SCORED</v>
      </c>
      <c r="D62" s="111">
        <f>Checklist!F122</f>
        <v>0</v>
      </c>
    </row>
    <row r="63" spans="1:4" ht="81" customHeight="1" x14ac:dyDescent="0.2">
      <c r="A63" s="126">
        <v>7.1050000000000004</v>
      </c>
      <c r="B63" s="124" t="str">
        <f>Technical!D121</f>
        <v>Are passengers urged to report unattended property, suspicious behavior, and security concerns to uniformed crew members, law enforcement or security personnel, and/or a contact telephone number?  If so, summarize the type of materials used and content in the justification.</v>
      </c>
      <c r="C63" s="113" t="str">
        <f>+IF(Checklist!C123="","NOT SCORED",Checklist!C123)</f>
        <v>NOT SCORED</v>
      </c>
      <c r="D63" s="111">
        <f>Checklist!F123</f>
        <v>0</v>
      </c>
    </row>
    <row r="64" spans="1:4" ht="89.25" x14ac:dyDescent="0.2">
      <c r="A64" s="126">
        <v>7.1070000000000002</v>
      </c>
      <c r="B64" s="125" t="str">
        <f>Technical!D123</f>
        <v>Does the agency have an appropriate mechanism in place for passengers to communicate an (e.g., 1-800 number, smart phone applications, social media, etc.)  that can be called or used to report security concerns?  If so, is this information indicated in public awareness materials and messages?</v>
      </c>
      <c r="C64" s="113" t="str">
        <f>+IF(Checklist!C125="","NOT SCORED",Checklist!C125)</f>
        <v>NOT SCORED</v>
      </c>
      <c r="D64" s="111">
        <f>Checklist!$F$125</f>
        <v>0</v>
      </c>
    </row>
    <row r="65" spans="1:4" ht="57" customHeight="1" x14ac:dyDescent="0.2">
      <c r="A65" s="126">
        <v>7.109</v>
      </c>
      <c r="B65" s="125" t="str">
        <f>Technical!D125</f>
        <v>Does the agency issue public service announcements or press releases to local media (e.g. newspaper, radio and/or television) regarding security and emergency protocols?</v>
      </c>
      <c r="C65" s="113" t="str">
        <f>+IF(Checklist!C128="","NOT SCORED",Checklist!C128)</f>
        <v>NOT SCORED</v>
      </c>
      <c r="D65" s="111">
        <f>Checklist!C127</f>
        <v>0</v>
      </c>
    </row>
  </sheetData>
  <sheetProtection password="877D" sheet="1" objects="1" scenarios="1" selectLockedCells="1" selectUnlockedCells="1"/>
  <mergeCells count="1">
    <mergeCell ref="A3:D3"/>
  </mergeCells>
  <conditionalFormatting sqref="C7:C15 C17:C30 C32:C34 C36:C50 C52:C58 C60:C65">
    <cfRule type="cellIs" dxfId="63" priority="1" operator="equal">
      <formula>"NOT SCORED"</formula>
    </cfRule>
  </conditionalFormatting>
  <pageMargins left="0.7" right="0.7" top="0.75" bottom="0.75" header="0.3" footer="0.3"/>
  <pageSetup scale="89" orientation="portrait" r:id="rId1"/>
  <headerFooter>
    <oddHeader>&amp;C&amp;"Arial,Bold"&amp;16SENSITIVE SECURITY INFORMATION</oddHeader>
  </headerFooter>
  <rowBreaks count="1" manualBreakCount="1">
    <brk id="17" max="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G149"/>
  <sheetViews>
    <sheetView workbookViewId="0">
      <selection activeCell="A2" sqref="A2"/>
    </sheetView>
  </sheetViews>
  <sheetFormatPr defaultColWidth="9.140625" defaultRowHeight="12.75" x14ac:dyDescent="0.2"/>
  <cols>
    <col min="1" max="1" width="8.42578125" style="797" customWidth="1"/>
    <col min="2" max="2" width="40.7109375" style="798" customWidth="1"/>
    <col min="3" max="3" width="8.140625" style="799" customWidth="1"/>
    <col min="4" max="4" width="27.42578125" style="798" customWidth="1"/>
    <col min="5" max="12" width="11.5703125" style="793"/>
    <col min="13" max="16384" width="9.140625" style="793"/>
  </cols>
  <sheetData>
    <row r="1" spans="1:4" ht="18.75" x14ac:dyDescent="0.3">
      <c r="A1" s="97" t="s">
        <v>608</v>
      </c>
      <c r="B1" s="2"/>
      <c r="C1" s="98"/>
      <c r="D1" s="2"/>
    </row>
    <row r="2" spans="1:4" ht="13.5" thickBot="1" x14ac:dyDescent="0.25">
      <c r="A2" s="278"/>
      <c r="B2" s="2"/>
      <c r="C2" s="98"/>
      <c r="D2" s="2"/>
    </row>
    <row r="3" spans="1:4" ht="13.5" thickBot="1" x14ac:dyDescent="0.25">
      <c r="A3" s="878" t="str">
        <f>'Agency Profile'!$A$11</f>
        <v>&lt;&lt;Agency Name&gt;&gt;</v>
      </c>
      <c r="B3" s="879"/>
      <c r="C3" s="879"/>
      <c r="D3" s="880"/>
    </row>
    <row r="4" spans="1:4" x14ac:dyDescent="0.2">
      <c r="A4" s="278"/>
      <c r="B4" s="2"/>
      <c r="C4" s="98"/>
      <c r="D4" s="2"/>
    </row>
    <row r="5" spans="1:4" s="794" customFormat="1" ht="12.75" customHeight="1" x14ac:dyDescent="0.2">
      <c r="A5" s="281"/>
      <c r="B5" s="282" t="s">
        <v>186</v>
      </c>
      <c r="C5" s="283" t="s">
        <v>187</v>
      </c>
      <c r="D5" s="282" t="s">
        <v>188</v>
      </c>
    </row>
    <row r="6" spans="1:4" s="795" customFormat="1" ht="13.5" thickBot="1" x14ac:dyDescent="0.25">
      <c r="A6" s="8" t="s">
        <v>190</v>
      </c>
      <c r="B6" s="286"/>
      <c r="C6" s="286" t="s">
        <v>24</v>
      </c>
      <c r="D6" s="286" t="s">
        <v>284</v>
      </c>
    </row>
    <row r="7" spans="1:4" x14ac:dyDescent="0.2">
      <c r="A7" s="13"/>
      <c r="B7" s="13" t="s">
        <v>82</v>
      </c>
      <c r="C7" s="289"/>
      <c r="D7" s="290"/>
    </row>
    <row r="8" spans="1:4" x14ac:dyDescent="0.2">
      <c r="A8" s="82">
        <v>1</v>
      </c>
      <c r="B8" s="23" t="s">
        <v>57</v>
      </c>
      <c r="C8" s="292"/>
      <c r="D8" s="293"/>
    </row>
    <row r="9" spans="1:4" ht="13.5" thickBot="1" x14ac:dyDescent="0.25">
      <c r="A9" s="53">
        <v>1.1000000000000001</v>
      </c>
      <c r="B9" s="31" t="s">
        <v>56</v>
      </c>
      <c r="C9" s="295"/>
      <c r="D9" s="296"/>
    </row>
    <row r="10" spans="1:4" ht="22.5" x14ac:dyDescent="0.2">
      <c r="A10" s="215">
        <v>1.101</v>
      </c>
      <c r="B10" s="297" t="str">
        <f>Technical!D8</f>
        <v>Does the transit agency have a System Security Plan (SSP)?</v>
      </c>
      <c r="C10" s="298" t="str">
        <f>+IF(Checklist!C10="","NOT SCORED",Checklist!C10)</f>
        <v>NOT SCORED</v>
      </c>
      <c r="D10" s="602">
        <f>Checklist!F10</f>
        <v>0</v>
      </c>
    </row>
    <row r="11" spans="1:4" ht="45" x14ac:dyDescent="0.2">
      <c r="A11" s="212">
        <v>1.103</v>
      </c>
      <c r="B11" s="303" t="s">
        <v>140</v>
      </c>
      <c r="C11" s="304" t="str">
        <f>+IF(Checklist!C12="","NOT SCORED",Checklist!C12)</f>
        <v>NOT SCORED</v>
      </c>
      <c r="D11" s="602">
        <f>Checklist!F12</f>
        <v>0</v>
      </c>
    </row>
    <row r="12" spans="1:4" ht="22.5" x14ac:dyDescent="0.2">
      <c r="A12" s="212">
        <v>1.1040000000000001</v>
      </c>
      <c r="B12" s="303" t="s">
        <v>125</v>
      </c>
      <c r="C12" s="304" t="str">
        <f>+IF(Checklist!C13="","NOT SCORED",Checklist!C13)</f>
        <v>NOT SCORED</v>
      </c>
      <c r="D12" s="602">
        <f>Checklist!F13</f>
        <v>0</v>
      </c>
    </row>
    <row r="13" spans="1:4" ht="45" x14ac:dyDescent="0.2">
      <c r="A13" s="212">
        <v>1.105</v>
      </c>
      <c r="B13" s="310" t="s">
        <v>121</v>
      </c>
      <c r="C13" s="304" t="str">
        <f>+IF(Checklist!C14="","NOT SCORED",Checklist!C14)</f>
        <v>NOT SCORED</v>
      </c>
      <c r="D13" s="602">
        <f>Checklist!F14</f>
        <v>0</v>
      </c>
    </row>
    <row r="14" spans="1:4" ht="45.75" thickBot="1" x14ac:dyDescent="0.25">
      <c r="A14" s="212">
        <v>1.107</v>
      </c>
      <c r="B14" s="303" t="s">
        <v>144</v>
      </c>
      <c r="C14" s="304" t="str">
        <f>+IF(Checklist!C16="","NOT SCORED",Checklist!C16)</f>
        <v>NOT SCORED</v>
      </c>
      <c r="D14" s="602">
        <f>Checklist!F16</f>
        <v>0</v>
      </c>
    </row>
    <row r="15" spans="1:4" ht="13.5" thickBot="1" x14ac:dyDescent="0.25">
      <c r="A15" s="41">
        <v>1.2</v>
      </c>
      <c r="B15" s="42" t="s">
        <v>55</v>
      </c>
      <c r="C15" s="315"/>
      <c r="D15" s="601"/>
    </row>
    <row r="16" spans="1:4" ht="22.5" x14ac:dyDescent="0.2">
      <c r="A16" s="215">
        <v>1.2010000000000001</v>
      </c>
      <c r="B16" s="412" t="s">
        <v>205</v>
      </c>
      <c r="C16" s="298" t="str">
        <f>+IF(Checklist!C28="","NOT SCORED",Checklist!C28)</f>
        <v>NOT SCORED</v>
      </c>
      <c r="D16" s="602">
        <f>Checklist!F28</f>
        <v>0</v>
      </c>
    </row>
    <row r="17" spans="1:4" ht="45" x14ac:dyDescent="0.2">
      <c r="A17" s="212">
        <v>1.202</v>
      </c>
      <c r="B17" s="313" t="s">
        <v>164</v>
      </c>
      <c r="C17" s="304" t="str">
        <f>+IF(Checklist!C29="","NOT SCORED",Checklist!C29)</f>
        <v>NOT SCORED</v>
      </c>
      <c r="D17" s="602">
        <f>Checklist!F29</f>
        <v>0</v>
      </c>
    </row>
    <row r="18" spans="1:4" ht="22.5" x14ac:dyDescent="0.2">
      <c r="A18" s="212">
        <v>1.2030000000000001</v>
      </c>
      <c r="B18" s="313" t="s">
        <v>126</v>
      </c>
      <c r="C18" s="304" t="str">
        <f>+IF(Checklist!C30="","NOT SCORED",Checklist!C30)</f>
        <v>NOT SCORED</v>
      </c>
      <c r="D18" s="602">
        <f>Checklist!F30</f>
        <v>0</v>
      </c>
    </row>
    <row r="19" spans="1:4" ht="22.5" x14ac:dyDescent="0.2">
      <c r="A19" s="212">
        <v>1.2050000000000001</v>
      </c>
      <c r="B19" s="313" t="s">
        <v>206</v>
      </c>
      <c r="C19" s="304" t="str">
        <f>+IF(Checklist!C32="","NOT SCORED",Checklist!C32)</f>
        <v>NOT SCORED</v>
      </c>
      <c r="D19" s="602">
        <f>Checklist!F32</f>
        <v>0</v>
      </c>
    </row>
    <row r="20" spans="1:4" ht="45" x14ac:dyDescent="0.2">
      <c r="A20" s="212">
        <v>1.2070000000000001</v>
      </c>
      <c r="B20" s="303" t="s">
        <v>168</v>
      </c>
      <c r="C20" s="304" t="str">
        <f>+IF(Checklist!C34="","NOT SCORED",Checklist!C34)</f>
        <v>NOT SCORED</v>
      </c>
      <c r="D20" s="602">
        <f>Checklist!F34</f>
        <v>0</v>
      </c>
    </row>
    <row r="21" spans="1:4" ht="45" x14ac:dyDescent="0.2">
      <c r="A21" s="212">
        <v>1.208</v>
      </c>
      <c r="B21" s="303" t="s">
        <v>207</v>
      </c>
      <c r="C21" s="304" t="str">
        <f>+IF(Checklist!C35="","NOT SCORED",Checklist!C35)</f>
        <v>NOT SCORED</v>
      </c>
      <c r="D21" s="602">
        <f>Checklist!F35</f>
        <v>0</v>
      </c>
    </row>
    <row r="22" spans="1:4" ht="23.25" thickBot="1" x14ac:dyDescent="0.25">
      <c r="A22" s="215">
        <v>1.212</v>
      </c>
      <c r="B22" s="297" t="s">
        <v>256</v>
      </c>
      <c r="C22" s="101" t="str">
        <f>+IF(Checklist!C39="","NOT SCORED",Checklist!C39)</f>
        <v>NOT SCORED</v>
      </c>
      <c r="D22" s="297">
        <f>Checklist!F39</f>
        <v>0</v>
      </c>
    </row>
    <row r="23" spans="1:4" x14ac:dyDescent="0.2">
      <c r="A23" s="48">
        <v>2</v>
      </c>
      <c r="B23" s="49" t="s">
        <v>58</v>
      </c>
      <c r="C23" s="289"/>
      <c r="D23" s="290"/>
    </row>
    <row r="24" spans="1:4" ht="13.5" thickBot="1" x14ac:dyDescent="0.25">
      <c r="A24" s="53">
        <v>2.1</v>
      </c>
      <c r="B24" s="31" t="s">
        <v>56</v>
      </c>
      <c r="C24" s="295"/>
      <c r="D24" s="603"/>
    </row>
    <row r="25" spans="1:4" ht="33.75" x14ac:dyDescent="0.2">
      <c r="A25" s="328">
        <v>2.1030000000000002</v>
      </c>
      <c r="B25" s="319" t="s">
        <v>106</v>
      </c>
      <c r="C25" s="298" t="str">
        <f>+IF(Checklist!C44="","NOT SCORED",Checklist!C44)</f>
        <v>NOT SCORED</v>
      </c>
      <c r="D25" s="313">
        <f>Checklist!F44</f>
        <v>0</v>
      </c>
    </row>
    <row r="26" spans="1:4" ht="45" x14ac:dyDescent="0.2">
      <c r="A26" s="211">
        <v>2.1040000000000001</v>
      </c>
      <c r="B26" s="312" t="s">
        <v>372</v>
      </c>
      <c r="C26" s="304" t="str">
        <f>+IF(Checklist!C45="","NOT SCORED",Checklist!C45)</f>
        <v>NOT SCORED</v>
      </c>
      <c r="D26" s="313">
        <f>Checklist!F45</f>
        <v>0</v>
      </c>
    </row>
    <row r="27" spans="1:4" ht="45" x14ac:dyDescent="0.2">
      <c r="A27" s="211">
        <v>2.1070000000000002</v>
      </c>
      <c r="B27" s="573" t="s">
        <v>92</v>
      </c>
      <c r="C27" s="304" t="str">
        <f>+IF(Checklist!C48="","NOT SCORED",Checklist!C48)</f>
        <v>NOT SCORED</v>
      </c>
      <c r="D27" s="313">
        <f>Checklist!F48</f>
        <v>0</v>
      </c>
    </row>
    <row r="28" spans="1:4" ht="33.75" x14ac:dyDescent="0.2">
      <c r="A28" s="211">
        <v>2.1080000000000001</v>
      </c>
      <c r="B28" s="312" t="s">
        <v>7</v>
      </c>
      <c r="C28" s="304" t="str">
        <f>+IF(Checklist!C49="","NOT SCORED",Checklist!C49)</f>
        <v>NOT SCORED</v>
      </c>
      <c r="D28" s="313">
        <f>Checklist!F49</f>
        <v>0</v>
      </c>
    </row>
    <row r="29" spans="1:4" ht="57" thickBot="1" x14ac:dyDescent="0.25">
      <c r="A29" s="576">
        <v>2.109</v>
      </c>
      <c r="B29" s="371" t="s">
        <v>373</v>
      </c>
      <c r="C29" s="370" t="str">
        <f>+IF(Checklist!C50="","NOT SCORED",Checklist!C50)</f>
        <v>NOT SCORED</v>
      </c>
      <c r="D29" s="313">
        <f>Checklist!F50</f>
        <v>0</v>
      </c>
    </row>
    <row r="30" spans="1:4" ht="13.5" thickBot="1" x14ac:dyDescent="0.25">
      <c r="A30" s="165">
        <v>2.2000000000000002</v>
      </c>
      <c r="B30" s="330" t="s">
        <v>55</v>
      </c>
      <c r="C30" s="574"/>
      <c r="D30" s="604"/>
    </row>
    <row r="31" spans="1:4" ht="34.5" thickBot="1" x14ac:dyDescent="0.25">
      <c r="A31" s="339">
        <v>2.202</v>
      </c>
      <c r="B31" s="336" t="s">
        <v>211</v>
      </c>
      <c r="C31" s="370" t="str">
        <f>+IF(Checklist!C54="","NOT SCORED",Checklist!C54)</f>
        <v>NOT SCORED</v>
      </c>
      <c r="D31" s="303">
        <f>Checklist!F54</f>
        <v>0</v>
      </c>
    </row>
    <row r="32" spans="1:4" ht="57" thickBot="1" x14ac:dyDescent="0.25">
      <c r="A32" s="212">
        <v>2.2029999999999998</v>
      </c>
      <c r="B32" s="447" t="s">
        <v>212</v>
      </c>
      <c r="C32" s="370" t="str">
        <f>+IF(Checklist!C55="","NOT SCORED",Checklist!C55)</f>
        <v>NOT SCORED</v>
      </c>
      <c r="D32" s="303">
        <f>Checklist!F55</f>
        <v>0</v>
      </c>
    </row>
    <row r="33" spans="1:4" ht="23.25" thickBot="1" x14ac:dyDescent="0.25">
      <c r="A33" s="212">
        <v>2.2040000000000002</v>
      </c>
      <c r="B33" s="305" t="s">
        <v>25</v>
      </c>
      <c r="C33" s="370" t="str">
        <f>+IF(Checklist!C56="","NOT SCORED",Checklist!C56)</f>
        <v>NOT SCORED</v>
      </c>
      <c r="D33" s="303">
        <f>Checklist!F56</f>
        <v>0</v>
      </c>
    </row>
    <row r="34" spans="1:4" ht="34.5" thickBot="1" x14ac:dyDescent="0.25">
      <c r="A34" s="212">
        <v>2.2050000000000001</v>
      </c>
      <c r="B34" s="305" t="s">
        <v>16</v>
      </c>
      <c r="C34" s="370" t="str">
        <f>+IF(Checklist!C57="","NOT SCORED",Checklist!C57)</f>
        <v>NOT SCORED</v>
      </c>
      <c r="D34" s="303">
        <f>Checklist!F57</f>
        <v>0</v>
      </c>
    </row>
    <row r="35" spans="1:4" ht="34.5" thickBot="1" x14ac:dyDescent="0.25">
      <c r="A35" s="316">
        <v>2.2069999999999999</v>
      </c>
      <c r="B35" s="314" t="s">
        <v>17</v>
      </c>
      <c r="C35" s="370" t="str">
        <f>+IF(Checklist!C59="","NOT SCORED",Checklist!C59)</f>
        <v>NOT SCORED</v>
      </c>
      <c r="D35" s="303">
        <f>Checklist!F59</f>
        <v>0</v>
      </c>
    </row>
    <row r="36" spans="1:4" ht="13.5" thickBot="1" x14ac:dyDescent="0.25">
      <c r="A36" s="333">
        <v>3</v>
      </c>
      <c r="B36" s="58" t="s">
        <v>30</v>
      </c>
      <c r="C36" s="331"/>
      <c r="D36" s="604"/>
    </row>
    <row r="37" spans="1:4" ht="33.75" x14ac:dyDescent="0.2">
      <c r="A37" s="209">
        <v>3.101</v>
      </c>
      <c r="B37" s="299" t="s">
        <v>18</v>
      </c>
      <c r="C37" s="577" t="str">
        <f>+IF(Checklist!C62="","NOT SCORED",Checklist!C62)</f>
        <v>NOT SCORED</v>
      </c>
      <c r="D37" s="313">
        <f>Checklist!F63</f>
        <v>0</v>
      </c>
    </row>
    <row r="38" spans="1:4" ht="33.75" x14ac:dyDescent="0.2">
      <c r="A38" s="211">
        <v>3.1030000000000002</v>
      </c>
      <c r="B38" s="335" t="s">
        <v>375</v>
      </c>
      <c r="C38" s="304" t="str">
        <f>+IF(Checklist!C64="","NOT SCORED",Checklist!C64)</f>
        <v>NOT SCORED</v>
      </c>
      <c r="D38" s="313">
        <f>Checklist!F63</f>
        <v>0</v>
      </c>
    </row>
    <row r="39" spans="1:4" ht="34.5" thickBot="1" x14ac:dyDescent="0.25">
      <c r="A39" s="585">
        <v>3.1040000000000001</v>
      </c>
      <c r="B39" s="586" t="s">
        <v>19</v>
      </c>
      <c r="C39" s="370" t="str">
        <f>+IF(Checklist!C65="","NOT SCORED",Checklist!C65)</f>
        <v>NOT SCORED</v>
      </c>
      <c r="D39" s="312">
        <f>Checklist!F64</f>
        <v>0</v>
      </c>
    </row>
    <row r="40" spans="1:4" ht="13.5" thickBot="1" x14ac:dyDescent="0.25">
      <c r="A40" s="41">
        <v>4</v>
      </c>
      <c r="B40" s="58" t="s">
        <v>31</v>
      </c>
      <c r="C40" s="331"/>
      <c r="D40" s="575"/>
    </row>
    <row r="41" spans="1:4" ht="45" x14ac:dyDescent="0.2">
      <c r="A41" s="582">
        <v>4.1020000000000003</v>
      </c>
      <c r="B41" s="584" t="s">
        <v>146</v>
      </c>
      <c r="C41" s="583" t="str">
        <f>+IF(Checklist!C68="","NOT SCORED",Checklist!C68)</f>
        <v>NOT SCORED</v>
      </c>
      <c r="D41" s="607">
        <f>Checklist!F68</f>
        <v>0</v>
      </c>
    </row>
    <row r="42" spans="1:4" ht="22.5" x14ac:dyDescent="0.2">
      <c r="A42" s="212">
        <v>4.1029999999999998</v>
      </c>
      <c r="B42" s="305" t="s">
        <v>99</v>
      </c>
      <c r="C42" s="304" t="str">
        <f>+IF(Checklist!C69="","NOT SCORED",Checklist!C69)</f>
        <v>NOT SCORED</v>
      </c>
      <c r="D42" s="607">
        <f>Checklist!F69</f>
        <v>0</v>
      </c>
    </row>
    <row r="43" spans="1:4" ht="33.75" x14ac:dyDescent="0.2">
      <c r="A43" s="212">
        <v>4.1050000000000004</v>
      </c>
      <c r="B43" s="573" t="s">
        <v>216</v>
      </c>
      <c r="C43" s="304" t="str">
        <f>+IF(Checklist!C71="","NOT SCORED",Checklist!C71)</f>
        <v>NOT SCORED</v>
      </c>
      <c r="D43" s="607">
        <f>Checklist!F71</f>
        <v>0</v>
      </c>
    </row>
    <row r="44" spans="1:4" ht="33.75" x14ac:dyDescent="0.2">
      <c r="A44" s="212">
        <v>4.1079999999999997</v>
      </c>
      <c r="B44" s="305" t="s">
        <v>219</v>
      </c>
      <c r="C44" s="304" t="str">
        <f>+IF(Checklist!C74="","NOT SCORED",Checklist!C74)</f>
        <v>NOT SCORED</v>
      </c>
      <c r="D44" s="607">
        <f>Checklist!F74</f>
        <v>0</v>
      </c>
    </row>
    <row r="45" spans="1:4" ht="33.75" x14ac:dyDescent="0.2">
      <c r="A45" s="212">
        <v>4.1100000000000003</v>
      </c>
      <c r="B45" s="447" t="s">
        <v>85</v>
      </c>
      <c r="C45" s="304" t="str">
        <f>+IF(Checklist!C76="","NOT SCORED",Checklist!C76)</f>
        <v>NOT SCORED</v>
      </c>
      <c r="D45" s="607">
        <f>Checklist!F76</f>
        <v>0</v>
      </c>
    </row>
    <row r="46" spans="1:4" ht="57" thickBot="1" x14ac:dyDescent="0.25">
      <c r="A46" s="581">
        <v>4.1109999999999998</v>
      </c>
      <c r="B46" s="361" t="s">
        <v>294</v>
      </c>
      <c r="C46" s="370" t="str">
        <f>+IF(Checklist!C77="","NOT SCORED",Checklist!C77)</f>
        <v>NOT SCORED</v>
      </c>
      <c r="D46" s="607">
        <f>Checklist!F77</f>
        <v>0</v>
      </c>
    </row>
    <row r="47" spans="1:4" x14ac:dyDescent="0.2">
      <c r="A47" s="580"/>
      <c r="B47" s="362" t="s">
        <v>139</v>
      </c>
      <c r="C47" s="363"/>
      <c r="D47" s="364"/>
    </row>
    <row r="48" spans="1:4" ht="13.5" thickBot="1" x14ac:dyDescent="0.25">
      <c r="A48" s="53">
        <v>5</v>
      </c>
      <c r="B48" s="71" t="s">
        <v>32</v>
      </c>
      <c r="C48" s="341"/>
      <c r="D48" s="605"/>
    </row>
    <row r="49" spans="1:4" ht="22.5" x14ac:dyDescent="0.2">
      <c r="A49" s="316">
        <v>5.101</v>
      </c>
      <c r="B49" s="606" t="s">
        <v>220</v>
      </c>
      <c r="C49" s="577" t="str">
        <f>+IF(Checklist!C80="","NOT SCORED",Checklist!C80)</f>
        <v>NOT SCORED</v>
      </c>
      <c r="D49" s="608">
        <f>Checklist!F80</f>
        <v>0</v>
      </c>
    </row>
    <row r="50" spans="1:4" ht="22.5" x14ac:dyDescent="0.2">
      <c r="A50" s="317">
        <v>5.1029999999999998</v>
      </c>
      <c r="B50" s="447" t="s">
        <v>594</v>
      </c>
      <c r="C50" s="304" t="str">
        <f>+IF(Checklist!C82="","NOT SCORED",Checklist!C82)</f>
        <v>NOT SCORED</v>
      </c>
      <c r="D50" s="313">
        <f>Checklist!F82</f>
        <v>0</v>
      </c>
    </row>
    <row r="51" spans="1:4" ht="22.5" x14ac:dyDescent="0.2">
      <c r="A51" s="317">
        <v>5.1040000000000001</v>
      </c>
      <c r="B51" s="447" t="s">
        <v>595</v>
      </c>
      <c r="C51" s="304" t="str">
        <f>+IF(Checklist!C83="","NOT SCORED",Checklist!C83)</f>
        <v>NOT SCORED</v>
      </c>
      <c r="D51" s="313">
        <f>Checklist!F83</f>
        <v>0</v>
      </c>
    </row>
    <row r="52" spans="1:4" ht="22.5" x14ac:dyDescent="0.2">
      <c r="A52" s="317">
        <v>5.1059999999999999</v>
      </c>
      <c r="B52" s="447" t="s">
        <v>222</v>
      </c>
      <c r="C52" s="304" t="str">
        <f>+IF(Checklist!C85="","NOT SCORED",Checklist!C85)</f>
        <v>NOT SCORED</v>
      </c>
      <c r="D52" s="313">
        <f>Checklist!F85</f>
        <v>0</v>
      </c>
    </row>
    <row r="53" spans="1:4" ht="22.5" x14ac:dyDescent="0.2">
      <c r="A53" s="317">
        <v>5.1079999999999997</v>
      </c>
      <c r="B53" s="590" t="s">
        <v>430</v>
      </c>
      <c r="C53" s="304" t="str">
        <f>+IF(Checklist!C87="","NOT SCORED",Checklist!C87)</f>
        <v>NOT SCORED</v>
      </c>
      <c r="D53" s="313">
        <f>Checklist!F87</f>
        <v>0</v>
      </c>
    </row>
    <row r="54" spans="1:4" ht="22.5" x14ac:dyDescent="0.2">
      <c r="A54" s="317">
        <v>5.109</v>
      </c>
      <c r="B54" s="590" t="s">
        <v>424</v>
      </c>
      <c r="C54" s="304" t="str">
        <f>+IF(Checklist!C88="","NOT SCORED",Checklist!C88)</f>
        <v>NOT SCORED</v>
      </c>
      <c r="D54" s="313">
        <f>Checklist!F88</f>
        <v>0</v>
      </c>
    </row>
    <row r="55" spans="1:4" ht="45" x14ac:dyDescent="0.2">
      <c r="A55" s="317">
        <v>5.1100000000000003</v>
      </c>
      <c r="B55" s="590" t="s">
        <v>376</v>
      </c>
      <c r="C55" s="304" t="str">
        <f>+IF(Checklist!C89="","NOT SCORED",Checklist!C89)</f>
        <v>NOT SCORED</v>
      </c>
      <c r="D55" s="313">
        <f>Checklist!F89</f>
        <v>0</v>
      </c>
    </row>
    <row r="56" spans="1:4" ht="33.75" x14ac:dyDescent="0.2">
      <c r="A56" s="317">
        <v>5.1120000000000001</v>
      </c>
      <c r="B56" s="305" t="s">
        <v>379</v>
      </c>
      <c r="C56" s="304" t="str">
        <f>+IF(Checklist!C91="","NOT SCORED",Checklist!C91)</f>
        <v>NOT SCORED</v>
      </c>
      <c r="D56" s="313">
        <f>Checklist!F91</f>
        <v>0</v>
      </c>
    </row>
    <row r="57" spans="1:4" ht="22.5" x14ac:dyDescent="0.2">
      <c r="A57" s="317">
        <v>5.1139999999999999</v>
      </c>
      <c r="B57" s="498" t="s">
        <v>380</v>
      </c>
      <c r="C57" s="304" t="str">
        <f>+IF(Checklist!C93="","NOT SCORED",Checklist!C93)</f>
        <v>NOT SCORED</v>
      </c>
      <c r="D57" s="313">
        <f>Checklist!F93</f>
        <v>0</v>
      </c>
    </row>
    <row r="58" spans="1:4" ht="33.75" x14ac:dyDescent="0.2">
      <c r="A58" s="317">
        <v>5.1159999999999997</v>
      </c>
      <c r="B58" s="447" t="s">
        <v>382</v>
      </c>
      <c r="C58" s="304" t="str">
        <f>+IF(Checklist!C95="","NOT SCORED",Checklist!C95)</f>
        <v>NOT SCORED</v>
      </c>
      <c r="D58" s="313">
        <f>Checklist!F95</f>
        <v>0</v>
      </c>
    </row>
    <row r="59" spans="1:4" ht="33.75" x14ac:dyDescent="0.2">
      <c r="A59" s="317">
        <v>5.117</v>
      </c>
      <c r="B59" s="447" t="s">
        <v>383</v>
      </c>
      <c r="C59" s="304" t="str">
        <f>+IF(Checklist!C96="","NOT SCORED",Checklist!C96)</f>
        <v>NOT SCORED</v>
      </c>
      <c r="D59" s="313">
        <f>Checklist!F96</f>
        <v>0</v>
      </c>
    </row>
    <row r="60" spans="1:4" ht="33.75" x14ac:dyDescent="0.2">
      <c r="A60" s="317">
        <v>5.1239999999999997</v>
      </c>
      <c r="B60" s="312" t="s">
        <v>127</v>
      </c>
      <c r="C60" s="304" t="str">
        <f>+IF(Checklist!C103="","NOT SCORED",Checklist!C103)</f>
        <v>NOT SCORED</v>
      </c>
      <c r="D60" s="313">
        <f>Checklist!F103</f>
        <v>0</v>
      </c>
    </row>
    <row r="61" spans="1:4" ht="33.75" x14ac:dyDescent="0.2">
      <c r="A61" s="317">
        <v>5.1280000000000001</v>
      </c>
      <c r="B61" s="447" t="s">
        <v>120</v>
      </c>
      <c r="C61" s="304" t="str">
        <f>+IF(Checklist!C107="","NOT SCORED",Checklist!C107)</f>
        <v>NOT SCORED</v>
      </c>
      <c r="D61" s="313">
        <f>Checklist!F107</f>
        <v>0</v>
      </c>
    </row>
    <row r="62" spans="1:4" ht="56.25" x14ac:dyDescent="0.2">
      <c r="A62" s="317">
        <v>5.1289999999999996</v>
      </c>
      <c r="B62" s="447" t="s">
        <v>391</v>
      </c>
      <c r="C62" s="304" t="str">
        <f>+IF(Checklist!C108="","NOT SCORED",Checklist!C108)</f>
        <v>NOT SCORED</v>
      </c>
      <c r="D62" s="313">
        <f>Checklist!F108</f>
        <v>0</v>
      </c>
    </row>
    <row r="63" spans="1:4" ht="45" x14ac:dyDescent="0.2">
      <c r="A63" s="317">
        <v>5.13</v>
      </c>
      <c r="B63" s="447" t="s">
        <v>392</v>
      </c>
      <c r="C63" s="304" t="str">
        <f>+IF(Checklist!C109="","NOT SCORED",Checklist!C109)</f>
        <v>NOT SCORED</v>
      </c>
      <c r="D63" s="313">
        <f>Checklist!F109</f>
        <v>0</v>
      </c>
    </row>
    <row r="64" spans="1:4" ht="57" thickBot="1" x14ac:dyDescent="0.25">
      <c r="A64" s="344">
        <v>5.1319999999999997</v>
      </c>
      <c r="B64" s="342" t="s">
        <v>393</v>
      </c>
      <c r="C64" s="578" t="str">
        <f>+IF(Checklist!C111="","NOT SCORED",Checklist!C111)</f>
        <v>NOT SCORED</v>
      </c>
      <c r="D64" s="602">
        <f>Checklist!F111</f>
        <v>0</v>
      </c>
    </row>
    <row r="65" spans="1:4" x14ac:dyDescent="0.2">
      <c r="A65" s="70"/>
      <c r="B65" s="74" t="s">
        <v>612</v>
      </c>
      <c r="C65" s="340"/>
      <c r="D65" s="364"/>
    </row>
    <row r="66" spans="1:4" ht="13.5" thickBot="1" x14ac:dyDescent="0.25">
      <c r="A66" s="53">
        <v>6</v>
      </c>
      <c r="B66" s="71" t="s">
        <v>614</v>
      </c>
      <c r="C66" s="341"/>
      <c r="D66" s="322"/>
    </row>
    <row r="67" spans="1:4" ht="33.75" x14ac:dyDescent="0.2">
      <c r="A67" s="582">
        <v>6.101</v>
      </c>
      <c r="B67" s="499" t="s">
        <v>394</v>
      </c>
      <c r="C67" s="583" t="str">
        <f>+IF(Checklist!C114="","NOT SCORED",Checklist!C114)</f>
        <v>NOT SCORED</v>
      </c>
      <c r="D67" s="602">
        <f>Checklist!F114</f>
        <v>0</v>
      </c>
    </row>
    <row r="68" spans="1:4" ht="23.25" thickBot="1" x14ac:dyDescent="0.25">
      <c r="A68" s="581">
        <v>6.1020000000000003</v>
      </c>
      <c r="B68" s="591" t="s">
        <v>395</v>
      </c>
      <c r="C68" s="370" t="str">
        <f>+IF(Checklist!C115="","NOT SCORED",Checklist!C115)</f>
        <v>NOT SCORED</v>
      </c>
      <c r="D68" s="602">
        <f>Checklist!F115</f>
        <v>0</v>
      </c>
    </row>
    <row r="69" spans="1:4" x14ac:dyDescent="0.2">
      <c r="A69" s="580"/>
      <c r="B69" s="362" t="s">
        <v>80</v>
      </c>
      <c r="C69" s="363"/>
      <c r="D69" s="364"/>
    </row>
    <row r="70" spans="1:4" ht="13.5" thickBot="1" x14ac:dyDescent="0.25">
      <c r="A70" s="53">
        <v>7</v>
      </c>
      <c r="B70" s="71" t="s">
        <v>227</v>
      </c>
      <c r="C70" s="341"/>
      <c r="D70" s="605"/>
    </row>
    <row r="71" spans="1:4" ht="22.5" x14ac:dyDescent="0.2">
      <c r="A71" s="215">
        <v>7.101</v>
      </c>
      <c r="B71" s="579" t="s">
        <v>228</v>
      </c>
      <c r="C71" s="577" t="str">
        <f>+IF(Checklist!C119="","NOT SCORED",Checklist!C119)</f>
        <v>NOT SCORED</v>
      </c>
      <c r="D71" s="303">
        <f>Checklist!F119</f>
        <v>0</v>
      </c>
    </row>
    <row r="72" spans="1:4" ht="45" x14ac:dyDescent="0.2">
      <c r="A72" s="212">
        <v>7.1020000000000003</v>
      </c>
      <c r="B72" s="590" t="s">
        <v>397</v>
      </c>
      <c r="C72" s="304" t="str">
        <f>+IF(Checklist!C120="","NOT SCORED",Checklist!C120)</f>
        <v>NOT SCORED</v>
      </c>
      <c r="D72" s="303">
        <f>Checklist!F120</f>
        <v>0</v>
      </c>
    </row>
    <row r="73" spans="1:4" ht="33.75" x14ac:dyDescent="0.2">
      <c r="A73" s="212">
        <v>7.1040000000000001</v>
      </c>
      <c r="B73" s="447" t="s">
        <v>101</v>
      </c>
      <c r="C73" s="304" t="str">
        <f>+IF(Checklist!C122="","NOT SCORED",Checklist!C122)</f>
        <v>NOT SCORED</v>
      </c>
      <c r="D73" s="303">
        <f>Checklist!F122</f>
        <v>0</v>
      </c>
    </row>
    <row r="74" spans="1:4" ht="56.25" x14ac:dyDescent="0.2">
      <c r="A74" s="212">
        <v>7.1050000000000004</v>
      </c>
      <c r="B74" s="447" t="s">
        <v>295</v>
      </c>
      <c r="C74" s="304" t="str">
        <f>+IF(Checklist!C123="","NOT SCORED",Checklist!C123)</f>
        <v>NOT SCORED</v>
      </c>
      <c r="D74" s="303">
        <f>Checklist!F123</f>
        <v>0</v>
      </c>
    </row>
    <row r="75" spans="1:4" ht="67.5" x14ac:dyDescent="0.2">
      <c r="A75" s="212">
        <v>7.1070000000000002</v>
      </c>
      <c r="B75" s="312" t="s">
        <v>432</v>
      </c>
      <c r="C75" s="304" t="str">
        <f>+IF(Checklist!C125="","NOT SCORED",Checklist!C125)</f>
        <v>NOT SCORED</v>
      </c>
      <c r="D75" s="303">
        <f>Checklist!F125</f>
        <v>0</v>
      </c>
    </row>
    <row r="76" spans="1:4" ht="33.75" x14ac:dyDescent="0.2">
      <c r="A76" s="564">
        <v>7.1120000000000001</v>
      </c>
      <c r="B76" s="590" t="s">
        <v>233</v>
      </c>
      <c r="C76" s="304" t="str">
        <f>+IF(Checklist!C130="","NOT SCORED",Checklist!C130)</f>
        <v>NOT SCORED</v>
      </c>
      <c r="D76" s="313">
        <f>Checklist!F130</f>
        <v>0</v>
      </c>
    </row>
    <row r="77" spans="1:4" ht="23.25" thickBot="1" x14ac:dyDescent="0.25">
      <c r="A77" s="588">
        <v>7.1130000000000004</v>
      </c>
      <c r="B77" s="589" t="s">
        <v>20</v>
      </c>
      <c r="C77" s="578" t="str">
        <f>+IF(Checklist!C131="","NOT SCORED",Checklist!C131)</f>
        <v>NOT SCORED</v>
      </c>
      <c r="D77" s="313">
        <f>Checklist!F131</f>
        <v>0</v>
      </c>
    </row>
    <row r="78" spans="1:4" x14ac:dyDescent="0.2">
      <c r="A78" s="70"/>
      <c r="B78" s="74" t="s">
        <v>79</v>
      </c>
      <c r="C78" s="340"/>
      <c r="D78" s="364"/>
    </row>
    <row r="79" spans="1:4" ht="13.5" thickBot="1" x14ac:dyDescent="0.25">
      <c r="A79" s="53">
        <v>8</v>
      </c>
      <c r="B79" s="71" t="s">
        <v>34</v>
      </c>
      <c r="C79" s="341"/>
      <c r="D79" s="322"/>
    </row>
    <row r="80" spans="1:4" ht="45" x14ac:dyDescent="0.2">
      <c r="A80" s="582">
        <v>8.1010000000000009</v>
      </c>
      <c r="B80" s="592" t="s">
        <v>297</v>
      </c>
      <c r="C80" s="583" t="str">
        <f>+IF(Checklist!C135="","NOT SCORED",Checklist!C135)</f>
        <v>NOT SCORED</v>
      </c>
      <c r="D80" s="602">
        <f>Checklist!F135</f>
        <v>0</v>
      </c>
    </row>
    <row r="81" spans="1:4" ht="22.5" x14ac:dyDescent="0.2">
      <c r="A81" s="212">
        <v>8.1020000000000003</v>
      </c>
      <c r="B81" s="498" t="s">
        <v>150</v>
      </c>
      <c r="C81" s="304" t="str">
        <f>+IF(Checklist!C136="","NOT SCORED",Checklist!C136)</f>
        <v>NOT SCORED</v>
      </c>
      <c r="D81" s="602">
        <f>Checklist!F136</f>
        <v>0</v>
      </c>
    </row>
    <row r="82" spans="1:4" ht="56.25" x14ac:dyDescent="0.2">
      <c r="A82" s="212">
        <v>8.1029999999999998</v>
      </c>
      <c r="B82" s="447" t="s">
        <v>399</v>
      </c>
      <c r="C82" s="304" t="str">
        <f>+IF(Checklist!C137="","NOT SCORED",Checklist!C137)</f>
        <v>NOT SCORED</v>
      </c>
      <c r="D82" s="602">
        <f>Checklist!F137</f>
        <v>0</v>
      </c>
    </row>
    <row r="83" spans="1:4" ht="67.5" x14ac:dyDescent="0.2">
      <c r="A83" s="212">
        <v>8.1039999999999992</v>
      </c>
      <c r="B83" s="447" t="s">
        <v>467</v>
      </c>
      <c r="C83" s="304" t="str">
        <f>+IF(Checklist!C138="","NOT SCORED",Checklist!C138)</f>
        <v>NOT SCORED</v>
      </c>
      <c r="D83" s="602">
        <f>Checklist!F138</f>
        <v>0</v>
      </c>
    </row>
    <row r="84" spans="1:4" ht="33.75" x14ac:dyDescent="0.2">
      <c r="A84" s="212">
        <v>8.1050000000000004</v>
      </c>
      <c r="B84" s="447" t="s">
        <v>298</v>
      </c>
      <c r="C84" s="304" t="str">
        <f>+IF(Checklist!C139="","NOT SCORED",Checklist!C139)</f>
        <v>NOT SCORED</v>
      </c>
      <c r="D84" s="602">
        <f>Checklist!F139</f>
        <v>0</v>
      </c>
    </row>
    <row r="85" spans="1:4" ht="22.5" x14ac:dyDescent="0.2">
      <c r="A85" s="212">
        <v>8.1069999999999993</v>
      </c>
      <c r="B85" s="573" t="s">
        <v>4</v>
      </c>
      <c r="C85" s="304" t="str">
        <f>+IF(Checklist!C141="","NOT SCORED",Checklist!C141)</f>
        <v>NOT SCORED</v>
      </c>
      <c r="D85" s="602">
        <f>Checklist!F141</f>
        <v>0</v>
      </c>
    </row>
    <row r="86" spans="1:4" ht="34.5" thickBot="1" x14ac:dyDescent="0.25">
      <c r="A86" s="612">
        <v>8.1080000000000005</v>
      </c>
      <c r="B86" s="613" t="s">
        <v>151</v>
      </c>
      <c r="C86" s="577" t="str">
        <f>+IF(Checklist!C142="","NOT SCORED",Checklist!C142)</f>
        <v>NOT SCORED</v>
      </c>
      <c r="D86" s="297">
        <f>Checklist!F142</f>
        <v>0</v>
      </c>
    </row>
    <row r="87" spans="1:4" ht="13.5" thickBot="1" x14ac:dyDescent="0.25">
      <c r="A87" s="356">
        <v>9</v>
      </c>
      <c r="B87" s="58" t="s">
        <v>35</v>
      </c>
      <c r="C87" s="350"/>
      <c r="D87" s="614"/>
    </row>
    <row r="88" spans="1:4" ht="45" x14ac:dyDescent="0.2">
      <c r="A88" s="582">
        <v>9.1010000000000009</v>
      </c>
      <c r="B88" s="615" t="s">
        <v>152</v>
      </c>
      <c r="C88" s="583" t="str">
        <f>+IF(Checklist!C144="","NOT SCORED",Checklist!C144)</f>
        <v>NOT SCORED</v>
      </c>
      <c r="D88" s="602">
        <f>Checklist!F144</f>
        <v>0</v>
      </c>
    </row>
    <row r="89" spans="1:4" ht="33.75" x14ac:dyDescent="0.2">
      <c r="A89" s="212">
        <v>9.1020000000000003</v>
      </c>
      <c r="B89" s="590" t="s">
        <v>400</v>
      </c>
      <c r="C89" s="304" t="str">
        <f>+IF(Checklist!C145="","NOT SCORED",Checklist!C145)</f>
        <v>NOT SCORED</v>
      </c>
      <c r="D89" s="313">
        <f>Checklist!F145</f>
        <v>0</v>
      </c>
    </row>
    <row r="90" spans="1:4" ht="45.75" thickBot="1" x14ac:dyDescent="0.25">
      <c r="A90" s="612">
        <v>9.1029999999999998</v>
      </c>
      <c r="B90" s="613" t="s">
        <v>83</v>
      </c>
      <c r="C90" s="577" t="str">
        <f>+IF(Checklist!C146="","NOT SCORED",Checklist!C146)</f>
        <v>NOT SCORED</v>
      </c>
      <c r="D90" s="608">
        <f>Checklist!F146</f>
        <v>0</v>
      </c>
    </row>
    <row r="91" spans="1:4" x14ac:dyDescent="0.2">
      <c r="A91" s="12"/>
      <c r="B91" s="74" t="s">
        <v>95</v>
      </c>
      <c r="C91" s="340"/>
      <c r="D91" s="609"/>
    </row>
    <row r="92" spans="1:4" ht="13.5" thickBot="1" x14ac:dyDescent="0.25">
      <c r="A92" s="610">
        <v>10</v>
      </c>
      <c r="B92" s="71" t="s">
        <v>33</v>
      </c>
      <c r="C92" s="341"/>
      <c r="D92" s="611"/>
    </row>
    <row r="93" spans="1:4" ht="67.5" x14ac:dyDescent="0.2">
      <c r="A93" s="616">
        <v>10.101000000000001</v>
      </c>
      <c r="B93" s="584" t="s">
        <v>234</v>
      </c>
      <c r="C93" s="583" t="str">
        <f>+IF(Checklist!C151="","NOT SCORED",Checklist!C151)</f>
        <v>NOT SCORED</v>
      </c>
      <c r="D93" s="607">
        <f>Checklist!F151</f>
        <v>0</v>
      </c>
    </row>
    <row r="94" spans="1:4" ht="45" x14ac:dyDescent="0.2">
      <c r="A94" s="211">
        <v>10.102</v>
      </c>
      <c r="B94" s="305" t="s">
        <v>236</v>
      </c>
      <c r="C94" s="304" t="str">
        <f>+IF(Checklist!C152="","NOT SCORED",Checklist!C152)</f>
        <v>NOT SCORED</v>
      </c>
      <c r="D94" s="303">
        <f>Checklist!F152</f>
        <v>0</v>
      </c>
    </row>
    <row r="95" spans="1:4" ht="45" x14ac:dyDescent="0.2">
      <c r="A95" s="211">
        <v>10.103</v>
      </c>
      <c r="B95" s="447" t="s">
        <v>237</v>
      </c>
      <c r="C95" s="304" t="str">
        <f>+IF(Checklist!C153="","NOT SCORED",Checklist!C153)</f>
        <v>NOT SCORED</v>
      </c>
      <c r="D95" s="303">
        <f>Checklist!F153</f>
        <v>0</v>
      </c>
    </row>
    <row r="96" spans="1:4" ht="22.5" x14ac:dyDescent="0.2">
      <c r="A96" s="211">
        <v>10.103999999999999</v>
      </c>
      <c r="B96" s="305" t="s">
        <v>102</v>
      </c>
      <c r="C96" s="304" t="str">
        <f>+IF(Checklist!C154="","NOT SCORED",Checklist!C154)</f>
        <v>NOT SCORED</v>
      </c>
      <c r="D96" s="303">
        <f>Checklist!F154</f>
        <v>0</v>
      </c>
    </row>
    <row r="97" spans="1:4" ht="45" x14ac:dyDescent="0.2">
      <c r="A97" s="211">
        <v>10.105</v>
      </c>
      <c r="B97" s="305" t="s">
        <v>238</v>
      </c>
      <c r="C97" s="304" t="str">
        <f>+IF(Checklist!C155="","NOT SCORED",Checklist!C155)</f>
        <v>NOT SCORED</v>
      </c>
      <c r="D97" s="303">
        <f>Checklist!F155</f>
        <v>0</v>
      </c>
    </row>
    <row r="98" spans="1:4" ht="22.5" x14ac:dyDescent="0.2">
      <c r="A98" s="211">
        <v>10.106999999999999</v>
      </c>
      <c r="B98" s="498" t="s">
        <v>240</v>
      </c>
      <c r="C98" s="304" t="str">
        <f>+IF(Checklist!C157="","NOT SCORED",Checklist!C157)</f>
        <v>NOT SCORED</v>
      </c>
      <c r="D98" s="303">
        <f>Checklist!F157</f>
        <v>0</v>
      </c>
    </row>
    <row r="99" spans="1:4" ht="45" x14ac:dyDescent="0.2">
      <c r="A99" s="211">
        <v>10.112</v>
      </c>
      <c r="B99" s="447" t="s">
        <v>118</v>
      </c>
      <c r="C99" s="304" t="str">
        <f>+IF(Checklist!C162="","NOT SCORED",Checklist!C162)</f>
        <v>NOT SCORED</v>
      </c>
      <c r="D99" s="303">
        <f>Checklist!F162</f>
        <v>0</v>
      </c>
    </row>
    <row r="100" spans="1:4" ht="57" thickBot="1" x14ac:dyDescent="0.25">
      <c r="A100" s="585">
        <v>10.113</v>
      </c>
      <c r="B100" s="613" t="s">
        <v>22</v>
      </c>
      <c r="C100" s="577" t="str">
        <f>+IF(Checklist!C163="","NOT SCORED",Checklist!C163)</f>
        <v>NOT SCORED</v>
      </c>
      <c r="D100" s="618">
        <f>Checklist!F163</f>
        <v>0</v>
      </c>
    </row>
    <row r="101" spans="1:4" s="796" customFormat="1" ht="13.5" thickBot="1" x14ac:dyDescent="0.25">
      <c r="A101" s="356">
        <v>11</v>
      </c>
      <c r="B101" s="58" t="s">
        <v>404</v>
      </c>
      <c r="C101" s="350"/>
      <c r="D101" s="614"/>
    </row>
    <row r="102" spans="1:4" s="796" customFormat="1" ht="33.75" x14ac:dyDescent="0.2">
      <c r="A102" s="582">
        <v>11.101000000000001</v>
      </c>
      <c r="B102" s="496" t="s">
        <v>405</v>
      </c>
      <c r="C102" s="583" t="str">
        <f>+IF(Checklist!C165="","NOT SCORED",Checklist!C165)</f>
        <v>NOT SCORED</v>
      </c>
      <c r="D102" s="602">
        <f>Checklist!F165</f>
        <v>0</v>
      </c>
    </row>
    <row r="103" spans="1:4" ht="23.25" thickBot="1" x14ac:dyDescent="0.25">
      <c r="A103" s="612">
        <v>11.106</v>
      </c>
      <c r="B103" s="617" t="s">
        <v>410</v>
      </c>
      <c r="C103" s="577" t="str">
        <f>+IF(Checklist!C170="","NOT SCORED",Checklist!C170)</f>
        <v>NOT SCORED</v>
      </c>
      <c r="D103" s="618">
        <f>Checklist!F170</f>
        <v>0</v>
      </c>
    </row>
    <row r="104" spans="1:4" x14ac:dyDescent="0.2">
      <c r="A104" s="12"/>
      <c r="B104" s="74" t="s">
        <v>2</v>
      </c>
      <c r="C104" s="340"/>
      <c r="D104" s="609"/>
    </row>
    <row r="105" spans="1:4" ht="13.5" thickBot="1" x14ac:dyDescent="0.25">
      <c r="A105" s="610">
        <v>12</v>
      </c>
      <c r="B105" s="71" t="s">
        <v>36</v>
      </c>
      <c r="C105" s="341"/>
      <c r="D105" s="611"/>
    </row>
    <row r="106" spans="1:4" ht="22.5" x14ac:dyDescent="0.2">
      <c r="A106" s="582">
        <v>12.101000000000001</v>
      </c>
      <c r="B106" s="496" t="s">
        <v>3</v>
      </c>
      <c r="C106" s="583" t="str">
        <f>+IF(Checklist!C174="","NOT SCORED",Checklist!C174)</f>
        <v>NOT SCORED</v>
      </c>
      <c r="D106" s="607">
        <f>Checklist!F174</f>
        <v>0</v>
      </c>
    </row>
    <row r="107" spans="1:4" ht="22.5" x14ac:dyDescent="0.2">
      <c r="A107" s="212">
        <v>12.102</v>
      </c>
      <c r="B107" s="305" t="s">
        <v>172</v>
      </c>
      <c r="C107" s="304" t="str">
        <f>+IF(Checklist!C175="","NOT SCORED",Checklist!C175)</f>
        <v>NOT SCORED</v>
      </c>
      <c r="D107" s="607">
        <f>Checklist!F175</f>
        <v>0</v>
      </c>
    </row>
    <row r="108" spans="1:4" ht="33.75" x14ac:dyDescent="0.2">
      <c r="A108" s="212">
        <v>12.103</v>
      </c>
      <c r="B108" s="590" t="s">
        <v>248</v>
      </c>
      <c r="C108" s="304" t="str">
        <f>+IF(Checklist!C176="","NOT SCORED",Checklist!C176)</f>
        <v>NOT SCORED</v>
      </c>
      <c r="D108" s="607">
        <f>Checklist!F176</f>
        <v>0</v>
      </c>
    </row>
    <row r="109" spans="1:4" ht="22.5" x14ac:dyDescent="0.2">
      <c r="A109" s="212">
        <v>12.103999999999999</v>
      </c>
      <c r="B109" s="305" t="s">
        <v>173</v>
      </c>
      <c r="C109" s="304" t="str">
        <f>+IF(Checklist!C177="","NOT SCORED",Checklist!C177)</f>
        <v>NOT SCORED</v>
      </c>
      <c r="D109" s="607">
        <f>Checklist!F177</f>
        <v>0</v>
      </c>
    </row>
    <row r="110" spans="1:4" ht="101.25" x14ac:dyDescent="0.2">
      <c r="A110" s="212">
        <v>12.111000000000001</v>
      </c>
      <c r="B110" s="595" t="s">
        <v>299</v>
      </c>
      <c r="C110" s="304" t="str">
        <f>+IF(Checklist!C184="","NOT SCORED",Checklist!C184)</f>
        <v>NOT SCORED</v>
      </c>
      <c r="D110" s="303">
        <f>Checklist!F184</f>
        <v>0</v>
      </c>
    </row>
    <row r="111" spans="1:4" ht="22.5" x14ac:dyDescent="0.2">
      <c r="A111" s="212">
        <v>12.121</v>
      </c>
      <c r="B111" s="312" t="s">
        <v>117</v>
      </c>
      <c r="C111" s="304" t="str">
        <f>+IF(Checklist!C194="","NOT SCORED",Checklist!C194)</f>
        <v>NOT SCORED</v>
      </c>
      <c r="D111" s="313">
        <f>Checklist!F194</f>
        <v>0</v>
      </c>
    </row>
    <row r="112" spans="1:4" ht="101.25" x14ac:dyDescent="0.2">
      <c r="A112" s="212">
        <v>12.124000000000001</v>
      </c>
      <c r="B112" s="312" t="s">
        <v>52</v>
      </c>
      <c r="C112" s="304" t="str">
        <f>+IF(Checklist!C197="","NOT SCORED",Checklist!C197)</f>
        <v>NOT SCORED</v>
      </c>
      <c r="D112" s="313">
        <f>Checklist!F197</f>
        <v>0</v>
      </c>
    </row>
    <row r="113" spans="1:4" ht="135.75" thickBot="1" x14ac:dyDescent="0.25">
      <c r="A113" s="581">
        <v>12.125999999999999</v>
      </c>
      <c r="B113" s="596" t="s">
        <v>416</v>
      </c>
      <c r="C113" s="370" t="str">
        <f>+IF(Checklist!C199="","NOT SCORED",Checklist!C199)</f>
        <v>NOT SCORED</v>
      </c>
      <c r="D113" s="619">
        <f>Checklist!F199</f>
        <v>0</v>
      </c>
    </row>
    <row r="114" spans="1:4" ht="13.5" thickBot="1" x14ac:dyDescent="0.25">
      <c r="A114" s="593">
        <v>13</v>
      </c>
      <c r="B114" s="594" t="s">
        <v>37</v>
      </c>
      <c r="C114" s="574"/>
      <c r="D114" s="575"/>
    </row>
    <row r="115" spans="1:4" ht="45" x14ac:dyDescent="0.2">
      <c r="A115" s="582">
        <v>13.101000000000001</v>
      </c>
      <c r="B115" s="592" t="s">
        <v>257</v>
      </c>
      <c r="C115" s="583" t="str">
        <f>+IF(Checklist!C204="","NOT SCORED",Checklist!C204)</f>
        <v>NOT SCORED</v>
      </c>
      <c r="D115" s="496"/>
    </row>
    <row r="116" spans="1:4" ht="56.25" x14ac:dyDescent="0.2">
      <c r="A116" s="212">
        <v>13.102</v>
      </c>
      <c r="B116" s="573" t="s">
        <v>258</v>
      </c>
      <c r="C116" s="304" t="str">
        <f>+IF(Checklist!C205="","NOT SCORED",Checklist!C205)</f>
        <v>NOT SCORED</v>
      </c>
      <c r="D116" s="312"/>
    </row>
    <row r="117" spans="1:4" ht="45.75" thickBot="1" x14ac:dyDescent="0.25">
      <c r="A117" s="581">
        <v>13.106</v>
      </c>
      <c r="B117" s="591" t="s">
        <v>123</v>
      </c>
      <c r="C117" s="370" t="str">
        <f>+IF(Checklist!C209="","NOT SCORED",Checklist!C209)</f>
        <v>NOT SCORED</v>
      </c>
      <c r="D117" s="371"/>
    </row>
    <row r="118" spans="1:4" x14ac:dyDescent="0.2">
      <c r="A118" s="12"/>
      <c r="B118" s="74" t="s">
        <v>47</v>
      </c>
      <c r="C118" s="340"/>
      <c r="D118" s="609"/>
    </row>
    <row r="119" spans="1:4" ht="13.5" thickBot="1" x14ac:dyDescent="0.25">
      <c r="A119" s="610">
        <v>14</v>
      </c>
      <c r="B119" s="71" t="s">
        <v>38</v>
      </c>
      <c r="C119" s="341"/>
      <c r="D119" s="611"/>
    </row>
    <row r="120" spans="1:4" ht="56.25" x14ac:dyDescent="0.2">
      <c r="A120" s="582">
        <v>14.101000000000001</v>
      </c>
      <c r="B120" s="592" t="s">
        <v>48</v>
      </c>
      <c r="C120" s="583" t="str">
        <f>+IF(Checklist!C213="","NOT SCORED",Checklist!C213)</f>
        <v>NOT SCORED</v>
      </c>
      <c r="D120" s="607">
        <f>Checklist!F213</f>
        <v>0</v>
      </c>
    </row>
    <row r="121" spans="1:4" ht="56.25" x14ac:dyDescent="0.2">
      <c r="A121" s="212">
        <v>14.102</v>
      </c>
      <c r="B121" s="590" t="s">
        <v>420</v>
      </c>
      <c r="C121" s="304" t="str">
        <f>+IF(Checklist!C214="","NOT SCORED",Checklist!C214)</f>
        <v>NOT SCORED</v>
      </c>
      <c r="D121" s="303">
        <f>Checklist!F214</f>
        <v>0</v>
      </c>
    </row>
    <row r="122" spans="1:4" ht="21.75" thickBot="1" x14ac:dyDescent="0.25">
      <c r="A122" s="612">
        <v>14.103999999999999</v>
      </c>
      <c r="B122" s="587" t="s">
        <v>50</v>
      </c>
      <c r="C122" s="577" t="str">
        <f>+IF(Checklist!C216="","NOT SCORED",Checklist!C216)</f>
        <v>NOT SCORED</v>
      </c>
      <c r="D122" s="618">
        <f>Checklist!F216</f>
        <v>0</v>
      </c>
    </row>
    <row r="123" spans="1:4" x14ac:dyDescent="0.2">
      <c r="A123" s="12"/>
      <c r="B123" s="74" t="s">
        <v>51</v>
      </c>
      <c r="C123" s="340"/>
      <c r="D123" s="609"/>
    </row>
    <row r="124" spans="1:4" ht="13.5" thickBot="1" x14ac:dyDescent="0.25">
      <c r="A124" s="610">
        <v>15</v>
      </c>
      <c r="B124" s="71" t="s">
        <v>39</v>
      </c>
      <c r="C124" s="341"/>
      <c r="D124" s="611"/>
    </row>
    <row r="125" spans="1:4" ht="45" x14ac:dyDescent="0.2">
      <c r="A125" s="582">
        <v>15.101000000000001</v>
      </c>
      <c r="B125" s="592" t="s">
        <v>23</v>
      </c>
      <c r="C125" s="583" t="str">
        <f>+IF(Checklist!C220="","NOT SCORED",Checklist!C220)</f>
        <v>NOT SCORED</v>
      </c>
      <c r="D125" s="607">
        <f>Checklist!F220</f>
        <v>0</v>
      </c>
    </row>
    <row r="126" spans="1:4" ht="34.5" thickBot="1" x14ac:dyDescent="0.25">
      <c r="A126" s="581">
        <v>15.102</v>
      </c>
      <c r="B126" s="371" t="s">
        <v>13</v>
      </c>
      <c r="C126" s="370" t="str">
        <f>+IF(Checklist!C221="","NOT SCORED",Checklist!C221)</f>
        <v>NOT SCORED</v>
      </c>
      <c r="D126" s="607">
        <f>Checklist!F221</f>
        <v>0</v>
      </c>
    </row>
    <row r="127" spans="1:4" ht="13.5" thickBot="1" x14ac:dyDescent="0.25">
      <c r="A127" s="597">
        <v>16</v>
      </c>
      <c r="B127" s="598" t="s">
        <v>40</v>
      </c>
      <c r="C127" s="599"/>
      <c r="D127" s="600"/>
    </row>
    <row r="128" spans="1:4" ht="45" x14ac:dyDescent="0.2">
      <c r="A128" s="582">
        <v>16.100999999999999</v>
      </c>
      <c r="B128" s="496" t="s">
        <v>422</v>
      </c>
      <c r="C128" s="583" t="str">
        <f>+IF(Checklist!C224="","NOT SCORED",Checklist!C224)</f>
        <v>NOT SCORED</v>
      </c>
      <c r="D128" s="607">
        <f>Checklist!F224</f>
        <v>0</v>
      </c>
    </row>
    <row r="129" spans="1:4" ht="45.75" thickBot="1" x14ac:dyDescent="0.25">
      <c r="A129" s="612">
        <v>16.102</v>
      </c>
      <c r="B129" s="617" t="s">
        <v>93</v>
      </c>
      <c r="C129" s="577" t="str">
        <f>+IF(Checklist!C225="","NOT SCORED",Checklist!C225)</f>
        <v>NOT SCORED</v>
      </c>
      <c r="D129" s="412">
        <f>Checklist!F225</f>
        <v>0</v>
      </c>
    </row>
    <row r="130" spans="1:4" x14ac:dyDescent="0.2">
      <c r="A130" s="12"/>
      <c r="B130" s="74" t="s">
        <v>42</v>
      </c>
      <c r="C130" s="340"/>
      <c r="D130" s="609"/>
    </row>
    <row r="131" spans="1:4" ht="13.5" thickBot="1" x14ac:dyDescent="0.25">
      <c r="A131" s="610">
        <v>17</v>
      </c>
      <c r="B131" s="71" t="s">
        <v>41</v>
      </c>
      <c r="C131" s="341"/>
      <c r="D131" s="611"/>
    </row>
    <row r="132" spans="1:4" ht="33.75" x14ac:dyDescent="0.2">
      <c r="A132" s="582">
        <v>17.102</v>
      </c>
      <c r="B132" s="499" t="s">
        <v>264</v>
      </c>
      <c r="C132" s="583" t="str">
        <f>+IF(Checklist!C231="","NOT SCORED",Checklist!C231)</f>
        <v>NOT SCORED</v>
      </c>
      <c r="D132" s="602">
        <f>Checklist!F231</f>
        <v>0</v>
      </c>
    </row>
    <row r="133" spans="1:4" ht="22.5" x14ac:dyDescent="0.2">
      <c r="A133" s="212">
        <v>17.103000000000002</v>
      </c>
      <c r="B133" s="312" t="s">
        <v>265</v>
      </c>
      <c r="C133" s="304" t="str">
        <f>+IF(Checklist!C232="","NOT SCORED",Checklist!C232)</f>
        <v>NOT SCORED</v>
      </c>
      <c r="D133" s="313">
        <f>Checklist!F232</f>
        <v>0</v>
      </c>
    </row>
    <row r="134" spans="1:4" ht="22.5" x14ac:dyDescent="0.2">
      <c r="A134" s="212">
        <v>17.103999999999999</v>
      </c>
      <c r="B134" s="312" t="s">
        <v>266</v>
      </c>
      <c r="C134" s="304" t="str">
        <f>+IF(Checklist!C233="","NOT SCORED",Checklist!C233)</f>
        <v>NOT SCORED</v>
      </c>
      <c r="D134" s="313">
        <f>Checklist!F233</f>
        <v>0</v>
      </c>
    </row>
    <row r="135" spans="1:4" ht="67.5" x14ac:dyDescent="0.2">
      <c r="A135" s="212">
        <v>17.105</v>
      </c>
      <c r="B135" s="312" t="s">
        <v>170</v>
      </c>
      <c r="C135" s="304" t="str">
        <f>+IF(Checklist!C234="","NOT SCORED",Checklist!C234)</f>
        <v>NOT SCORED</v>
      </c>
      <c r="D135" s="313">
        <f>Checklist!F234</f>
        <v>0</v>
      </c>
    </row>
    <row r="149" spans="7:7" x14ac:dyDescent="0.2">
      <c r="G149" s="793" t="s">
        <v>274</v>
      </c>
    </row>
  </sheetData>
  <sheetProtection password="877D" sheet="1" objects="1" scenarios="1" selectLockedCells="1" selectUnlockedCells="1"/>
  <mergeCells count="1">
    <mergeCell ref="A3:D3"/>
  </mergeCells>
  <conditionalFormatting sqref="C10:C135">
    <cfRule type="containsText" dxfId="62" priority="11" stopIfTrue="1" operator="containsText" text="2">
      <formula>NOT(ISERROR(SEARCH("2",C10)))</formula>
    </cfRule>
    <cfRule type="containsText" dxfId="61" priority="12" stopIfTrue="1" operator="containsText" text="1">
      <formula>NOT(ISERROR(SEARCH("1",C10)))</formula>
    </cfRule>
    <cfRule type="containsText" dxfId="60" priority="13" stopIfTrue="1" operator="containsText" text="0">
      <formula>NOT(ISERROR(SEARCH("0",C10)))</formula>
    </cfRule>
    <cfRule type="cellIs" dxfId="59" priority="1" operator="equal">
      <formula>"NOT SCORED"</formula>
    </cfRule>
  </conditionalFormatting>
  <dataValidations xWindow="830" yWindow="385" count="1">
    <dataValidation type="whole" errorStyle="warning" allowBlank="1" showInputMessage="1" showErrorMessage="1" error="Must enter 0, 1, 2, 3, 4 " prompt="Must enter 0, 1, 2, 3, 4. If not applicable enter N/A in the Justification box and score it a 4." sqref="C128:C129 C120:C122 C115:C117 C106:C113 C80:C86 C49:C64 C31:C35 C16:C22 C125:C126 C10:C14 C25:C29 C37:C39 C41:C46 C67:C68 C71:C77 C88:C90 C93:C100 C102:C103 C132:C135">
      <formula1>0</formula1>
      <formula2>4</formula2>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A3CD7F71806C41A8CCE36896A8CA41" ma:contentTypeVersion="0" ma:contentTypeDescription="Create a new document." ma:contentTypeScope="" ma:versionID="0c9b19b0fbfc6018a8b89a71b2fc40a8">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07535EB-F942-419F-B30C-495D76F6A261}">
  <ds:schemaRefs>
    <ds:schemaRef ds:uri="http://purl.org/dc/dcmitype/"/>
    <ds:schemaRef ds:uri="http://www.w3.org/XML/1998/namespace"/>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E20C750F-A602-45B4-9E81-D3827EDB7DD5}">
  <ds:schemaRefs>
    <ds:schemaRef ds:uri="http://schemas.microsoft.com/sharepoint/v3/contenttype/forms"/>
  </ds:schemaRefs>
</ds:datastoreItem>
</file>

<file path=customXml/itemProps3.xml><?xml version="1.0" encoding="utf-8"?>
<ds:datastoreItem xmlns:ds="http://schemas.openxmlformats.org/officeDocument/2006/customXml" ds:itemID="{7C55E980-CA72-4FC2-85DA-8F069B8C9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SSI Cover Sheet</vt:lpstr>
      <vt:lpstr>Agency Profile</vt:lpstr>
      <vt:lpstr>Field Office</vt:lpstr>
      <vt:lpstr>Checklist</vt:lpstr>
      <vt:lpstr>OMRR</vt:lpstr>
      <vt:lpstr>SP Addendum</vt:lpstr>
      <vt:lpstr>RA Addendum</vt:lpstr>
      <vt:lpstr>TSF Details</vt:lpstr>
      <vt:lpstr>Baseline Security Measures</vt:lpstr>
      <vt:lpstr>PIAP Guidance</vt:lpstr>
      <vt:lpstr>PIAP Checklist</vt:lpstr>
      <vt:lpstr>Top17 Summary</vt:lpstr>
      <vt:lpstr>TSNM Top Summary</vt:lpstr>
      <vt:lpstr>TSF Summary</vt:lpstr>
      <vt:lpstr>Technical</vt:lpstr>
      <vt:lpstr>'Agency Profile'!Print_Area</vt:lpstr>
      <vt:lpstr>Checklist!Print_Area</vt:lpstr>
      <vt:lpstr>'Field Office'!Print_Area</vt:lpstr>
      <vt:lpstr>OMRR!Print_Area</vt:lpstr>
      <vt:lpstr>'PIAP Checklist'!Print_Area</vt:lpstr>
      <vt:lpstr>'PIAP Guidance'!Print_Area</vt:lpstr>
      <vt:lpstr>'RA Addendum'!Print_Area</vt:lpstr>
      <vt:lpstr>'SP Addendum'!Print_Area</vt:lpstr>
      <vt:lpstr>Technical!Print_Area</vt:lpstr>
      <vt:lpstr>'Top17 Summary'!Print_Area</vt:lpstr>
      <vt:lpstr>'TSF Details'!Print_Area</vt:lpstr>
      <vt:lpstr>'TSF Summary'!Print_Area</vt:lpstr>
      <vt:lpstr>Technical!Print_Titles</vt:lpstr>
    </vt:vector>
  </TitlesOfParts>
  <Company>DHS/TSA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FY2013 BASE MT Template</dc:title>
  <dc:subject>BASE MT</dc:subject>
  <dc:creator>Keith DeYoung</dc:creator>
  <cp:keywords>BASE</cp:keywords>
  <dc:description>FY2013 BASE Template</dc:description>
  <cp:lastModifiedBy>Susan Perkins</cp:lastModifiedBy>
  <cp:lastPrinted>2012-10-19T17:31:21Z</cp:lastPrinted>
  <dcterms:created xsi:type="dcterms:W3CDTF">2006-07-16T17:45:38Z</dcterms:created>
  <dcterms:modified xsi:type="dcterms:W3CDTF">2013-03-04T16:22:21Z</dcterms:modified>
  <cp:category>BASE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-1657413313</vt:i4>
  </property>
  <property fmtid="{D5CDD505-2E9C-101B-9397-08002B2CF9AE}" pid="3" name="_NewReviewCycle">
    <vt:lpwstr/>
  </property>
  <property fmtid="{D5CDD505-2E9C-101B-9397-08002B2CF9AE}" pid="4" name="_EmailSubject">
    <vt:lpwstr>BASE PRAs</vt:lpwstr>
  </property>
  <property fmtid="{D5CDD505-2E9C-101B-9397-08002B2CF9AE}" pid="5" name="_AuthorEmail">
    <vt:lpwstr>Henry.Budhram@tsa.dhs.gov</vt:lpwstr>
  </property>
  <property fmtid="{D5CDD505-2E9C-101B-9397-08002B2CF9AE}" pid="6" name="_AuthorEmailDisplayName">
    <vt:lpwstr>Budhram, Henry</vt:lpwstr>
  </property>
  <property fmtid="{D5CDD505-2E9C-101B-9397-08002B2CF9AE}" pid="7" name="ContentTypeId">
    <vt:lpwstr>0x01010045A3CD7F71806C41A8CCE36896A8CA41</vt:lpwstr>
  </property>
  <property fmtid="{D5CDD505-2E9C-101B-9397-08002B2CF9AE}" pid="8" name="Checked by">
    <vt:lpwstr>Keith DeYoung</vt:lpwstr>
  </property>
  <property fmtid="{D5CDD505-2E9C-101B-9397-08002B2CF9AE}" pid="9" name="_PreviousAdHocReviewCycleID">
    <vt:i4>1369874103</vt:i4>
  </property>
  <property fmtid="{D5CDD505-2E9C-101B-9397-08002B2CF9AE}" pid="10" name="_ReviewingToolsShownOnce">
    <vt:lpwstr/>
  </property>
</Properties>
</file>