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90" windowWidth="11550" windowHeight="5220"/>
  </bookViews>
  <sheets>
    <sheet name="Reporting" sheetId="27" r:id="rId1"/>
    <sheet name="RecordKeeping" sheetId="8" r:id="rId2"/>
    <sheet name="Burden Summary" sheetId="4" r:id="rId3"/>
    <sheet name="Notes" sheetId="29" r:id="rId4"/>
  </sheets>
  <definedNames>
    <definedName name="_xlnm._FilterDatabase" localSheetId="1" hidden="1">RecordKeeping!$A$3:$N$22</definedName>
    <definedName name="_xlnm._FilterDatabase" localSheetId="0" hidden="1">Reporting!$A$3:$N$47</definedName>
    <definedName name="_xlnm.Print_Area" localSheetId="2">'Burden Summary'!$A$1:$F$16</definedName>
    <definedName name="_xlnm.Print_Area" localSheetId="1">RecordKeeping!$A$1:$N$29</definedName>
    <definedName name="_xlnm.Print_Area" localSheetId="0">Reporting!$A$1:$N$54</definedName>
  </definedNames>
  <calcPr calcId="125725"/>
</workbook>
</file>

<file path=xl/calcChain.xml><?xml version="1.0" encoding="utf-8"?>
<calcChain xmlns="http://schemas.openxmlformats.org/spreadsheetml/2006/main">
  <c r="L18" i="8"/>
  <c r="L26" s="1"/>
  <c r="L27"/>
  <c r="L25"/>
  <c r="L12"/>
  <c r="L20"/>
  <c r="L15"/>
  <c r="L16"/>
  <c r="L17"/>
  <c r="L14"/>
  <c r="L7"/>
  <c r="L8"/>
  <c r="L9"/>
  <c r="L10"/>
  <c r="L11"/>
  <c r="L6"/>
  <c r="G35"/>
  <c r="F12"/>
  <c r="I31" i="27"/>
  <c r="I17" i="8"/>
  <c r="I8"/>
  <c r="I7"/>
  <c r="I16" i="27"/>
  <c r="G16"/>
  <c r="E7" i="4" l="1"/>
  <c r="D7"/>
  <c r="C7"/>
  <c r="D6"/>
  <c r="C6"/>
  <c r="B5"/>
  <c r="C5"/>
  <c r="F7"/>
  <c r="B7"/>
  <c r="B6"/>
  <c r="B8" l="1"/>
  <c r="H27" i="8"/>
  <c r="E25"/>
  <c r="F27"/>
  <c r="F26"/>
  <c r="I27"/>
  <c r="G27"/>
  <c r="G26"/>
  <c r="J12"/>
  <c r="E12"/>
  <c r="G8"/>
  <c r="G7"/>
  <c r="G6"/>
  <c r="I6" s="1"/>
  <c r="M45" i="27"/>
  <c r="M44"/>
  <c r="N60"/>
  <c r="N52"/>
  <c r="M52"/>
  <c r="H60"/>
  <c r="H52"/>
  <c r="F60"/>
  <c r="F52"/>
  <c r="J60"/>
  <c r="J52"/>
  <c r="J51"/>
  <c r="I60"/>
  <c r="I52"/>
  <c r="G60"/>
  <c r="G52"/>
  <c r="E27" l="1"/>
  <c r="E50" s="1"/>
  <c r="M36" l="1"/>
  <c r="M37"/>
  <c r="M8"/>
  <c r="M9"/>
  <c r="M10"/>
  <c r="M11"/>
  <c r="M12"/>
  <c r="M13"/>
  <c r="M14"/>
  <c r="M16"/>
  <c r="M20"/>
  <c r="M22"/>
  <c r="M23"/>
  <c r="M25"/>
  <c r="M26"/>
  <c r="G15" l="1"/>
  <c r="I15" s="1"/>
  <c r="N15" l="1"/>
  <c r="M15"/>
  <c r="G32"/>
  <c r="G40"/>
  <c r="I40" s="1"/>
  <c r="G24"/>
  <c r="I24" s="1"/>
  <c r="G21"/>
  <c r="I21" s="1"/>
  <c r="M18" i="8"/>
  <c r="K18"/>
  <c r="J18"/>
  <c r="E18"/>
  <c r="E26" s="1"/>
  <c r="I15"/>
  <c r="N15" s="1"/>
  <c r="E38" i="27"/>
  <c r="E51" s="1"/>
  <c r="G30"/>
  <c r="B11" i="4" l="1"/>
  <c r="N40" i="27"/>
  <c r="M40"/>
  <c r="M42" s="1"/>
  <c r="N21"/>
  <c r="M21"/>
  <c r="N24"/>
  <c r="M24"/>
  <c r="G19"/>
  <c r="I19" s="1"/>
  <c r="G10" i="8"/>
  <c r="M46" i="27"/>
  <c r="M60" s="1"/>
  <c r="L46"/>
  <c r="K46"/>
  <c r="J46"/>
  <c r="G45"/>
  <c r="I45" s="1"/>
  <c r="N45" s="1"/>
  <c r="G44"/>
  <c r="I44" s="1"/>
  <c r="N44" s="1"/>
  <c r="I42"/>
  <c r="F12" i="4" s="1"/>
  <c r="J42" i="27"/>
  <c r="K42"/>
  <c r="L42"/>
  <c r="I30"/>
  <c r="J38"/>
  <c r="G31"/>
  <c r="G29"/>
  <c r="I32"/>
  <c r="G34"/>
  <c r="I34" s="1"/>
  <c r="N10" i="8" l="1"/>
  <c r="N32" i="27"/>
  <c r="M32"/>
  <c r="N31"/>
  <c r="M31"/>
  <c r="N30"/>
  <c r="M30"/>
  <c r="N34"/>
  <c r="M34"/>
  <c r="N19"/>
  <c r="M19"/>
  <c r="I29"/>
  <c r="N46"/>
  <c r="I46"/>
  <c r="N29" l="1"/>
  <c r="M29"/>
  <c r="E46"/>
  <c r="E60" s="1"/>
  <c r="E42"/>
  <c r="F42"/>
  <c r="C12" i="4" s="1"/>
  <c r="G14" i="8"/>
  <c r="G18" s="1"/>
  <c r="F18" s="1"/>
  <c r="I9"/>
  <c r="G11"/>
  <c r="H42" i="27"/>
  <c r="E12" i="4" s="1"/>
  <c r="G33" i="27"/>
  <c r="I33" s="1"/>
  <c r="M33" s="1"/>
  <c r="G35"/>
  <c r="I35" s="1"/>
  <c r="M35" s="1"/>
  <c r="N11" i="8" l="1"/>
  <c r="G12"/>
  <c r="N9"/>
  <c r="I12"/>
  <c r="B12" i="4"/>
  <c r="E52" i="27"/>
  <c r="I14" i="8"/>
  <c r="I18" s="1"/>
  <c r="I38" i="27"/>
  <c r="E47"/>
  <c r="G5"/>
  <c r="G6"/>
  <c r="I6" s="1"/>
  <c r="M6" s="1"/>
  <c r="G17"/>
  <c r="I17" s="1"/>
  <c r="M17" s="1"/>
  <c r="G18"/>
  <c r="I18" s="1"/>
  <c r="M18" s="1"/>
  <c r="D5" i="4" l="1"/>
  <c r="G25" i="8"/>
  <c r="I51" i="27"/>
  <c r="F11" i="4"/>
  <c r="H18" i="8"/>
  <c r="E6" i="4" s="1"/>
  <c r="F6"/>
  <c r="I26" i="8"/>
  <c r="H26" s="1"/>
  <c r="F5" i="4"/>
  <c r="I25" i="8"/>
  <c r="H12"/>
  <c r="E5" i="4" s="1"/>
  <c r="I5" i="27"/>
  <c r="M5" s="1"/>
  <c r="G27"/>
  <c r="G38"/>
  <c r="N16"/>
  <c r="N6"/>
  <c r="D59"/>
  <c r="J59" s="1"/>
  <c r="D58"/>
  <c r="J58" s="1"/>
  <c r="D57"/>
  <c r="J57" s="1"/>
  <c r="D56"/>
  <c r="J56" s="1"/>
  <c r="D55"/>
  <c r="J55" s="1"/>
  <c r="D54"/>
  <c r="J54" s="1"/>
  <c r="D53"/>
  <c r="J53" s="1"/>
  <c r="N49"/>
  <c r="M49"/>
  <c r="L49"/>
  <c r="K49"/>
  <c r="J49"/>
  <c r="I49"/>
  <c r="H49"/>
  <c r="F49"/>
  <c r="E49"/>
  <c r="D49"/>
  <c r="M38"/>
  <c r="M51" s="1"/>
  <c r="L38"/>
  <c r="K38"/>
  <c r="N35"/>
  <c r="N33"/>
  <c r="L27"/>
  <c r="K27"/>
  <c r="J27"/>
  <c r="N18"/>
  <c r="N17"/>
  <c r="D24" i="8"/>
  <c r="E24"/>
  <c r="D33"/>
  <c r="E33" s="1"/>
  <c r="D34"/>
  <c r="E34" s="1"/>
  <c r="D30"/>
  <c r="E30" s="1"/>
  <c r="D31"/>
  <c r="E31" s="1"/>
  <c r="D32"/>
  <c r="E32" s="1"/>
  <c r="H24"/>
  <c r="D28"/>
  <c r="F28" s="1"/>
  <c r="D29"/>
  <c r="E29" s="1"/>
  <c r="F24"/>
  <c r="G24"/>
  <c r="I24"/>
  <c r="J24"/>
  <c r="K24"/>
  <c r="L24"/>
  <c r="M24"/>
  <c r="N24"/>
  <c r="E21"/>
  <c r="E27" s="1"/>
  <c r="M21"/>
  <c r="L21"/>
  <c r="K21"/>
  <c r="H21"/>
  <c r="F21"/>
  <c r="K12"/>
  <c r="M12"/>
  <c r="G20"/>
  <c r="I20" s="1"/>
  <c r="N20" s="1"/>
  <c r="F8" i="4" l="1"/>
  <c r="H25" i="8"/>
  <c r="J47" i="27"/>
  <c r="J50"/>
  <c r="J61" s="1"/>
  <c r="F38"/>
  <c r="F51" s="1"/>
  <c r="G51"/>
  <c r="F27"/>
  <c r="F50" s="1"/>
  <c r="G50"/>
  <c r="N5"/>
  <c r="K50"/>
  <c r="L50"/>
  <c r="M25" i="8"/>
  <c r="M35" s="1"/>
  <c r="K25"/>
  <c r="K35" s="1"/>
  <c r="L35"/>
  <c r="H38" i="27"/>
  <c r="G46"/>
  <c r="F46" s="1"/>
  <c r="G42"/>
  <c r="D12" i="4" s="1"/>
  <c r="C11"/>
  <c r="E22" i="8"/>
  <c r="H32"/>
  <c r="J32"/>
  <c r="F32"/>
  <c r="I31"/>
  <c r="J30"/>
  <c r="H34"/>
  <c r="J33"/>
  <c r="J27"/>
  <c r="L22"/>
  <c r="J22"/>
  <c r="J25"/>
  <c r="J26"/>
  <c r="N27"/>
  <c r="N32"/>
  <c r="I32"/>
  <c r="G32"/>
  <c r="N31"/>
  <c r="G31"/>
  <c r="N30"/>
  <c r="H30"/>
  <c r="J34"/>
  <c r="F34"/>
  <c r="N33"/>
  <c r="H33"/>
  <c r="F33"/>
  <c r="G29"/>
  <c r="I30"/>
  <c r="G30"/>
  <c r="J31"/>
  <c r="H31"/>
  <c r="F31"/>
  <c r="F30"/>
  <c r="H29"/>
  <c r="I29"/>
  <c r="J29"/>
  <c r="N29"/>
  <c r="H28"/>
  <c r="J28"/>
  <c r="G28"/>
  <c r="I28"/>
  <c r="I35" s="1"/>
  <c r="N28"/>
  <c r="B10" i="4"/>
  <c r="D11"/>
  <c r="N27" i="27"/>
  <c r="N50" s="1"/>
  <c r="E53"/>
  <c r="G53"/>
  <c r="I53"/>
  <c r="N53"/>
  <c r="E54"/>
  <c r="G54"/>
  <c r="I54"/>
  <c r="N54"/>
  <c r="E55"/>
  <c r="G55"/>
  <c r="I55"/>
  <c r="N55"/>
  <c r="E56"/>
  <c r="G56"/>
  <c r="I56"/>
  <c r="N56"/>
  <c r="E57"/>
  <c r="G57"/>
  <c r="I57"/>
  <c r="N57"/>
  <c r="E58"/>
  <c r="G58"/>
  <c r="I58"/>
  <c r="N58"/>
  <c r="E59"/>
  <c r="G59"/>
  <c r="I59"/>
  <c r="F53"/>
  <c r="H53"/>
  <c r="F54"/>
  <c r="H54"/>
  <c r="F55"/>
  <c r="H55"/>
  <c r="F56"/>
  <c r="H56"/>
  <c r="F57"/>
  <c r="H57"/>
  <c r="F58"/>
  <c r="H58"/>
  <c r="F59"/>
  <c r="H59"/>
  <c r="N34" i="8"/>
  <c r="I34"/>
  <c r="G34"/>
  <c r="I33"/>
  <c r="G33"/>
  <c r="M22"/>
  <c r="K22"/>
  <c r="E28"/>
  <c r="F29"/>
  <c r="N21"/>
  <c r="G21"/>
  <c r="I21"/>
  <c r="N26"/>
  <c r="F35" l="1"/>
  <c r="E11" i="4"/>
  <c r="H51" i="27"/>
  <c r="F25" i="8"/>
  <c r="K61" i="27"/>
  <c r="L61"/>
  <c r="H35" i="8"/>
  <c r="D8" i="4"/>
  <c r="G61" i="27"/>
  <c r="C10" i="4"/>
  <c r="H46" i="27"/>
  <c r="N38"/>
  <c r="N51" s="1"/>
  <c r="D10" i="4"/>
  <c r="G47" i="27"/>
  <c r="F47" s="1"/>
  <c r="N25" i="8"/>
  <c r="N35" s="1"/>
  <c r="J35"/>
  <c r="E35"/>
  <c r="E61" i="27"/>
  <c r="I27"/>
  <c r="I22" i="8"/>
  <c r="N12"/>
  <c r="N22" s="1"/>
  <c r="G22"/>
  <c r="F22" s="1"/>
  <c r="C8" i="4" l="1"/>
  <c r="E8"/>
  <c r="I50" i="27"/>
  <c r="F10" i="4"/>
  <c r="F61" i="27"/>
  <c r="H27"/>
  <c r="M27"/>
  <c r="M50" s="1"/>
  <c r="M61" s="1"/>
  <c r="H22" i="8"/>
  <c r="I61" i="27"/>
  <c r="H61" s="1"/>
  <c r="N59"/>
  <c r="N42"/>
  <c r="I47"/>
  <c r="H47" s="1"/>
  <c r="E10" i="4" l="1"/>
  <c r="H50" i="27"/>
  <c r="N47"/>
  <c r="N61"/>
  <c r="E13" i="4"/>
  <c r="L47" i="27"/>
  <c r="K47"/>
  <c r="M47"/>
  <c r="D13" i="4"/>
  <c r="D14" s="1"/>
  <c r="D15" s="1"/>
  <c r="C13" l="1"/>
  <c r="F13"/>
  <c r="F14" s="1"/>
  <c r="F15" s="1"/>
  <c r="B13"/>
  <c r="E15" l="1"/>
  <c r="E14"/>
  <c r="B14"/>
  <c r="C14" s="1"/>
  <c r="B15"/>
  <c r="C15" s="1"/>
</calcChain>
</file>

<file path=xl/comments1.xml><?xml version="1.0" encoding="utf-8"?>
<comments xmlns="http://schemas.openxmlformats.org/spreadsheetml/2006/main">
  <authors>
    <author>bkowtha</author>
    <author>BBrennan</author>
    <author>Windows User</author>
  </authors>
  <commentList>
    <comment ref="I5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due to increase in number of SAs</t>
        </r>
      </text>
    </comment>
    <comment ref="H6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In consultation with SA staff, reduced time from 40 hours per response to 1 hour for this task.   MAP is a admin function and report submission is the burden portion of task. </t>
        </r>
      </text>
    </comment>
    <comment ref="I6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due to reevaluation of task. </t>
        </r>
      </text>
    </comment>
    <comment ref="F15" authorId="1">
      <text>
        <r>
          <rPr>
            <b/>
            <sz val="8"/>
            <color indexed="81"/>
            <rFont val="Tahoma"/>
            <family val="2"/>
          </rPr>
          <t>bkowtha:</t>
        </r>
        <r>
          <rPr>
            <sz val="8"/>
            <color indexed="81"/>
            <rFont val="Tahoma"/>
            <family val="2"/>
          </rPr>
          <t xml:space="preserve">
Total number of sponsors operating the program/number of state agencies -4754/53= 90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reduced time from 8 hours to one hour because development of report is admin responsibility and submitting should not take more than one hour.</t>
        </r>
      </text>
    </comment>
    <comment ref="I15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due to change in number of sponsors operating the program as well as reductoin in amount of time it takes to complete task. </t>
        </r>
      </text>
    </comment>
    <comment ref="F16" authorId="2">
      <text>
        <r>
          <rPr>
            <b/>
            <sz val="9"/>
            <color indexed="81"/>
            <rFont val="Tahoma"/>
            <family val="2"/>
          </rPr>
          <t xml:space="preserve">bkowtha:
</t>
        </r>
        <r>
          <rPr>
            <sz val="9"/>
            <color indexed="81"/>
            <rFont val="Tahoma"/>
            <family val="2"/>
          </rPr>
          <t xml:space="preserve">This report is done once a month in summer plus once every 90 days - assuming that program starts in May and ends in September. </t>
        </r>
      </text>
    </comment>
    <comment ref="I16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Chnge due to change in state agences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reduced time from 4 hours to one hour to complete the task. This change in view of automation in data collection. </t>
        </r>
      </text>
    </comment>
    <comment ref="I17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SAs sibmit one report and time is adjusted in consultation with SA staff. </t>
        </r>
      </text>
    </comment>
    <comment ref="F18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one report per SA</t>
        </r>
      </text>
    </comment>
    <comment ref="I18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due to change in number of state agencies.</t>
        </r>
      </text>
    </comment>
    <comment ref="F19" authorId="2">
      <text>
        <r>
          <rPr>
            <b/>
            <sz val="9"/>
            <color indexed="81"/>
            <rFont val="Tahoma"/>
            <family val="2"/>
          </rPr>
          <t xml:space="preserve">bkowtha:
</t>
        </r>
        <r>
          <rPr>
            <sz val="9"/>
            <color indexed="81"/>
            <rFont val="Tahoma"/>
            <family val="2"/>
          </rPr>
          <t>average number of sponsors (4754/53=90) x 3 reports =270</t>
        </r>
      </text>
    </comment>
    <comment ref="I19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increase due to increase in number of sponsors. </t>
        </r>
      </text>
    </comment>
    <comment ref="F21" authorId="2">
      <text>
        <r>
          <rPr>
            <b/>
            <sz val="9"/>
            <color indexed="81"/>
            <rFont val="Tahoma"/>
            <family val="2"/>
          </rPr>
          <t xml:space="preserve">bkowtha:
</t>
        </r>
        <r>
          <rPr>
            <sz val="9"/>
            <color indexed="81"/>
            <rFont val="Tahoma"/>
            <family val="2"/>
          </rPr>
          <t xml:space="preserve">10% of average number sponsors 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reduced time from 8 hours to 4 hours per  SA guidance and automation of tasks. </t>
        </r>
      </text>
    </comment>
    <comment ref="I21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due to change in sponsors as well change in time it takes to complete the task. </t>
        </r>
      </text>
    </comment>
    <comment ref="F24" authorId="2">
      <text>
        <r>
          <rPr>
            <b/>
            <sz val="9"/>
            <color indexed="81"/>
            <rFont val="Tahoma"/>
            <family val="2"/>
          </rPr>
          <t xml:space="preserve">bkowtha:
</t>
        </r>
        <r>
          <rPr>
            <sz val="9"/>
            <color indexed="81"/>
            <rFont val="Tahoma"/>
            <family val="2"/>
          </rPr>
          <t>based on CACFP statistics, about 5% of average sponsors (4754/53=90*5/100</t>
        </r>
      </text>
    </comment>
    <comment ref="E29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note increase in number of sponsors</t>
        </r>
      </text>
    </comment>
    <comment ref="H29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minor change in time after consultation with SA staff</t>
        </r>
      </text>
    </comment>
    <comment ref="E31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This task is meant for new sponsors only</t>
        </r>
      </text>
    </comment>
    <comment ref="H31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reduction in time per SA guidance</t>
        </r>
      </text>
    </comment>
    <comment ref="E32" authorId="2">
      <text>
        <r>
          <rPr>
            <b/>
            <sz val="9"/>
            <color indexed="81"/>
            <rFont val="Tahoma"/>
            <family val="2"/>
          </rPr>
          <t xml:space="preserve">bkowtha:
</t>
        </r>
        <r>
          <rPr>
            <sz val="9"/>
            <color indexed="81"/>
            <rFont val="Tahoma"/>
            <family val="2"/>
          </rPr>
          <t xml:space="preserve">based on available data from NDB, it appears that there is 10% increase in sponsors each year. Permanent agreements are created for new sponsors. 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number changed due to taking out proposed rule reference</t>
        </r>
      </text>
    </comment>
    <comment ref="E33" authorId="2">
      <text>
        <r>
          <rPr>
            <b/>
            <sz val="9"/>
            <color indexed="81"/>
            <rFont val="Tahoma"/>
            <family val="2"/>
          </rPr>
          <t xml:space="preserve">bkowtha:
FNS estimates that less than 1/3 of sponsors use FSMCs based on discussion with RO staff.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3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due to change in number of sponsors</t>
        </r>
      </text>
    </comment>
    <comment ref="E34" authorId="2">
      <text>
        <r>
          <rPr>
            <b/>
            <sz val="9"/>
            <color indexed="81"/>
            <rFont val="Tahoma"/>
            <family val="2"/>
          </rPr>
          <t xml:space="preserve">bkowtha:
</t>
        </r>
        <r>
          <rPr>
            <sz val="9"/>
            <color indexed="81"/>
            <rFont val="Tahoma"/>
            <family val="2"/>
          </rPr>
          <t>1% of sponsors</t>
        </r>
      </text>
    </comment>
    <comment ref="I34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due to change in number of sponsors</t>
        </r>
      </text>
    </comment>
    <comment ref="E35" authorId="2">
      <text>
        <r>
          <rPr>
            <b/>
            <sz val="9"/>
            <color indexed="81"/>
            <rFont val="Tahoma"/>
            <family val="2"/>
          </rPr>
          <t xml:space="preserve">bkowtha:
</t>
        </r>
        <r>
          <rPr>
            <sz val="9"/>
            <color indexed="81"/>
            <rFont val="Tahoma"/>
            <family val="2"/>
          </rPr>
          <t xml:space="preserve">FNS estimates that less than 1/3 of sponsors use FSMCs based on discussion with RO staff. </t>
        </r>
      </text>
    </comment>
    <comment ref="I35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due to change in number of sponsors</t>
        </r>
      </text>
    </comment>
  </commentList>
</comments>
</file>

<file path=xl/comments2.xml><?xml version="1.0" encoding="utf-8"?>
<comments xmlns="http://schemas.openxmlformats.org/spreadsheetml/2006/main">
  <authors>
    <author>Windows User</author>
    <author>bkowtha</author>
  </authors>
  <commentList>
    <comment ref="F8" authorId="0">
      <text>
        <r>
          <rPr>
            <b/>
            <sz val="9"/>
            <color indexed="81"/>
            <rFont val="Tahoma"/>
            <family val="2"/>
          </rPr>
          <t xml:space="preserve">bkowtha:
</t>
        </r>
        <r>
          <rPr>
            <sz val="9"/>
            <color indexed="81"/>
            <rFont val="Tahoma"/>
            <family val="2"/>
          </rPr>
          <t xml:space="preserve">4754/53=90
</t>
        </r>
      </text>
    </comment>
    <comment ref="E14" authorId="1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increase in sponsors</t>
        </r>
      </text>
    </comment>
    <comment ref="E17" authorId="1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increase in sponsors</t>
        </r>
      </text>
    </comment>
  </commentList>
</comments>
</file>

<file path=xl/sharedStrings.xml><?xml version="1.0" encoding="utf-8"?>
<sst xmlns="http://schemas.openxmlformats.org/spreadsheetml/2006/main" count="237" uniqueCount="154">
  <si>
    <t>CFR Citation</t>
  </si>
  <si>
    <t>Title</t>
  </si>
  <si>
    <t>Form Number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</si>
  <si>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</si>
  <si>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</si>
  <si>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</si>
  <si>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</si>
  <si>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</si>
  <si>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</si>
  <si>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</si>
  <si>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</si>
  <si>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</si>
  <si>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</si>
  <si>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</si>
  <si>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</si>
  <si>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</si>
  <si>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</si>
  <si>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</si>
  <si>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</si>
  <si>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</si>
  <si>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</si>
  <si>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</si>
  <si>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</si>
  <si>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</si>
  <si>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</si>
  <si>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</si>
  <si>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</si>
  <si>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</si>
  <si>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</si>
  <si>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</si>
  <si>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</si>
  <si>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</si>
  <si>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</si>
  <si>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</si>
  <si>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"Please un-hide the colums 40-47 for more data"</t>
  </si>
  <si>
    <t xml:space="preserve"> Total Reporting Burden</t>
  </si>
  <si>
    <t xml:space="preserve"> Total Recordkeeping Burden</t>
  </si>
  <si>
    <t>Current OMB Approved Burden Hrs</t>
  </si>
  <si>
    <t xml:space="preserve">Date </t>
  </si>
  <si>
    <t xml:space="preserve">Comments </t>
  </si>
  <si>
    <t xml:space="preserve">User Initials </t>
  </si>
  <si>
    <t>Household Level</t>
  </si>
  <si>
    <t>Due to Authorizing Statute</t>
  </si>
  <si>
    <t>Program Rule</t>
  </si>
  <si>
    <t>Seamless Summer</t>
  </si>
  <si>
    <t>SFSP</t>
  </si>
  <si>
    <t>225.3(b)</t>
  </si>
  <si>
    <t>225.4(a)</t>
  </si>
  <si>
    <t>FNS-418</t>
  </si>
  <si>
    <t>225.8(d)(1)</t>
  </si>
  <si>
    <t>225.8(b)</t>
  </si>
  <si>
    <t>SAs submit to FNSRO a list of names and addresses of potential private nonprofit organizations and for each site, the address, first day of operation, and estimated daily attendance by May 1 each year.</t>
  </si>
  <si>
    <t>SAs prepare and submit a list sponsors eligible to receive commodities and daily number of eligible means to be served by each sponsor by June 1.</t>
  </si>
  <si>
    <t>225.9(b)(2)</t>
  </si>
  <si>
    <t>225.9(d)(4)</t>
  </si>
  <si>
    <t>SAs establish claims against sponsors and recover payment not properly payable.</t>
  </si>
  <si>
    <t>225.12(a)</t>
  </si>
  <si>
    <t>225.18(b)(2)</t>
  </si>
  <si>
    <t>SAs notify terminated sponsors in writing.</t>
  </si>
  <si>
    <t>Sponsor Level</t>
  </si>
  <si>
    <t>225.6(c)(2)</t>
  </si>
  <si>
    <t>225.6(c)(3)</t>
  </si>
  <si>
    <t>Sponsors approved for participation in SFSP enter into written agreements with SAs to operate program in accordance with regulatory requirements.</t>
  </si>
  <si>
    <t>225.6(e)</t>
  </si>
  <si>
    <t>225.6(h)(2)(iii)</t>
  </si>
  <si>
    <t>Sponsors provide FSMC with a list of approved sites.</t>
  </si>
  <si>
    <t>Sponsors submit requests to SAs for exception to unitizing requirement for certain components of a meal.</t>
  </si>
  <si>
    <t>225.6(h)(3)</t>
  </si>
  <si>
    <t>Sponsors submit to SAs copies of contracts with FSMC, bids received, and reason for selection on FSMC chosen.</t>
  </si>
  <si>
    <t>Site Level</t>
  </si>
  <si>
    <t>Camps submit copy of hearing procedures.</t>
  </si>
  <si>
    <t>225.6(c)(5)</t>
  </si>
  <si>
    <t>225.15(j)</t>
  </si>
  <si>
    <t>225.8(d)(2)</t>
  </si>
  <si>
    <t>Due to Program Change - HHFKA</t>
  </si>
  <si>
    <t>HHFKA requires permanent agreements deleting the annual submission</t>
  </si>
  <si>
    <t>ICR #0584-0280, 7 CFR Part 225, Summer Food Service Program (SFSP) - Summary</t>
  </si>
  <si>
    <t>participating SFSP sponsors.</t>
  </si>
  <si>
    <t>TOTAL BURDEN FOR SFSP</t>
  </si>
  <si>
    <t>Number of Responses</t>
  </si>
  <si>
    <t xml:space="preserve">SAs submit to FNS a final report on SFSP operations for each month of operations. </t>
  </si>
  <si>
    <t xml:space="preserve">SAs forward reimbursements for valid claims. </t>
  </si>
  <si>
    <t>Add this!</t>
  </si>
  <si>
    <t xml:space="preserve">225.7 (c) </t>
  </si>
  <si>
    <t>SAs develop and make available to sponsor food specifications and model meal quality standards to be a part of all contracts between vended sponsors and FSMCs.</t>
  </si>
  <si>
    <t>225.6 (h)(2)</t>
  </si>
  <si>
    <t>SAs inform sponsors of procedures for applying for start-up payments.</t>
  </si>
  <si>
    <t>225.7 (d)</t>
  </si>
  <si>
    <t>SAs conduct program monitoring assistance, to include pre-approval visits, sponsor reviews, follow-up reviews, development of monitoring system, FSMC facility visits, development of forms, and corrective action.</t>
  </si>
  <si>
    <t>225.7 (d) (2)</t>
  </si>
  <si>
    <t>SAs conduct program monitoring assistance for sites.</t>
  </si>
  <si>
    <t>225.7 (d) (6), 225.7 (e)</t>
  </si>
  <si>
    <t>SAs conduct inspections of food service management company, self-preparation and vended sponsors' food preparation facilities.</t>
  </si>
  <si>
    <t>225.7 (f)</t>
  </si>
  <si>
    <t xml:space="preserve">SAs establish a financial management system to identify program costs and establish standards for sponsor recordkeeping and reporting. </t>
  </si>
  <si>
    <t>SAs arrange for audits of their own operations per 7 CFR Part 3015.</t>
  </si>
  <si>
    <t>225.13 (a)</t>
  </si>
  <si>
    <t>SAs establish hearing appeal procedures.</t>
  </si>
  <si>
    <t>SAs make available to sponsors information on procurement standards.</t>
  </si>
  <si>
    <t>SAs that plan to use or disclose information in ways not permitted must obtain written consent form parent/guardian.</t>
  </si>
  <si>
    <t>225.15(k)</t>
  </si>
  <si>
    <t>SAs should enter into written agreement with party requesting disclosure information.</t>
  </si>
  <si>
    <t>Sponsors submit written application to SAs for participation in SFSP.</t>
  </si>
  <si>
    <t>Sponsors submit site information for each site where a food service operation is proposed.</t>
  </si>
  <si>
    <t>Sponsors must submit a statement of its policy for serving free meals.</t>
  </si>
  <si>
    <t>225.6(h)(5)                   225.6 (h)(2)</t>
  </si>
  <si>
    <t>Sponsors Level</t>
  </si>
  <si>
    <t>Camp and Other Sites Level</t>
  </si>
  <si>
    <t>Sponsors should enter into written agreement with the party eligibility information.</t>
  </si>
  <si>
    <t>Camps and other distribute free meal applications to children enrolled in SFSP.</t>
  </si>
  <si>
    <t>225.15(f)</t>
  </si>
  <si>
    <t>Households read instructions, complete free meal and return to camps and sites.</t>
  </si>
  <si>
    <t>Camps and Other Sites Level Totals</t>
  </si>
  <si>
    <t xml:space="preserve">Household Level Totals </t>
  </si>
  <si>
    <t>Sponsors Level Totals</t>
  </si>
  <si>
    <t>Households provide written consent for sponsors to use or disclose information.</t>
  </si>
  <si>
    <t>225.8 (a), 225.13(d)</t>
  </si>
  <si>
    <t>SAs maintain complete and accurate accounting records appeals for three years.</t>
  </si>
  <si>
    <t>1.  Reviews</t>
  </si>
  <si>
    <t>2.  Appeals</t>
  </si>
  <si>
    <t>3.  Accounting</t>
  </si>
  <si>
    <t>Estimated # Recordkeepers</t>
  </si>
  <si>
    <t>SAs that plan to use or disclose information in ways not permitted must obtain written consent parent/guardian.</t>
  </si>
  <si>
    <t>SA should enter into written agreement with party requesting disclosure information.</t>
  </si>
  <si>
    <t>225.18(i)(2)</t>
  </si>
  <si>
    <t>SA documents the process used to determine the data and report that process to FNS on or before March 1 of each year.</t>
  </si>
  <si>
    <t>State Agency Level Totals</t>
  </si>
  <si>
    <t>225.15 (c), 225.15 (a), 225.9(g)</t>
  </si>
  <si>
    <t>Sponsors must maintain records which justify all costs and meals claimed.</t>
  </si>
  <si>
    <t>Sponsors that plan to use or disclose info in ways not permitted by law must obtain written consent from parent/guardian.</t>
  </si>
  <si>
    <t>Sponsors should enter into written agreement with the party requesting eligibility information</t>
  </si>
  <si>
    <t>225.16(b)</t>
  </si>
  <si>
    <t>Camps and sponsors must maintain copies of the documentation establishing the eligibility of child receiving meals and all other meal service requirement information.</t>
  </si>
  <si>
    <t>Sponsor Level Totals</t>
  </si>
  <si>
    <t>Camp and Other Sites Level Total</t>
  </si>
  <si>
    <t xml:space="preserve">Camp and Other Sites Level </t>
  </si>
  <si>
    <t>225.6(c)(5)(xii)</t>
  </si>
  <si>
    <t>Camps must maintain a written record of hearing for 3 years.</t>
  </si>
  <si>
    <t xml:space="preserve">225.6 (b)(2) </t>
  </si>
  <si>
    <t>Sponsor burden</t>
  </si>
  <si>
    <t>SA burden</t>
  </si>
  <si>
    <t>Camps and other sites burden</t>
  </si>
  <si>
    <t>Household burden</t>
  </si>
  <si>
    <t xml:space="preserve">Camps and sites burden </t>
  </si>
  <si>
    <t xml:space="preserve">SAs in form potential sponsors of procedure for advance and administrative cost payments. </t>
  </si>
  <si>
    <t>SAs, within 5 days of approval of sponsors, must notify FNSROs of sponsors, approved sites, locations, and days of operation and estimated daily attendance.</t>
  </si>
  <si>
    <t>SA, by November 1 of each fiscal year, notify USDA if it intends to administer the Summer Food Service Program.</t>
  </si>
  <si>
    <t>SAs, by Feb. 15 of each year, submit to FNSRO a Program Management and Administration Plan for that fiscal year.</t>
  </si>
  <si>
    <t>SAs develop a standard contract for use by sponsors and FSMCs</t>
  </si>
  <si>
    <t xml:space="preserve">            </t>
  </si>
  <si>
    <t xml:space="preserve">225.6(b)(2) </t>
  </si>
  <si>
    <t xml:space="preserve">225.6 (c)(1)          </t>
  </si>
  <si>
    <t>Due to Program Change</t>
  </si>
  <si>
    <t>Due to Adjustment</t>
  </si>
</sst>
</file>

<file path=xl/styles.xml><?xml version="1.0" encoding="utf-8"?>
<styleSheet xmlns="http://schemas.openxmlformats.org/spreadsheetml/2006/main">
  <numFmts count="20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0.0"/>
    <numFmt numFmtId="171" formatCode="0.00000"/>
    <numFmt numFmtId="172" formatCode="0.0000000"/>
    <numFmt numFmtId="173" formatCode="#,##0.00000"/>
    <numFmt numFmtId="174" formatCode="0.00000_);\(0.00000\)"/>
    <numFmt numFmtId="175" formatCode="#,##0.0000000_);\(#,##0.0000000\)"/>
    <numFmt numFmtId="176" formatCode="#,##0.000_);\(#,##0.000\)"/>
    <numFmt numFmtId="177" formatCode="#,##0.00000_);\(#,##0.00000\)"/>
    <numFmt numFmtId="178" formatCode="#,##0.0_);\(#,##0.0\)"/>
    <numFmt numFmtId="179" formatCode="0.000000"/>
    <numFmt numFmtId="180" formatCode="_(* #,##0.00000_);_(* \(#,##0.00000\);_(* &quot;-&quot;??_);_(@_)"/>
    <numFmt numFmtId="181" formatCode="_(* #,##0.000000_);_(* \(#,##0.000000\);_(* &quot;-&quot;??_);_(@_)"/>
    <numFmt numFmtId="182" formatCode="#,##0.000000_);\(#,##0.000000\)"/>
  </numFmts>
  <fonts count="4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34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0" fontId="13" fillId="6" borderId="11" xfId="1" applyFont="1" applyFill="1" applyBorder="1" applyAlignment="1" applyProtection="1">
      <alignment horizontal="center" vertical="center" wrapText="1"/>
    </xf>
    <xf numFmtId="0" fontId="13" fillId="6" borderId="1" xfId="1" applyFont="1" applyFill="1" applyBorder="1" applyAlignment="1" applyProtection="1">
      <alignment horizontal="center" vertical="center" wrapText="1"/>
    </xf>
    <xf numFmtId="0" fontId="13" fillId="6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left" vertical="center"/>
    </xf>
    <xf numFmtId="166" fontId="11" fillId="0" borderId="0" xfId="3" applyNumberFormat="1" applyFont="1" applyFill="1" applyBorder="1" applyAlignment="1">
      <alignment horizontal="right" vertical="center"/>
    </xf>
    <xf numFmtId="0" fontId="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1" fillId="10" borderId="0" xfId="0" applyFont="1" applyFill="1" applyBorder="1" applyAlignment="1">
      <alignment horizontal="left" vertical="center"/>
    </xf>
    <xf numFmtId="166" fontId="11" fillId="10" borderId="0" xfId="3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166" fontId="11" fillId="5" borderId="0" xfId="3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166" fontId="11" fillId="6" borderId="4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166" fontId="5" fillId="11" borderId="12" xfId="3" applyNumberFormat="1" applyFont="1" applyFill="1" applyBorder="1" applyAlignment="1" applyProtection="1">
      <alignment vertical="center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2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166" fontId="6" fillId="9" borderId="15" xfId="3" applyNumberFormat="1" applyFont="1" applyFill="1" applyBorder="1" applyProtection="1"/>
    <xf numFmtId="0" fontId="25" fillId="6" borderId="27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167" fontId="24" fillId="13" borderId="0" xfId="0" applyNumberFormat="1" applyFont="1" applyFill="1" applyBorder="1"/>
    <xf numFmtId="167" fontId="24" fillId="13" borderId="24" xfId="0" applyNumberFormat="1" applyFont="1" applyFill="1" applyBorder="1"/>
    <xf numFmtId="166" fontId="5" fillId="12" borderId="1" xfId="3" applyNumberFormat="1" applyFont="1" applyFill="1" applyBorder="1" applyAlignment="1" applyProtection="1">
      <alignment vertical="center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26" fillId="13" borderId="23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7" fillId="0" borderId="8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0" xfId="0" applyFont="1"/>
    <xf numFmtId="169" fontId="0" fillId="0" borderId="23" xfId="0" applyNumberFormat="1" applyBorder="1"/>
    <xf numFmtId="169" fontId="0" fillId="0" borderId="30" xfId="0" applyNumberFormat="1" applyBorder="1"/>
    <xf numFmtId="166" fontId="29" fillId="0" borderId="1" xfId="3" applyNumberFormat="1" applyFont="1" applyFill="1" applyBorder="1" applyAlignment="1" applyProtection="1">
      <alignment vertical="center"/>
      <protection locked="0"/>
    </xf>
    <xf numFmtId="166" fontId="29" fillId="0" borderId="12" xfId="3" applyNumberFormat="1" applyFont="1" applyFill="1" applyBorder="1" applyAlignment="1" applyProtection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37" fontId="5" fillId="12" borderId="12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2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" fontId="5" fillId="12" borderId="1" xfId="3" applyNumberFormat="1" applyFont="1" applyFill="1" applyBorder="1" applyAlignment="1" applyProtection="1">
      <alignment vertical="center"/>
      <protection locked="0"/>
    </xf>
    <xf numFmtId="39" fontId="6" fillId="9" borderId="15" xfId="3" applyNumberFormat="1" applyFont="1" applyFill="1" applyBorder="1" applyProtection="1"/>
    <xf numFmtId="0" fontId="6" fillId="9" borderId="13" xfId="3" applyNumberFormat="1" applyFont="1" applyFill="1" applyBorder="1" applyAlignment="1" applyProtection="1">
      <alignment horizontal="center" vertical="center"/>
    </xf>
    <xf numFmtId="0" fontId="6" fillId="9" borderId="14" xfId="3" applyNumberFormat="1" applyFont="1" applyFill="1" applyBorder="1" applyAlignment="1" applyProtection="1">
      <alignment vertical="center" wrapText="1"/>
    </xf>
    <xf numFmtId="0" fontId="22" fillId="9" borderId="15" xfId="3" applyNumberFormat="1" applyFont="1" applyFill="1" applyBorder="1" applyAlignment="1" applyProtection="1">
      <alignment horizontal="right" vertical="center"/>
    </xf>
    <xf numFmtId="0" fontId="6" fillId="9" borderId="15" xfId="3" applyNumberFormat="1" applyFont="1" applyFill="1" applyBorder="1" applyAlignment="1" applyProtection="1">
      <alignment horizontal="center" vertical="center"/>
    </xf>
    <xf numFmtId="37" fontId="6" fillId="9" borderId="15" xfId="3" applyNumberFormat="1" applyFont="1" applyFill="1" applyBorder="1" applyProtection="1"/>
    <xf numFmtId="37" fontId="24" fillId="13" borderId="0" xfId="0" applyNumberFormat="1" applyFont="1" applyFill="1" applyBorder="1"/>
    <xf numFmtId="37" fontId="24" fillId="13" borderId="24" xfId="0" applyNumberFormat="1" applyFont="1" applyFill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37" fontId="6" fillId="9" borderId="16" xfId="3" applyNumberFormat="1" applyFont="1" applyFill="1" applyBorder="1" applyProtection="1"/>
    <xf numFmtId="3" fontId="29" fillId="0" borderId="1" xfId="3" applyNumberFormat="1" applyFont="1" applyFill="1" applyBorder="1" applyAlignment="1" applyProtection="1">
      <alignment vertical="center"/>
      <protection locked="0"/>
    </xf>
    <xf numFmtId="3" fontId="29" fillId="0" borderId="12" xfId="3" applyNumberFormat="1" applyFont="1" applyFill="1" applyBorder="1" applyAlignment="1" applyProtection="1">
      <alignment vertical="center"/>
    </xf>
    <xf numFmtId="1" fontId="24" fillId="12" borderId="1" xfId="3" applyNumberFormat="1" applyFont="1" applyFill="1" applyBorder="1" applyAlignment="1" applyProtection="1">
      <alignment vertical="center"/>
    </xf>
    <xf numFmtId="2" fontId="24" fillId="12" borderId="1" xfId="3" applyNumberFormat="1" applyFont="1" applyFill="1" applyBorder="1" applyAlignment="1" applyProtection="1">
      <alignment vertical="center"/>
    </xf>
    <xf numFmtId="37" fontId="24" fillId="12" borderId="1" xfId="3" applyNumberFormat="1" applyFont="1" applyFill="1" applyBorder="1" applyAlignment="1" applyProtection="1">
      <alignment vertical="center"/>
    </xf>
    <xf numFmtId="37" fontId="29" fillId="0" borderId="1" xfId="3" applyNumberFormat="1" applyFon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0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11" borderId="1" xfId="3" applyNumberFormat="1" applyFont="1" applyFill="1" applyBorder="1" applyAlignment="1" applyProtection="1">
      <alignment vertical="center"/>
      <protection locked="0"/>
    </xf>
    <xf numFmtId="37" fontId="5" fillId="11" borderId="12" xfId="3" applyNumberFormat="1" applyFont="1" applyFill="1" applyBorder="1" applyAlignment="1" applyProtection="1">
      <alignment vertical="center"/>
    </xf>
    <xf numFmtId="39" fontId="24" fillId="13" borderId="0" xfId="0" applyNumberFormat="1" applyFont="1" applyFill="1" applyBorder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0" fontId="29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/>
    </xf>
    <xf numFmtId="3" fontId="24" fillId="12" borderId="1" xfId="3" applyNumberFormat="1" applyFont="1" applyFill="1" applyBorder="1" applyAlignment="1" applyProtection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1" fontId="6" fillId="12" borderId="1" xfId="3" applyNumberFormat="1" applyFont="1" applyFill="1" applyBorder="1" applyAlignment="1" applyProtection="1">
      <alignment horizontal="center" vertical="center"/>
    </xf>
    <xf numFmtId="0" fontId="6" fillId="12" borderId="1" xfId="3" applyNumberFormat="1" applyFont="1" applyFill="1" applyBorder="1" applyAlignment="1" applyProtection="1">
      <alignment horizontal="center" vertical="center" wrapText="1"/>
    </xf>
    <xf numFmtId="43" fontId="6" fillId="12" borderId="1" xfId="3" applyFon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Alignment="1" applyProtection="1">
      <alignment vertical="center"/>
      <protection locked="0"/>
    </xf>
    <xf numFmtId="3" fontId="29" fillId="0" borderId="1" xfId="1" applyNumberFormat="1" applyFont="1" applyBorder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vertical="center" wrapText="1"/>
      <protection locked="0"/>
    </xf>
    <xf numFmtId="4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Border="1"/>
    <xf numFmtId="0" fontId="29" fillId="0" borderId="1" xfId="1" applyFont="1" applyFill="1" applyBorder="1" applyAlignment="1">
      <alignment vertical="center" wrapText="1"/>
    </xf>
    <xf numFmtId="0" fontId="29" fillId="0" borderId="1" xfId="1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4" fillId="0" borderId="0" xfId="0" applyFont="1" applyFill="1"/>
    <xf numFmtId="0" fontId="24" fillId="0" borderId="21" xfId="0" applyFont="1" applyFill="1" applyBorder="1"/>
    <xf numFmtId="37" fontId="29" fillId="0" borderId="1" xfId="6" applyNumberFormat="1" applyFont="1" applyFill="1" applyBorder="1" applyAlignment="1" applyProtection="1">
      <alignment vertical="center"/>
    </xf>
    <xf numFmtId="0" fontId="6" fillId="0" borderId="11" xfId="6" applyNumberFormat="1" applyFont="1" applyFill="1" applyBorder="1" applyAlignment="1" applyProtection="1">
      <alignment horizontal="center" vertical="center" wrapText="1"/>
      <protection locked="0"/>
    </xf>
    <xf numFmtId="37" fontId="24" fillId="0" borderId="1" xfId="6" applyNumberFormat="1" applyFont="1" applyFill="1" applyBorder="1" applyAlignment="1" applyProtection="1">
      <alignment vertical="center"/>
      <protection locked="0"/>
    </xf>
    <xf numFmtId="39" fontId="24" fillId="0" borderId="1" xfId="6" applyNumberFormat="1" applyFont="1" applyFill="1" applyBorder="1" applyAlignment="1" applyProtection="1">
      <alignment vertical="center"/>
      <protection locked="0"/>
    </xf>
    <xf numFmtId="3" fontId="29" fillId="0" borderId="5" xfId="1" applyNumberFormat="1" applyFont="1" applyFill="1" applyBorder="1" applyAlignment="1">
      <alignment vertical="center"/>
    </xf>
    <xf numFmtId="1" fontId="29" fillId="0" borderId="1" xfId="6" applyNumberFormat="1" applyFont="1" applyFill="1" applyBorder="1" applyAlignment="1" applyProtection="1">
      <alignment vertical="center"/>
      <protection locked="0"/>
    </xf>
    <xf numFmtId="1" fontId="2" fillId="0" borderId="1" xfId="0" applyNumberFormat="1" applyFont="1" applyFill="1" applyBorder="1" applyAlignment="1" applyProtection="1">
      <alignment vertical="center"/>
      <protection locked="0"/>
    </xf>
    <xf numFmtId="1" fontId="24" fillId="0" borderId="12" xfId="6" applyNumberFormat="1" applyFont="1" applyFill="1" applyBorder="1" applyAlignment="1" applyProtection="1">
      <alignment vertical="center"/>
    </xf>
    <xf numFmtId="0" fontId="0" fillId="0" borderId="21" xfId="0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right" vertical="center"/>
    </xf>
    <xf numFmtId="2" fontId="29" fillId="0" borderId="1" xfId="1" applyNumberFormat="1" applyFont="1" applyFill="1" applyBorder="1" applyAlignment="1">
      <alignment horizontal="left" vertical="center"/>
    </xf>
    <xf numFmtId="0" fontId="29" fillId="0" borderId="2" xfId="0" applyFont="1" applyFill="1" applyBorder="1" applyAlignment="1">
      <alignment vertical="center"/>
    </xf>
    <xf numFmtId="0" fontId="29" fillId="0" borderId="1" xfId="1" applyFont="1" applyBorder="1" applyAlignment="1">
      <alignment horizontal="left" vertical="center"/>
    </xf>
    <xf numFmtId="0" fontId="6" fillId="0" borderId="25" xfId="3" applyNumberFormat="1" applyFont="1" applyFill="1" applyBorder="1" applyAlignment="1" applyProtection="1">
      <alignment horizontal="center" vertical="center" wrapText="1"/>
      <protection locked="0"/>
    </xf>
    <xf numFmtId="171" fontId="5" fillId="12" borderId="1" xfId="3" applyNumberFormat="1" applyFont="1" applyFill="1" applyBorder="1" applyAlignment="1" applyProtection="1">
      <alignment vertical="center"/>
    </xf>
    <xf numFmtId="164" fontId="5" fillId="12" borderId="1" xfId="3" applyNumberFormat="1" applyFont="1" applyFill="1" applyBorder="1" applyAlignment="1" applyProtection="1">
      <alignment vertical="center"/>
    </xf>
    <xf numFmtId="172" fontId="5" fillId="12" borderId="1" xfId="3" applyNumberFormat="1" applyFont="1" applyFill="1" applyBorder="1" applyAlignment="1" applyProtection="1">
      <alignment vertical="center"/>
    </xf>
    <xf numFmtId="173" fontId="5" fillId="12" borderId="1" xfId="3" applyNumberFormat="1" applyFont="1" applyFill="1" applyBorder="1" applyAlignment="1" applyProtection="1">
      <alignment vertical="center"/>
    </xf>
    <xf numFmtId="170" fontId="5" fillId="12" borderId="12" xfId="3" applyNumberFormat="1" applyFont="1" applyFill="1" applyBorder="1" applyAlignment="1" applyProtection="1">
      <alignment vertical="center"/>
    </xf>
    <xf numFmtId="164" fontId="5" fillId="0" borderId="1" xfId="3" applyNumberFormat="1" applyFont="1" applyFill="1" applyBorder="1" applyAlignment="1" applyProtection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6" xfId="0" applyFill="1" applyBorder="1" applyAlignment="1">
      <alignment horizontal="left" vertical="center"/>
    </xf>
    <xf numFmtId="174" fontId="5" fillId="12" borderId="1" xfId="3" applyNumberFormat="1" applyFont="1" applyFill="1" applyBorder="1" applyAlignment="1" applyProtection="1">
      <alignment vertical="center"/>
    </xf>
    <xf numFmtId="175" fontId="5" fillId="12" borderId="1" xfId="3" applyNumberFormat="1" applyFont="1" applyFill="1" applyBorder="1" applyAlignment="1" applyProtection="1">
      <alignment vertical="center"/>
    </xf>
    <xf numFmtId="176" fontId="5" fillId="12" borderId="1" xfId="3" applyNumberFormat="1" applyFont="1" applyFill="1" applyBorder="1" applyAlignment="1" applyProtection="1">
      <alignment vertical="center"/>
    </xf>
    <xf numFmtId="173" fontId="5" fillId="12" borderId="12" xfId="3" applyNumberFormat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horizontal="center" vertical="center" wrapText="1"/>
    </xf>
    <xf numFmtId="0" fontId="6" fillId="0" borderId="37" xfId="3" applyNumberFormat="1" applyFont="1" applyFill="1" applyBorder="1" applyAlignment="1" applyProtection="1">
      <alignment horizontal="center" vertical="center" wrapText="1"/>
      <protection locked="0"/>
    </xf>
    <xf numFmtId="37" fontId="29" fillId="0" borderId="32" xfId="3" applyNumberFormat="1" applyFont="1" applyFill="1" applyBorder="1" applyAlignment="1" applyProtection="1">
      <alignment vertical="center"/>
      <protection locked="0"/>
    </xf>
    <xf numFmtId="3" fontId="29" fillId="0" borderId="38" xfId="3" applyNumberFormat="1" applyFont="1" applyFill="1" applyBorder="1" applyAlignment="1" applyProtection="1">
      <alignment vertical="center"/>
    </xf>
    <xf numFmtId="0" fontId="1" fillId="9" borderId="21" xfId="0" applyFont="1" applyFill="1" applyBorder="1" applyAlignment="1">
      <alignment horizontal="center"/>
    </xf>
    <xf numFmtId="0" fontId="5" fillId="0" borderId="0" xfId="1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35" fillId="0" borderId="32" xfId="0" applyFont="1" applyBorder="1" applyAlignment="1">
      <alignment vertical="center"/>
    </xf>
    <xf numFmtId="0" fontId="35" fillId="0" borderId="32" xfId="0" applyFont="1" applyBorder="1" applyAlignment="1">
      <alignment vertical="center" wrapText="1"/>
    </xf>
    <xf numFmtId="0" fontId="36" fillId="0" borderId="32" xfId="0" applyFont="1" applyBorder="1" applyAlignment="1">
      <alignment vertical="center"/>
    </xf>
    <xf numFmtId="3" fontId="36" fillId="0" borderId="32" xfId="0" applyNumberFormat="1" applyFont="1" applyBorder="1" applyAlignment="1" applyProtection="1">
      <alignment vertical="center"/>
      <protection locked="0"/>
    </xf>
    <xf numFmtId="3" fontId="5" fillId="0" borderId="32" xfId="3" applyNumberFormat="1" applyFont="1" applyFill="1" applyBorder="1" applyAlignment="1" applyProtection="1">
      <alignment vertical="center"/>
    </xf>
    <xf numFmtId="4" fontId="36" fillId="0" borderId="32" xfId="0" applyNumberFormat="1" applyFont="1" applyBorder="1" applyAlignment="1" applyProtection="1">
      <alignment vertical="center"/>
      <protection locked="0"/>
    </xf>
    <xf numFmtId="3" fontId="36" fillId="0" borderId="32" xfId="0" applyNumberFormat="1" applyFont="1" applyFill="1" applyBorder="1" applyAlignment="1">
      <alignment vertical="center"/>
    </xf>
    <xf numFmtId="37" fontId="35" fillId="0" borderId="32" xfId="3" applyNumberFormat="1" applyFont="1" applyFill="1" applyBorder="1" applyAlignment="1" applyProtection="1">
      <alignment vertical="center"/>
      <protection locked="0"/>
    </xf>
    <xf numFmtId="0" fontId="35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/>
    </xf>
    <xf numFmtId="3" fontId="35" fillId="0" borderId="1" xfId="0" applyNumberFormat="1" applyFont="1" applyFill="1" applyBorder="1" applyAlignment="1" applyProtection="1">
      <alignment vertical="center"/>
      <protection locked="0"/>
    </xf>
    <xf numFmtId="4" fontId="35" fillId="0" borderId="1" xfId="0" applyNumberFormat="1" applyFont="1" applyFill="1" applyBorder="1" applyAlignment="1" applyProtection="1">
      <alignment vertical="center"/>
      <protection locked="0"/>
    </xf>
    <xf numFmtId="3" fontId="36" fillId="0" borderId="1" xfId="0" applyNumberFormat="1" applyFont="1" applyFill="1" applyBorder="1" applyAlignment="1">
      <alignment vertical="center"/>
    </xf>
    <xf numFmtId="3" fontId="35" fillId="0" borderId="1" xfId="3" applyNumberFormat="1" applyFont="1" applyFill="1" applyBorder="1" applyAlignment="1" applyProtection="1">
      <alignment vertical="center"/>
      <protection locked="0"/>
    </xf>
    <xf numFmtId="0" fontId="36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 wrapText="1"/>
    </xf>
    <xf numFmtId="3" fontId="36" fillId="0" borderId="1" xfId="0" applyNumberFormat="1" applyFont="1" applyBorder="1" applyAlignment="1" applyProtection="1">
      <alignment vertical="center"/>
      <protection locked="0"/>
    </xf>
    <xf numFmtId="4" fontId="36" fillId="0" borderId="1" xfId="0" applyNumberFormat="1" applyFont="1" applyBorder="1" applyAlignment="1" applyProtection="1">
      <alignment vertical="center"/>
      <protection locked="0"/>
    </xf>
    <xf numFmtId="3" fontId="36" fillId="0" borderId="1" xfId="0" applyNumberFormat="1" applyFont="1" applyBorder="1" applyAlignment="1">
      <alignment vertical="center"/>
    </xf>
    <xf numFmtId="37" fontId="35" fillId="0" borderId="1" xfId="3" applyNumberFormat="1" applyFont="1" applyFill="1" applyBorder="1" applyAlignment="1" applyProtection="1">
      <alignment vertical="center"/>
      <protection locked="0"/>
    </xf>
    <xf numFmtId="0" fontId="34" fillId="0" borderId="1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13" fillId="0" borderId="33" xfId="1" applyFont="1" applyFill="1" applyBorder="1" applyAlignment="1" applyProtection="1">
      <alignment horizontal="left" vertical="top" wrapText="1"/>
    </xf>
    <xf numFmtId="171" fontId="5" fillId="11" borderId="1" xfId="3" applyNumberFormat="1" applyFont="1" applyFill="1" applyBorder="1" applyAlignment="1" applyProtection="1">
      <alignment vertical="center"/>
    </xf>
    <xf numFmtId="177" fontId="5" fillId="11" borderId="1" xfId="3" applyNumberFormat="1" applyFont="1" applyFill="1" applyBorder="1" applyAlignment="1" applyProtection="1">
      <alignment vertical="center"/>
    </xf>
    <xf numFmtId="172" fontId="5" fillId="11" borderId="1" xfId="3" applyNumberFormat="1" applyFont="1" applyFill="1" applyBorder="1" applyAlignment="1" applyProtection="1">
      <alignment vertical="center"/>
    </xf>
    <xf numFmtId="164" fontId="5" fillId="11" borderId="1" xfId="3" applyNumberFormat="1" applyFont="1" applyFill="1" applyBorder="1" applyAlignment="1" applyProtection="1">
      <alignment vertical="center"/>
    </xf>
    <xf numFmtId="173" fontId="5" fillId="11" borderId="1" xfId="3" applyNumberFormat="1" applyFont="1" applyFill="1" applyBorder="1" applyAlignment="1" applyProtection="1">
      <alignment vertical="center"/>
    </xf>
    <xf numFmtId="173" fontId="5" fillId="11" borderId="12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vertical="center" wrapText="1"/>
    </xf>
    <xf numFmtId="0" fontId="0" fillId="15" borderId="0" xfId="0" applyFill="1"/>
    <xf numFmtId="2" fontId="2" fillId="14" borderId="1" xfId="0" applyNumberFormat="1" applyFont="1" applyFill="1" applyBorder="1" applyAlignment="1" applyProtection="1">
      <alignment vertical="center"/>
      <protection locked="0"/>
    </xf>
    <xf numFmtId="179" fontId="24" fillId="12" borderId="1" xfId="3" applyNumberFormat="1" applyFont="1" applyFill="1" applyBorder="1" applyAlignment="1" applyProtection="1">
      <alignment vertical="center"/>
    </xf>
    <xf numFmtId="4" fontId="24" fillId="12" borderId="12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horizontal="left" vertical="center" indent="2"/>
      <protection locked="0"/>
    </xf>
    <xf numFmtId="4" fontId="5" fillId="0" borderId="1" xfId="3" applyNumberFormat="1" applyFont="1" applyFill="1" applyBorder="1" applyAlignment="1" applyProtection="1">
      <alignment vertical="center"/>
      <protection locked="0"/>
    </xf>
    <xf numFmtId="4" fontId="5" fillId="0" borderId="12" xfId="3" applyNumberFormat="1" applyFont="1" applyFill="1" applyBorder="1" applyAlignment="1" applyProtection="1">
      <alignment vertical="center"/>
    </xf>
    <xf numFmtId="179" fontId="6" fillId="9" borderId="15" xfId="3" applyNumberFormat="1" applyFont="1" applyFill="1" applyBorder="1" applyProtection="1"/>
    <xf numFmtId="176" fontId="6" fillId="9" borderId="15" xfId="3" applyNumberFormat="1" applyFont="1" applyFill="1" applyBorder="1" applyProtection="1"/>
    <xf numFmtId="0" fontId="26" fillId="13" borderId="23" xfId="0" applyFont="1" applyFill="1" applyBorder="1" applyAlignment="1">
      <alignment horizontal="left" wrapText="1"/>
    </xf>
    <xf numFmtId="172" fontId="6" fillId="9" borderId="15" xfId="3" applyNumberFormat="1" applyFont="1" applyFill="1" applyBorder="1" applyAlignment="1" applyProtection="1">
      <alignment horizontal="left" indent="7"/>
    </xf>
    <xf numFmtId="4" fontId="1" fillId="0" borderId="1" xfId="0" applyNumberFormat="1" applyFont="1" applyBorder="1"/>
    <xf numFmtId="0" fontId="29" fillId="15" borderId="1" xfId="0" applyFont="1" applyFill="1" applyBorder="1" applyAlignment="1">
      <alignment vertical="center" wrapText="1"/>
    </xf>
    <xf numFmtId="0" fontId="29" fillId="15" borderId="1" xfId="1" applyFont="1" applyFill="1" applyBorder="1" applyAlignment="1">
      <alignment vertical="center"/>
    </xf>
    <xf numFmtId="1" fontId="2" fillId="15" borderId="1" xfId="0" applyNumberFormat="1" applyFont="1" applyFill="1" applyBorder="1" applyAlignment="1" applyProtection="1">
      <alignment vertical="center"/>
      <protection locked="0"/>
    </xf>
    <xf numFmtId="2" fontId="2" fillId="15" borderId="1" xfId="0" applyNumberFormat="1" applyFont="1" applyFill="1" applyBorder="1" applyAlignment="1" applyProtection="1">
      <alignment vertical="center"/>
      <protection locked="0"/>
    </xf>
    <xf numFmtId="43" fontId="6" fillId="15" borderId="11" xfId="3" applyFont="1" applyFill="1" applyBorder="1" applyAlignment="1" applyProtection="1">
      <alignment horizontal="center" vertical="center" wrapText="1"/>
      <protection locked="0"/>
    </xf>
    <xf numFmtId="0" fontId="29" fillId="15" borderId="1" xfId="1" applyFont="1" applyFill="1" applyBorder="1" applyAlignment="1">
      <alignment vertical="center" wrapText="1"/>
    </xf>
    <xf numFmtId="1" fontId="5" fillId="15" borderId="1" xfId="3" applyNumberFormat="1" applyFont="1" applyFill="1" applyBorder="1" applyAlignment="1" applyProtection="1">
      <alignment vertical="center"/>
      <protection locked="0"/>
    </xf>
    <xf numFmtId="3" fontId="29" fillId="15" borderId="1" xfId="1" applyNumberFormat="1" applyFont="1" applyFill="1" applyBorder="1" applyAlignment="1">
      <alignment vertical="center"/>
    </xf>
    <xf numFmtId="0" fontId="0" fillId="0" borderId="21" xfId="0" applyFill="1" applyBorder="1"/>
    <xf numFmtId="0" fontId="6" fillId="15" borderId="11" xfId="3" applyNumberFormat="1" applyFont="1" applyFill="1" applyBorder="1" applyAlignment="1" applyProtection="1">
      <alignment horizontal="center" vertical="center" wrapText="1"/>
      <protection locked="0"/>
    </xf>
    <xf numFmtId="176" fontId="11" fillId="0" borderId="0" xfId="3" applyNumberFormat="1" applyFont="1" applyBorder="1" applyAlignment="1">
      <alignment vertical="center"/>
    </xf>
    <xf numFmtId="176" fontId="11" fillId="0" borderId="4" xfId="3" applyNumberFormat="1" applyFont="1" applyBorder="1" applyAlignment="1">
      <alignment vertical="center"/>
    </xf>
    <xf numFmtId="176" fontId="11" fillId="10" borderId="0" xfId="3" applyNumberFormat="1" applyFont="1" applyFill="1" applyBorder="1" applyAlignment="1">
      <alignment vertical="center"/>
    </xf>
    <xf numFmtId="176" fontId="11" fillId="5" borderId="0" xfId="3" applyNumberFormat="1" applyFont="1" applyFill="1" applyBorder="1" applyAlignment="1">
      <alignment vertical="center"/>
    </xf>
    <xf numFmtId="176" fontId="11" fillId="6" borderId="4" xfId="3" applyNumberFormat="1" applyFont="1" applyFill="1" applyBorder="1" applyAlignment="1">
      <alignment vertical="center"/>
    </xf>
    <xf numFmtId="0" fontId="0" fillId="0" borderId="0" xfId="0" applyBorder="1"/>
    <xf numFmtId="166" fontId="0" fillId="0" borderId="0" xfId="0" applyNumberFormat="1" applyBorder="1"/>
    <xf numFmtId="180" fontId="11" fillId="0" borderId="0" xfId="3" applyNumberFormat="1" applyFont="1" applyFill="1" applyBorder="1" applyAlignment="1">
      <alignment vertical="center"/>
    </xf>
    <xf numFmtId="181" fontId="11" fillId="0" borderId="0" xfId="3" applyNumberFormat="1" applyFont="1" applyFill="1" applyBorder="1" applyAlignment="1">
      <alignment vertical="center"/>
    </xf>
    <xf numFmtId="182" fontId="11" fillId="0" borderId="0" xfId="3" applyNumberFormat="1" applyFont="1" applyFill="1" applyBorder="1" applyAlignment="1">
      <alignment vertical="center"/>
    </xf>
    <xf numFmtId="175" fontId="11" fillId="0" borderId="0" xfId="3" applyNumberFormat="1" applyFont="1" applyFill="1" applyBorder="1" applyAlignment="1">
      <alignment vertical="center"/>
    </xf>
    <xf numFmtId="177" fontId="9" fillId="3" borderId="0" xfId="3" applyNumberFormat="1" applyFont="1" applyFill="1" applyBorder="1" applyAlignment="1">
      <alignment vertical="center"/>
    </xf>
    <xf numFmtId="182" fontId="9" fillId="3" borderId="0" xfId="3" applyNumberFormat="1" applyFont="1" applyFill="1" applyBorder="1" applyAlignment="1">
      <alignment vertical="center"/>
    </xf>
    <xf numFmtId="0" fontId="6" fillId="16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6" borderId="2" xfId="3" applyNumberFormat="1" applyFont="1" applyFill="1" applyBorder="1" applyAlignment="1" applyProtection="1">
      <alignment vertical="center" wrapText="1"/>
      <protection locked="0"/>
    </xf>
    <xf numFmtId="0" fontId="5" fillId="16" borderId="1" xfId="3" applyNumberFormat="1" applyFont="1" applyFill="1" applyBorder="1" applyAlignment="1" applyProtection="1">
      <alignment vertical="center" wrapText="1"/>
      <protection locked="0"/>
    </xf>
    <xf numFmtId="0" fontId="6" fillId="16" borderId="1" xfId="3" applyNumberFormat="1" applyFont="1" applyFill="1" applyBorder="1" applyAlignment="1" applyProtection="1">
      <alignment horizontal="center" vertical="center" wrapText="1"/>
      <protection locked="0"/>
    </xf>
    <xf numFmtId="166" fontId="5" fillId="16" borderId="1" xfId="3" applyNumberFormat="1" applyFont="1" applyFill="1" applyBorder="1" applyAlignment="1" applyProtection="1">
      <alignment vertical="center"/>
      <protection locked="0"/>
    </xf>
    <xf numFmtId="166" fontId="5" fillId="16" borderId="1" xfId="3" applyNumberFormat="1" applyFont="1" applyFill="1" applyBorder="1" applyAlignment="1" applyProtection="1">
      <alignment vertical="center"/>
    </xf>
    <xf numFmtId="178" fontId="5" fillId="16" borderId="1" xfId="3" applyNumberFormat="1" applyFont="1" applyFill="1" applyBorder="1" applyAlignment="1" applyProtection="1">
      <alignment vertical="center"/>
    </xf>
    <xf numFmtId="166" fontId="5" fillId="16" borderId="12" xfId="3" applyNumberFormat="1" applyFont="1" applyFill="1" applyBorder="1" applyAlignment="1" applyProtection="1">
      <alignment vertical="center"/>
    </xf>
    <xf numFmtId="2" fontId="2" fillId="0" borderId="1" xfId="0" applyNumberFormat="1" applyFont="1" applyFill="1" applyBorder="1" applyAlignment="1" applyProtection="1">
      <alignment vertical="center"/>
      <protection locked="0"/>
    </xf>
    <xf numFmtId="0" fontId="13" fillId="0" borderId="1" xfId="1" applyFont="1" applyFill="1" applyBorder="1" applyAlignment="1" applyProtection="1">
      <alignment horizontal="left" vertical="top" wrapText="1"/>
    </xf>
    <xf numFmtId="0" fontId="13" fillId="0" borderId="1" xfId="1" applyFont="1" applyFill="1" applyBorder="1" applyAlignment="1" applyProtection="1">
      <alignment horizontal="right" vertical="center" wrapText="1"/>
    </xf>
    <xf numFmtId="0" fontId="13" fillId="0" borderId="1" xfId="1" applyFont="1" applyFill="1" applyBorder="1" applyAlignment="1" applyProtection="1">
      <alignment horizontal="right" wrapText="1"/>
    </xf>
    <xf numFmtId="168" fontId="13" fillId="0" borderId="1" xfId="1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 applyAlignment="1">
      <alignment vertical="top" wrapText="1"/>
    </xf>
    <xf numFmtId="3" fontId="0" fillId="0" borderId="1" xfId="0" applyNumberFormat="1" applyFill="1" applyBorder="1" applyAlignment="1" applyProtection="1">
      <alignment vertical="center" wrapText="1"/>
      <protection locked="0"/>
    </xf>
    <xf numFmtId="4" fontId="0" fillId="0" borderId="1" xfId="0" applyNumberFormat="1" applyFill="1" applyBorder="1" applyAlignment="1" applyProtection="1">
      <alignment vertical="center" wrapText="1"/>
      <protection locked="0"/>
    </xf>
    <xf numFmtId="3" fontId="0" fillId="0" borderId="1" xfId="0" applyNumberFormat="1" applyFill="1" applyBorder="1" applyAlignment="1">
      <alignment vertical="center" wrapText="1"/>
    </xf>
    <xf numFmtId="0" fontId="29" fillId="15" borderId="1" xfId="0" applyFont="1" applyFill="1" applyBorder="1" applyAlignment="1">
      <alignment horizontal="left" vertical="center"/>
    </xf>
    <xf numFmtId="0" fontId="29" fillId="15" borderId="32" xfId="1" applyFont="1" applyFill="1" applyBorder="1" applyAlignment="1">
      <alignment vertical="center"/>
    </xf>
    <xf numFmtId="37" fontId="24" fillId="15" borderId="1" xfId="3" applyNumberFormat="1" applyFont="1" applyFill="1" applyBorder="1" applyAlignment="1" applyProtection="1">
      <alignment vertical="center"/>
      <protection locked="0"/>
    </xf>
    <xf numFmtId="1" fontId="29" fillId="15" borderId="32" xfId="1" applyNumberFormat="1" applyFont="1" applyFill="1" applyBorder="1" applyAlignment="1" applyProtection="1">
      <alignment vertical="center"/>
      <protection locked="0"/>
    </xf>
    <xf numFmtId="37" fontId="29" fillId="15" borderId="1" xfId="3" applyNumberFormat="1" applyFont="1" applyFill="1" applyBorder="1" applyAlignment="1" applyProtection="1">
      <alignment vertical="center"/>
    </xf>
    <xf numFmtId="39" fontId="24" fillId="15" borderId="1" xfId="3" applyNumberFormat="1" applyFont="1" applyFill="1" applyBorder="1" applyAlignment="1" applyProtection="1">
      <alignment vertical="center"/>
      <protection locked="0"/>
    </xf>
    <xf numFmtId="2" fontId="29" fillId="15" borderId="33" xfId="1" applyNumberFormat="1" applyFont="1" applyFill="1" applyBorder="1" applyAlignment="1">
      <alignment vertical="center"/>
    </xf>
    <xf numFmtId="1" fontId="29" fillId="15" borderId="1" xfId="3" applyNumberFormat="1" applyFont="1" applyFill="1" applyBorder="1" applyAlignment="1" applyProtection="1">
      <alignment vertical="center"/>
      <protection locked="0"/>
    </xf>
    <xf numFmtId="2" fontId="24" fillId="15" borderId="12" xfId="3" applyNumberFormat="1" applyFont="1" applyFill="1" applyBorder="1" applyAlignment="1" applyProtection="1">
      <alignment vertical="center"/>
    </xf>
    <xf numFmtId="3" fontId="29" fillId="15" borderId="5" xfId="1" applyNumberFormat="1" applyFont="1" applyFill="1" applyBorder="1" applyAlignment="1">
      <alignment vertical="center"/>
    </xf>
    <xf numFmtId="1" fontId="24" fillId="15" borderId="12" xfId="3" applyNumberFormat="1" applyFont="1" applyFill="1" applyBorder="1" applyAlignment="1" applyProtection="1">
      <alignment vertical="center"/>
    </xf>
    <xf numFmtId="3" fontId="29" fillId="15" borderId="5" xfId="3" applyNumberFormat="1" applyFont="1" applyFill="1" applyBorder="1" applyAlignment="1" applyProtection="1">
      <alignment vertical="center"/>
    </xf>
    <xf numFmtId="1" fontId="0" fillId="15" borderId="31" xfId="0" applyNumberFormat="1" applyFill="1" applyBorder="1" applyAlignment="1" applyProtection="1">
      <alignment vertical="center"/>
      <protection locked="0"/>
    </xf>
    <xf numFmtId="0" fontId="28" fillId="15" borderId="1" xfId="0" applyFont="1" applyFill="1" applyBorder="1" applyAlignment="1">
      <alignment vertical="center"/>
    </xf>
    <xf numFmtId="0" fontId="28" fillId="15" borderId="1" xfId="0" applyFont="1" applyFill="1" applyBorder="1" applyAlignment="1">
      <alignment vertical="center" wrapText="1"/>
    </xf>
    <xf numFmtId="1" fontId="0" fillId="15" borderId="1" xfId="0" applyNumberFormat="1" applyFill="1" applyBorder="1" applyAlignment="1" applyProtection="1">
      <alignment vertical="center"/>
      <protection locked="0"/>
    </xf>
    <xf numFmtId="0" fontId="29" fillId="15" borderId="31" xfId="1" applyFont="1" applyFill="1" applyBorder="1" applyAlignment="1">
      <alignment vertical="center"/>
    </xf>
    <xf numFmtId="0" fontId="29" fillId="15" borderId="31" xfId="1" applyFont="1" applyFill="1" applyBorder="1" applyAlignment="1">
      <alignment vertical="center" wrapText="1"/>
    </xf>
    <xf numFmtId="4" fontId="29" fillId="15" borderId="5" xfId="3" applyNumberFormat="1" applyFont="1" applyFill="1" applyBorder="1" applyAlignment="1" applyProtection="1">
      <alignment vertical="center"/>
    </xf>
    <xf numFmtId="37" fontId="24" fillId="15" borderId="1" xfId="3" applyNumberFormat="1" applyFont="1" applyFill="1" applyBorder="1" applyAlignment="1" applyProtection="1">
      <alignment vertical="center"/>
    </xf>
    <xf numFmtId="0" fontId="24" fillId="15" borderId="0" xfId="0" applyFont="1" applyFill="1"/>
    <xf numFmtId="0" fontId="29" fillId="15" borderId="1" xfId="0" applyFont="1" applyFill="1" applyBorder="1" applyAlignment="1">
      <alignment vertical="center"/>
    </xf>
    <xf numFmtId="0" fontId="28" fillId="15" borderId="1" xfId="0" applyFont="1" applyFill="1" applyBorder="1" applyAlignment="1">
      <alignment horizontal="right" vertical="center"/>
    </xf>
    <xf numFmtId="3" fontId="28" fillId="15" borderId="1" xfId="0" applyNumberFormat="1" applyFont="1" applyFill="1" applyBorder="1" applyAlignment="1" applyProtection="1">
      <alignment vertical="center"/>
      <protection locked="0"/>
    </xf>
    <xf numFmtId="1" fontId="28" fillId="15" borderId="1" xfId="0" applyNumberFormat="1" applyFont="1" applyFill="1" applyBorder="1" applyAlignment="1" applyProtection="1">
      <alignment vertical="center"/>
      <protection locked="0"/>
    </xf>
    <xf numFmtId="3" fontId="24" fillId="15" borderId="1" xfId="3" applyNumberFormat="1" applyFont="1" applyFill="1" applyBorder="1" applyAlignment="1" applyProtection="1">
      <alignment vertical="center"/>
    </xf>
    <xf numFmtId="4" fontId="28" fillId="15" borderId="1" xfId="0" applyNumberFormat="1" applyFont="1" applyFill="1" applyBorder="1" applyAlignment="1" applyProtection="1">
      <alignment vertical="center"/>
      <protection locked="0"/>
    </xf>
    <xf numFmtId="3" fontId="28" fillId="15" borderId="1" xfId="0" applyNumberFormat="1" applyFont="1" applyFill="1" applyBorder="1" applyAlignment="1">
      <alignment vertical="center"/>
    </xf>
    <xf numFmtId="3" fontId="29" fillId="15" borderId="12" xfId="3" applyNumberFormat="1" applyFont="1" applyFill="1" applyBorder="1" applyAlignment="1" applyProtection="1">
      <alignment vertical="center"/>
    </xf>
    <xf numFmtId="0" fontId="37" fillId="0" borderId="1" xfId="1" applyFont="1" applyFill="1" applyBorder="1" applyAlignment="1" applyProtection="1">
      <alignment horizontal="right" vertical="center" wrapText="1"/>
    </xf>
    <xf numFmtId="3" fontId="29" fillId="15" borderId="1" xfId="1" applyNumberFormat="1" applyFont="1" applyFill="1" applyBorder="1" applyAlignment="1" applyProtection="1">
      <alignment vertical="center"/>
      <protection locked="0"/>
    </xf>
    <xf numFmtId="3" fontId="5" fillId="15" borderId="1" xfId="3" applyNumberFormat="1" applyFont="1" applyFill="1" applyBorder="1" applyAlignment="1" applyProtection="1">
      <alignment vertical="center"/>
    </xf>
    <xf numFmtId="2" fontId="5" fillId="15" borderId="1" xfId="3" applyNumberFormat="1" applyFont="1" applyFill="1" applyBorder="1" applyAlignment="1" applyProtection="1">
      <alignment vertical="center"/>
      <protection locked="0"/>
    </xf>
    <xf numFmtId="2" fontId="5" fillId="15" borderId="1" xfId="3" applyNumberFormat="1" applyFont="1" applyFill="1" applyBorder="1" applyAlignment="1" applyProtection="1">
      <alignment vertical="center"/>
    </xf>
    <xf numFmtId="3" fontId="5" fillId="15" borderId="1" xfId="3" applyNumberFormat="1" applyFont="1" applyFill="1" applyBorder="1" applyAlignment="1" applyProtection="1">
      <alignment vertical="center"/>
      <protection locked="0"/>
    </xf>
    <xf numFmtId="3" fontId="5" fillId="15" borderId="1" xfId="3" applyNumberFormat="1" applyFont="1" applyFill="1" applyBorder="1" applyAlignment="1" applyProtection="1">
      <alignment horizontal="left" vertical="center" indent="2"/>
      <protection locked="0"/>
    </xf>
    <xf numFmtId="2" fontId="5" fillId="15" borderId="12" xfId="3" applyNumberFormat="1" applyFont="1" applyFill="1" applyBorder="1" applyAlignment="1" applyProtection="1">
      <alignment vertical="center"/>
    </xf>
    <xf numFmtId="3" fontId="2" fillId="15" borderId="1" xfId="1" applyNumberFormat="1" applyFill="1" applyBorder="1" applyAlignment="1">
      <alignment vertical="center"/>
    </xf>
    <xf numFmtId="3" fontId="5" fillId="15" borderId="12" xfId="3" applyNumberFormat="1" applyFont="1" applyFill="1" applyBorder="1" applyAlignment="1" applyProtection="1">
      <alignment vertical="center"/>
    </xf>
    <xf numFmtId="0" fontId="29" fillId="15" borderId="1" xfId="1" applyFont="1" applyFill="1" applyBorder="1"/>
    <xf numFmtId="0" fontId="0" fillId="15" borderId="0" xfId="0" applyFill="1" applyAlignment="1">
      <alignment wrapText="1"/>
    </xf>
    <xf numFmtId="0" fontId="29" fillId="15" borderId="1" xfId="1" applyFont="1" applyFill="1" applyBorder="1" applyAlignment="1">
      <alignment wrapText="1"/>
    </xf>
    <xf numFmtId="1" fontId="5" fillId="15" borderId="12" xfId="3" applyNumberFormat="1" applyFont="1" applyFill="1" applyBorder="1" applyAlignment="1" applyProtection="1">
      <alignment vertical="center"/>
    </xf>
    <xf numFmtId="0" fontId="4" fillId="0" borderId="0" xfId="4" applyFont="1" applyFill="1" applyAlignment="1">
      <alignment horizontal="center"/>
    </xf>
    <xf numFmtId="0" fontId="5" fillId="0" borderId="0" xfId="1" applyFont="1" applyFill="1"/>
    <xf numFmtId="0" fontId="1" fillId="0" borderId="20" xfId="0" applyFont="1" applyFill="1" applyBorder="1" applyAlignment="1">
      <alignment horizontal="center"/>
    </xf>
    <xf numFmtId="0" fontId="0" fillId="0" borderId="22" xfId="0" applyFill="1" applyBorder="1"/>
    <xf numFmtId="0" fontId="1" fillId="0" borderId="0" xfId="0" applyFont="1" applyFill="1"/>
    <xf numFmtId="165" fontId="9" fillId="3" borderId="0" xfId="3" applyNumberFormat="1" applyFont="1" applyFill="1" applyBorder="1" applyAlignment="1">
      <alignment vertical="center"/>
    </xf>
    <xf numFmtId="0" fontId="22" fillId="12" borderId="25" xfId="3" applyNumberFormat="1" applyFont="1" applyFill="1" applyBorder="1" applyAlignment="1" applyProtection="1">
      <alignment horizontal="left" vertical="center" wrapText="1"/>
    </xf>
    <xf numFmtId="0" fontId="22" fillId="12" borderId="6" xfId="3" applyNumberFormat="1" applyFont="1" applyFill="1" applyBorder="1" applyAlignment="1" applyProtection="1">
      <alignment horizontal="left" vertical="center" wrapText="1"/>
    </xf>
    <xf numFmtId="0" fontId="22" fillId="12" borderId="2" xfId="3" applyNumberFormat="1" applyFont="1" applyFill="1" applyBorder="1" applyAlignment="1" applyProtection="1">
      <alignment horizontal="left" vertical="center" wrapText="1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9" borderId="25" xfId="1" applyFont="1" applyFill="1" applyBorder="1" applyAlignment="1" applyProtection="1">
      <alignment horizontal="center" vertical="center" wrapText="1"/>
    </xf>
    <xf numFmtId="0" fontId="23" fillId="9" borderId="6" xfId="1" applyFont="1" applyFill="1" applyBorder="1" applyAlignment="1" applyProtection="1">
      <alignment horizontal="center" vertical="center" wrapText="1"/>
    </xf>
    <xf numFmtId="0" fontId="23" fillId="9" borderId="26" xfId="1" applyFont="1" applyFill="1" applyBorder="1" applyAlignment="1" applyProtection="1">
      <alignment horizontal="center" vertical="center" wrapText="1"/>
    </xf>
    <xf numFmtId="0" fontId="22" fillId="11" borderId="25" xfId="3" applyNumberFormat="1" applyFont="1" applyFill="1" applyBorder="1" applyAlignment="1" applyProtection="1">
      <alignment horizontal="left" vertical="top" wrapText="1"/>
      <protection locked="0"/>
    </xf>
    <xf numFmtId="0" fontId="22" fillId="11" borderId="6" xfId="3" applyNumberFormat="1" applyFont="1" applyFill="1" applyBorder="1" applyAlignment="1" applyProtection="1">
      <alignment horizontal="left" vertical="top" wrapText="1"/>
      <protection locked="0"/>
    </xf>
    <xf numFmtId="0" fontId="22" fillId="11" borderId="2" xfId="3" applyNumberFormat="1" applyFont="1" applyFill="1" applyBorder="1" applyAlignment="1" applyProtection="1">
      <alignment horizontal="left" vertical="top" wrapText="1"/>
      <protection locked="0"/>
    </xf>
    <xf numFmtId="0" fontId="23" fillId="9" borderId="34" xfId="1" applyFont="1" applyFill="1" applyBorder="1" applyAlignment="1" applyProtection="1">
      <alignment horizontal="center" vertical="center" wrapText="1"/>
    </xf>
    <xf numFmtId="0" fontId="23" fillId="9" borderId="35" xfId="1" applyFont="1" applyFill="1" applyBorder="1" applyAlignment="1" applyProtection="1">
      <alignment horizontal="center" vertical="center" wrapText="1"/>
    </xf>
    <xf numFmtId="0" fontId="23" fillId="9" borderId="36" xfId="1" applyFont="1" applyFill="1" applyBorder="1" applyAlignment="1" applyProtection="1">
      <alignment horizontal="center" vertical="center" wrapText="1"/>
    </xf>
    <xf numFmtId="0" fontId="34" fillId="0" borderId="7" xfId="1" applyFont="1" applyFill="1" applyBorder="1" applyAlignment="1" applyProtection="1">
      <alignment horizontal="center" vertical="center" wrapText="1"/>
    </xf>
    <xf numFmtId="0" fontId="34" fillId="0" borderId="0" xfId="1" applyFont="1" applyFill="1" applyBorder="1" applyAlignment="1" applyProtection="1">
      <alignment horizontal="center" vertical="center" wrapText="1"/>
    </xf>
    <xf numFmtId="0" fontId="34" fillId="0" borderId="4" xfId="1" applyFont="1" applyFill="1" applyBorder="1" applyAlignment="1" applyProtection="1">
      <alignment horizontal="center" vertical="center" wrapText="1"/>
    </xf>
    <xf numFmtId="0" fontId="38" fillId="0" borderId="3" xfId="1" applyFont="1" applyFill="1" applyBorder="1" applyAlignment="1" applyProtection="1">
      <alignment horizontal="left" vertical="center" wrapText="1"/>
    </xf>
    <xf numFmtId="0" fontId="38" fillId="0" borderId="33" xfId="1" applyFont="1" applyFill="1" applyBorder="1" applyAlignment="1" applyProtection="1">
      <alignment horizontal="left" vertical="center" wrapText="1"/>
    </xf>
    <xf numFmtId="0" fontId="22" fillId="11" borderId="25" xfId="3" applyNumberFormat="1" applyFont="1" applyFill="1" applyBorder="1" applyAlignment="1" applyProtection="1">
      <alignment horizontal="left" vertical="center" wrapText="1"/>
      <protection locked="0"/>
    </xf>
    <xf numFmtId="0" fontId="22" fillId="11" borderId="6" xfId="3" applyNumberFormat="1" applyFont="1" applyFill="1" applyBorder="1" applyAlignment="1" applyProtection="1">
      <alignment horizontal="left" vertical="center" wrapText="1"/>
      <protection locked="0"/>
    </xf>
    <xf numFmtId="0" fontId="22" fillId="11" borderId="2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68" fontId="34" fillId="0" borderId="1" xfId="1" applyNumberFormat="1" applyFont="1" applyFill="1" applyBorder="1" applyAlignment="1" applyProtection="1">
      <alignment horizontal="center" vertical="center" wrapText="1"/>
    </xf>
  </cellXfs>
  <cellStyles count="8">
    <cellStyle name="Comma 2" xfId="3"/>
    <cellStyle name="Comma 2 2" xfId="6"/>
    <cellStyle name="Comma 3" xfId="2"/>
    <cellStyle name="Comma 3 2" xfId="5"/>
    <cellStyle name="Normal" xfId="0" builtinId="0"/>
    <cellStyle name="Normal 2" xfId="1"/>
    <cellStyle name="Normal 3" xfId="4"/>
    <cellStyle name="Normal 3 2" xfId="7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3:F16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61"/>
  <sheetViews>
    <sheetView tabSelected="1" workbookViewId="0">
      <selection activeCell="C12" sqref="C12"/>
    </sheetView>
  </sheetViews>
  <sheetFormatPr defaultRowHeight="15" outlineLevelCol="1"/>
  <cols>
    <col min="1" max="1" width="11.85546875" customWidth="1"/>
    <col min="2" max="2" width="18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customWidth="1"/>
    <col min="8" max="8" width="18.710937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4.140625" bestFit="1" customWidth="1" outlineLevel="1"/>
    <col min="14" max="14" width="13" customWidth="1"/>
    <col min="15" max="15" width="16.42578125" hidden="1" customWidth="1" outlineLevel="1"/>
    <col min="16" max="16" width="9.140625" style="10" collapsed="1"/>
    <col min="17" max="17" width="20.42578125" style="10" hidden="1" customWidth="1" outlineLevel="1"/>
    <col min="18" max="18" width="9.140625" style="10" collapsed="1"/>
    <col min="19" max="63" width="9.140625" style="10"/>
    <col min="64" max="64" width="8.7109375" style="10" customWidth="1"/>
    <col min="65" max="16384" width="9.140625" style="10"/>
  </cols>
  <sheetData>
    <row r="1" spans="1:17" ht="30.75" customHeight="1" thickBot="1">
      <c r="A1" s="310" t="s">
        <v>29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2"/>
    </row>
    <row r="2" spans="1:17" ht="24" customHeight="1" thickBot="1">
      <c r="A2" s="12"/>
      <c r="B2" s="13"/>
      <c r="C2" s="13"/>
      <c r="D2" s="14"/>
      <c r="E2" s="15" t="s">
        <v>12</v>
      </c>
      <c r="F2" s="15" t="s">
        <v>13</v>
      </c>
      <c r="G2" s="15" t="s">
        <v>14</v>
      </c>
      <c r="H2" s="15" t="s">
        <v>15</v>
      </c>
      <c r="I2" s="15" t="s">
        <v>16</v>
      </c>
      <c r="J2" s="15" t="s">
        <v>17</v>
      </c>
      <c r="K2" s="15"/>
      <c r="L2" s="15"/>
      <c r="M2" s="15"/>
      <c r="N2" s="16" t="s">
        <v>18</v>
      </c>
      <c r="O2" s="3"/>
      <c r="P2" s="301"/>
    </row>
    <row r="3" spans="1:17" ht="51.75" thickBot="1">
      <c r="A3" s="18" t="s">
        <v>43</v>
      </c>
      <c r="B3" s="19" t="s">
        <v>0</v>
      </c>
      <c r="C3" s="19" t="s">
        <v>1</v>
      </c>
      <c r="D3" s="19" t="s">
        <v>2</v>
      </c>
      <c r="E3" s="19" t="s">
        <v>20</v>
      </c>
      <c r="F3" s="19" t="s">
        <v>26</v>
      </c>
      <c r="G3" s="19" t="s">
        <v>4</v>
      </c>
      <c r="H3" s="19" t="s">
        <v>23</v>
      </c>
      <c r="I3" s="19" t="s">
        <v>6</v>
      </c>
      <c r="J3" s="19" t="s">
        <v>37</v>
      </c>
      <c r="K3" s="19" t="s">
        <v>42</v>
      </c>
      <c r="L3" s="19" t="s">
        <v>74</v>
      </c>
      <c r="M3" s="19" t="s">
        <v>153</v>
      </c>
      <c r="N3" s="20" t="s">
        <v>8</v>
      </c>
      <c r="O3" s="11" t="s">
        <v>9</v>
      </c>
      <c r="P3" s="302"/>
      <c r="Q3" s="303" t="s">
        <v>25</v>
      </c>
    </row>
    <row r="4" spans="1:17" ht="19.5" thickBot="1">
      <c r="A4" s="313" t="s">
        <v>32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5"/>
      <c r="O4" s="50"/>
      <c r="P4" s="302"/>
      <c r="Q4" s="303"/>
    </row>
    <row r="5" spans="1:17" ht="44.25" customHeight="1">
      <c r="A5" s="227" t="s">
        <v>45</v>
      </c>
      <c r="B5" s="258" t="s">
        <v>46</v>
      </c>
      <c r="C5" s="218" t="s">
        <v>146</v>
      </c>
      <c r="D5" s="259"/>
      <c r="E5" s="260">
        <v>53</v>
      </c>
      <c r="F5" s="261">
        <v>1</v>
      </c>
      <c r="G5" s="262">
        <f t="shared" ref="G5:G18" si="0">+E5*F5</f>
        <v>53</v>
      </c>
      <c r="H5" s="263">
        <v>0.25</v>
      </c>
      <c r="I5" s="264">
        <f t="shared" ref="I5:I6" si="1">G5*H5</f>
        <v>13.25</v>
      </c>
      <c r="J5" s="225">
        <v>13</v>
      </c>
      <c r="K5" s="265"/>
      <c r="L5" s="220"/>
      <c r="M5" s="221">
        <f>I5-J5</f>
        <v>0.25</v>
      </c>
      <c r="N5" s="266">
        <f t="shared" ref="N5:N35" si="2">+I5-J5</f>
        <v>0.25</v>
      </c>
      <c r="O5" s="206"/>
      <c r="Q5" s="303"/>
    </row>
    <row r="6" spans="1:17" ht="45">
      <c r="A6" s="227" t="s">
        <v>45</v>
      </c>
      <c r="B6" s="218" t="s">
        <v>47</v>
      </c>
      <c r="C6" s="218" t="s">
        <v>147</v>
      </c>
      <c r="D6" s="219"/>
      <c r="E6" s="260">
        <v>53</v>
      </c>
      <c r="F6" s="260">
        <v>1</v>
      </c>
      <c r="G6" s="262">
        <f t="shared" si="0"/>
        <v>53</v>
      </c>
      <c r="H6" s="263">
        <v>1</v>
      </c>
      <c r="I6" s="267">
        <f t="shared" si="1"/>
        <v>53</v>
      </c>
      <c r="J6" s="225">
        <v>2080</v>
      </c>
      <c r="K6" s="265"/>
      <c r="L6" s="220"/>
      <c r="M6" s="221">
        <f>I6-J6</f>
        <v>-2027</v>
      </c>
      <c r="N6" s="268">
        <f t="shared" si="2"/>
        <v>-2027</v>
      </c>
      <c r="O6" s="206"/>
      <c r="Q6" s="149" t="s">
        <v>45</v>
      </c>
    </row>
    <row r="7" spans="1:17" ht="45">
      <c r="A7" s="142" t="s">
        <v>45</v>
      </c>
      <c r="B7" s="119" t="s">
        <v>150</v>
      </c>
      <c r="C7" s="119" t="s">
        <v>144</v>
      </c>
      <c r="D7" s="81"/>
      <c r="E7" s="143">
        <v>0</v>
      </c>
      <c r="F7" s="143">
        <v>0</v>
      </c>
      <c r="G7" s="141">
        <v>0</v>
      </c>
      <c r="H7" s="144">
        <v>0</v>
      </c>
      <c r="I7" s="145">
        <v>0</v>
      </c>
      <c r="J7" s="150">
        <v>0</v>
      </c>
      <c r="K7" s="146"/>
      <c r="L7" s="147"/>
      <c r="M7" s="249">
        <v>0</v>
      </c>
      <c r="N7" s="148"/>
      <c r="O7" s="10" t="s">
        <v>82</v>
      </c>
      <c r="Q7" s="149"/>
    </row>
    <row r="8" spans="1:17" ht="30">
      <c r="A8" s="142" t="s">
        <v>45</v>
      </c>
      <c r="B8" s="119" t="s">
        <v>138</v>
      </c>
      <c r="C8" s="119" t="s">
        <v>86</v>
      </c>
      <c r="D8" s="81"/>
      <c r="E8" s="143">
        <v>0</v>
      </c>
      <c r="F8" s="143">
        <v>0</v>
      </c>
      <c r="G8" s="141">
        <v>0</v>
      </c>
      <c r="H8" s="144">
        <v>0</v>
      </c>
      <c r="I8" s="145">
        <v>0</v>
      </c>
      <c r="J8" s="150">
        <v>0</v>
      </c>
      <c r="K8" s="146"/>
      <c r="L8" s="147"/>
      <c r="M8" s="249">
        <f t="shared" ref="M8:M27" si="3">I8-J8</f>
        <v>0</v>
      </c>
      <c r="N8" s="148">
        <v>0</v>
      </c>
      <c r="O8" s="10"/>
      <c r="Q8" s="149"/>
    </row>
    <row r="9" spans="1:17" ht="30">
      <c r="A9" s="142" t="s">
        <v>45</v>
      </c>
      <c r="B9" s="119" t="s">
        <v>85</v>
      </c>
      <c r="C9" s="119" t="s">
        <v>148</v>
      </c>
      <c r="D9" s="81"/>
      <c r="E9" s="143">
        <v>0</v>
      </c>
      <c r="F9" s="143">
        <v>0</v>
      </c>
      <c r="G9" s="141">
        <v>0</v>
      </c>
      <c r="H9" s="144">
        <v>0</v>
      </c>
      <c r="I9" s="145">
        <v>0</v>
      </c>
      <c r="J9" s="150">
        <v>0</v>
      </c>
      <c r="K9" s="146"/>
      <c r="L9" s="147"/>
      <c r="M9" s="207">
        <f t="shared" si="3"/>
        <v>0</v>
      </c>
      <c r="N9" s="148">
        <v>0</v>
      </c>
      <c r="O9" s="10"/>
      <c r="Q9" s="149"/>
    </row>
    <row r="10" spans="1:17" ht="60">
      <c r="A10" s="142" t="s">
        <v>45</v>
      </c>
      <c r="B10" s="119" t="s">
        <v>83</v>
      </c>
      <c r="C10" s="119" t="s">
        <v>84</v>
      </c>
      <c r="D10" s="81"/>
      <c r="E10" s="143">
        <v>0</v>
      </c>
      <c r="F10" s="143">
        <v>0</v>
      </c>
      <c r="G10" s="141">
        <v>0</v>
      </c>
      <c r="H10" s="144">
        <v>0</v>
      </c>
      <c r="I10" s="145">
        <v>0</v>
      </c>
      <c r="J10" s="150">
        <v>0</v>
      </c>
      <c r="K10" s="146" t="s">
        <v>149</v>
      </c>
      <c r="L10" s="147"/>
      <c r="M10" s="207">
        <f t="shared" si="3"/>
        <v>0</v>
      </c>
      <c r="N10" s="148">
        <v>0</v>
      </c>
      <c r="O10" s="10"/>
      <c r="Q10" s="149"/>
    </row>
    <row r="11" spans="1:17" ht="75">
      <c r="A11" s="142" t="s">
        <v>45</v>
      </c>
      <c r="B11" s="119" t="s">
        <v>87</v>
      </c>
      <c r="C11" s="119" t="s">
        <v>88</v>
      </c>
      <c r="D11" s="81"/>
      <c r="E11" s="143">
        <v>0</v>
      </c>
      <c r="F11" s="143">
        <v>0</v>
      </c>
      <c r="G11" s="141">
        <v>0</v>
      </c>
      <c r="H11" s="144">
        <v>0</v>
      </c>
      <c r="I11" s="145">
        <v>0</v>
      </c>
      <c r="J11" s="150">
        <v>0</v>
      </c>
      <c r="K11" s="146"/>
      <c r="L11" s="147"/>
      <c r="M11" s="249">
        <f t="shared" si="3"/>
        <v>0</v>
      </c>
      <c r="N11" s="148">
        <v>0</v>
      </c>
      <c r="O11" s="10"/>
      <c r="Q11" s="149"/>
    </row>
    <row r="12" spans="1:17" ht="30">
      <c r="A12" s="142" t="s">
        <v>45</v>
      </c>
      <c r="B12" s="119" t="s">
        <v>89</v>
      </c>
      <c r="C12" s="119" t="s">
        <v>90</v>
      </c>
      <c r="D12" s="81"/>
      <c r="E12" s="143">
        <v>0</v>
      </c>
      <c r="F12" s="143">
        <v>0</v>
      </c>
      <c r="G12" s="141">
        <v>0</v>
      </c>
      <c r="H12" s="144">
        <v>0</v>
      </c>
      <c r="I12" s="145">
        <v>0</v>
      </c>
      <c r="J12" s="150">
        <v>0</v>
      </c>
      <c r="K12" s="146"/>
      <c r="L12" s="147"/>
      <c r="M12" s="249">
        <f t="shared" si="3"/>
        <v>0</v>
      </c>
      <c r="N12" s="148">
        <v>0</v>
      </c>
      <c r="O12" s="10"/>
      <c r="Q12" s="149"/>
    </row>
    <row r="13" spans="1:17" ht="45">
      <c r="A13" s="142" t="s">
        <v>45</v>
      </c>
      <c r="B13" s="119" t="s">
        <v>91</v>
      </c>
      <c r="C13" s="119" t="s">
        <v>92</v>
      </c>
      <c r="D13" s="81"/>
      <c r="E13" s="143">
        <v>0</v>
      </c>
      <c r="F13" s="143">
        <v>0</v>
      </c>
      <c r="G13" s="141">
        <v>0</v>
      </c>
      <c r="H13" s="144">
        <v>0</v>
      </c>
      <c r="I13" s="145">
        <v>0</v>
      </c>
      <c r="J13" s="150">
        <v>0</v>
      </c>
      <c r="K13" s="146"/>
      <c r="L13" s="147"/>
      <c r="M13" s="207">
        <f t="shared" si="3"/>
        <v>0</v>
      </c>
      <c r="N13" s="148">
        <v>0</v>
      </c>
      <c r="O13" s="10"/>
      <c r="Q13" s="149"/>
    </row>
    <row r="14" spans="1:17" ht="60">
      <c r="A14" s="142" t="s">
        <v>45</v>
      </c>
      <c r="B14" s="119" t="s">
        <v>93</v>
      </c>
      <c r="C14" s="119" t="s">
        <v>94</v>
      </c>
      <c r="D14" s="81"/>
      <c r="E14" s="143">
        <v>0</v>
      </c>
      <c r="F14" s="143">
        <v>0</v>
      </c>
      <c r="G14" s="141">
        <v>0</v>
      </c>
      <c r="H14" s="144">
        <v>0</v>
      </c>
      <c r="I14" s="145">
        <v>0</v>
      </c>
      <c r="J14" s="150">
        <v>0</v>
      </c>
      <c r="K14" s="146"/>
      <c r="L14" s="147"/>
      <c r="M14" s="249">
        <f t="shared" si="3"/>
        <v>0</v>
      </c>
      <c r="N14" s="148">
        <v>0</v>
      </c>
      <c r="O14" s="10"/>
      <c r="Q14" s="149"/>
    </row>
    <row r="15" spans="1:17" ht="60">
      <c r="A15" s="227" t="s">
        <v>45</v>
      </c>
      <c r="B15" s="271" t="s">
        <v>73</v>
      </c>
      <c r="C15" s="272" t="s">
        <v>145</v>
      </c>
      <c r="D15" s="219"/>
      <c r="E15" s="260">
        <v>53</v>
      </c>
      <c r="F15" s="260">
        <v>90</v>
      </c>
      <c r="G15" s="262">
        <f t="shared" si="0"/>
        <v>4770</v>
      </c>
      <c r="H15" s="263">
        <v>1</v>
      </c>
      <c r="I15" s="269">
        <f t="shared" ref="I15:I18" si="4">+G15*H15</f>
        <v>4770</v>
      </c>
      <c r="J15" s="225">
        <v>30784</v>
      </c>
      <c r="K15" s="265"/>
      <c r="L15" s="273"/>
      <c r="M15" s="221">
        <f t="shared" si="3"/>
        <v>-26014</v>
      </c>
      <c r="N15" s="268">
        <f t="shared" si="2"/>
        <v>-26014</v>
      </c>
      <c r="O15" s="206"/>
      <c r="Q15" s="149" t="s">
        <v>44</v>
      </c>
    </row>
    <row r="16" spans="1:17" ht="30">
      <c r="A16" s="227" t="s">
        <v>45</v>
      </c>
      <c r="B16" s="219" t="s">
        <v>50</v>
      </c>
      <c r="C16" s="223" t="s">
        <v>80</v>
      </c>
      <c r="D16" s="219" t="s">
        <v>48</v>
      </c>
      <c r="E16" s="260">
        <v>53</v>
      </c>
      <c r="F16" s="260">
        <v>3</v>
      </c>
      <c r="G16" s="262">
        <f>E16*F16</f>
        <v>159</v>
      </c>
      <c r="H16" s="263">
        <v>2</v>
      </c>
      <c r="I16" s="269">
        <f>G16*H16</f>
        <v>318</v>
      </c>
      <c r="J16" s="225">
        <v>312</v>
      </c>
      <c r="K16" s="265"/>
      <c r="L16" s="270"/>
      <c r="M16" s="221">
        <f t="shared" si="3"/>
        <v>6</v>
      </c>
      <c r="N16" s="268">
        <f t="shared" si="2"/>
        <v>6</v>
      </c>
      <c r="O16" s="206"/>
      <c r="Q16" s="149"/>
    </row>
    <row r="17" spans="1:17" ht="75">
      <c r="A17" s="227" t="s">
        <v>45</v>
      </c>
      <c r="B17" s="219" t="s">
        <v>49</v>
      </c>
      <c r="C17" s="223" t="s">
        <v>51</v>
      </c>
      <c r="D17" s="219"/>
      <c r="E17" s="260">
        <v>53</v>
      </c>
      <c r="F17" s="260">
        <v>1</v>
      </c>
      <c r="G17" s="262">
        <f t="shared" si="0"/>
        <v>53</v>
      </c>
      <c r="H17" s="263">
        <v>1</v>
      </c>
      <c r="I17" s="269">
        <f t="shared" si="4"/>
        <v>53</v>
      </c>
      <c r="J17" s="225">
        <v>4576</v>
      </c>
      <c r="K17" s="224"/>
      <c r="L17" s="224"/>
      <c r="M17" s="221">
        <f t="shared" si="3"/>
        <v>-4523</v>
      </c>
      <c r="N17" s="268">
        <f t="shared" si="2"/>
        <v>-4523</v>
      </c>
      <c r="O17" s="206"/>
      <c r="Q17" s="226"/>
    </row>
    <row r="18" spans="1:17" ht="60">
      <c r="A18" s="227" t="s">
        <v>45</v>
      </c>
      <c r="B18" s="274" t="s">
        <v>53</v>
      </c>
      <c r="C18" s="275" t="s">
        <v>52</v>
      </c>
      <c r="D18" s="219"/>
      <c r="E18" s="260">
        <v>53</v>
      </c>
      <c r="F18" s="260">
        <v>1</v>
      </c>
      <c r="G18" s="262">
        <f t="shared" si="0"/>
        <v>53</v>
      </c>
      <c r="H18" s="263">
        <v>1</v>
      </c>
      <c r="I18" s="276">
        <f t="shared" si="4"/>
        <v>53</v>
      </c>
      <c r="J18" s="225">
        <v>52</v>
      </c>
      <c r="K18" s="224"/>
      <c r="L18" s="224"/>
      <c r="M18" s="221">
        <f t="shared" si="3"/>
        <v>1</v>
      </c>
      <c r="N18" s="268">
        <f t="shared" si="2"/>
        <v>1</v>
      </c>
      <c r="O18" s="206"/>
      <c r="Q18" s="226"/>
    </row>
    <row r="19" spans="1:17" s="139" customFormat="1">
      <c r="A19" s="227" t="s">
        <v>45</v>
      </c>
      <c r="B19" s="219" t="s">
        <v>54</v>
      </c>
      <c r="C19" s="223" t="s">
        <v>81</v>
      </c>
      <c r="D19" s="219"/>
      <c r="E19" s="260">
        <v>53</v>
      </c>
      <c r="F19" s="260">
        <v>270</v>
      </c>
      <c r="G19" s="277">
        <f>+E19*F19</f>
        <v>14310</v>
      </c>
      <c r="H19" s="263">
        <v>0.5</v>
      </c>
      <c r="I19" s="269">
        <f t="shared" ref="I19:I24" si="5">+G19*H19</f>
        <v>7155</v>
      </c>
      <c r="J19" s="225">
        <v>5772</v>
      </c>
      <c r="K19" s="224"/>
      <c r="L19" s="224"/>
      <c r="M19" s="221">
        <f t="shared" si="3"/>
        <v>1383</v>
      </c>
      <c r="N19" s="268">
        <f t="shared" ref="N19:N21" si="6">+I19-J19</f>
        <v>1383</v>
      </c>
      <c r="O19" s="278"/>
      <c r="Q19" s="140"/>
    </row>
    <row r="20" spans="1:17" s="139" customFormat="1" ht="30">
      <c r="A20" s="85" t="s">
        <v>45</v>
      </c>
      <c r="B20" s="151">
        <v>225.1</v>
      </c>
      <c r="C20" s="136" t="s">
        <v>95</v>
      </c>
      <c r="D20" s="81"/>
      <c r="E20" s="143">
        <v>0</v>
      </c>
      <c r="F20" s="143">
        <v>0</v>
      </c>
      <c r="G20" s="141">
        <v>0</v>
      </c>
      <c r="H20" s="144">
        <v>0</v>
      </c>
      <c r="I20" s="145">
        <v>0</v>
      </c>
      <c r="J20" s="150">
        <v>0</v>
      </c>
      <c r="K20" s="146"/>
      <c r="L20" s="147"/>
      <c r="M20" s="207">
        <f t="shared" si="3"/>
        <v>0</v>
      </c>
      <c r="N20" s="148">
        <v>0</v>
      </c>
      <c r="Q20" s="140"/>
    </row>
    <row r="21" spans="1:17" ht="30">
      <c r="A21" s="227" t="s">
        <v>45</v>
      </c>
      <c r="B21" s="219" t="s">
        <v>56</v>
      </c>
      <c r="C21" s="223" t="s">
        <v>55</v>
      </c>
      <c r="D21" s="219"/>
      <c r="E21" s="260">
        <v>53</v>
      </c>
      <c r="F21" s="260">
        <v>9</v>
      </c>
      <c r="G21" s="277">
        <f>+E21*F21</f>
        <v>477</v>
      </c>
      <c r="H21" s="263">
        <v>4</v>
      </c>
      <c r="I21" s="269">
        <f t="shared" si="5"/>
        <v>1908</v>
      </c>
      <c r="J21" s="225">
        <v>2912</v>
      </c>
      <c r="K21" s="224"/>
      <c r="L21" s="224"/>
      <c r="M21" s="221">
        <f t="shared" si="3"/>
        <v>-1004</v>
      </c>
      <c r="N21" s="268">
        <f t="shared" si="6"/>
        <v>-1004</v>
      </c>
      <c r="O21" s="206"/>
      <c r="Q21" s="226"/>
    </row>
    <row r="22" spans="1:17">
      <c r="A22" s="85" t="s">
        <v>45</v>
      </c>
      <c r="B22" s="82" t="s">
        <v>96</v>
      </c>
      <c r="C22" s="137" t="s">
        <v>97</v>
      </c>
      <c r="D22" s="82"/>
      <c r="E22" s="143">
        <v>0</v>
      </c>
      <c r="F22" s="143">
        <v>0</v>
      </c>
      <c r="G22" s="141">
        <v>0</v>
      </c>
      <c r="H22" s="144">
        <v>0</v>
      </c>
      <c r="I22" s="145">
        <v>0</v>
      </c>
      <c r="J22" s="150">
        <v>0</v>
      </c>
      <c r="K22" s="146"/>
      <c r="L22" s="147"/>
      <c r="M22" s="207">
        <f t="shared" si="3"/>
        <v>0</v>
      </c>
      <c r="N22" s="148">
        <v>0</v>
      </c>
      <c r="Q22" s="226"/>
    </row>
    <row r="23" spans="1:17" ht="30">
      <c r="A23" s="85" t="s">
        <v>45</v>
      </c>
      <c r="B23" s="153">
        <v>225.17</v>
      </c>
      <c r="C23" s="137" t="s">
        <v>98</v>
      </c>
      <c r="D23" s="82"/>
      <c r="E23" s="143">
        <v>0</v>
      </c>
      <c r="F23" s="143">
        <v>0</v>
      </c>
      <c r="G23" s="141">
        <v>0</v>
      </c>
      <c r="H23" s="144">
        <v>0</v>
      </c>
      <c r="I23" s="145">
        <v>0</v>
      </c>
      <c r="J23" s="150">
        <v>0</v>
      </c>
      <c r="K23" s="146"/>
      <c r="L23" s="147"/>
      <c r="M23" s="207">
        <f t="shared" si="3"/>
        <v>0</v>
      </c>
      <c r="N23" s="148">
        <v>0</v>
      </c>
      <c r="Q23" s="226"/>
    </row>
    <row r="24" spans="1:17">
      <c r="A24" s="222" t="s">
        <v>45</v>
      </c>
      <c r="B24" s="279" t="s">
        <v>57</v>
      </c>
      <c r="C24" s="218" t="s">
        <v>58</v>
      </c>
      <c r="D24" s="280"/>
      <c r="E24" s="281">
        <v>53</v>
      </c>
      <c r="F24" s="282">
        <v>5</v>
      </c>
      <c r="G24" s="283">
        <f t="shared" ref="G24" si="7">+E24*F24</f>
        <v>265</v>
      </c>
      <c r="H24" s="284">
        <v>1</v>
      </c>
      <c r="I24" s="283">
        <f t="shared" si="5"/>
        <v>265</v>
      </c>
      <c r="J24" s="285">
        <v>208</v>
      </c>
      <c r="K24" s="260"/>
      <c r="L24" s="260"/>
      <c r="M24" s="221">
        <f t="shared" si="3"/>
        <v>57</v>
      </c>
      <c r="N24" s="286">
        <f>+I24-J24</f>
        <v>57</v>
      </c>
      <c r="O24" s="206"/>
      <c r="Q24" s="226"/>
    </row>
    <row r="25" spans="1:17" ht="45">
      <c r="A25" s="17" t="s">
        <v>45</v>
      </c>
      <c r="B25" s="152" t="s">
        <v>72</v>
      </c>
      <c r="C25" s="119" t="s">
        <v>99</v>
      </c>
      <c r="D25" s="120"/>
      <c r="E25" s="143">
        <v>0</v>
      </c>
      <c r="F25" s="143">
        <v>0</v>
      </c>
      <c r="G25" s="141">
        <v>0</v>
      </c>
      <c r="H25" s="144">
        <v>0</v>
      </c>
      <c r="I25" s="145">
        <v>0</v>
      </c>
      <c r="J25" s="150">
        <v>0</v>
      </c>
      <c r="K25" s="146"/>
      <c r="L25" s="147"/>
      <c r="M25" s="207">
        <f t="shared" si="3"/>
        <v>0</v>
      </c>
      <c r="N25" s="148">
        <v>0</v>
      </c>
      <c r="Q25" s="226"/>
    </row>
    <row r="26" spans="1:17" ht="30">
      <c r="A26" s="17" t="s">
        <v>45</v>
      </c>
      <c r="B26" s="152" t="s">
        <v>100</v>
      </c>
      <c r="C26" s="119" t="s">
        <v>101</v>
      </c>
      <c r="D26" s="120"/>
      <c r="E26" s="143">
        <v>0</v>
      </c>
      <c r="F26" s="143">
        <v>0</v>
      </c>
      <c r="G26" s="141">
        <v>0</v>
      </c>
      <c r="H26" s="144">
        <v>0</v>
      </c>
      <c r="I26" s="145">
        <v>0</v>
      </c>
      <c r="J26" s="150">
        <v>0</v>
      </c>
      <c r="K26" s="146"/>
      <c r="L26" s="147"/>
      <c r="M26" s="207">
        <f t="shared" si="3"/>
        <v>0</v>
      </c>
      <c r="N26" s="148">
        <v>0</v>
      </c>
      <c r="Q26" s="226"/>
    </row>
    <row r="27" spans="1:17" ht="15" customHeight="1">
      <c r="A27" s="307" t="s">
        <v>31</v>
      </c>
      <c r="B27" s="308"/>
      <c r="C27" s="309"/>
      <c r="D27" s="127"/>
      <c r="E27" s="107">
        <f>+MAX(E5:E24)</f>
        <v>53</v>
      </c>
      <c r="F27" s="108">
        <f>SUM(G27/E27)</f>
        <v>381</v>
      </c>
      <c r="G27" s="121">
        <f>SUM(G5:G26)</f>
        <v>20193</v>
      </c>
      <c r="H27" s="208">
        <f>I27/G27</f>
        <v>0.72244094488188981</v>
      </c>
      <c r="I27" s="121">
        <f>SUM(I5:I24)</f>
        <v>14588.25</v>
      </c>
      <c r="J27" s="121">
        <f>SUM(J5:J24)</f>
        <v>46709</v>
      </c>
      <c r="K27" s="109">
        <f>SUM(K5:K24)</f>
        <v>0</v>
      </c>
      <c r="L27" s="109">
        <f>SUM(L5:L24)</f>
        <v>0</v>
      </c>
      <c r="M27" s="207">
        <f t="shared" si="3"/>
        <v>-32120.75</v>
      </c>
      <c r="N27" s="209">
        <f>SUM(N5:N24)</f>
        <v>-32120.75</v>
      </c>
      <c r="Q27" s="226"/>
    </row>
    <row r="28" spans="1:17" ht="18.75" customHeight="1">
      <c r="A28" s="313" t="s">
        <v>106</v>
      </c>
      <c r="B28" s="314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5"/>
      <c r="O28" s="50"/>
      <c r="P28" s="302"/>
      <c r="Q28" s="226"/>
    </row>
    <row r="29" spans="1:17" ht="30">
      <c r="A29" s="222" t="s">
        <v>45</v>
      </c>
      <c r="B29" s="223" t="s">
        <v>151</v>
      </c>
      <c r="C29" s="223" t="s">
        <v>102</v>
      </c>
      <c r="D29" s="219"/>
      <c r="E29" s="288">
        <v>4754</v>
      </c>
      <c r="F29" s="224">
        <v>1</v>
      </c>
      <c r="G29" s="289">
        <f t="shared" ref="G29:G35" si="8">+E29*F29</f>
        <v>4754</v>
      </c>
      <c r="H29" s="290">
        <v>3.3</v>
      </c>
      <c r="I29" s="291">
        <f t="shared" ref="I29:I30" si="9">+G29*H29</f>
        <v>15688.199999999999</v>
      </c>
      <c r="J29" s="225">
        <v>12794</v>
      </c>
      <c r="K29" s="292"/>
      <c r="L29" s="292"/>
      <c r="M29" s="293">
        <f>I29-J29</f>
        <v>2894.1999999999989</v>
      </c>
      <c r="N29" s="294">
        <f t="shared" si="2"/>
        <v>2894.1999999999989</v>
      </c>
      <c r="O29" s="206"/>
      <c r="Q29" s="226"/>
    </row>
    <row r="30" spans="1:17" ht="45">
      <c r="A30" s="222" t="s">
        <v>45</v>
      </c>
      <c r="B30" s="259" t="s">
        <v>60</v>
      </c>
      <c r="C30" s="223" t="s">
        <v>103</v>
      </c>
      <c r="D30" s="219"/>
      <c r="E30" s="288">
        <v>4754</v>
      </c>
      <c r="F30" s="224">
        <v>1</v>
      </c>
      <c r="G30" s="289">
        <f>+E30*F30</f>
        <v>4754</v>
      </c>
      <c r="H30" s="290">
        <v>1</v>
      </c>
      <c r="I30" s="289">
        <f t="shared" si="9"/>
        <v>4754</v>
      </c>
      <c r="J30" s="295">
        <v>3842</v>
      </c>
      <c r="K30" s="292"/>
      <c r="L30" s="292"/>
      <c r="M30" s="293">
        <f>I30-J30</f>
        <v>912</v>
      </c>
      <c r="N30" s="296">
        <f t="shared" si="2"/>
        <v>912</v>
      </c>
      <c r="O30" s="206"/>
      <c r="Q30" s="226"/>
    </row>
    <row r="31" spans="1:17" ht="36.75" customHeight="1">
      <c r="A31" s="227" t="s">
        <v>45</v>
      </c>
      <c r="B31" s="219" t="s">
        <v>61</v>
      </c>
      <c r="C31" s="223" t="s">
        <v>104</v>
      </c>
      <c r="D31" s="297"/>
      <c r="E31" s="288">
        <v>475</v>
      </c>
      <c r="F31" s="224">
        <v>1</v>
      </c>
      <c r="G31" s="289">
        <f t="shared" ref="G31" si="10">+E31*F31</f>
        <v>475</v>
      </c>
      <c r="H31" s="290">
        <v>0.01</v>
      </c>
      <c r="I31" s="289">
        <f>G31*H31</f>
        <v>4.75</v>
      </c>
      <c r="J31" s="225">
        <v>3842</v>
      </c>
      <c r="K31" s="292"/>
      <c r="L31" s="292"/>
      <c r="M31" s="293">
        <f t="shared" ref="M31:M37" si="11">I31-J31</f>
        <v>-3837.25</v>
      </c>
      <c r="N31" s="296">
        <f t="shared" ref="N31" si="12">+I31-J31</f>
        <v>-3837.25</v>
      </c>
      <c r="O31" s="206"/>
      <c r="Q31" s="226"/>
    </row>
    <row r="32" spans="1:17" ht="66" customHeight="1">
      <c r="A32" s="227" t="s">
        <v>45</v>
      </c>
      <c r="B32" s="219" t="s">
        <v>63</v>
      </c>
      <c r="C32" s="223" t="s">
        <v>62</v>
      </c>
      <c r="D32" s="219"/>
      <c r="E32" s="288">
        <v>475</v>
      </c>
      <c r="F32" s="224">
        <v>1</v>
      </c>
      <c r="G32" s="289">
        <f t="shared" si="8"/>
        <v>475</v>
      </c>
      <c r="H32" s="290">
        <v>0.123</v>
      </c>
      <c r="I32" s="289">
        <f t="shared" ref="I32:I35" si="13">+G32*H32</f>
        <v>58.424999999999997</v>
      </c>
      <c r="J32" s="225">
        <v>473</v>
      </c>
      <c r="K32" s="292"/>
      <c r="L32" s="292"/>
      <c r="M32" s="293">
        <f t="shared" si="11"/>
        <v>-414.57499999999999</v>
      </c>
      <c r="N32" s="296">
        <f t="shared" si="2"/>
        <v>-414.57499999999999</v>
      </c>
      <c r="O32" s="298" t="s">
        <v>75</v>
      </c>
      <c r="Q32" s="226"/>
    </row>
    <row r="33" spans="1:17" ht="30">
      <c r="A33" s="227" t="s">
        <v>45</v>
      </c>
      <c r="B33" s="219" t="s">
        <v>64</v>
      </c>
      <c r="C33" s="299" t="s">
        <v>65</v>
      </c>
      <c r="D33" s="219"/>
      <c r="E33" s="288">
        <v>1426</v>
      </c>
      <c r="F33" s="224">
        <v>1</v>
      </c>
      <c r="G33" s="289">
        <f t="shared" si="8"/>
        <v>1426</v>
      </c>
      <c r="H33" s="290">
        <v>0.5</v>
      </c>
      <c r="I33" s="291">
        <f t="shared" si="13"/>
        <v>713</v>
      </c>
      <c r="J33" s="225">
        <v>960.5</v>
      </c>
      <c r="K33" s="292"/>
      <c r="L33" s="292"/>
      <c r="M33" s="293">
        <f t="shared" si="11"/>
        <v>-247.5</v>
      </c>
      <c r="N33" s="300">
        <f t="shared" si="2"/>
        <v>-247.5</v>
      </c>
      <c r="O33" s="206"/>
      <c r="Q33" s="226"/>
    </row>
    <row r="34" spans="1:17" ht="45">
      <c r="A34" s="227" t="s">
        <v>45</v>
      </c>
      <c r="B34" s="223" t="s">
        <v>67</v>
      </c>
      <c r="C34" s="223" t="s">
        <v>66</v>
      </c>
      <c r="D34" s="219"/>
      <c r="E34" s="288">
        <v>47</v>
      </c>
      <c r="F34" s="224">
        <v>1</v>
      </c>
      <c r="G34" s="289">
        <f t="shared" si="8"/>
        <v>47</v>
      </c>
      <c r="H34" s="290">
        <v>0.5</v>
      </c>
      <c r="I34" s="291">
        <f t="shared" si="13"/>
        <v>23.5</v>
      </c>
      <c r="J34" s="225">
        <v>9.5</v>
      </c>
      <c r="K34" s="292"/>
      <c r="L34" s="292"/>
      <c r="M34" s="293">
        <f t="shared" si="11"/>
        <v>14</v>
      </c>
      <c r="N34" s="296">
        <f t="shared" si="2"/>
        <v>14</v>
      </c>
      <c r="O34" s="206"/>
      <c r="Q34" s="226"/>
    </row>
    <row r="35" spans="1:17" ht="48.75" customHeight="1">
      <c r="A35" s="227" t="s">
        <v>45</v>
      </c>
      <c r="B35" s="223" t="s">
        <v>105</v>
      </c>
      <c r="C35" s="223" t="s">
        <v>68</v>
      </c>
      <c r="D35" s="219"/>
      <c r="E35" s="288">
        <v>1426</v>
      </c>
      <c r="F35" s="224">
        <v>1</v>
      </c>
      <c r="G35" s="289">
        <f t="shared" si="8"/>
        <v>1426</v>
      </c>
      <c r="H35" s="290">
        <v>20</v>
      </c>
      <c r="I35" s="289">
        <f t="shared" si="13"/>
        <v>28520</v>
      </c>
      <c r="J35" s="225">
        <v>38420</v>
      </c>
      <c r="K35" s="292"/>
      <c r="L35" s="292"/>
      <c r="M35" s="293">
        <f t="shared" si="11"/>
        <v>-9900</v>
      </c>
      <c r="N35" s="296">
        <f t="shared" si="2"/>
        <v>-9900</v>
      </c>
      <c r="O35" s="206"/>
      <c r="Q35" s="226"/>
    </row>
    <row r="36" spans="1:17" ht="48.75" customHeight="1">
      <c r="A36" s="126" t="s">
        <v>45</v>
      </c>
      <c r="B36" s="137" t="s">
        <v>72</v>
      </c>
      <c r="C36" s="137" t="s">
        <v>129</v>
      </c>
      <c r="D36" s="82"/>
      <c r="E36" s="143">
        <v>0</v>
      </c>
      <c r="F36" s="143">
        <v>0</v>
      </c>
      <c r="G36" s="141">
        <v>0</v>
      </c>
      <c r="H36" s="144">
        <v>0</v>
      </c>
      <c r="I36" s="145">
        <v>0</v>
      </c>
      <c r="J36" s="150">
        <v>0</v>
      </c>
      <c r="K36" s="146"/>
      <c r="L36" s="147"/>
      <c r="M36" s="210">
        <f t="shared" si="11"/>
        <v>0</v>
      </c>
      <c r="N36" s="148">
        <v>0</v>
      </c>
      <c r="Q36" s="226"/>
    </row>
    <row r="37" spans="1:17" ht="48.75" customHeight="1">
      <c r="A37" s="126" t="s">
        <v>45</v>
      </c>
      <c r="B37" s="137" t="s">
        <v>100</v>
      </c>
      <c r="C37" s="137" t="s">
        <v>108</v>
      </c>
      <c r="D37" s="82"/>
      <c r="E37" s="143">
        <v>0</v>
      </c>
      <c r="F37" s="143">
        <v>0</v>
      </c>
      <c r="G37" s="141">
        <v>0</v>
      </c>
      <c r="H37" s="144">
        <v>0</v>
      </c>
      <c r="I37" s="145">
        <v>0</v>
      </c>
      <c r="J37" s="150">
        <v>0</v>
      </c>
      <c r="K37" s="146"/>
      <c r="L37" s="147"/>
      <c r="M37" s="210">
        <f t="shared" si="11"/>
        <v>0</v>
      </c>
      <c r="N37" s="148">
        <v>0</v>
      </c>
      <c r="Q37" s="226"/>
    </row>
    <row r="38" spans="1:17" ht="15" customHeight="1">
      <c r="A38" s="307" t="s">
        <v>114</v>
      </c>
      <c r="B38" s="308"/>
      <c r="C38" s="309"/>
      <c r="D38" s="128"/>
      <c r="E38" s="89">
        <f>+MAX(E29:E35)</f>
        <v>4754</v>
      </c>
      <c r="F38" s="155">
        <f>G38/E38</f>
        <v>2.8096339924274294</v>
      </c>
      <c r="G38" s="156">
        <f>SUM(G29:G35)</f>
        <v>13357</v>
      </c>
      <c r="H38" s="157">
        <f>I38/G38</f>
        <v>3.7255278131316913</v>
      </c>
      <c r="I38" s="156">
        <f t="shared" ref="I38:N38" si="14">SUM(I29:I35)</f>
        <v>49761.875</v>
      </c>
      <c r="J38" s="158">
        <f t="shared" si="14"/>
        <v>60341</v>
      </c>
      <c r="K38" s="92">
        <f t="shared" si="14"/>
        <v>0</v>
      </c>
      <c r="L38" s="92">
        <f t="shared" si="14"/>
        <v>0</v>
      </c>
      <c r="M38" s="92">
        <f>SUM(M29:M35)</f>
        <v>-10579.125000000002</v>
      </c>
      <c r="N38" s="159">
        <f t="shared" si="14"/>
        <v>-10579.125000000002</v>
      </c>
      <c r="Q38" s="226"/>
    </row>
    <row r="39" spans="1:17" ht="18.75">
      <c r="A39" s="313" t="s">
        <v>107</v>
      </c>
      <c r="B39" s="314"/>
      <c r="C39" s="31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5"/>
      <c r="O39" s="50"/>
      <c r="P39" s="302"/>
      <c r="Q39" s="226"/>
    </row>
    <row r="40" spans="1:17">
      <c r="A40" s="85" t="s">
        <v>45</v>
      </c>
      <c r="B40" s="122" t="s">
        <v>71</v>
      </c>
      <c r="C40" s="123" t="s">
        <v>70</v>
      </c>
      <c r="D40" s="122"/>
      <c r="E40" s="132">
        <v>791</v>
      </c>
      <c r="F40" s="131">
        <v>1</v>
      </c>
      <c r="G40" s="87">
        <f t="shared" ref="G40" si="15">+E40*F40</f>
        <v>791</v>
      </c>
      <c r="H40" s="90">
        <v>0.25</v>
      </c>
      <c r="I40" s="160">
        <f t="shared" ref="I40" si="16">+G40*H40</f>
        <v>197.75</v>
      </c>
      <c r="J40" s="124">
        <v>191.5</v>
      </c>
      <c r="K40" s="88"/>
      <c r="L40" s="88"/>
      <c r="M40" s="211">
        <f>I40-J40</f>
        <v>6.25</v>
      </c>
      <c r="N40" s="212">
        <f t="shared" ref="N40" si="17">+I40-J40</f>
        <v>6.25</v>
      </c>
      <c r="Q40" s="226"/>
    </row>
    <row r="41" spans="1:17" ht="30">
      <c r="A41" s="154" t="s">
        <v>45</v>
      </c>
      <c r="B41" s="162">
        <v>225.15</v>
      </c>
      <c r="C41" s="161" t="s">
        <v>109</v>
      </c>
      <c r="D41" s="122"/>
      <c r="E41" s="143">
        <v>0</v>
      </c>
      <c r="F41" s="143">
        <v>0</v>
      </c>
      <c r="G41" s="141">
        <v>0</v>
      </c>
      <c r="H41" s="144">
        <v>0</v>
      </c>
      <c r="I41" s="145">
        <v>0</v>
      </c>
      <c r="J41" s="150">
        <v>0</v>
      </c>
      <c r="K41" s="146"/>
      <c r="L41" s="147"/>
      <c r="M41" s="147">
        <v>0</v>
      </c>
      <c r="N41" s="148">
        <v>0</v>
      </c>
      <c r="Q41" s="226"/>
    </row>
    <row r="42" spans="1:17" ht="15.75" customHeight="1" thickBot="1">
      <c r="A42" s="307" t="s">
        <v>112</v>
      </c>
      <c r="B42" s="308"/>
      <c r="C42" s="309"/>
      <c r="D42" s="128"/>
      <c r="E42" s="65">
        <f>+MAX(E40:E40)</f>
        <v>791</v>
      </c>
      <c r="F42" s="163">
        <f t="shared" ref="F42:N42" si="18">SUM(F40:F40)</f>
        <v>1</v>
      </c>
      <c r="G42" s="65">
        <f t="shared" si="18"/>
        <v>791</v>
      </c>
      <c r="H42" s="164">
        <f t="shared" si="18"/>
        <v>0.25</v>
      </c>
      <c r="I42" s="165">
        <f t="shared" si="18"/>
        <v>197.75</v>
      </c>
      <c r="J42" s="65">
        <f t="shared" si="18"/>
        <v>191.5</v>
      </c>
      <c r="K42" s="65">
        <f t="shared" si="18"/>
        <v>0</v>
      </c>
      <c r="L42" s="65">
        <f t="shared" si="18"/>
        <v>0</v>
      </c>
      <c r="M42" s="65">
        <f t="shared" si="18"/>
        <v>6.25</v>
      </c>
      <c r="N42" s="86">
        <f t="shared" si="18"/>
        <v>6.25</v>
      </c>
      <c r="Q42" s="304"/>
    </row>
    <row r="43" spans="1:17" ht="18.75">
      <c r="A43" s="313" t="s">
        <v>41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4"/>
      <c r="L43" s="314"/>
      <c r="M43" s="314"/>
      <c r="N43" s="315"/>
      <c r="O43" s="50"/>
      <c r="P43" s="302"/>
      <c r="Q43" s="226"/>
    </row>
    <row r="44" spans="1:17" ht="30">
      <c r="A44" s="85" t="s">
        <v>45</v>
      </c>
      <c r="B44" s="138" t="s">
        <v>110</v>
      </c>
      <c r="C44" s="138" t="s">
        <v>111</v>
      </c>
      <c r="D44" s="122"/>
      <c r="E44" s="130">
        <v>100589</v>
      </c>
      <c r="F44" s="131">
        <v>1</v>
      </c>
      <c r="G44" s="87">
        <f t="shared" ref="G44:G45" si="19">+E44*F44</f>
        <v>100589</v>
      </c>
      <c r="H44" s="90">
        <v>0.5</v>
      </c>
      <c r="I44" s="160">
        <f t="shared" ref="I44:I45" si="20">+G44*H44</f>
        <v>50294.5</v>
      </c>
      <c r="J44" s="124">
        <v>50294.55</v>
      </c>
      <c r="K44" s="88"/>
      <c r="L44" s="88"/>
      <c r="M44" s="88">
        <f>I44-J44</f>
        <v>-5.0000000002910383E-2</v>
      </c>
      <c r="N44" s="91">
        <f t="shared" ref="N44:N45" si="21">+I44-J44</f>
        <v>-5.0000000002910383E-2</v>
      </c>
      <c r="Q44" s="226"/>
    </row>
    <row r="45" spans="1:17" ht="30">
      <c r="A45" s="85" t="s">
        <v>45</v>
      </c>
      <c r="B45" s="125" t="s">
        <v>72</v>
      </c>
      <c r="C45" s="138" t="s">
        <v>115</v>
      </c>
      <c r="D45" s="122"/>
      <c r="E45" s="130">
        <v>100589</v>
      </c>
      <c r="F45" s="131">
        <v>1</v>
      </c>
      <c r="G45" s="87">
        <f t="shared" si="19"/>
        <v>100589</v>
      </c>
      <c r="H45" s="90">
        <v>0.25</v>
      </c>
      <c r="I45" s="160">
        <f t="shared" si="20"/>
        <v>25147.25</v>
      </c>
      <c r="J45" s="124">
        <v>25147</v>
      </c>
      <c r="K45" s="88"/>
      <c r="L45" s="88"/>
      <c r="M45" s="88">
        <f>I45-J45</f>
        <v>0.25</v>
      </c>
      <c r="N45" s="91">
        <f t="shared" si="21"/>
        <v>0.25</v>
      </c>
      <c r="Q45" s="226"/>
    </row>
    <row r="46" spans="1:17" ht="15.75" customHeight="1" thickBot="1">
      <c r="A46" s="307" t="s">
        <v>113</v>
      </c>
      <c r="B46" s="308"/>
      <c r="C46" s="309"/>
      <c r="D46" s="129"/>
      <c r="E46" s="65">
        <f>+MAX(E44:E45)</f>
        <v>100589</v>
      </c>
      <c r="F46" s="155">
        <f>G46/E46</f>
        <v>2</v>
      </c>
      <c r="G46" s="158">
        <f>SUM(G44:G45)</f>
        <v>201178</v>
      </c>
      <c r="H46" s="157">
        <f>I46/G46</f>
        <v>0.375</v>
      </c>
      <c r="I46" s="156">
        <f t="shared" ref="I46:N46" si="22">SUM(I44:I45)</f>
        <v>75441.75</v>
      </c>
      <c r="J46" s="158">
        <f t="shared" si="22"/>
        <v>75441.55</v>
      </c>
      <c r="K46" s="89">
        <f t="shared" si="22"/>
        <v>0</v>
      </c>
      <c r="L46" s="89">
        <f t="shared" si="22"/>
        <v>0</v>
      </c>
      <c r="M46" s="89">
        <f t="shared" si="22"/>
        <v>0.19999999999708962</v>
      </c>
      <c r="N46" s="166">
        <f t="shared" si="22"/>
        <v>0.19999999999708962</v>
      </c>
      <c r="Q46" s="304"/>
    </row>
    <row r="47" spans="1:17" ht="25.5" customHeight="1" thickBot="1">
      <c r="A47" s="94"/>
      <c r="B47" s="95"/>
      <c r="C47" s="96" t="s">
        <v>35</v>
      </c>
      <c r="D47" s="97"/>
      <c r="E47" s="98">
        <f>+E27+E38+E42+E46</f>
        <v>106187</v>
      </c>
      <c r="F47" s="213">
        <f>G47/E47</f>
        <v>2.2179645342650232</v>
      </c>
      <c r="G47" s="59">
        <f>+G27+G38+G42+G46</f>
        <v>235519</v>
      </c>
      <c r="H47" s="216">
        <f>I47/G47</f>
        <v>0.59438782009094804</v>
      </c>
      <c r="I47" s="214">
        <f>+I27+I38+I42+I46</f>
        <v>139989.625</v>
      </c>
      <c r="J47" s="98">
        <f>+J27+J38+J42+J46</f>
        <v>182683.05</v>
      </c>
      <c r="K47" s="98">
        <f>+K27+K38+K46</f>
        <v>0</v>
      </c>
      <c r="L47" s="98">
        <f>+L27+L38+L46</f>
        <v>0</v>
      </c>
      <c r="M47" s="98">
        <f>+M27+M38+M46</f>
        <v>-42699.675000000003</v>
      </c>
      <c r="N47" s="104">
        <f>+N27+N38+N42+N46</f>
        <v>-42693.425000000003</v>
      </c>
    </row>
    <row r="48" spans="1:17" ht="15.75" thickBot="1">
      <c r="C48" s="10"/>
    </row>
    <row r="49" spans="3:16" ht="50.25" customHeight="1">
      <c r="C49" s="10"/>
      <c r="D49" s="60" t="str">
        <f>+A3</f>
        <v>Program Rule</v>
      </c>
      <c r="E49" s="61" t="str">
        <f>+E3</f>
        <v>Estimated # Respondents</v>
      </c>
      <c r="F49" s="61" t="str">
        <f t="shared" ref="F49:N49" si="23">+F3</f>
        <v>Responses per Respondents</v>
      </c>
      <c r="G49" s="61" t="s">
        <v>79</v>
      </c>
      <c r="H49" s="61" t="str">
        <f t="shared" si="23"/>
        <v>Estimated Avg. # of Hours Per Response</v>
      </c>
      <c r="I49" s="61" t="str">
        <f t="shared" si="23"/>
        <v xml:space="preserve">Estimated Total Hours            </v>
      </c>
      <c r="J49" s="61" t="str">
        <f t="shared" si="23"/>
        <v>Current OMB Approved Burden Hrs</v>
      </c>
      <c r="K49" s="61" t="str">
        <f t="shared" si="23"/>
        <v>Due to Authorizing Statute</v>
      </c>
      <c r="L49" s="61" t="str">
        <f t="shared" si="23"/>
        <v>Due to Program Change - HHFKA</v>
      </c>
      <c r="M49" s="61" t="str">
        <f t="shared" si="23"/>
        <v>Due to Adjustment</v>
      </c>
      <c r="N49" s="62" t="str">
        <f t="shared" si="23"/>
        <v>Total Difference</v>
      </c>
    </row>
    <row r="50" spans="3:16">
      <c r="C50" s="10"/>
      <c r="D50" s="69" t="s">
        <v>140</v>
      </c>
      <c r="E50" s="63">
        <f t="shared" ref="E50:J50" si="24">SUM(E27)</f>
        <v>53</v>
      </c>
      <c r="F50" s="63">
        <f t="shared" si="24"/>
        <v>381</v>
      </c>
      <c r="G50" s="63">
        <f t="shared" si="24"/>
        <v>20193</v>
      </c>
      <c r="H50" s="63">
        <f t="shared" si="24"/>
        <v>0.72244094488188981</v>
      </c>
      <c r="I50" s="115">
        <f t="shared" si="24"/>
        <v>14588.25</v>
      </c>
      <c r="J50" s="63">
        <f t="shared" si="24"/>
        <v>46709</v>
      </c>
      <c r="K50" s="63">
        <f>+SUMIF($A$5:$A$46,$D$50,($K$5:$K$46))</f>
        <v>0</v>
      </c>
      <c r="L50" s="63">
        <f>+SUMIF($A$5:$A$46,$D$50,($L$5:$L$46))</f>
        <v>0</v>
      </c>
      <c r="M50" s="99">
        <f>SUM(M27)</f>
        <v>-32120.75</v>
      </c>
      <c r="N50" s="64">
        <f>SUM(N27)</f>
        <v>-32120.75</v>
      </c>
    </row>
    <row r="51" spans="3:16">
      <c r="C51" s="10"/>
      <c r="D51" s="69" t="s">
        <v>139</v>
      </c>
      <c r="E51" s="63">
        <f t="shared" ref="E51:J51" si="25">SUM(E38)</f>
        <v>4754</v>
      </c>
      <c r="F51" s="63">
        <f t="shared" si="25"/>
        <v>2.8096339924274294</v>
      </c>
      <c r="G51" s="63">
        <f t="shared" si="25"/>
        <v>13357</v>
      </c>
      <c r="H51" s="63">
        <f t="shared" si="25"/>
        <v>3.7255278131316913</v>
      </c>
      <c r="I51" s="115">
        <f t="shared" si="25"/>
        <v>49761.875</v>
      </c>
      <c r="J51" s="63">
        <f t="shared" si="25"/>
        <v>60341</v>
      </c>
      <c r="K51" s="63"/>
      <c r="L51" s="63"/>
      <c r="M51" s="63">
        <f>SUM(M38)</f>
        <v>-10579.125000000002</v>
      </c>
      <c r="N51" s="64">
        <f>SUM(N38)</f>
        <v>-10579.125000000002</v>
      </c>
    </row>
    <row r="52" spans="3:16" ht="45">
      <c r="C52" s="10"/>
      <c r="D52" s="215" t="s">
        <v>141</v>
      </c>
      <c r="E52" s="63">
        <f>SUM(E42)</f>
        <v>791</v>
      </c>
      <c r="F52" s="63">
        <f>SUM(F42)</f>
        <v>1</v>
      </c>
      <c r="G52" s="63">
        <f>SUM(G40)</f>
        <v>791</v>
      </c>
      <c r="H52" s="63">
        <f>SUM(H42)</f>
        <v>0.25</v>
      </c>
      <c r="I52" s="115">
        <f>SUM(I40)</f>
        <v>197.75</v>
      </c>
      <c r="J52" s="63">
        <f>SUM(J42)</f>
        <v>191.5</v>
      </c>
      <c r="K52" s="63"/>
      <c r="L52" s="63"/>
      <c r="M52" s="63">
        <f>SUM(M42)</f>
        <v>6.25</v>
      </c>
      <c r="N52" s="64">
        <f>SUM(N42)</f>
        <v>6.25</v>
      </c>
      <c r="P52" s="305" t="s">
        <v>34</v>
      </c>
    </row>
    <row r="53" spans="3:16" hidden="1">
      <c r="C53" s="10"/>
      <c r="D53" s="69">
        <f>+Q18</f>
        <v>0</v>
      </c>
      <c r="E53" s="63">
        <f t="shared" ref="E53:E59" si="26">+SUMIF($A$5:$A$46,D53,($E$5:$E$46))</f>
        <v>0</v>
      </c>
      <c r="F53" s="63">
        <f t="shared" ref="F53:F59" si="27">+SUMIF($A$5:$A$46,D53,($F$5:$F$46))</f>
        <v>0</v>
      </c>
      <c r="G53" s="63">
        <f t="shared" ref="G53:G59" si="28">+SUMIF($A$5:$A$46,D53,($G$5:$G$46))</f>
        <v>0</v>
      </c>
      <c r="H53" s="63">
        <f t="shared" ref="H53:H59" si="29">+SUMIF($A$5:$A$46,D53,($H$5:$H$46))</f>
        <v>0</v>
      </c>
      <c r="I53" s="63">
        <f t="shared" ref="I53:I59" si="30">+SUMIF($A$5:$A$46,D53,($I$5:$I$46))</f>
        <v>0</v>
      </c>
      <c r="J53" s="63">
        <f t="shared" ref="J53:J59" si="31">+SUMIF($A$5:$A$46,D53,($J$5:$J$46))</f>
        <v>0</v>
      </c>
      <c r="K53" s="63"/>
      <c r="L53" s="63"/>
      <c r="M53" s="63"/>
      <c r="N53" s="64">
        <f t="shared" ref="N53:N59" si="32">+SUMIF($A$5:$A$46,D53,($N$5:$N$46))</f>
        <v>0</v>
      </c>
    </row>
    <row r="54" spans="3:16" hidden="1">
      <c r="C54" s="10"/>
      <c r="D54" s="69" t="e">
        <f>+#REF!</f>
        <v>#REF!</v>
      </c>
      <c r="E54" s="63">
        <f t="shared" si="26"/>
        <v>0</v>
      </c>
      <c r="F54" s="63">
        <f t="shared" si="27"/>
        <v>0</v>
      </c>
      <c r="G54" s="63">
        <f t="shared" si="28"/>
        <v>0</v>
      </c>
      <c r="H54" s="63">
        <f t="shared" si="29"/>
        <v>0</v>
      </c>
      <c r="I54" s="63">
        <f t="shared" si="30"/>
        <v>0</v>
      </c>
      <c r="J54" s="63">
        <f t="shared" si="31"/>
        <v>0</v>
      </c>
      <c r="K54" s="63"/>
      <c r="L54" s="63"/>
      <c r="M54" s="63"/>
      <c r="N54" s="64">
        <f t="shared" si="32"/>
        <v>0</v>
      </c>
    </row>
    <row r="55" spans="3:16" hidden="1">
      <c r="D55" s="69" t="e">
        <f>+#REF!</f>
        <v>#REF!</v>
      </c>
      <c r="E55" s="63">
        <f t="shared" si="26"/>
        <v>0</v>
      </c>
      <c r="F55" s="63">
        <f t="shared" si="27"/>
        <v>0</v>
      </c>
      <c r="G55" s="63">
        <f t="shared" si="28"/>
        <v>0</v>
      </c>
      <c r="H55" s="63">
        <f t="shared" si="29"/>
        <v>0</v>
      </c>
      <c r="I55" s="63">
        <f t="shared" si="30"/>
        <v>0</v>
      </c>
      <c r="J55" s="63">
        <f t="shared" si="31"/>
        <v>0</v>
      </c>
      <c r="K55" s="63"/>
      <c r="L55" s="63"/>
      <c r="M55" s="63"/>
      <c r="N55" s="64">
        <f t="shared" si="32"/>
        <v>0</v>
      </c>
    </row>
    <row r="56" spans="3:16" hidden="1">
      <c r="D56" s="69">
        <f>+Q27</f>
        <v>0</v>
      </c>
      <c r="E56" s="63">
        <f t="shared" si="26"/>
        <v>0</v>
      </c>
      <c r="F56" s="63">
        <f t="shared" si="27"/>
        <v>0</v>
      </c>
      <c r="G56" s="63">
        <f t="shared" si="28"/>
        <v>0</v>
      </c>
      <c r="H56" s="63">
        <f t="shared" si="29"/>
        <v>0</v>
      </c>
      <c r="I56" s="63">
        <f t="shared" si="30"/>
        <v>0</v>
      </c>
      <c r="J56" s="63">
        <f t="shared" si="31"/>
        <v>0</v>
      </c>
      <c r="K56" s="63"/>
      <c r="L56" s="63"/>
      <c r="M56" s="63"/>
      <c r="N56" s="64">
        <f t="shared" si="32"/>
        <v>0</v>
      </c>
    </row>
    <row r="57" spans="3:16" hidden="1">
      <c r="D57" s="69">
        <f>+Q28</f>
        <v>0</v>
      </c>
      <c r="E57" s="63">
        <f t="shared" si="26"/>
        <v>0</v>
      </c>
      <c r="F57" s="63">
        <f t="shared" si="27"/>
        <v>0</v>
      </c>
      <c r="G57" s="63">
        <f t="shared" si="28"/>
        <v>0</v>
      </c>
      <c r="H57" s="63">
        <f t="shared" si="29"/>
        <v>0</v>
      </c>
      <c r="I57" s="63">
        <f t="shared" si="30"/>
        <v>0</v>
      </c>
      <c r="J57" s="63">
        <f t="shared" si="31"/>
        <v>0</v>
      </c>
      <c r="K57" s="63"/>
      <c r="L57" s="63"/>
      <c r="M57" s="63"/>
      <c r="N57" s="64">
        <f t="shared" si="32"/>
        <v>0</v>
      </c>
    </row>
    <row r="58" spans="3:16" hidden="1">
      <c r="D58" s="69">
        <f>+Q29</f>
        <v>0</v>
      </c>
      <c r="E58" s="63">
        <f t="shared" si="26"/>
        <v>0</v>
      </c>
      <c r="F58" s="63">
        <f t="shared" si="27"/>
        <v>0</v>
      </c>
      <c r="G58" s="63">
        <f t="shared" si="28"/>
        <v>0</v>
      </c>
      <c r="H58" s="63">
        <f t="shared" si="29"/>
        <v>0</v>
      </c>
      <c r="I58" s="63">
        <f t="shared" si="30"/>
        <v>0</v>
      </c>
      <c r="J58" s="63">
        <f t="shared" si="31"/>
        <v>0</v>
      </c>
      <c r="K58" s="63"/>
      <c r="L58" s="63"/>
      <c r="M58" s="63"/>
      <c r="N58" s="64">
        <f t="shared" si="32"/>
        <v>0</v>
      </c>
    </row>
    <row r="59" spans="3:16" hidden="1">
      <c r="D59" s="69">
        <f>+Q32</f>
        <v>0</v>
      </c>
      <c r="E59" s="63">
        <f t="shared" si="26"/>
        <v>0</v>
      </c>
      <c r="F59" s="63">
        <f t="shared" si="27"/>
        <v>0</v>
      </c>
      <c r="G59" s="63">
        <f t="shared" si="28"/>
        <v>0</v>
      </c>
      <c r="H59" s="63">
        <f t="shared" si="29"/>
        <v>0</v>
      </c>
      <c r="I59" s="63">
        <f t="shared" si="30"/>
        <v>0</v>
      </c>
      <c r="J59" s="63">
        <f t="shared" si="31"/>
        <v>0</v>
      </c>
      <c r="K59" s="63"/>
      <c r="L59" s="63"/>
      <c r="M59" s="63"/>
      <c r="N59" s="64">
        <f t="shared" si="32"/>
        <v>0</v>
      </c>
    </row>
    <row r="60" spans="3:16" ht="30">
      <c r="D60" s="215" t="s">
        <v>142</v>
      </c>
      <c r="E60" s="63">
        <f t="shared" ref="E60:J60" si="33">SUM(E46)</f>
        <v>100589</v>
      </c>
      <c r="F60" s="63">
        <f t="shared" si="33"/>
        <v>2</v>
      </c>
      <c r="G60" s="63">
        <f t="shared" si="33"/>
        <v>201178</v>
      </c>
      <c r="H60" s="63">
        <f t="shared" si="33"/>
        <v>0.375</v>
      </c>
      <c r="I60" s="115">
        <f t="shared" si="33"/>
        <v>75441.75</v>
      </c>
      <c r="J60" s="63">
        <f t="shared" si="33"/>
        <v>75441.55</v>
      </c>
      <c r="K60" s="63"/>
      <c r="L60" s="63"/>
      <c r="M60" s="63">
        <f>SUM(M46)</f>
        <v>0.19999999999708962</v>
      </c>
      <c r="N60" s="64">
        <f>SUM(N46)</f>
        <v>0.19999999999708962</v>
      </c>
    </row>
    <row r="61" spans="3:16">
      <c r="D61" s="70" t="s">
        <v>33</v>
      </c>
      <c r="E61" s="103">
        <f>SUM(E50:E60)</f>
        <v>106187</v>
      </c>
      <c r="F61" s="101">
        <f>G61/E61</f>
        <v>2.2179645342650232</v>
      </c>
      <c r="G61" s="102">
        <f>SUM(G50:G60)</f>
        <v>235519</v>
      </c>
      <c r="H61" s="101">
        <f>I61/G61</f>
        <v>0.59438782009094804</v>
      </c>
      <c r="I61" s="217">
        <f t="shared" ref="I61:N61" si="34">SUM(I50:I60)</f>
        <v>139989.625</v>
      </c>
      <c r="J61" s="102">
        <f t="shared" si="34"/>
        <v>182683.05</v>
      </c>
      <c r="K61" s="102">
        <f t="shared" si="34"/>
        <v>0</v>
      </c>
      <c r="L61" s="102">
        <f t="shared" si="34"/>
        <v>0</v>
      </c>
      <c r="M61" s="102">
        <f t="shared" si="34"/>
        <v>-42693.425000000003</v>
      </c>
      <c r="N61" s="102">
        <f t="shared" si="34"/>
        <v>-42693.425000000003</v>
      </c>
    </row>
  </sheetData>
  <sheetProtection selectLockedCells="1"/>
  <autoFilter ref="A3:N47"/>
  <dataConsolidate/>
  <mergeCells count="9">
    <mergeCell ref="A46:C46"/>
    <mergeCell ref="A1:N1"/>
    <mergeCell ref="A4:N4"/>
    <mergeCell ref="A28:N28"/>
    <mergeCell ref="A39:N39"/>
    <mergeCell ref="A43:N43"/>
    <mergeCell ref="A27:C27"/>
    <mergeCell ref="A38:C38"/>
    <mergeCell ref="A42:C42"/>
  </mergeCells>
  <dataValidations count="2">
    <dataValidation type="list" allowBlank="1" showInputMessage="1" showErrorMessage="1" sqref="A29:A37 A40:A41 A5:A23 A44:A45">
      <formula1>$Q$6:$Q$40</formula1>
    </dataValidation>
    <dataValidation type="list" allowBlank="1" showInputMessage="1" showErrorMessage="1" sqref="A24:A26">
      <formula1>$Q$6:$Q$30</formula1>
    </dataValidation>
  </dataValidations>
  <printOptions horizontalCentered="1"/>
  <pageMargins left="0.25" right="0.25" top="0.75" bottom="0.75" header="0.3" footer="0.3"/>
  <pageSetup scale="60" orientation="landscape" r:id="rId1"/>
  <headerFooter>
    <oddHeader xml:space="preserve">&amp;C&amp;"-,Bold"&amp;12OMB Control #0584-0280 
&amp;16 Food and Nutrition Service 7 CFR Part 225 - Summer Food Service Program (SFSP)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tabColor theme="3" tint="0.39997558519241921"/>
    <pageSetUpPr fitToPage="1"/>
  </sheetPr>
  <dimension ref="A1:R35"/>
  <sheetViews>
    <sheetView topLeftCell="A7" workbookViewId="0">
      <selection activeCell="L27" sqref="L26:L27"/>
    </sheetView>
  </sheetViews>
  <sheetFormatPr defaultRowHeight="15" outlineLevelCol="1"/>
  <cols>
    <col min="1" max="1" width="11.85546875" customWidth="1"/>
    <col min="2" max="2" width="12.28515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7109375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>
      <c r="A1" s="310" t="s">
        <v>11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2"/>
    </row>
    <row r="2" spans="1:17" ht="24" customHeight="1" thickBot="1">
      <c r="A2" s="12"/>
      <c r="B2" s="13"/>
      <c r="C2" s="13"/>
      <c r="D2" s="14"/>
      <c r="E2" s="15" t="s">
        <v>12</v>
      </c>
      <c r="F2" s="15" t="s">
        <v>13</v>
      </c>
      <c r="G2" s="15" t="s">
        <v>14</v>
      </c>
      <c r="H2" s="15" t="s">
        <v>15</v>
      </c>
      <c r="I2" s="15" t="s">
        <v>16</v>
      </c>
      <c r="J2" s="15" t="s">
        <v>17</v>
      </c>
      <c r="K2" s="15"/>
      <c r="L2" s="15"/>
      <c r="M2" s="15"/>
      <c r="N2" s="16" t="s">
        <v>18</v>
      </c>
      <c r="O2" s="3"/>
      <c r="P2" s="2"/>
    </row>
    <row r="3" spans="1:17" ht="39" thickBot="1">
      <c r="A3" s="21" t="s">
        <v>43</v>
      </c>
      <c r="B3" s="22" t="s">
        <v>0</v>
      </c>
      <c r="C3" s="22" t="s">
        <v>1</v>
      </c>
      <c r="D3" s="22" t="s">
        <v>2</v>
      </c>
      <c r="E3" s="22" t="s">
        <v>121</v>
      </c>
      <c r="F3" s="22" t="s">
        <v>3</v>
      </c>
      <c r="G3" s="22" t="s">
        <v>4</v>
      </c>
      <c r="H3" s="22" t="s">
        <v>5</v>
      </c>
      <c r="I3" s="22" t="s">
        <v>6</v>
      </c>
      <c r="J3" s="22" t="s">
        <v>37</v>
      </c>
      <c r="K3" s="22" t="s">
        <v>42</v>
      </c>
      <c r="L3" s="22" t="s">
        <v>152</v>
      </c>
      <c r="M3" s="22" t="s">
        <v>7</v>
      </c>
      <c r="N3" s="23" t="s">
        <v>8</v>
      </c>
      <c r="O3" s="11" t="s">
        <v>9</v>
      </c>
      <c r="P3" s="1"/>
      <c r="Q3" s="40" t="s">
        <v>25</v>
      </c>
    </row>
    <row r="4" spans="1:17" ht="18.75">
      <c r="A4" s="319" t="s">
        <v>32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1"/>
      <c r="O4" s="50"/>
      <c r="P4" s="1"/>
      <c r="Q4" s="40"/>
    </row>
    <row r="5" spans="1:17" s="174" customFormat="1" ht="36" customHeight="1">
      <c r="A5" s="322" t="s">
        <v>45</v>
      </c>
      <c r="B5" s="167" t="s">
        <v>116</v>
      </c>
      <c r="C5" s="197" t="s">
        <v>117</v>
      </c>
      <c r="D5" s="195"/>
      <c r="E5" s="195"/>
      <c r="F5" s="195"/>
      <c r="G5" s="195"/>
      <c r="H5" s="195"/>
      <c r="I5" s="195"/>
      <c r="J5" s="195"/>
      <c r="K5" s="195"/>
      <c r="L5" s="195"/>
      <c r="M5" s="196"/>
      <c r="N5" s="196"/>
      <c r="O5" s="167"/>
      <c r="P5" s="172"/>
      <c r="Q5" s="173"/>
    </row>
    <row r="6" spans="1:17" s="174" customFormat="1" ht="18.75">
      <c r="A6" s="323"/>
      <c r="B6" s="325"/>
      <c r="C6" s="250" t="s">
        <v>118</v>
      </c>
      <c r="D6" s="195"/>
      <c r="E6" s="251">
        <v>53</v>
      </c>
      <c r="F6" s="251">
        <v>39</v>
      </c>
      <c r="G6" s="251">
        <f>E6*F6</f>
        <v>2067</v>
      </c>
      <c r="H6" s="252">
        <v>0.08</v>
      </c>
      <c r="I6" s="253">
        <f>G6*H6</f>
        <v>165.36</v>
      </c>
      <c r="J6" s="251">
        <v>0</v>
      </c>
      <c r="K6" s="195"/>
      <c r="L6" s="333">
        <f>+I6-J6</f>
        <v>165.36</v>
      </c>
      <c r="M6" s="196"/>
      <c r="N6" s="287">
        <v>0</v>
      </c>
      <c r="O6" s="167"/>
      <c r="P6" s="172"/>
      <c r="Q6" s="173"/>
    </row>
    <row r="7" spans="1:17" s="174" customFormat="1" ht="18.75">
      <c r="A7" s="323"/>
      <c r="B7" s="325"/>
      <c r="C7" s="250" t="s">
        <v>119</v>
      </c>
      <c r="D7" s="195"/>
      <c r="E7" s="251">
        <v>53</v>
      </c>
      <c r="F7" s="251">
        <v>2</v>
      </c>
      <c r="G7" s="251">
        <f>E7*F7</f>
        <v>106</v>
      </c>
      <c r="H7" s="252">
        <v>0.08</v>
      </c>
      <c r="I7" s="253">
        <f>G7*H7</f>
        <v>8.48</v>
      </c>
      <c r="J7" s="251">
        <v>0</v>
      </c>
      <c r="K7" s="195"/>
      <c r="L7" s="333">
        <f t="shared" ref="L7:L11" si="0">+I7-J7</f>
        <v>8.48</v>
      </c>
      <c r="M7" s="196"/>
      <c r="N7" s="287">
        <v>0</v>
      </c>
      <c r="O7" s="167"/>
      <c r="P7" s="172"/>
      <c r="Q7" s="173"/>
    </row>
    <row r="8" spans="1:17" s="174" customFormat="1" ht="18.75">
      <c r="A8" s="324"/>
      <c r="B8" s="326"/>
      <c r="C8" s="250" t="s">
        <v>120</v>
      </c>
      <c r="D8" s="195"/>
      <c r="E8" s="251">
        <v>53</v>
      </c>
      <c r="F8" s="251">
        <v>90</v>
      </c>
      <c r="G8" s="251">
        <f>E8*F8</f>
        <v>4770</v>
      </c>
      <c r="H8" s="252">
        <v>0.08</v>
      </c>
      <c r="I8" s="253">
        <f>G8*H8</f>
        <v>381.6</v>
      </c>
      <c r="J8" s="251">
        <v>0</v>
      </c>
      <c r="K8" s="195"/>
      <c r="L8" s="333">
        <f t="shared" si="0"/>
        <v>381.6</v>
      </c>
      <c r="M8" s="196"/>
      <c r="N8" s="287">
        <v>0</v>
      </c>
      <c r="O8" s="167"/>
      <c r="P8" s="172"/>
      <c r="Q8" s="173"/>
    </row>
    <row r="9" spans="1:17" ht="38.25">
      <c r="A9" s="168" t="s">
        <v>45</v>
      </c>
      <c r="B9" s="175" t="s">
        <v>72</v>
      </c>
      <c r="C9" s="176" t="s">
        <v>122</v>
      </c>
      <c r="D9" s="177"/>
      <c r="E9" s="178">
        <v>0</v>
      </c>
      <c r="F9" s="178">
        <v>0</v>
      </c>
      <c r="G9" s="179">
        <v>0</v>
      </c>
      <c r="H9" s="180">
        <v>0</v>
      </c>
      <c r="I9" s="179">
        <f>+G9*H9</f>
        <v>0</v>
      </c>
      <c r="J9" s="181">
        <v>0</v>
      </c>
      <c r="K9" s="182"/>
      <c r="L9" s="333">
        <f t="shared" si="0"/>
        <v>0</v>
      </c>
      <c r="M9" s="169"/>
      <c r="N9" s="170">
        <f t="shared" ref="N9:N11" si="1">+I9-J9</f>
        <v>0</v>
      </c>
      <c r="Q9" s="171"/>
    </row>
    <row r="10" spans="1:17" ht="25.5">
      <c r="A10" s="85" t="s">
        <v>45</v>
      </c>
      <c r="B10" s="183" t="s">
        <v>100</v>
      </c>
      <c r="C10" s="183" t="s">
        <v>123</v>
      </c>
      <c r="D10" s="184"/>
      <c r="E10" s="185">
        <v>0</v>
      </c>
      <c r="F10" s="185">
        <v>0</v>
      </c>
      <c r="G10" s="87">
        <f t="shared" ref="G10" si="2">+E10*F10</f>
        <v>0</v>
      </c>
      <c r="H10" s="186">
        <v>0</v>
      </c>
      <c r="I10" s="87">
        <v>0</v>
      </c>
      <c r="J10" s="187">
        <v>0</v>
      </c>
      <c r="K10" s="188"/>
      <c r="L10" s="333">
        <f t="shared" si="0"/>
        <v>0</v>
      </c>
      <c r="M10" s="105"/>
      <c r="N10" s="106">
        <f t="shared" si="1"/>
        <v>0</v>
      </c>
      <c r="Q10" s="43" t="s">
        <v>45</v>
      </c>
    </row>
    <row r="11" spans="1:17" ht="38.25">
      <c r="A11" s="85" t="s">
        <v>45</v>
      </c>
      <c r="B11" s="189" t="s">
        <v>124</v>
      </c>
      <c r="C11" s="190" t="s">
        <v>125</v>
      </c>
      <c r="D11" s="189"/>
      <c r="E11" s="191">
        <v>0</v>
      </c>
      <c r="F11" s="191">
        <v>0</v>
      </c>
      <c r="G11" s="87">
        <f t="shared" ref="G11:G20" si="3">+E11*F11</f>
        <v>0</v>
      </c>
      <c r="H11" s="192">
        <v>0</v>
      </c>
      <c r="I11" s="87">
        <v>0</v>
      </c>
      <c r="J11" s="193">
        <v>0</v>
      </c>
      <c r="K11" s="194"/>
      <c r="L11" s="333">
        <f t="shared" si="0"/>
        <v>0</v>
      </c>
      <c r="M11" s="110"/>
      <c r="N11" s="106">
        <f t="shared" si="1"/>
        <v>0</v>
      </c>
      <c r="Q11" s="41"/>
    </row>
    <row r="12" spans="1:17" ht="15" customHeight="1">
      <c r="A12" s="327" t="s">
        <v>126</v>
      </c>
      <c r="B12" s="328"/>
      <c r="C12" s="329"/>
      <c r="D12" s="112"/>
      <c r="E12" s="53">
        <f>+MAX(E5:E11)</f>
        <v>53</v>
      </c>
      <c r="F12" s="198">
        <f>F6+F7+F8+F9+F10+F11</f>
        <v>131</v>
      </c>
      <c r="G12" s="199">
        <f>G5+G6+G7+G8+G9+G10+G11</f>
        <v>6943</v>
      </c>
      <c r="H12" s="200">
        <f>I12/G12</f>
        <v>0.08</v>
      </c>
      <c r="I12" s="201">
        <f>I5+I6+I7+I8+I9+I10+I11</f>
        <v>555.44000000000005</v>
      </c>
      <c r="J12" s="202">
        <f>J5+J6+J7+J8+J9+J10+J11</f>
        <v>0</v>
      </c>
      <c r="K12" s="202">
        <f t="shared" ref="K12:N12" si="4">SUM(K9:K11)</f>
        <v>0</v>
      </c>
      <c r="L12" s="202">
        <f>SUM(L6:L11)</f>
        <v>555.44000000000005</v>
      </c>
      <c r="M12" s="202">
        <f t="shared" si="4"/>
        <v>0</v>
      </c>
      <c r="N12" s="203">
        <f t="shared" si="4"/>
        <v>0</v>
      </c>
      <c r="Q12" s="41"/>
    </row>
    <row r="13" spans="1:17" ht="18.75" customHeight="1">
      <c r="A13" s="313" t="s">
        <v>59</v>
      </c>
      <c r="B13" s="314"/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5"/>
      <c r="O13" s="50"/>
      <c r="P13" s="1"/>
      <c r="Q13" s="41"/>
    </row>
    <row r="14" spans="1:17" s="10" customFormat="1" ht="45">
      <c r="A14" s="85" t="s">
        <v>45</v>
      </c>
      <c r="B14" s="138" t="s">
        <v>127</v>
      </c>
      <c r="C14" s="254" t="s">
        <v>128</v>
      </c>
      <c r="D14" s="138"/>
      <c r="E14" s="255">
        <v>4754</v>
      </c>
      <c r="F14" s="255">
        <v>1</v>
      </c>
      <c r="G14" s="87">
        <f t="shared" ref="G14" si="5">+E14*F14</f>
        <v>4754</v>
      </c>
      <c r="H14" s="256">
        <v>0.08</v>
      </c>
      <c r="I14" s="87">
        <f t="shared" ref="I14" si="6">+G14*H14</f>
        <v>380.32</v>
      </c>
      <c r="J14" s="257">
        <v>0</v>
      </c>
      <c r="K14" s="79">
        <v>0</v>
      </c>
      <c r="L14" s="333">
        <f t="shared" ref="L14:L17" si="7">+I14-J14</f>
        <v>380.32</v>
      </c>
      <c r="M14" s="79">
        <v>0</v>
      </c>
      <c r="N14" s="80">
        <v>0</v>
      </c>
      <c r="Q14" s="226"/>
    </row>
    <row r="15" spans="1:17" ht="45">
      <c r="A15" s="85" t="s">
        <v>45</v>
      </c>
      <c r="B15" s="83" t="s">
        <v>72</v>
      </c>
      <c r="C15" s="83" t="s">
        <v>129</v>
      </c>
      <c r="D15" s="83"/>
      <c r="E15" s="133">
        <v>0</v>
      </c>
      <c r="F15" s="133">
        <v>0</v>
      </c>
      <c r="G15" s="87">
        <v>0</v>
      </c>
      <c r="H15" s="134">
        <v>0</v>
      </c>
      <c r="I15" s="87">
        <f t="shared" ref="I15" si="8">+G15*H15</f>
        <v>0</v>
      </c>
      <c r="J15" s="84">
        <v>0</v>
      </c>
      <c r="K15" s="79"/>
      <c r="L15" s="333">
        <f t="shared" si="7"/>
        <v>0</v>
      </c>
      <c r="M15" s="79"/>
      <c r="N15" s="80">
        <f t="shared" ref="N15" si="9">+I15-J15</f>
        <v>0</v>
      </c>
      <c r="Q15" s="41"/>
    </row>
    <row r="16" spans="1:17" ht="45">
      <c r="A16" s="85" t="s">
        <v>45</v>
      </c>
      <c r="B16" s="205" t="s">
        <v>100</v>
      </c>
      <c r="C16" s="204" t="s">
        <v>130</v>
      </c>
      <c r="D16" s="83"/>
      <c r="E16" s="133">
        <v>0</v>
      </c>
      <c r="F16" s="133">
        <v>0</v>
      </c>
      <c r="G16" s="87">
        <v>0</v>
      </c>
      <c r="H16" s="134">
        <v>0</v>
      </c>
      <c r="I16" s="87">
        <v>0</v>
      </c>
      <c r="J16" s="84">
        <v>0</v>
      </c>
      <c r="K16" s="79">
        <v>0</v>
      </c>
      <c r="L16" s="333">
        <f t="shared" si="7"/>
        <v>0</v>
      </c>
      <c r="M16" s="79"/>
      <c r="N16" s="80"/>
      <c r="Q16" s="41"/>
    </row>
    <row r="17" spans="1:17" s="10" customFormat="1" ht="60">
      <c r="A17" s="85" t="s">
        <v>45</v>
      </c>
      <c r="B17" s="161" t="s">
        <v>131</v>
      </c>
      <c r="C17" s="138" t="s">
        <v>132</v>
      </c>
      <c r="D17" s="138"/>
      <c r="E17" s="255">
        <v>4754</v>
      </c>
      <c r="F17" s="255">
        <v>90</v>
      </c>
      <c r="G17" s="87">
        <v>427860</v>
      </c>
      <c r="H17" s="256">
        <v>0.08</v>
      </c>
      <c r="I17" s="87">
        <f>G17*H17</f>
        <v>34228.800000000003</v>
      </c>
      <c r="J17" s="257">
        <v>0</v>
      </c>
      <c r="K17" s="79"/>
      <c r="L17" s="333">
        <f t="shared" si="7"/>
        <v>34228.800000000003</v>
      </c>
      <c r="M17" s="79"/>
      <c r="N17" s="80"/>
      <c r="Q17" s="226"/>
    </row>
    <row r="18" spans="1:17" ht="15" customHeight="1">
      <c r="A18" s="316" t="s">
        <v>133</v>
      </c>
      <c r="B18" s="317"/>
      <c r="C18" s="318"/>
      <c r="D18" s="112"/>
      <c r="E18" s="111">
        <f>+MAX(E14:E15)</f>
        <v>4754</v>
      </c>
      <c r="F18" s="201">
        <f>G18/E18</f>
        <v>91</v>
      </c>
      <c r="G18" s="201">
        <f>SUM(G14:G17)</f>
        <v>432614</v>
      </c>
      <c r="H18" s="201">
        <f>I18/G18</f>
        <v>0.08</v>
      </c>
      <c r="I18" s="111">
        <f>SUM(I14:I17)</f>
        <v>34609.120000000003</v>
      </c>
      <c r="J18" s="111">
        <f t="shared" ref="J18:M18" si="10">SUM(J14:J15)</f>
        <v>0</v>
      </c>
      <c r="K18" s="113">
        <f t="shared" si="10"/>
        <v>0</v>
      </c>
      <c r="L18" s="113">
        <f>SUM(L14:L17)</f>
        <v>34609.120000000003</v>
      </c>
      <c r="M18" s="113">
        <f t="shared" si="10"/>
        <v>0</v>
      </c>
      <c r="N18" s="114">
        <v>0</v>
      </c>
      <c r="Q18" s="41"/>
    </row>
    <row r="19" spans="1:17" ht="18.75">
      <c r="A19" s="313" t="s">
        <v>135</v>
      </c>
      <c r="B19" s="314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5"/>
      <c r="O19" s="50"/>
      <c r="P19" s="1"/>
      <c r="Q19" s="41"/>
    </row>
    <row r="20" spans="1:17" ht="25.5">
      <c r="A20" s="241" t="s">
        <v>45</v>
      </c>
      <c r="B20" s="242" t="s">
        <v>136</v>
      </c>
      <c r="C20" s="243" t="s">
        <v>137</v>
      </c>
      <c r="D20" s="244"/>
      <c r="E20" s="245">
        <v>791</v>
      </c>
      <c r="F20" s="245">
        <v>1</v>
      </c>
      <c r="G20" s="246">
        <f t="shared" si="3"/>
        <v>791</v>
      </c>
      <c r="H20" s="247">
        <v>0.3</v>
      </c>
      <c r="I20" s="246">
        <f t="shared" ref="I20" si="11">+G20*H20</f>
        <v>237.29999999999998</v>
      </c>
      <c r="J20" s="245"/>
      <c r="K20" s="245"/>
      <c r="L20" s="333">
        <f t="shared" ref="L20" si="12">+I20-J20</f>
        <v>237.29999999999998</v>
      </c>
      <c r="M20" s="245"/>
      <c r="N20" s="248">
        <f t="shared" ref="N20" si="13">+I20-J20</f>
        <v>237.29999999999998</v>
      </c>
      <c r="Q20" s="41"/>
    </row>
    <row r="21" spans="1:17" ht="15.75" customHeight="1" thickBot="1">
      <c r="A21" s="316" t="s">
        <v>134</v>
      </c>
      <c r="B21" s="317"/>
      <c r="C21" s="318"/>
      <c r="D21" s="51"/>
      <c r="E21" s="53">
        <f>SUM(E20:E20)</f>
        <v>791</v>
      </c>
      <c r="F21" s="199">
        <f>SUM(F20:F20)</f>
        <v>1</v>
      </c>
      <c r="G21" s="199">
        <f>SUM(G20:G20)</f>
        <v>791</v>
      </c>
      <c r="H21" s="199">
        <f>SUM(H20:H20)</f>
        <v>0.3</v>
      </c>
      <c r="I21" s="199">
        <f>SUM(I20:I20)</f>
        <v>237.29999999999998</v>
      </c>
      <c r="J21" s="53">
        <v>0</v>
      </c>
      <c r="K21" s="52">
        <f>SUM(K20:K20)</f>
        <v>0</v>
      </c>
      <c r="L21" s="52">
        <f>SUM(L20:L20)</f>
        <v>237.29999999999998</v>
      </c>
      <c r="M21" s="52">
        <f>SUM(M20:M20)</f>
        <v>0</v>
      </c>
      <c r="N21" s="54">
        <f>SUM(N20:N20)</f>
        <v>237.29999999999998</v>
      </c>
      <c r="Q21" s="42"/>
    </row>
    <row r="22" spans="1:17" ht="25.5" customHeight="1" thickBot="1">
      <c r="A22" s="55"/>
      <c r="B22" s="56"/>
      <c r="C22" s="57" t="s">
        <v>36</v>
      </c>
      <c r="D22" s="58"/>
      <c r="E22" s="98">
        <f>+E12+E18+E21</f>
        <v>5598</v>
      </c>
      <c r="F22" s="93">
        <f>G22/E22</f>
        <v>78.661664880314405</v>
      </c>
      <c r="G22" s="98">
        <f>+G12+G18+G21</f>
        <v>440348</v>
      </c>
      <c r="H22" s="93">
        <f>I22/G22</f>
        <v>8.0395187442659E-2</v>
      </c>
      <c r="I22" s="98">
        <f t="shared" ref="I22:N22" si="14">+I12+I18+I21</f>
        <v>35401.860000000008</v>
      </c>
      <c r="J22" s="98">
        <f t="shared" si="14"/>
        <v>0</v>
      </c>
      <c r="K22" s="98">
        <f t="shared" si="14"/>
        <v>0</v>
      </c>
      <c r="L22" s="98">
        <f t="shared" si="14"/>
        <v>35401.860000000008</v>
      </c>
      <c r="M22" s="98">
        <f t="shared" si="14"/>
        <v>0</v>
      </c>
      <c r="N22" s="104">
        <f t="shared" si="14"/>
        <v>237.29999999999998</v>
      </c>
      <c r="Q22" s="10"/>
    </row>
    <row r="23" spans="1:17" ht="15.75" thickBot="1">
      <c r="C23" s="10"/>
      <c r="Q23" s="10"/>
    </row>
    <row r="24" spans="1:17" ht="50.25" customHeight="1">
      <c r="C24" s="10"/>
      <c r="D24" s="66" t="str">
        <f>+A3</f>
        <v>Program Rule</v>
      </c>
      <c r="E24" s="67" t="str">
        <f>+E3</f>
        <v>Estimated # Recordkeepers</v>
      </c>
      <c r="F24" s="67" t="str">
        <f t="shared" ref="F24:N24" si="15">+F3</f>
        <v>Records Per Recordkeeper</v>
      </c>
      <c r="G24" s="67" t="str">
        <f t="shared" si="15"/>
        <v>Total Annual Records</v>
      </c>
      <c r="H24" s="67" t="str">
        <f t="shared" si="15"/>
        <v>Estimated Avg. # of Hours Per Record</v>
      </c>
      <c r="I24" s="67" t="str">
        <f t="shared" si="15"/>
        <v xml:space="preserve">Estimated Total Hours            </v>
      </c>
      <c r="J24" s="67" t="str">
        <f t="shared" si="15"/>
        <v>Current OMB Approved Burden Hrs</v>
      </c>
      <c r="K24" s="67" t="str">
        <f t="shared" si="15"/>
        <v>Due to Authorizing Statute</v>
      </c>
      <c r="L24" s="67" t="str">
        <f t="shared" si="15"/>
        <v>Due to Program Change</v>
      </c>
      <c r="M24" s="67" t="str">
        <f t="shared" si="15"/>
        <v>Due to an Adjustment</v>
      </c>
      <c r="N24" s="68" t="str">
        <f t="shared" si="15"/>
        <v>Total Difference</v>
      </c>
      <c r="Q24" s="10"/>
    </row>
    <row r="25" spans="1:17">
      <c r="C25" s="10"/>
      <c r="D25" s="69" t="s">
        <v>140</v>
      </c>
      <c r="E25" s="99">
        <f>SUM(E12)</f>
        <v>53</v>
      </c>
      <c r="F25" s="115">
        <f>+G25/E25</f>
        <v>131</v>
      </c>
      <c r="G25" s="99">
        <f>SUM(G12)</f>
        <v>6943</v>
      </c>
      <c r="H25" s="115">
        <f>I25/G25</f>
        <v>0.08</v>
      </c>
      <c r="I25" s="99">
        <f>SUM(I12)</f>
        <v>555.44000000000005</v>
      </c>
      <c r="J25" s="99">
        <f t="shared" ref="J25:J34" si="16">+SUMIF($A$9:$A$21,D25,($J$9:$J$21))</f>
        <v>0</v>
      </c>
      <c r="K25" s="99">
        <f>+SUMIF($A$9:$A$21,$D$25,($K$9:$K$21))</f>
        <v>0</v>
      </c>
      <c r="L25" s="99">
        <f>+L12</f>
        <v>555.44000000000005</v>
      </c>
      <c r="M25" s="99">
        <f>+SUMIF($A$9:$A$21,$D$25,($M$9:$M$21))</f>
        <v>0</v>
      </c>
      <c r="N25" s="100">
        <f t="shared" ref="N25:N34" si="17">+SUMIF($A$9:$A$21,D25,($N$9:$N$21))</f>
        <v>0</v>
      </c>
      <c r="Q25" s="10"/>
    </row>
    <row r="26" spans="1:17">
      <c r="C26" s="10"/>
      <c r="D26" s="69" t="s">
        <v>139</v>
      </c>
      <c r="E26" s="63">
        <f>SUM(E18)</f>
        <v>4754</v>
      </c>
      <c r="F26" s="63">
        <f>G26/E26</f>
        <v>91</v>
      </c>
      <c r="G26" s="63">
        <f>SUM(G18)</f>
        <v>432614</v>
      </c>
      <c r="H26" s="63">
        <f>I26/G26</f>
        <v>0.08</v>
      </c>
      <c r="I26" s="63">
        <f>SUM(I18)</f>
        <v>34609.120000000003</v>
      </c>
      <c r="J26" s="63">
        <f t="shared" si="16"/>
        <v>0</v>
      </c>
      <c r="K26" s="63"/>
      <c r="L26" s="63">
        <f>+L18</f>
        <v>34609.120000000003</v>
      </c>
      <c r="M26" s="63"/>
      <c r="N26" s="64">
        <f t="shared" si="17"/>
        <v>0</v>
      </c>
      <c r="Q26" s="10"/>
    </row>
    <row r="27" spans="1:17" ht="30">
      <c r="C27" s="10"/>
      <c r="D27" s="215" t="s">
        <v>143</v>
      </c>
      <c r="E27" s="63">
        <f>SUM(E21)</f>
        <v>791</v>
      </c>
      <c r="F27" s="63">
        <f>G27/E27</f>
        <v>1</v>
      </c>
      <c r="G27" s="63">
        <f>SUM(G21)</f>
        <v>791</v>
      </c>
      <c r="H27" s="63">
        <f>I27/G27</f>
        <v>0.3</v>
      </c>
      <c r="I27" s="63">
        <f>SUM(I21)</f>
        <v>237.29999999999998</v>
      </c>
      <c r="J27" s="63">
        <f t="shared" si="16"/>
        <v>0</v>
      </c>
      <c r="K27" s="63"/>
      <c r="L27" s="63">
        <f>+L21</f>
        <v>237.29999999999998</v>
      </c>
      <c r="M27" s="63"/>
      <c r="N27" s="64">
        <f t="shared" si="17"/>
        <v>0</v>
      </c>
      <c r="Q27" s="10"/>
    </row>
    <row r="28" spans="1:17" hidden="1">
      <c r="C28" s="10"/>
      <c r="D28" s="69" t="e">
        <f>+#REF!</f>
        <v>#REF!</v>
      </c>
      <c r="E28" s="63">
        <f t="shared" ref="E28:E34" si="18">+SUMIF($A$9:$A$21,D28,($E$9:$E$21))</f>
        <v>0</v>
      </c>
      <c r="F28" s="63">
        <f t="shared" ref="F28:F34" si="19">+SUMIF($A$9:$A$21,D28,($F$9:$F$21))</f>
        <v>0</v>
      </c>
      <c r="G28" s="63">
        <f t="shared" ref="G28:G34" si="20">+SUMIF($A$9:$A$21,D28,($G$9:$G$21))</f>
        <v>0</v>
      </c>
      <c r="H28" s="63">
        <f t="shared" ref="H28:H34" si="21">+SUMIF($A$9:$A$21,D28,($H$9:$H$21))</f>
        <v>0</v>
      </c>
      <c r="I28" s="63">
        <f t="shared" ref="I28:I34" si="22">+SUMIF($A$9:$A$21,D28,($I$9:$I$21))</f>
        <v>0</v>
      </c>
      <c r="J28" s="63">
        <f t="shared" si="16"/>
        <v>0</v>
      </c>
      <c r="K28" s="63"/>
      <c r="L28" s="63"/>
      <c r="M28" s="63"/>
      <c r="N28" s="64">
        <f t="shared" si="17"/>
        <v>0</v>
      </c>
      <c r="Q28" s="10"/>
    </row>
    <row r="29" spans="1:17" hidden="1">
      <c r="C29" s="10"/>
      <c r="D29" s="69" t="e">
        <f>+#REF!</f>
        <v>#REF!</v>
      </c>
      <c r="E29" s="63">
        <f t="shared" si="18"/>
        <v>0</v>
      </c>
      <c r="F29" s="63">
        <f t="shared" si="19"/>
        <v>0</v>
      </c>
      <c r="G29" s="63">
        <f t="shared" si="20"/>
        <v>0</v>
      </c>
      <c r="H29" s="63">
        <f t="shared" si="21"/>
        <v>0</v>
      </c>
      <c r="I29" s="63">
        <f t="shared" si="22"/>
        <v>0</v>
      </c>
      <c r="J29" s="63">
        <f t="shared" si="16"/>
        <v>0</v>
      </c>
      <c r="K29" s="63"/>
      <c r="L29" s="63"/>
      <c r="M29" s="63"/>
      <c r="N29" s="64">
        <f t="shared" si="17"/>
        <v>0</v>
      </c>
    </row>
    <row r="30" spans="1:17" hidden="1">
      <c r="D30" s="69" t="e">
        <f>+#REF!</f>
        <v>#REF!</v>
      </c>
      <c r="E30" s="63">
        <f t="shared" si="18"/>
        <v>0</v>
      </c>
      <c r="F30" s="63">
        <f t="shared" si="19"/>
        <v>0</v>
      </c>
      <c r="G30" s="63">
        <f t="shared" si="20"/>
        <v>0</v>
      </c>
      <c r="H30" s="63">
        <f t="shared" si="21"/>
        <v>0</v>
      </c>
      <c r="I30" s="63">
        <f t="shared" si="22"/>
        <v>0</v>
      </c>
      <c r="J30" s="63">
        <f t="shared" si="16"/>
        <v>0</v>
      </c>
      <c r="K30" s="63"/>
      <c r="L30" s="63"/>
      <c r="M30" s="63"/>
      <c r="N30" s="64">
        <f t="shared" si="17"/>
        <v>0</v>
      </c>
    </row>
    <row r="31" spans="1:17" hidden="1">
      <c r="D31" s="69">
        <f>+Q12</f>
        <v>0</v>
      </c>
      <c r="E31" s="63">
        <f t="shared" si="18"/>
        <v>0</v>
      </c>
      <c r="F31" s="63">
        <f t="shared" si="19"/>
        <v>0</v>
      </c>
      <c r="G31" s="63">
        <f t="shared" si="20"/>
        <v>0</v>
      </c>
      <c r="H31" s="63">
        <f t="shared" si="21"/>
        <v>0</v>
      </c>
      <c r="I31" s="63">
        <f t="shared" si="22"/>
        <v>0</v>
      </c>
      <c r="J31" s="63">
        <f t="shared" si="16"/>
        <v>0</v>
      </c>
      <c r="K31" s="63"/>
      <c r="L31" s="63"/>
      <c r="M31" s="63"/>
      <c r="N31" s="64">
        <f t="shared" si="17"/>
        <v>0</v>
      </c>
    </row>
    <row r="32" spans="1:17" hidden="1">
      <c r="D32" s="69">
        <f>+Q13</f>
        <v>0</v>
      </c>
      <c r="E32" s="63">
        <f t="shared" si="18"/>
        <v>0</v>
      </c>
      <c r="F32" s="63">
        <f t="shared" si="19"/>
        <v>0</v>
      </c>
      <c r="G32" s="63">
        <f t="shared" si="20"/>
        <v>0</v>
      </c>
      <c r="H32" s="63">
        <f t="shared" si="21"/>
        <v>0</v>
      </c>
      <c r="I32" s="63">
        <f t="shared" si="22"/>
        <v>0</v>
      </c>
      <c r="J32" s="63">
        <f t="shared" si="16"/>
        <v>0</v>
      </c>
      <c r="K32" s="63"/>
      <c r="L32" s="63"/>
      <c r="M32" s="63"/>
      <c r="N32" s="64">
        <f t="shared" si="17"/>
        <v>0</v>
      </c>
    </row>
    <row r="33" spans="4:14" hidden="1">
      <c r="D33" s="69">
        <f>+Q14</f>
        <v>0</v>
      </c>
      <c r="E33" s="63">
        <f t="shared" si="18"/>
        <v>0</v>
      </c>
      <c r="F33" s="63">
        <f t="shared" si="19"/>
        <v>0</v>
      </c>
      <c r="G33" s="63">
        <f t="shared" si="20"/>
        <v>0</v>
      </c>
      <c r="H33" s="63">
        <f t="shared" si="21"/>
        <v>0</v>
      </c>
      <c r="I33" s="63">
        <f t="shared" si="22"/>
        <v>0</v>
      </c>
      <c r="J33" s="63">
        <f t="shared" si="16"/>
        <v>0</v>
      </c>
      <c r="K33" s="63"/>
      <c r="L33" s="63"/>
      <c r="M33" s="63"/>
      <c r="N33" s="64">
        <f t="shared" si="17"/>
        <v>0</v>
      </c>
    </row>
    <row r="34" spans="4:14" hidden="1">
      <c r="D34" s="69" t="e">
        <f>+#REF!</f>
        <v>#REF!</v>
      </c>
      <c r="E34" s="63">
        <f t="shared" si="18"/>
        <v>0</v>
      </c>
      <c r="F34" s="63">
        <f t="shared" si="19"/>
        <v>0</v>
      </c>
      <c r="G34" s="63">
        <f t="shared" si="20"/>
        <v>0</v>
      </c>
      <c r="H34" s="63">
        <f t="shared" si="21"/>
        <v>0</v>
      </c>
      <c r="I34" s="63">
        <f t="shared" si="22"/>
        <v>0</v>
      </c>
      <c r="J34" s="63">
        <f t="shared" si="16"/>
        <v>0</v>
      </c>
      <c r="K34" s="63"/>
      <c r="L34" s="63"/>
      <c r="M34" s="63"/>
      <c r="N34" s="64">
        <f t="shared" si="17"/>
        <v>0</v>
      </c>
    </row>
    <row r="35" spans="4:14">
      <c r="D35" s="70" t="s">
        <v>33</v>
      </c>
      <c r="E35" s="116">
        <f>SUM(E25:E34)</f>
        <v>5598</v>
      </c>
      <c r="F35" s="117">
        <f>G35/E35</f>
        <v>79.661664880314405</v>
      </c>
      <c r="G35" s="118">
        <f>SUM(G25:G34,E35)</f>
        <v>445946</v>
      </c>
      <c r="H35" s="117">
        <f t="shared" ref="H35:N35" si="23">SUM(H25:H34)</f>
        <v>0.45999999999999996</v>
      </c>
      <c r="I35" s="118">
        <f>SUM(I25:I34)</f>
        <v>35401.860000000008</v>
      </c>
      <c r="J35" s="118">
        <f t="shared" si="23"/>
        <v>0</v>
      </c>
      <c r="K35" s="118">
        <f t="shared" si="23"/>
        <v>0</v>
      </c>
      <c r="L35" s="118">
        <f t="shared" si="23"/>
        <v>35401.860000000008</v>
      </c>
      <c r="M35" s="118">
        <f t="shared" si="23"/>
        <v>0</v>
      </c>
      <c r="N35" s="118">
        <f t="shared" si="23"/>
        <v>0</v>
      </c>
    </row>
  </sheetData>
  <sheetProtection selectLockedCells="1"/>
  <autoFilter ref="A3:N22"/>
  <dataConsolidate/>
  <mergeCells count="9">
    <mergeCell ref="A21:C21"/>
    <mergeCell ref="A1:N1"/>
    <mergeCell ref="A4:N4"/>
    <mergeCell ref="A13:N13"/>
    <mergeCell ref="A19:N19"/>
    <mergeCell ref="A5:A8"/>
    <mergeCell ref="B6:B8"/>
    <mergeCell ref="A12:C12"/>
    <mergeCell ref="A18:C18"/>
  </mergeCells>
  <dataValidations count="1">
    <dataValidation type="list" allowBlank="1" showInputMessage="1" showErrorMessage="1" sqref="A9:A11 A14:A17 A20">
      <formula1>$Q$10:$Q$20</formula1>
    </dataValidation>
  </dataValidations>
  <printOptions horizontalCentered="1"/>
  <pageMargins left="0.7" right="0.7" top="0.75" bottom="0.75" header="0.3" footer="0.3"/>
  <pageSetup scale="56" orientation="landscape" r:id="rId1"/>
  <headerFooter>
    <oddHeader>&amp;COMB Control #0584-0280 
&amp;"-,Bold"&amp;12Food and Nutrition Service 7 CFR Part 225 - Summer Food Service Program (SFSP)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tabColor rgb="FFFFFF00"/>
    <pageSetUpPr fitToPage="1"/>
  </sheetPr>
  <dimension ref="A1:F18"/>
  <sheetViews>
    <sheetView workbookViewId="0">
      <selection activeCell="E35" sqref="E35"/>
    </sheetView>
  </sheetViews>
  <sheetFormatPr defaultRowHeight="1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6" ht="15.75">
      <c r="A1" s="330" t="s">
        <v>76</v>
      </c>
      <c r="B1" s="331"/>
      <c r="C1" s="331"/>
      <c r="D1" s="331"/>
      <c r="E1" s="331"/>
      <c r="F1" s="332"/>
    </row>
    <row r="2" spans="1:6" ht="13.5" customHeight="1">
      <c r="A2" s="24"/>
      <c r="B2" s="25"/>
      <c r="C2" s="25"/>
      <c r="D2" s="25"/>
      <c r="E2" s="25"/>
      <c r="F2" s="26"/>
    </row>
    <row r="3" spans="1:6" ht="48" customHeight="1">
      <c r="A3" s="36" t="s">
        <v>19</v>
      </c>
      <c r="B3" s="36" t="s">
        <v>20</v>
      </c>
      <c r="C3" s="36" t="s">
        <v>21</v>
      </c>
      <c r="D3" s="36" t="s">
        <v>22</v>
      </c>
      <c r="E3" s="36" t="s">
        <v>23</v>
      </c>
      <c r="F3" s="36" t="s">
        <v>24</v>
      </c>
    </row>
    <row r="4" spans="1:6" ht="15.75">
      <c r="A4" s="35" t="s">
        <v>11</v>
      </c>
      <c r="B4" s="34"/>
      <c r="C4" s="34"/>
      <c r="D4" s="34"/>
      <c r="E4" s="34"/>
      <c r="F4" s="34"/>
    </row>
    <row r="5" spans="1:6" ht="15.75" customHeight="1">
      <c r="A5" s="27" t="s">
        <v>10</v>
      </c>
      <c r="B5" s="28">
        <f>+RecordKeeping!E12</f>
        <v>53</v>
      </c>
      <c r="C5" s="29">
        <f>+RecordKeeping!F12</f>
        <v>131</v>
      </c>
      <c r="D5" s="28">
        <f>+RecordKeeping!G12</f>
        <v>6943</v>
      </c>
      <c r="E5" s="228">
        <f>+RecordKeeping!H12</f>
        <v>0.08</v>
      </c>
      <c r="F5" s="28">
        <f>+RecordKeeping!I12</f>
        <v>555.44000000000005</v>
      </c>
    </row>
    <row r="6" spans="1:6" ht="19.5" customHeight="1">
      <c r="A6" s="30" t="s">
        <v>27</v>
      </c>
      <c r="B6" s="29">
        <f>+RecordKeeping!E18</f>
        <v>4754</v>
      </c>
      <c r="C6" s="33">
        <f>+RecordKeeping!F18</f>
        <v>91</v>
      </c>
      <c r="D6" s="28">
        <f>+RecordKeeping!G18</f>
        <v>432614</v>
      </c>
      <c r="E6" s="228">
        <f>+RecordKeeping!H18</f>
        <v>0.08</v>
      </c>
      <c r="F6" s="28">
        <f>+RecordKeeping!I18</f>
        <v>34609.120000000003</v>
      </c>
    </row>
    <row r="7" spans="1:6" ht="19.5" customHeight="1">
      <c r="A7" s="30" t="s">
        <v>69</v>
      </c>
      <c r="B7" s="5">
        <f>+RecordKeeping!E21</f>
        <v>791</v>
      </c>
      <c r="C7" s="31">
        <f>+RecordKeeping!F21</f>
        <v>1</v>
      </c>
      <c r="D7" s="6">
        <f>+RecordKeeping!G21</f>
        <v>791</v>
      </c>
      <c r="E7" s="229">
        <f>+RecordKeeping!H21</f>
        <v>0.3</v>
      </c>
      <c r="F7" s="6">
        <f>+RecordKeeping!I21</f>
        <v>237.29999999999998</v>
      </c>
    </row>
    <row r="8" spans="1:6" ht="19.5" customHeight="1">
      <c r="A8" s="39" t="s">
        <v>28</v>
      </c>
      <c r="B8" s="29">
        <f>SUBTOTAL(109,B4:B7)</f>
        <v>5598</v>
      </c>
      <c r="C8" s="235">
        <f>SUM(D8/B8)</f>
        <v>78.661664880314405</v>
      </c>
      <c r="D8" s="29">
        <f t="shared" ref="D8" si="0">SUBTOTAL(109,D4:D7)</f>
        <v>440348</v>
      </c>
      <c r="E8" s="238">
        <f>SUM(F8/D8)</f>
        <v>8.0395187442659E-2</v>
      </c>
      <c r="F8" s="29">
        <f>SUBTOTAL(109,F4:F7)</f>
        <v>35401.860000000008</v>
      </c>
    </row>
    <row r="9" spans="1:6" ht="15.75">
      <c r="A9" s="38" t="s">
        <v>29</v>
      </c>
      <c r="B9" s="37"/>
      <c r="C9" s="37"/>
      <c r="D9" s="37"/>
      <c r="E9" s="37"/>
      <c r="F9" s="37"/>
    </row>
    <row r="10" spans="1:6" ht="19.5" customHeight="1">
      <c r="A10" s="44" t="s">
        <v>10</v>
      </c>
      <c r="B10" s="45">
        <f>+Reporting!E27</f>
        <v>53</v>
      </c>
      <c r="C10" s="45">
        <f>+Reporting!F27</f>
        <v>381</v>
      </c>
      <c r="D10" s="45">
        <f>+Reporting!G27</f>
        <v>20193</v>
      </c>
      <c r="E10" s="230">
        <f>+Reporting!H27</f>
        <v>0.72244094488188981</v>
      </c>
      <c r="F10" s="45">
        <f>+Reporting!I27</f>
        <v>14588.25</v>
      </c>
    </row>
    <row r="11" spans="1:6" ht="19.5" customHeight="1">
      <c r="A11" s="46" t="s">
        <v>27</v>
      </c>
      <c r="B11" s="47">
        <f>+Reporting!E38</f>
        <v>4754</v>
      </c>
      <c r="C11" s="47">
        <f>+Reporting!F38</f>
        <v>2.8096339924274294</v>
      </c>
      <c r="D11" s="47">
        <f>+Reporting!G38</f>
        <v>13357</v>
      </c>
      <c r="E11" s="231">
        <f>+Reporting!H38</f>
        <v>3.7255278131316913</v>
      </c>
      <c r="F11" s="47">
        <f>+Reporting!I38</f>
        <v>49761.875</v>
      </c>
    </row>
    <row r="12" spans="1:6" ht="15.75" customHeight="1">
      <c r="A12" s="46" t="s">
        <v>69</v>
      </c>
      <c r="B12" s="47">
        <f>+Reporting!E42</f>
        <v>791</v>
      </c>
      <c r="C12" s="47">
        <f>+Reporting!F42</f>
        <v>1</v>
      </c>
      <c r="D12" s="47">
        <f>+Reporting!G42</f>
        <v>791</v>
      </c>
      <c r="E12" s="231">
        <f>+Reporting!H42</f>
        <v>0.25</v>
      </c>
      <c r="F12" s="47">
        <f>+Reporting!I42</f>
        <v>197.75</v>
      </c>
    </row>
    <row r="13" spans="1:6" ht="19.5" customHeight="1">
      <c r="A13" s="48" t="s">
        <v>41</v>
      </c>
      <c r="B13" s="49">
        <f>+Reporting!E46</f>
        <v>100589</v>
      </c>
      <c r="C13" s="49">
        <f>+Reporting!F46</f>
        <v>2</v>
      </c>
      <c r="D13" s="49">
        <f>+Reporting!G46</f>
        <v>201178</v>
      </c>
      <c r="E13" s="232">
        <f>+Reporting!H46</f>
        <v>0.375</v>
      </c>
      <c r="F13" s="49">
        <f>+Reporting!I46</f>
        <v>75441.75</v>
      </c>
    </row>
    <row r="14" spans="1:6" ht="17.25" customHeight="1">
      <c r="A14" s="39" t="s">
        <v>30</v>
      </c>
      <c r="B14" s="29">
        <f>SUBTOTAL(109,B9:B13)</f>
        <v>106187</v>
      </c>
      <c r="C14" s="236">
        <f>SUM(D14/B14)</f>
        <v>2.2179645342650232</v>
      </c>
      <c r="D14" s="29">
        <f>SUBTOTAL(109,D9:D13)</f>
        <v>235519</v>
      </c>
      <c r="E14" s="237">
        <f>SUM(F14/D14)</f>
        <v>0.59438782009094804</v>
      </c>
      <c r="F14" s="29">
        <f>SUBTOTAL(109,F9:F13)</f>
        <v>139989.625</v>
      </c>
    </row>
    <row r="15" spans="1:6">
      <c r="A15" s="32" t="s">
        <v>78</v>
      </c>
      <c r="B15" s="7">
        <f>+B8+B13</f>
        <v>106187</v>
      </c>
      <c r="C15" s="239">
        <f>SUM(D15/B15)</f>
        <v>6.3648751730437816</v>
      </c>
      <c r="D15" s="7">
        <f>+D8+D14</f>
        <v>675867</v>
      </c>
      <c r="E15" s="240">
        <f>SUM(F15/D15)</f>
        <v>0.25950591610479579</v>
      </c>
      <c r="F15" s="306">
        <f>+F8+F14</f>
        <v>175391.48500000002</v>
      </c>
    </row>
    <row r="16" spans="1:6">
      <c r="A16" s="233"/>
      <c r="B16" s="233"/>
      <c r="C16" s="233"/>
      <c r="D16" s="233"/>
      <c r="E16" s="233"/>
      <c r="F16" s="234"/>
    </row>
    <row r="17" spans="1:6">
      <c r="A17" s="4"/>
      <c r="B17" s="4"/>
      <c r="C17" s="8"/>
      <c r="D17" s="4"/>
      <c r="E17" s="4"/>
      <c r="F17" s="71"/>
    </row>
    <row r="18" spans="1:6">
      <c r="D18" s="9"/>
    </row>
  </sheetData>
  <mergeCells count="1">
    <mergeCell ref="A1:F1"/>
  </mergeCells>
  <printOptions horizontalCentered="1"/>
  <pageMargins left="0.7" right="0.7" top="0.75" bottom="0.75" header="0.3" footer="0.3"/>
  <pageSetup scale="84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68"/>
  <sheetViews>
    <sheetView workbookViewId="0"/>
  </sheetViews>
  <sheetFormatPr defaultRowHeight="15"/>
  <cols>
    <col min="1" max="1" width="10.140625" bestFit="1" customWidth="1"/>
    <col min="2" max="2" width="18.28515625" customWidth="1"/>
    <col min="3" max="3" width="112.85546875" customWidth="1"/>
  </cols>
  <sheetData>
    <row r="1" spans="1:3" s="76" customFormat="1">
      <c r="A1" s="74" t="s">
        <v>38</v>
      </c>
      <c r="B1" s="75" t="s">
        <v>40</v>
      </c>
      <c r="C1" s="75" t="s">
        <v>39</v>
      </c>
    </row>
    <row r="2" spans="1:3">
      <c r="A2" s="77"/>
      <c r="B2" s="72"/>
      <c r="C2" s="72"/>
    </row>
    <row r="3" spans="1:3">
      <c r="A3" s="77"/>
      <c r="B3" s="72"/>
      <c r="C3" s="72" t="s">
        <v>77</v>
      </c>
    </row>
    <row r="4" spans="1:3">
      <c r="A4" s="77"/>
      <c r="B4" s="135"/>
      <c r="C4" s="135"/>
    </row>
    <row r="5" spans="1:3">
      <c r="A5" s="77"/>
      <c r="B5" s="72"/>
      <c r="C5" s="72"/>
    </row>
    <row r="6" spans="1:3">
      <c r="A6" s="77"/>
      <c r="B6" s="72"/>
      <c r="C6" s="72"/>
    </row>
    <row r="7" spans="1:3">
      <c r="A7" s="77"/>
      <c r="B7" s="72"/>
      <c r="C7" s="72"/>
    </row>
    <row r="8" spans="1:3">
      <c r="A8" s="77"/>
      <c r="B8" s="72"/>
      <c r="C8" s="72"/>
    </row>
    <row r="9" spans="1:3">
      <c r="A9" s="77"/>
      <c r="B9" s="72"/>
      <c r="C9" s="72"/>
    </row>
    <row r="10" spans="1:3">
      <c r="A10" s="77"/>
      <c r="B10" s="72"/>
      <c r="C10" s="72"/>
    </row>
    <row r="11" spans="1:3">
      <c r="A11" s="77"/>
      <c r="B11" s="72"/>
      <c r="C11" s="72"/>
    </row>
    <row r="12" spans="1:3">
      <c r="A12" s="77"/>
      <c r="B12" s="72"/>
      <c r="C12" s="72"/>
    </row>
    <row r="13" spans="1:3">
      <c r="A13" s="77"/>
      <c r="B13" s="72"/>
      <c r="C13" s="72"/>
    </row>
    <row r="14" spans="1:3">
      <c r="A14" s="77"/>
      <c r="B14" s="72"/>
      <c r="C14" s="72"/>
    </row>
    <row r="15" spans="1:3">
      <c r="A15" s="77"/>
      <c r="B15" s="72"/>
      <c r="C15" s="72"/>
    </row>
    <row r="16" spans="1:3">
      <c r="A16" s="77"/>
      <c r="B16" s="72"/>
      <c r="C16" s="72"/>
    </row>
    <row r="17" spans="1:3">
      <c r="A17" s="77"/>
      <c r="B17" s="72"/>
      <c r="C17" s="72"/>
    </row>
    <row r="18" spans="1:3">
      <c r="A18" s="77"/>
      <c r="B18" s="72"/>
      <c r="C18" s="72"/>
    </row>
    <row r="19" spans="1:3">
      <c r="A19" s="77"/>
      <c r="B19" s="72"/>
      <c r="C19" s="72"/>
    </row>
    <row r="20" spans="1:3">
      <c r="A20" s="77"/>
      <c r="B20" s="72"/>
      <c r="C20" s="72"/>
    </row>
    <row r="21" spans="1:3">
      <c r="A21" s="77"/>
      <c r="B21" s="72"/>
      <c r="C21" s="72"/>
    </row>
    <row r="22" spans="1:3">
      <c r="A22" s="77"/>
      <c r="B22" s="72"/>
      <c r="C22" s="72"/>
    </row>
    <row r="23" spans="1:3">
      <c r="A23" s="77"/>
      <c r="B23" s="72"/>
      <c r="C23" s="72"/>
    </row>
    <row r="24" spans="1:3">
      <c r="A24" s="77"/>
      <c r="B24" s="72"/>
      <c r="C24" s="72"/>
    </row>
    <row r="25" spans="1:3">
      <c r="A25" s="77"/>
      <c r="B25" s="72"/>
      <c r="C25" s="72"/>
    </row>
    <row r="26" spans="1:3">
      <c r="A26" s="77"/>
      <c r="B26" s="72"/>
      <c r="C26" s="72"/>
    </row>
    <row r="27" spans="1:3">
      <c r="A27" s="77"/>
      <c r="B27" s="72"/>
      <c r="C27" s="72"/>
    </row>
    <row r="28" spans="1:3">
      <c r="A28" s="77"/>
      <c r="B28" s="72"/>
      <c r="C28" s="72"/>
    </row>
    <row r="29" spans="1:3">
      <c r="A29" s="77"/>
      <c r="B29" s="72"/>
      <c r="C29" s="72"/>
    </row>
    <row r="30" spans="1:3">
      <c r="A30" s="77"/>
      <c r="B30" s="72"/>
      <c r="C30" s="72"/>
    </row>
    <row r="31" spans="1:3">
      <c r="A31" s="77"/>
      <c r="B31" s="72"/>
      <c r="C31" s="72"/>
    </row>
    <row r="32" spans="1:3">
      <c r="A32" s="77"/>
      <c r="B32" s="72"/>
      <c r="C32" s="72"/>
    </row>
    <row r="33" spans="1:3">
      <c r="A33" s="77"/>
      <c r="B33" s="72"/>
      <c r="C33" s="72"/>
    </row>
    <row r="34" spans="1:3">
      <c r="A34" s="77"/>
      <c r="B34" s="72"/>
      <c r="C34" s="72"/>
    </row>
    <row r="35" spans="1:3">
      <c r="A35" s="77"/>
      <c r="B35" s="72"/>
      <c r="C35" s="72"/>
    </row>
    <row r="36" spans="1:3">
      <c r="A36" s="77"/>
      <c r="B36" s="72"/>
      <c r="C36" s="72"/>
    </row>
    <row r="37" spans="1:3">
      <c r="A37" s="77"/>
      <c r="B37" s="72"/>
      <c r="C37" s="72"/>
    </row>
    <row r="38" spans="1:3">
      <c r="A38" s="77"/>
      <c r="B38" s="72"/>
      <c r="C38" s="72"/>
    </row>
    <row r="39" spans="1:3">
      <c r="A39" s="77"/>
      <c r="B39" s="72"/>
      <c r="C39" s="72"/>
    </row>
    <row r="40" spans="1:3">
      <c r="A40" s="77"/>
      <c r="B40" s="72"/>
      <c r="C40" s="72"/>
    </row>
    <row r="41" spans="1:3">
      <c r="A41" s="77"/>
      <c r="B41" s="72"/>
      <c r="C41" s="72"/>
    </row>
    <row r="42" spans="1:3">
      <c r="A42" s="77"/>
      <c r="B42" s="72"/>
      <c r="C42" s="72"/>
    </row>
    <row r="43" spans="1:3">
      <c r="A43" s="77"/>
      <c r="B43" s="72"/>
      <c r="C43" s="72"/>
    </row>
    <row r="44" spans="1:3">
      <c r="A44" s="77"/>
      <c r="B44" s="72"/>
      <c r="C44" s="72"/>
    </row>
    <row r="45" spans="1:3">
      <c r="A45" s="77"/>
      <c r="B45" s="72"/>
      <c r="C45" s="72"/>
    </row>
    <row r="46" spans="1:3">
      <c r="A46" s="77"/>
      <c r="B46" s="72"/>
      <c r="C46" s="72"/>
    </row>
    <row r="47" spans="1:3">
      <c r="A47" s="77"/>
      <c r="B47" s="72"/>
      <c r="C47" s="72"/>
    </row>
    <row r="48" spans="1:3">
      <c r="A48" s="77"/>
      <c r="B48" s="72"/>
      <c r="C48" s="72"/>
    </row>
    <row r="49" spans="1:3">
      <c r="A49" s="77"/>
      <c r="B49" s="72"/>
      <c r="C49" s="72"/>
    </row>
    <row r="50" spans="1:3">
      <c r="A50" s="77"/>
      <c r="B50" s="72"/>
      <c r="C50" s="72"/>
    </row>
    <row r="51" spans="1:3">
      <c r="A51" s="77"/>
      <c r="B51" s="72"/>
      <c r="C51" s="72"/>
    </row>
    <row r="52" spans="1:3">
      <c r="A52" s="77"/>
      <c r="B52" s="72"/>
      <c r="C52" s="72"/>
    </row>
    <row r="53" spans="1:3">
      <c r="A53" s="77"/>
      <c r="B53" s="72"/>
      <c r="C53" s="72"/>
    </row>
    <row r="54" spans="1:3">
      <c r="A54" s="77"/>
      <c r="B54" s="72"/>
      <c r="C54" s="72"/>
    </row>
    <row r="55" spans="1:3">
      <c r="A55" s="77"/>
      <c r="B55" s="72"/>
      <c r="C55" s="72"/>
    </row>
    <row r="56" spans="1:3">
      <c r="A56" s="77"/>
      <c r="B56" s="72"/>
      <c r="C56" s="72"/>
    </row>
    <row r="57" spans="1:3">
      <c r="A57" s="77"/>
      <c r="B57" s="72"/>
      <c r="C57" s="72"/>
    </row>
    <row r="58" spans="1:3">
      <c r="A58" s="77"/>
      <c r="B58" s="72"/>
      <c r="C58" s="72"/>
    </row>
    <row r="59" spans="1:3">
      <c r="A59" s="77"/>
      <c r="B59" s="72"/>
      <c r="C59" s="72"/>
    </row>
    <row r="60" spans="1:3">
      <c r="A60" s="77"/>
      <c r="B60" s="72"/>
      <c r="C60" s="72"/>
    </row>
    <row r="61" spans="1:3">
      <c r="A61" s="77"/>
      <c r="B61" s="72"/>
      <c r="C61" s="72"/>
    </row>
    <row r="62" spans="1:3">
      <c r="A62" s="77"/>
      <c r="B62" s="72"/>
      <c r="C62" s="72"/>
    </row>
    <row r="63" spans="1:3">
      <c r="A63" s="77"/>
      <c r="B63" s="72"/>
      <c r="C63" s="72"/>
    </row>
    <row r="64" spans="1:3">
      <c r="A64" s="77"/>
      <c r="B64" s="72"/>
      <c r="C64" s="72"/>
    </row>
    <row r="65" spans="1:3">
      <c r="A65" s="77"/>
      <c r="B65" s="72"/>
      <c r="C65" s="72"/>
    </row>
    <row r="66" spans="1:3">
      <c r="A66" s="77"/>
      <c r="B66" s="72"/>
      <c r="C66" s="72"/>
    </row>
    <row r="67" spans="1:3">
      <c r="A67" s="77"/>
      <c r="B67" s="72"/>
      <c r="C67" s="72"/>
    </row>
    <row r="68" spans="1:3" ht="15.75" thickBot="1">
      <c r="A68" s="78"/>
      <c r="B68" s="73"/>
      <c r="C68" s="73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Reporting</vt:lpstr>
      <vt:lpstr>RecordKeeping</vt:lpstr>
      <vt:lpstr>Burden Summary</vt:lpstr>
      <vt:lpstr>Notes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lywilliams</cp:lastModifiedBy>
  <cp:lastPrinted>2013-02-06T18:29:00Z</cp:lastPrinted>
  <dcterms:created xsi:type="dcterms:W3CDTF">2011-04-25T16:43:00Z</dcterms:created>
  <dcterms:modified xsi:type="dcterms:W3CDTF">2013-02-15T18:50:04Z</dcterms:modified>
</cp:coreProperties>
</file>