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20" windowHeight="12405"/>
  </bookViews>
  <sheets>
    <sheet name="2013 Extension 0584-0064" sheetId="4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K15" i="4"/>
  <c r="F39" l="1"/>
  <c r="G38"/>
  <c r="F38" s="1"/>
  <c r="G14" l="1"/>
  <c r="I14" l="1"/>
  <c r="K14" s="1"/>
  <c r="G4" l="1"/>
  <c r="G5"/>
  <c r="G6"/>
  <c r="I6" s="1"/>
  <c r="K6" s="1"/>
  <c r="G7"/>
  <c r="I7" s="1"/>
  <c r="K7" s="1"/>
  <c r="G8"/>
  <c r="G9"/>
  <c r="G10"/>
  <c r="G11"/>
  <c r="G12"/>
  <c r="G13"/>
  <c r="E16"/>
  <c r="E43" s="1"/>
  <c r="G20"/>
  <c r="G21"/>
  <c r="I22"/>
  <c r="K22" s="1"/>
  <c r="G23"/>
  <c r="G24"/>
  <c r="G25"/>
  <c r="G26"/>
  <c r="G27"/>
  <c r="G28"/>
  <c r="G29"/>
  <c r="G30"/>
  <c r="G31"/>
  <c r="G32"/>
  <c r="G33"/>
  <c r="I38"/>
  <c r="K38" s="1"/>
  <c r="I29" l="1"/>
  <c r="K29" s="1"/>
  <c r="I12"/>
  <c r="K12" s="1"/>
  <c r="I5"/>
  <c r="K5" s="1"/>
  <c r="I30"/>
  <c r="K30" s="1"/>
  <c r="I26"/>
  <c r="K26" s="1"/>
  <c r="I13"/>
  <c r="K13" s="1"/>
  <c r="I9"/>
  <c r="K9" s="1"/>
  <c r="I32"/>
  <c r="K32" s="1"/>
  <c r="I28"/>
  <c r="K28" s="1"/>
  <c r="I24"/>
  <c r="K24" s="1"/>
  <c r="I20"/>
  <c r="K20" s="1"/>
  <c r="I11"/>
  <c r="K11" s="1"/>
  <c r="I4"/>
  <c r="K4" s="1"/>
  <c r="I33"/>
  <c r="K33" s="1"/>
  <c r="I25"/>
  <c r="K25" s="1"/>
  <c r="I8"/>
  <c r="K8" s="1"/>
  <c r="I31"/>
  <c r="K31" s="1"/>
  <c r="I27"/>
  <c r="K27" s="1"/>
  <c r="I23"/>
  <c r="K23" s="1"/>
  <c r="I10"/>
  <c r="G40"/>
  <c r="G34"/>
  <c r="F34" s="1"/>
  <c r="G16"/>
  <c r="I21"/>
  <c r="K21" s="1"/>
  <c r="I39"/>
  <c r="K39" s="1"/>
  <c r="K40" s="1"/>
  <c r="I16" l="1"/>
  <c r="H16" s="1"/>
  <c r="K10"/>
  <c r="K16" s="1"/>
  <c r="K34"/>
  <c r="F40"/>
  <c r="F16"/>
  <c r="G43"/>
  <c r="I40"/>
  <c r="H40" s="1"/>
  <c r="I34"/>
  <c r="H34" s="1"/>
  <c r="K43" l="1"/>
  <c r="F43"/>
  <c r="I43"/>
  <c r="H43" l="1"/>
</calcChain>
</file>

<file path=xl/sharedStrings.xml><?xml version="1.0" encoding="utf-8"?>
<sst xmlns="http://schemas.openxmlformats.org/spreadsheetml/2006/main" count="76" uniqueCount="49">
  <si>
    <t xml:space="preserve"> </t>
  </si>
  <si>
    <t>Quarterly Report</t>
  </si>
  <si>
    <t>Change Report</t>
  </si>
  <si>
    <t>Notice of Eligibility or Denial</t>
  </si>
  <si>
    <t>Notice of Missed Interviews</t>
  </si>
  <si>
    <t>Notice of Expiration of Certification</t>
  </si>
  <si>
    <t>Notice of Adverse Action (NOAA)</t>
  </si>
  <si>
    <t>Adequate Notice</t>
  </si>
  <si>
    <t>Request for Contact</t>
  </si>
  <si>
    <t>Case Files</t>
  </si>
  <si>
    <t>Monitoring Duplicate Participation</t>
  </si>
  <si>
    <t>Monthly Report</t>
  </si>
  <si>
    <t xml:space="preserve">Total Burden </t>
  </si>
  <si>
    <t xml:space="preserve">Total Annual Responses </t>
  </si>
  <si>
    <t>Tota No. Respondents</t>
  </si>
  <si>
    <t>BURDEN FOR THIS COLLECTION 0064</t>
  </si>
  <si>
    <t>Recordkeeping</t>
  </si>
  <si>
    <t>local agencies</t>
  </si>
  <si>
    <t xml:space="preserve">(d)                                          Total Annual Recordkeeping hours (bxc) </t>
  </si>
  <si>
    <t xml:space="preserve">(c )                                         Annual hours per Recordkeeper </t>
  </si>
  <si>
    <t xml:space="preserve">(b)                                               No. of Recordkeeper                                 </t>
  </si>
  <si>
    <t xml:space="preserve">(a)                                                                   Description of Record keeping Activity </t>
  </si>
  <si>
    <t>Affected Public</t>
  </si>
  <si>
    <t>Reporting</t>
  </si>
  <si>
    <t>Semiannual or Simplified Report</t>
  </si>
  <si>
    <t>Monthly Reports</t>
  </si>
  <si>
    <t>Application for Recertification</t>
  </si>
  <si>
    <t>Application to participate in the FSP</t>
  </si>
  <si>
    <t>State Agencies</t>
  </si>
  <si>
    <t>Total Individual/Household Burden</t>
  </si>
  <si>
    <t>Semiannual or Simplified Reporting</t>
  </si>
  <si>
    <t>Households</t>
  </si>
  <si>
    <t>Individuals</t>
  </si>
  <si>
    <t>(g)                              Total Burden                                        (exf)</t>
  </si>
  <si>
    <t>(f)                               Hours Per Response</t>
  </si>
  <si>
    <t>(e)                                     Total Annual Responses                                         (cxd)</t>
  </si>
  <si>
    <t>(d)                                                    No. Responses Per Respondent</t>
  </si>
  <si>
    <t>(c )                                         No. Respondents</t>
  </si>
  <si>
    <t>(b)           Form Number</t>
  </si>
  <si>
    <t xml:space="preserve">(a)                                                                                      Description of Collection Activity </t>
  </si>
  <si>
    <t>SUMMARY OF BURDEN - #0584-0064</t>
  </si>
  <si>
    <t>Hours Per Response</t>
  </si>
  <si>
    <t>Cost to Respondents</t>
  </si>
  <si>
    <t xml:space="preserve">BP Deepwater Reporting </t>
  </si>
  <si>
    <t xml:space="preserve">Additional Application for Recertification </t>
  </si>
  <si>
    <t>Notice of Missing or Incomplete Report</t>
  </si>
  <si>
    <t xml:space="preserve">                                              Responses Per Respondent</t>
  </si>
  <si>
    <t>Hourly Cost to Respondent</t>
  </si>
  <si>
    <t>--</t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</si>
</sst>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0"/>
    <numFmt numFmtId="166" formatCode="#,##0.0000"/>
    <numFmt numFmtId="167" formatCode="#,##0.000"/>
    <numFmt numFmtId="168" formatCode="#,##0.00000000"/>
    <numFmt numFmtId="169" formatCode="0.00000000"/>
    <numFmt numFmtId="170" formatCode="0.000"/>
    <numFmt numFmtId="171" formatCode="#,##0.000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4"/>
      <name val="Arial"/>
      <family val="2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3" fillId="0" borderId="0" xfId="3" applyFont="1"/>
    <xf numFmtId="0" fontId="4" fillId="0" borderId="0" xfId="3" applyFont="1" applyBorder="1" applyAlignment="1">
      <alignment horizontal="right"/>
    </xf>
    <xf numFmtId="4" fontId="4" fillId="0" borderId="4" xfId="3" applyNumberFormat="1" applyFont="1" applyFill="1" applyBorder="1" applyAlignment="1">
      <alignment vertical="center"/>
    </xf>
    <xf numFmtId="3" fontId="4" fillId="0" borderId="4" xfId="3" applyNumberFormat="1" applyFont="1" applyFill="1" applyBorder="1" applyAlignment="1">
      <alignment vertical="center"/>
    </xf>
    <xf numFmtId="0" fontId="4" fillId="2" borderId="2" xfId="3" applyFont="1" applyFill="1" applyBorder="1" applyAlignment="1">
      <alignment horizontal="right" vertical="center"/>
    </xf>
    <xf numFmtId="0" fontId="4" fillId="2" borderId="1" xfId="3" applyFont="1" applyFill="1" applyBorder="1" applyAlignment="1">
      <alignment vertical="center"/>
    </xf>
    <xf numFmtId="0" fontId="5" fillId="0" borderId="5" xfId="3" applyFont="1" applyBorder="1" applyAlignment="1">
      <alignment horizontal="center" vertical="center" wrapText="1"/>
    </xf>
    <xf numFmtId="165" fontId="3" fillId="0" borderId="0" xfId="3" applyNumberFormat="1" applyFont="1" applyFill="1" applyBorder="1"/>
    <xf numFmtId="0" fontId="3" fillId="0" borderId="0" xfId="3" applyFont="1" applyFill="1" applyBorder="1"/>
    <xf numFmtId="4" fontId="3" fillId="0" borderId="0" xfId="3" applyNumberFormat="1" applyFont="1" applyFill="1" applyBorder="1"/>
    <xf numFmtId="1" fontId="3" fillId="0" borderId="0" xfId="3" applyNumberFormat="1" applyFont="1" applyFill="1" applyBorder="1"/>
    <xf numFmtId="4" fontId="3" fillId="0" borderId="6" xfId="3" applyNumberFormat="1" applyFont="1" applyFill="1" applyBorder="1"/>
    <xf numFmtId="165" fontId="3" fillId="0" borderId="6" xfId="3" applyNumberFormat="1" applyFont="1" applyFill="1" applyBorder="1"/>
    <xf numFmtId="3" fontId="3" fillId="0" borderId="6" xfId="3" applyNumberFormat="1" applyFont="1" applyFill="1" applyBorder="1"/>
    <xf numFmtId="0" fontId="4" fillId="0" borderId="6" xfId="3" applyFont="1" applyFill="1" applyBorder="1" applyAlignment="1">
      <alignment horizontal="right"/>
    </xf>
    <xf numFmtId="0" fontId="4" fillId="0" borderId="6" xfId="3" applyFont="1" applyFill="1" applyBorder="1"/>
    <xf numFmtId="166" fontId="4" fillId="2" borderId="7" xfId="3" applyNumberFormat="1" applyFont="1" applyFill="1" applyBorder="1"/>
    <xf numFmtId="167" fontId="4" fillId="2" borderId="7" xfId="3" applyNumberFormat="1" applyFont="1" applyFill="1" applyBorder="1"/>
    <xf numFmtId="3" fontId="4" fillId="2" borderId="7" xfId="3" applyNumberFormat="1" applyFont="1" applyFill="1" applyBorder="1"/>
    <xf numFmtId="0" fontId="4" fillId="2" borderId="7" xfId="3" applyFont="1" applyFill="1" applyBorder="1" applyAlignment="1">
      <alignment horizontal="right"/>
    </xf>
    <xf numFmtId="0" fontId="4" fillId="2" borderId="8" xfId="3" applyFont="1" applyFill="1" applyBorder="1" applyAlignment="1">
      <alignment horizontal="right"/>
    </xf>
    <xf numFmtId="0" fontId="4" fillId="2" borderId="9" xfId="3" applyFont="1" applyFill="1" applyBorder="1"/>
    <xf numFmtId="4" fontId="3" fillId="0" borderId="10" xfId="3" applyNumberFormat="1" applyFont="1" applyBorder="1"/>
    <xf numFmtId="168" fontId="3" fillId="0" borderId="10" xfId="3" applyNumberFormat="1" applyFont="1" applyBorder="1"/>
    <xf numFmtId="0" fontId="3" fillId="0" borderId="11" xfId="3" applyFont="1" applyBorder="1"/>
    <xf numFmtId="0" fontId="3" fillId="2" borderId="12" xfId="3" applyFont="1" applyFill="1" applyBorder="1"/>
    <xf numFmtId="4" fontId="3" fillId="0" borderId="5" xfId="3" applyNumberFormat="1" applyFont="1" applyBorder="1"/>
    <xf numFmtId="0" fontId="3" fillId="0" borderId="5" xfId="3" applyFont="1" applyBorder="1"/>
    <xf numFmtId="0" fontId="3" fillId="2" borderId="13" xfId="3" applyFont="1" applyFill="1" applyBorder="1"/>
    <xf numFmtId="4" fontId="3" fillId="0" borderId="3" xfId="3" applyNumberFormat="1" applyFont="1" applyFill="1" applyBorder="1"/>
    <xf numFmtId="0" fontId="4" fillId="0" borderId="0" xfId="3" applyFont="1" applyFill="1" applyBorder="1"/>
    <xf numFmtId="0" fontId="4" fillId="0" borderId="9" xfId="3" applyFont="1" applyBorder="1"/>
    <xf numFmtId="4" fontId="3" fillId="0" borderId="14" xfId="3" applyNumberFormat="1" applyFont="1" applyFill="1" applyBorder="1"/>
    <xf numFmtId="165" fontId="3" fillId="0" borderId="14" xfId="3" applyNumberFormat="1" applyFont="1" applyFill="1" applyBorder="1"/>
    <xf numFmtId="3" fontId="3" fillId="0" borderId="14" xfId="3" applyNumberFormat="1" applyFont="1" applyFill="1" applyBorder="1"/>
    <xf numFmtId="0" fontId="4" fillId="0" borderId="14" xfId="3" applyFont="1" applyFill="1" applyBorder="1" applyAlignment="1">
      <alignment horizontal="right"/>
    </xf>
    <xf numFmtId="0" fontId="3" fillId="0" borderId="14" xfId="3" applyFont="1" applyFill="1" applyBorder="1"/>
    <xf numFmtId="165" fontId="4" fillId="2" borderId="15" xfId="3" applyNumberFormat="1" applyFont="1" applyFill="1" applyBorder="1"/>
    <xf numFmtId="4" fontId="4" fillId="2" borderId="15" xfId="3" applyNumberFormat="1" applyFont="1" applyFill="1" applyBorder="1"/>
    <xf numFmtId="3" fontId="4" fillId="2" borderId="15" xfId="3" applyNumberFormat="1" applyFont="1" applyFill="1" applyBorder="1"/>
    <xf numFmtId="0" fontId="4" fillId="2" borderId="15" xfId="3" applyFont="1" applyFill="1" applyBorder="1" applyAlignment="1">
      <alignment horizontal="right"/>
    </xf>
    <xf numFmtId="0" fontId="4" fillId="2" borderId="16" xfId="3" applyFont="1" applyFill="1" applyBorder="1" applyAlignment="1">
      <alignment horizontal="right"/>
    </xf>
    <xf numFmtId="0" fontId="3" fillId="2" borderId="17" xfId="3" applyFont="1" applyFill="1" applyBorder="1"/>
    <xf numFmtId="4" fontId="3" fillId="0" borderId="10" xfId="3" applyNumberFormat="1" applyFont="1" applyBorder="1" applyAlignment="1">
      <alignment horizontal="right" wrapText="1"/>
    </xf>
    <xf numFmtId="3" fontId="3" fillId="0" borderId="10" xfId="3" applyNumberFormat="1" applyFont="1" applyBorder="1" applyAlignment="1">
      <alignment horizontal="right" wrapText="1"/>
    </xf>
    <xf numFmtId="0" fontId="3" fillId="0" borderId="10" xfId="3" applyFont="1" applyBorder="1"/>
    <xf numFmtId="0" fontId="3" fillId="2" borderId="18" xfId="3" applyFont="1" applyFill="1" applyBorder="1"/>
    <xf numFmtId="4" fontId="3" fillId="0" borderId="13" xfId="3" applyNumberFormat="1" applyFont="1" applyBorder="1"/>
    <xf numFmtId="4" fontId="3" fillId="0" borderId="13" xfId="3" applyNumberFormat="1" applyFont="1" applyBorder="1" applyAlignment="1">
      <alignment horizontal="right" wrapText="1"/>
    </xf>
    <xf numFmtId="3" fontId="3" fillId="0" borderId="13" xfId="3" applyNumberFormat="1" applyFont="1" applyBorder="1" applyAlignment="1">
      <alignment horizontal="right" wrapText="1"/>
    </xf>
    <xf numFmtId="0" fontId="3" fillId="0" borderId="13" xfId="3" applyFont="1" applyBorder="1"/>
    <xf numFmtId="167" fontId="3" fillId="0" borderId="13" xfId="3" applyNumberFormat="1" applyFont="1" applyBorder="1" applyAlignment="1">
      <alignment horizontal="right" wrapText="1"/>
    </xf>
    <xf numFmtId="4" fontId="3" fillId="0" borderId="5" xfId="3" applyNumberFormat="1" applyFont="1" applyBorder="1" applyAlignment="1">
      <alignment horizontal="right" wrapText="1"/>
    </xf>
    <xf numFmtId="166" fontId="3" fillId="0" borderId="13" xfId="3" applyNumberFormat="1" applyFont="1" applyBorder="1" applyAlignment="1">
      <alignment horizontal="right" wrapText="1"/>
    </xf>
    <xf numFmtId="3" fontId="3" fillId="0" borderId="0" xfId="3" applyNumberFormat="1" applyFont="1"/>
    <xf numFmtId="0" fontId="3" fillId="0" borderId="5" xfId="3" applyFont="1" applyBorder="1" applyAlignment="1">
      <alignment wrapText="1"/>
    </xf>
    <xf numFmtId="3" fontId="3" fillId="0" borderId="5" xfId="3" applyNumberFormat="1" applyFont="1" applyBorder="1" applyAlignment="1">
      <alignment horizontal="right" wrapText="1"/>
    </xf>
    <xf numFmtId="165" fontId="3" fillId="0" borderId="20" xfId="3" applyNumberFormat="1" applyFont="1" applyFill="1" applyBorder="1"/>
    <xf numFmtId="4" fontId="3" fillId="0" borderId="20" xfId="3" applyNumberFormat="1" applyFont="1" applyFill="1" applyBorder="1"/>
    <xf numFmtId="0" fontId="3" fillId="0" borderId="20" xfId="3" applyFont="1" applyFill="1" applyBorder="1"/>
    <xf numFmtId="1" fontId="3" fillId="0" borderId="20" xfId="3" applyNumberFormat="1" applyFont="1" applyFill="1" applyBorder="1"/>
    <xf numFmtId="0" fontId="4" fillId="0" borderId="20" xfId="3" applyFont="1" applyBorder="1" applyAlignment="1">
      <alignment horizontal="right"/>
    </xf>
    <xf numFmtId="0" fontId="4" fillId="0" borderId="21" xfId="3" applyFont="1" applyBorder="1"/>
    <xf numFmtId="165" fontId="4" fillId="2" borderId="7" xfId="3" applyNumberFormat="1" applyFont="1" applyFill="1" applyBorder="1"/>
    <xf numFmtId="169" fontId="4" fillId="2" borderId="7" xfId="3" applyNumberFormat="1" applyFont="1" applyFill="1" applyBorder="1"/>
    <xf numFmtId="0" fontId="3" fillId="2" borderId="7" xfId="3" applyFont="1" applyFill="1" applyBorder="1"/>
    <xf numFmtId="170" fontId="3" fillId="0" borderId="13" xfId="3" applyNumberFormat="1" applyFont="1" applyBorder="1" applyAlignment="1">
      <alignment horizontal="right" wrapText="1"/>
    </xf>
    <xf numFmtId="170" fontId="3" fillId="0" borderId="5" xfId="3" applyNumberFormat="1" applyFont="1" applyBorder="1" applyAlignment="1">
      <alignment horizontal="right" wrapText="1"/>
    </xf>
    <xf numFmtId="0" fontId="3" fillId="0" borderId="0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4" fillId="0" borderId="0" xfId="3" applyFont="1"/>
    <xf numFmtId="0" fontId="6" fillId="0" borderId="0" xfId="3" applyFont="1"/>
    <xf numFmtId="0" fontId="3" fillId="0" borderId="0" xfId="3" applyFont="1" applyBorder="1"/>
    <xf numFmtId="0" fontId="3" fillId="0" borderId="15" xfId="3" applyFont="1" applyBorder="1" applyAlignment="1">
      <alignment horizontal="left" wrapText="1"/>
    </xf>
    <xf numFmtId="0" fontId="3" fillId="0" borderId="15" xfId="3" applyFont="1" applyBorder="1"/>
    <xf numFmtId="4" fontId="3" fillId="0" borderId="15" xfId="3" applyNumberFormat="1" applyFont="1" applyBorder="1" applyAlignment="1">
      <alignment horizontal="right" wrapText="1"/>
    </xf>
    <xf numFmtId="170" fontId="3" fillId="0" borderId="15" xfId="3" applyNumberFormat="1" applyFont="1" applyBorder="1" applyAlignment="1">
      <alignment horizontal="right" wrapText="1"/>
    </xf>
    <xf numFmtId="2" fontId="4" fillId="0" borderId="0" xfId="3" applyNumberFormat="1" applyFont="1"/>
    <xf numFmtId="168" fontId="4" fillId="2" borderId="15" xfId="3" applyNumberFormat="1" applyFont="1" applyFill="1" applyBorder="1"/>
    <xf numFmtId="168" fontId="3" fillId="0" borderId="0" xfId="3" applyNumberFormat="1" applyFont="1"/>
    <xf numFmtId="4" fontId="4" fillId="0" borderId="0" xfId="3" applyNumberFormat="1" applyFont="1"/>
    <xf numFmtId="171" fontId="4" fillId="0" borderId="0" xfId="3" applyNumberFormat="1" applyFont="1"/>
    <xf numFmtId="165" fontId="3" fillId="0" borderId="0" xfId="3" applyNumberFormat="1" applyFont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wrapText="1"/>
    </xf>
    <xf numFmtId="164" fontId="10" fillId="0" borderId="0" xfId="1" applyNumberFormat="1" applyFont="1" applyFill="1" applyBorder="1" applyAlignment="1">
      <alignment horizontal="right" wrapText="1"/>
    </xf>
    <xf numFmtId="43" fontId="3" fillId="0" borderId="0" xfId="3" applyNumberFormat="1" applyFont="1"/>
    <xf numFmtId="0" fontId="10" fillId="0" borderId="0" xfId="0" applyFont="1" applyFill="1" applyBorder="1" applyAlignment="1">
      <alignment wrapText="1"/>
    </xf>
    <xf numFmtId="4" fontId="3" fillId="0" borderId="5" xfId="3" applyNumberFormat="1" applyFont="1" applyFill="1" applyBorder="1"/>
    <xf numFmtId="4" fontId="3" fillId="0" borderId="13" xfId="3" applyNumberFormat="1" applyFont="1" applyFill="1" applyBorder="1"/>
    <xf numFmtId="4" fontId="3" fillId="0" borderId="15" xfId="3" applyNumberFormat="1" applyFont="1" applyFill="1" applyBorder="1"/>
    <xf numFmtId="3" fontId="3" fillId="0" borderId="15" xfId="3" applyNumberFormat="1" applyFont="1" applyBorder="1" applyAlignment="1">
      <alignment horizontal="right" wrapText="1"/>
    </xf>
    <xf numFmtId="0" fontId="5" fillId="0" borderId="5" xfId="3" applyFont="1" applyFill="1" applyBorder="1" applyAlignment="1">
      <alignment horizontal="center" vertical="center" wrapText="1"/>
    </xf>
    <xf numFmtId="0" fontId="3" fillId="0" borderId="5" xfId="3" applyFont="1" applyFill="1" applyBorder="1"/>
    <xf numFmtId="3" fontId="3" fillId="0" borderId="5" xfId="3" applyNumberFormat="1" applyFont="1" applyFill="1" applyBorder="1"/>
    <xf numFmtId="167" fontId="3" fillId="0" borderId="5" xfId="3" applyNumberFormat="1" applyFont="1" applyFill="1" applyBorder="1"/>
    <xf numFmtId="0" fontId="3" fillId="0" borderId="10" xfId="3" applyFont="1" applyFill="1" applyBorder="1"/>
    <xf numFmtId="3" fontId="3" fillId="0" borderId="10" xfId="3" applyNumberFormat="1" applyFont="1" applyFill="1" applyBorder="1"/>
    <xf numFmtId="167" fontId="3" fillId="0" borderId="10" xfId="3" applyNumberFormat="1" applyFont="1" applyFill="1" applyBorder="1"/>
    <xf numFmtId="165" fontId="4" fillId="0" borderId="4" xfId="3" applyNumberFormat="1" applyFont="1" applyFill="1" applyBorder="1" applyAlignment="1">
      <alignment vertical="center"/>
    </xf>
    <xf numFmtId="44" fontId="4" fillId="2" borderId="7" xfId="2" applyFont="1" applyFill="1" applyBorder="1"/>
    <xf numFmtId="0" fontId="5" fillId="0" borderId="21" xfId="3" applyFont="1" applyBorder="1" applyAlignment="1">
      <alignment horizontal="center" vertical="center" wrapText="1"/>
    </xf>
    <xf numFmtId="44" fontId="3" fillId="0" borderId="5" xfId="2" applyFont="1" applyBorder="1"/>
    <xf numFmtId="44" fontId="3" fillId="0" borderId="10" xfId="2" applyFont="1" applyBorder="1"/>
    <xf numFmtId="0" fontId="4" fillId="2" borderId="7" xfId="3" quotePrefix="1" applyFont="1" applyFill="1" applyBorder="1" applyAlignment="1">
      <alignment horizontal="center"/>
    </xf>
    <xf numFmtId="0" fontId="3" fillId="0" borderId="20" xfId="3" applyFont="1" applyBorder="1"/>
    <xf numFmtId="4" fontId="3" fillId="0" borderId="20" xfId="3" applyNumberFormat="1" applyFont="1" applyBorder="1"/>
    <xf numFmtId="0" fontId="3" fillId="0" borderId="19" xfId="3" applyFont="1" applyBorder="1"/>
    <xf numFmtId="44" fontId="11" fillId="0" borderId="5" xfId="2" applyFont="1" applyFill="1" applyBorder="1"/>
    <xf numFmtId="44" fontId="4" fillId="2" borderId="15" xfId="2" applyFont="1" applyFill="1" applyBorder="1"/>
    <xf numFmtId="44" fontId="11" fillId="0" borderId="10" xfId="2" applyFont="1" applyFill="1" applyBorder="1"/>
    <xf numFmtId="0" fontId="4" fillId="2" borderId="22" xfId="3" quotePrefix="1" applyFont="1" applyFill="1" applyBorder="1" applyAlignment="1">
      <alignment horizontal="center"/>
    </xf>
    <xf numFmtId="44" fontId="4" fillId="0" borderId="4" xfId="2" applyFont="1" applyFill="1" applyBorder="1" applyAlignment="1">
      <alignment vertical="center"/>
    </xf>
    <xf numFmtId="0" fontId="5" fillId="0" borderId="23" xfId="3" applyFont="1" applyBorder="1" applyAlignment="1">
      <alignment horizontal="center" vertical="center" wrapText="1"/>
    </xf>
    <xf numFmtId="0" fontId="4" fillId="0" borderId="4" xfId="3" quotePrefix="1" applyFont="1" applyFill="1" applyBorder="1" applyAlignment="1">
      <alignment horizontal="center"/>
    </xf>
    <xf numFmtId="44" fontId="3" fillId="0" borderId="0" xfId="3" applyNumberFormat="1" applyFont="1"/>
    <xf numFmtId="3" fontId="12" fillId="0" borderId="0" xfId="0" applyNumberFormat="1" applyFont="1"/>
  </cellXfs>
  <cellStyles count="6">
    <cellStyle name="Comma" xfId="1" builtinId="3"/>
    <cellStyle name="Currency" xfId="2" builtinId="4"/>
    <cellStyle name="Hyperlink" xfId="5" builtinId="8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28</xdr:row>
      <xdr:rowOff>0</xdr:rowOff>
    </xdr:from>
    <xdr:to>
      <xdr:col>4</xdr:col>
      <xdr:colOff>542925</xdr:colOff>
      <xdr:row>28</xdr:row>
      <xdr:rowOff>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 flipV="1">
          <a:off x="2981325" y="437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533400</xdr:colOff>
      <xdr:row>28</xdr:row>
      <xdr:rowOff>0</xdr:rowOff>
    </xdr:from>
    <xdr:to>
      <xdr:col>8</xdr:col>
      <xdr:colOff>533400</xdr:colOff>
      <xdr:row>28</xdr:row>
      <xdr:rowOff>0</xdr:rowOff>
    </xdr:to>
    <xdr:sp macro="" textlink="">
      <xdr:nvSpPr>
        <xdr:cNvPr id="3" name="Line 13"/>
        <xdr:cNvSpPr>
          <a:spLocks noChangeShapeType="1"/>
        </xdr:cNvSpPr>
      </xdr:nvSpPr>
      <xdr:spPr bwMode="auto">
        <a:xfrm flipV="1">
          <a:off x="5410200" y="437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50"/>
  <sheetViews>
    <sheetView tabSelected="1" workbookViewId="0">
      <selection activeCell="A46" sqref="A46"/>
    </sheetView>
  </sheetViews>
  <sheetFormatPr defaultRowHeight="12.75"/>
  <cols>
    <col min="1" max="1" width="1.5703125" style="1" customWidth="1"/>
    <col min="2" max="2" width="15.85546875" style="1" customWidth="1"/>
    <col min="3" max="3" width="31" style="1" customWidth="1"/>
    <col min="4" max="4" width="7.7109375" style="1" customWidth="1"/>
    <col min="5" max="5" width="16" style="1" customWidth="1"/>
    <col min="6" max="6" width="15.85546875" style="1" customWidth="1"/>
    <col min="7" max="7" width="19" style="1" bestFit="1" customWidth="1"/>
    <col min="8" max="8" width="11.5703125" style="1" customWidth="1"/>
    <col min="9" max="9" width="21.7109375" style="1" customWidth="1"/>
    <col min="10" max="10" width="12.42578125" style="1" customWidth="1"/>
    <col min="11" max="11" width="16.7109375" style="1" bestFit="1" customWidth="1"/>
    <col min="12" max="13" width="16" style="1" bestFit="1" customWidth="1"/>
    <col min="14" max="14" width="19" style="1" bestFit="1" customWidth="1"/>
    <col min="15" max="15" width="14.85546875" style="1" bestFit="1" customWidth="1"/>
    <col min="16" max="16384" width="9.140625" style="1"/>
  </cols>
  <sheetData>
    <row r="1" spans="2:15" ht="18">
      <c r="B1" s="72" t="s">
        <v>40</v>
      </c>
    </row>
    <row r="2" spans="2:15" ht="38.25">
      <c r="B2" s="7" t="s">
        <v>22</v>
      </c>
      <c r="C2" s="7" t="s">
        <v>39</v>
      </c>
      <c r="D2" s="7" t="s">
        <v>38</v>
      </c>
      <c r="E2" s="7" t="s">
        <v>37</v>
      </c>
      <c r="F2" s="7" t="s">
        <v>36</v>
      </c>
      <c r="G2" s="7" t="s">
        <v>35</v>
      </c>
      <c r="H2" s="7" t="s">
        <v>34</v>
      </c>
      <c r="I2" s="103" t="s">
        <v>33</v>
      </c>
      <c r="J2" s="103" t="s">
        <v>47</v>
      </c>
      <c r="K2" s="7" t="s">
        <v>42</v>
      </c>
    </row>
    <row r="3" spans="2:15">
      <c r="B3" s="63" t="s">
        <v>23</v>
      </c>
      <c r="D3" s="71"/>
      <c r="E3" s="70"/>
      <c r="F3" s="70"/>
      <c r="G3" s="70"/>
      <c r="H3" s="70"/>
      <c r="I3" s="69"/>
    </row>
    <row r="4" spans="2:15" ht="15.95" customHeight="1">
      <c r="B4" s="29" t="s">
        <v>32</v>
      </c>
      <c r="C4" s="28" t="s">
        <v>27</v>
      </c>
      <c r="D4" s="28" t="s">
        <v>0</v>
      </c>
      <c r="E4" s="57">
        <v>10967909</v>
      </c>
      <c r="F4" s="53">
        <v>1</v>
      </c>
      <c r="G4" s="53">
        <f t="shared" ref="G4:G14" si="0">SUM(E4*F4)</f>
        <v>10967909</v>
      </c>
      <c r="H4" s="68">
        <v>0.32</v>
      </c>
      <c r="I4" s="27">
        <f t="shared" ref="I4:I14" si="1">SUM(G4*H4)</f>
        <v>3509730.88</v>
      </c>
      <c r="J4" s="104">
        <v>7.25</v>
      </c>
      <c r="K4" s="104">
        <f>I4*J4</f>
        <v>25445548.879999999</v>
      </c>
      <c r="O4" s="83"/>
    </row>
    <row r="5" spans="2:15" ht="15.95" customHeight="1">
      <c r="B5" s="47" t="s">
        <v>31</v>
      </c>
      <c r="C5" s="28" t="s">
        <v>26</v>
      </c>
      <c r="D5" s="28" t="s">
        <v>0</v>
      </c>
      <c r="E5" s="57">
        <v>10121739</v>
      </c>
      <c r="F5" s="53">
        <v>1</v>
      </c>
      <c r="G5" s="53">
        <f t="shared" si="0"/>
        <v>10121739</v>
      </c>
      <c r="H5" s="68">
        <v>0.32</v>
      </c>
      <c r="I5" s="27">
        <f t="shared" si="1"/>
        <v>3238956.48</v>
      </c>
      <c r="J5" s="104">
        <v>7.25</v>
      </c>
      <c r="K5" s="104">
        <f t="shared" ref="K5:K15" si="2">I5*J5</f>
        <v>23482434.48</v>
      </c>
    </row>
    <row r="6" spans="2:15" ht="25.5">
      <c r="B6" s="47"/>
      <c r="C6" s="56" t="s">
        <v>44</v>
      </c>
      <c r="D6" s="51"/>
      <c r="E6" s="55">
        <v>3940307</v>
      </c>
      <c r="F6" s="49">
        <v>1</v>
      </c>
      <c r="G6" s="53">
        <f t="shared" si="0"/>
        <v>3940307</v>
      </c>
      <c r="H6" s="1">
        <v>0.1336</v>
      </c>
      <c r="I6" s="90">
        <f t="shared" si="1"/>
        <v>526425.01520000002</v>
      </c>
      <c r="J6" s="104">
        <v>7.25</v>
      </c>
      <c r="K6" s="104">
        <f t="shared" si="2"/>
        <v>3816581.3602</v>
      </c>
    </row>
    <row r="7" spans="2:15" ht="15.95" customHeight="1">
      <c r="B7" s="47"/>
      <c r="C7" s="51" t="s">
        <v>11</v>
      </c>
      <c r="D7" s="51"/>
      <c r="E7" s="50">
        <v>142506</v>
      </c>
      <c r="F7" s="49">
        <v>11</v>
      </c>
      <c r="G7" s="53">
        <f t="shared" si="0"/>
        <v>1567566</v>
      </c>
      <c r="H7" s="67">
        <v>0.12</v>
      </c>
      <c r="I7" s="90">
        <f t="shared" si="1"/>
        <v>188107.91999999998</v>
      </c>
      <c r="J7" s="104">
        <v>7.25</v>
      </c>
      <c r="K7" s="104">
        <f t="shared" si="2"/>
        <v>1363782.42</v>
      </c>
    </row>
    <row r="8" spans="2:15" ht="15.95" customHeight="1">
      <c r="B8" s="47"/>
      <c r="C8" s="51" t="s">
        <v>1</v>
      </c>
      <c r="D8" s="51"/>
      <c r="E8" s="50">
        <v>799469</v>
      </c>
      <c r="F8" s="49">
        <v>3</v>
      </c>
      <c r="G8" s="53">
        <f t="shared" si="0"/>
        <v>2398407</v>
      </c>
      <c r="H8" s="67">
        <v>0.13</v>
      </c>
      <c r="I8" s="90">
        <f t="shared" si="1"/>
        <v>311792.91000000003</v>
      </c>
      <c r="J8" s="104">
        <v>7.25</v>
      </c>
      <c r="K8" s="104">
        <f t="shared" si="2"/>
        <v>2260498.5975000001</v>
      </c>
    </row>
    <row r="9" spans="2:15" ht="15.95" customHeight="1">
      <c r="B9" s="47"/>
      <c r="C9" s="51" t="s">
        <v>30</v>
      </c>
      <c r="D9" s="51"/>
      <c r="E9" s="50">
        <v>10788683</v>
      </c>
      <c r="F9" s="49">
        <v>1</v>
      </c>
      <c r="G9" s="49">
        <f t="shared" si="0"/>
        <v>10788683</v>
      </c>
      <c r="H9" s="67">
        <v>0.13</v>
      </c>
      <c r="I9" s="91">
        <f t="shared" si="1"/>
        <v>1402528.79</v>
      </c>
      <c r="J9" s="104">
        <v>7.25</v>
      </c>
      <c r="K9" s="104">
        <f t="shared" si="2"/>
        <v>10168333.727500001</v>
      </c>
    </row>
    <row r="10" spans="2:15" ht="15.95" customHeight="1">
      <c r="B10" s="47"/>
      <c r="C10" s="51" t="s">
        <v>2</v>
      </c>
      <c r="D10" s="51"/>
      <c r="E10" s="50">
        <v>1664843</v>
      </c>
      <c r="F10" s="49">
        <v>1</v>
      </c>
      <c r="G10" s="49">
        <f t="shared" si="0"/>
        <v>1664843</v>
      </c>
      <c r="H10" s="67">
        <v>0.08</v>
      </c>
      <c r="I10" s="91">
        <f t="shared" si="1"/>
        <v>133187.44</v>
      </c>
      <c r="J10" s="104">
        <v>7.25</v>
      </c>
      <c r="K10" s="104">
        <f t="shared" si="2"/>
        <v>965608.94000000006</v>
      </c>
    </row>
    <row r="11" spans="2:15" ht="15.95" customHeight="1">
      <c r="B11" s="47"/>
      <c r="C11" s="51" t="s">
        <v>4</v>
      </c>
      <c r="D11" s="51"/>
      <c r="E11" s="50">
        <v>1693242</v>
      </c>
      <c r="F11" s="49">
        <v>1</v>
      </c>
      <c r="G11" s="49">
        <f t="shared" si="0"/>
        <v>1693242</v>
      </c>
      <c r="H11" s="67">
        <v>0.02</v>
      </c>
      <c r="I11" s="91">
        <f t="shared" si="1"/>
        <v>33864.840000000004</v>
      </c>
      <c r="J11" s="104">
        <v>7.25</v>
      </c>
      <c r="K11" s="104">
        <f t="shared" si="2"/>
        <v>245520.09000000003</v>
      </c>
    </row>
    <row r="12" spans="2:15" ht="15.95" customHeight="1">
      <c r="B12" s="47"/>
      <c r="C12" s="51" t="s">
        <v>6</v>
      </c>
      <c r="D12" s="51"/>
      <c r="E12" s="50">
        <v>47695.75</v>
      </c>
      <c r="F12" s="49">
        <v>1</v>
      </c>
      <c r="G12" s="49">
        <f t="shared" si="0"/>
        <v>47695.75</v>
      </c>
      <c r="H12" s="67">
        <v>0.02</v>
      </c>
      <c r="I12" s="91">
        <f t="shared" si="1"/>
        <v>953.91499999999996</v>
      </c>
      <c r="J12" s="104">
        <v>7.25</v>
      </c>
      <c r="K12" s="104">
        <f t="shared" si="2"/>
        <v>6915.88375</v>
      </c>
    </row>
    <row r="13" spans="2:15" ht="15.95" customHeight="1">
      <c r="B13" s="47"/>
      <c r="C13" s="51" t="s">
        <v>7</v>
      </c>
      <c r="D13" s="51"/>
      <c r="E13" s="50">
        <v>8430</v>
      </c>
      <c r="F13" s="49">
        <v>1</v>
      </c>
      <c r="G13" s="49">
        <f t="shared" si="0"/>
        <v>8430</v>
      </c>
      <c r="H13" s="67">
        <v>0.02</v>
      </c>
      <c r="I13" s="91">
        <f t="shared" si="1"/>
        <v>168.6</v>
      </c>
      <c r="J13" s="104">
        <v>7.25</v>
      </c>
      <c r="K13" s="104">
        <f t="shared" si="2"/>
        <v>1222.3499999999999</v>
      </c>
    </row>
    <row r="14" spans="2:15" ht="15.95" customHeight="1">
      <c r="B14" s="47"/>
      <c r="C14" s="28" t="s">
        <v>8</v>
      </c>
      <c r="D14" s="28"/>
      <c r="E14" s="57">
        <v>763132</v>
      </c>
      <c r="F14" s="53">
        <v>1</v>
      </c>
      <c r="G14" s="53">
        <f t="shared" si="0"/>
        <v>763132</v>
      </c>
      <c r="H14" s="68">
        <v>0.03</v>
      </c>
      <c r="I14" s="90">
        <f t="shared" si="1"/>
        <v>22893.96</v>
      </c>
      <c r="J14" s="104">
        <v>7.25</v>
      </c>
      <c r="K14" s="104">
        <f t="shared" si="2"/>
        <v>165981.21</v>
      </c>
    </row>
    <row r="15" spans="2:15" ht="13.5" thickBot="1">
      <c r="B15" s="47"/>
      <c r="C15" s="74" t="s">
        <v>43</v>
      </c>
      <c r="D15" s="75"/>
      <c r="E15" s="93">
        <v>0</v>
      </c>
      <c r="F15" s="76">
        <v>0</v>
      </c>
      <c r="G15" s="76">
        <v>0</v>
      </c>
      <c r="H15" s="77">
        <v>0</v>
      </c>
      <c r="I15" s="92">
        <v>4600</v>
      </c>
      <c r="J15" s="105">
        <v>7.25</v>
      </c>
      <c r="K15" s="105">
        <f t="shared" si="2"/>
        <v>33350</v>
      </c>
    </row>
    <row r="16" spans="2:15" ht="15.95" customHeight="1">
      <c r="B16" s="66"/>
      <c r="C16" s="20" t="s">
        <v>29</v>
      </c>
      <c r="D16" s="20"/>
      <c r="E16" s="19">
        <f>SUM(E4+E6)</f>
        <v>14908216</v>
      </c>
      <c r="F16" s="65">
        <f>SUM(G16/E16)</f>
        <v>2.9488406761748021</v>
      </c>
      <c r="G16" s="64">
        <f>SUM(G4:G15)</f>
        <v>43961953.75</v>
      </c>
      <c r="H16" s="64">
        <f>SUM(I16/G16)</f>
        <v>0.21321187869636024</v>
      </c>
      <c r="I16" s="64">
        <f>SUM(I4:I15)</f>
        <v>9373210.7501999997</v>
      </c>
      <c r="J16" s="106" t="s">
        <v>48</v>
      </c>
      <c r="K16" s="102">
        <f>SUM(K4:K15)</f>
        <v>67955777.938950002</v>
      </c>
    </row>
    <row r="17" spans="2:14" ht="15.95" customHeight="1">
      <c r="C17" s="2"/>
      <c r="D17" s="2"/>
      <c r="E17" s="11"/>
      <c r="F17" s="9"/>
      <c r="G17" s="10" t="s">
        <v>0</v>
      </c>
      <c r="H17" s="8"/>
      <c r="I17" s="10"/>
      <c r="J17" s="107"/>
      <c r="K17" s="108"/>
    </row>
    <row r="18" spans="2:14" ht="15.95" customHeight="1">
      <c r="B18" s="16"/>
      <c r="C18" s="15"/>
      <c r="D18" s="15"/>
      <c r="E18" s="14"/>
      <c r="F18" s="13"/>
      <c r="G18" s="12"/>
      <c r="H18" s="12"/>
      <c r="I18" s="12"/>
      <c r="J18" s="107"/>
      <c r="K18" s="108"/>
    </row>
    <row r="19" spans="2:14" ht="35.1" customHeight="1">
      <c r="B19" s="63" t="s">
        <v>23</v>
      </c>
      <c r="C19" s="62"/>
      <c r="D19" s="62"/>
      <c r="E19" s="61"/>
      <c r="F19" s="60"/>
      <c r="G19" s="59"/>
      <c r="H19" s="58"/>
      <c r="I19" s="59"/>
      <c r="J19" s="73"/>
      <c r="K19" s="109"/>
    </row>
    <row r="20" spans="2:14" ht="20.100000000000001" customHeight="1">
      <c r="B20" s="29" t="s">
        <v>28</v>
      </c>
      <c r="C20" s="28" t="s">
        <v>27</v>
      </c>
      <c r="D20" s="28" t="s">
        <v>0</v>
      </c>
      <c r="E20" s="57">
        <v>53</v>
      </c>
      <c r="F20" s="49">
        <v>206941.67924500001</v>
      </c>
      <c r="G20" s="53">
        <f>SUM(E20*F20)</f>
        <v>10967908.999985</v>
      </c>
      <c r="H20" s="49">
        <v>0.32</v>
      </c>
      <c r="I20" s="27">
        <f t="shared" ref="I20:I33" si="3">SUM(G20*H20)</f>
        <v>3509730.8799952003</v>
      </c>
      <c r="J20" s="110">
        <v>9.8699999999999992</v>
      </c>
      <c r="K20" s="104">
        <f t="shared" ref="K20:K33" si="4">I20*J20</f>
        <v>34641043.785552621</v>
      </c>
    </row>
    <row r="21" spans="2:14" ht="20.100000000000001" customHeight="1">
      <c r="B21" s="47" t="s">
        <v>0</v>
      </c>
      <c r="C21" s="28" t="s">
        <v>26</v>
      </c>
      <c r="D21" s="28" t="s">
        <v>0</v>
      </c>
      <c r="E21" s="57">
        <v>53</v>
      </c>
      <c r="F21" s="53">
        <v>190976.207547</v>
      </c>
      <c r="G21" s="53">
        <f>SUM(E21*F21)</f>
        <v>10121738.999991</v>
      </c>
      <c r="H21" s="53">
        <v>0.32</v>
      </c>
      <c r="I21" s="27">
        <f t="shared" si="3"/>
        <v>3238956.4799971199</v>
      </c>
      <c r="J21" s="110">
        <v>9.8699999999999992</v>
      </c>
      <c r="K21" s="104">
        <f t="shared" si="4"/>
        <v>31968500.45757157</v>
      </c>
    </row>
    <row r="22" spans="2:14" ht="25.5">
      <c r="B22" s="47"/>
      <c r="C22" s="56" t="s">
        <v>44</v>
      </c>
      <c r="D22" s="51"/>
      <c r="E22" s="50">
        <v>50</v>
      </c>
      <c r="F22" s="55">
        <v>78809.460000000006</v>
      </c>
      <c r="G22" s="27">
        <v>3940323</v>
      </c>
      <c r="H22" s="54">
        <v>0.18378036523300001</v>
      </c>
      <c r="I22" s="90">
        <f t="shared" si="3"/>
        <v>724154.00007599033</v>
      </c>
      <c r="J22" s="110">
        <v>9.8699999999999992</v>
      </c>
      <c r="K22" s="104">
        <f t="shared" si="4"/>
        <v>7147399.9807500243</v>
      </c>
      <c r="L22" s="84"/>
      <c r="M22" s="85"/>
      <c r="N22" s="85"/>
    </row>
    <row r="23" spans="2:14" ht="20.100000000000001" customHeight="1">
      <c r="B23" s="47"/>
      <c r="C23" s="51" t="s">
        <v>25</v>
      </c>
      <c r="D23" s="51"/>
      <c r="E23" s="50">
        <v>53</v>
      </c>
      <c r="F23" s="49">
        <v>29576.716981000001</v>
      </c>
      <c r="G23" s="53">
        <f t="shared" ref="G23:G33" si="5">SUM(E23*F23)</f>
        <v>1567565.9999930002</v>
      </c>
      <c r="H23" s="49">
        <v>0.18</v>
      </c>
      <c r="I23" s="27">
        <f t="shared" si="3"/>
        <v>282161.87999874004</v>
      </c>
      <c r="J23" s="110">
        <v>9.8699999999999992</v>
      </c>
      <c r="K23" s="104">
        <f t="shared" si="4"/>
        <v>2784937.7555875638</v>
      </c>
      <c r="L23" s="86"/>
      <c r="M23" s="87"/>
      <c r="N23" s="87"/>
    </row>
    <row r="24" spans="2:14">
      <c r="B24" s="47"/>
      <c r="C24" s="51" t="s">
        <v>1</v>
      </c>
      <c r="D24" s="51"/>
      <c r="E24" s="50">
        <v>1</v>
      </c>
      <c r="F24" s="49">
        <v>2398407</v>
      </c>
      <c r="G24" s="53">
        <f t="shared" si="5"/>
        <v>2398407</v>
      </c>
      <c r="H24" s="49">
        <v>0.2</v>
      </c>
      <c r="I24" s="27">
        <f t="shared" si="3"/>
        <v>479681.4</v>
      </c>
      <c r="J24" s="110">
        <v>9.8699999999999992</v>
      </c>
      <c r="K24" s="104">
        <f t="shared" si="4"/>
        <v>4734455.4179999996</v>
      </c>
      <c r="N24" s="80"/>
    </row>
    <row r="25" spans="2:14">
      <c r="B25" s="47"/>
      <c r="C25" s="51" t="s">
        <v>24</v>
      </c>
      <c r="D25" s="51"/>
      <c r="E25" s="50">
        <v>47</v>
      </c>
      <c r="F25" s="49">
        <v>229546.44680800001</v>
      </c>
      <c r="G25" s="49">
        <f t="shared" si="5"/>
        <v>10788682.999976</v>
      </c>
      <c r="H25" s="49">
        <v>0.18</v>
      </c>
      <c r="I25" s="48">
        <f t="shared" si="3"/>
        <v>1941962.93999568</v>
      </c>
      <c r="J25" s="110">
        <v>9.8699999999999992</v>
      </c>
      <c r="K25" s="104">
        <f t="shared" si="4"/>
        <v>19167174.217757359</v>
      </c>
    </row>
    <row r="26" spans="2:14" ht="20.100000000000001" customHeight="1">
      <c r="B26" s="47"/>
      <c r="C26" s="51" t="s">
        <v>2</v>
      </c>
      <c r="D26" s="51"/>
      <c r="E26" s="50">
        <v>53</v>
      </c>
      <c r="F26" s="49">
        <v>31412.132075000001</v>
      </c>
      <c r="G26" s="49">
        <f t="shared" si="5"/>
        <v>1664842.999975</v>
      </c>
      <c r="H26" s="49">
        <v>0.18</v>
      </c>
      <c r="I26" s="48">
        <f t="shared" si="3"/>
        <v>299671.73999550001</v>
      </c>
      <c r="J26" s="110">
        <v>9.8699999999999992</v>
      </c>
      <c r="K26" s="104">
        <f t="shared" si="4"/>
        <v>2957760.0737555851</v>
      </c>
    </row>
    <row r="27" spans="2:14" ht="15" customHeight="1">
      <c r="B27" s="47"/>
      <c r="C27" s="51" t="s">
        <v>3</v>
      </c>
      <c r="D27" s="51"/>
      <c r="E27" s="50">
        <v>53</v>
      </c>
      <c r="F27" s="49">
        <v>397918.07547099999</v>
      </c>
      <c r="G27" s="49">
        <f t="shared" si="5"/>
        <v>21089657.999963</v>
      </c>
      <c r="H27" s="49">
        <v>0.03</v>
      </c>
      <c r="I27" s="48">
        <f t="shared" si="3"/>
        <v>632689.73999888997</v>
      </c>
      <c r="J27" s="110">
        <v>9.8699999999999992</v>
      </c>
      <c r="K27" s="104">
        <f t="shared" si="4"/>
        <v>6244647.7337890435</v>
      </c>
    </row>
    <row r="28" spans="2:14" ht="20.100000000000001" customHeight="1">
      <c r="B28" s="47"/>
      <c r="C28" s="51" t="s">
        <v>45</v>
      </c>
      <c r="D28" s="51"/>
      <c r="E28" s="50">
        <v>53</v>
      </c>
      <c r="F28" s="49">
        <v>662.73584900000003</v>
      </c>
      <c r="G28" s="49">
        <f t="shared" si="5"/>
        <v>35124.999996999999</v>
      </c>
      <c r="H28" s="49">
        <v>0.03</v>
      </c>
      <c r="I28" s="48">
        <f t="shared" si="3"/>
        <v>1053.74999991</v>
      </c>
      <c r="J28" s="110">
        <v>9.8699999999999992</v>
      </c>
      <c r="K28" s="104">
        <f t="shared" si="4"/>
        <v>10400.512499111699</v>
      </c>
    </row>
    <row r="29" spans="2:14">
      <c r="B29" s="47"/>
      <c r="C29" s="51" t="s">
        <v>4</v>
      </c>
      <c r="D29" s="51"/>
      <c r="E29" s="50">
        <v>53</v>
      </c>
      <c r="F29" s="49">
        <v>35497.735848999997</v>
      </c>
      <c r="G29" s="49">
        <f t="shared" si="5"/>
        <v>1881379.9999969997</v>
      </c>
      <c r="H29" s="52">
        <v>0.02</v>
      </c>
      <c r="I29" s="48">
        <f t="shared" si="3"/>
        <v>37627.599999939994</v>
      </c>
      <c r="J29" s="110">
        <v>9.8699999999999992</v>
      </c>
      <c r="K29" s="104">
        <f t="shared" si="4"/>
        <v>371384.41199940769</v>
      </c>
    </row>
    <row r="30" spans="2:14">
      <c r="B30" s="47"/>
      <c r="C30" s="51" t="s">
        <v>5</v>
      </c>
      <c r="D30" s="51"/>
      <c r="E30" s="50">
        <v>53</v>
      </c>
      <c r="F30" s="49">
        <v>190976.207547</v>
      </c>
      <c r="G30" s="49">
        <f t="shared" si="5"/>
        <v>10121738.999991</v>
      </c>
      <c r="H30" s="52">
        <v>0.03</v>
      </c>
      <c r="I30" s="48">
        <f t="shared" si="3"/>
        <v>303652.16999972996</v>
      </c>
      <c r="J30" s="110">
        <v>9.8699999999999992</v>
      </c>
      <c r="K30" s="104">
        <f t="shared" si="4"/>
        <v>2997046.9178973343</v>
      </c>
    </row>
    <row r="31" spans="2:14">
      <c r="B31" s="47"/>
      <c r="C31" s="51" t="s">
        <v>6</v>
      </c>
      <c r="D31" s="51"/>
      <c r="E31" s="50">
        <v>53</v>
      </c>
      <c r="F31" s="49">
        <v>17998.396226000001</v>
      </c>
      <c r="G31" s="49">
        <f t="shared" si="5"/>
        <v>953914.99997800007</v>
      </c>
      <c r="H31" s="52">
        <v>0.03</v>
      </c>
      <c r="I31" s="48">
        <f t="shared" si="3"/>
        <v>28617.449999340002</v>
      </c>
      <c r="J31" s="110">
        <v>9.8699999999999992</v>
      </c>
      <c r="K31" s="104">
        <f t="shared" si="4"/>
        <v>282454.2314934858</v>
      </c>
    </row>
    <row r="32" spans="2:14">
      <c r="B32" s="47"/>
      <c r="C32" s="51" t="s">
        <v>7</v>
      </c>
      <c r="D32" s="51"/>
      <c r="E32" s="50">
        <v>53</v>
      </c>
      <c r="F32" s="49">
        <v>3976.4528300000002</v>
      </c>
      <c r="G32" s="49">
        <f t="shared" si="5"/>
        <v>210751.99999000001</v>
      </c>
      <c r="H32" s="49">
        <v>0.03</v>
      </c>
      <c r="I32" s="48">
        <f t="shared" si="3"/>
        <v>6322.5599996999999</v>
      </c>
      <c r="J32" s="110">
        <v>9.8699999999999992</v>
      </c>
      <c r="K32" s="104">
        <f t="shared" si="4"/>
        <v>62403.667197038994</v>
      </c>
    </row>
    <row r="33" spans="2:15" ht="13.5" thickBot="1">
      <c r="B33" s="47"/>
      <c r="C33" s="46" t="s">
        <v>8</v>
      </c>
      <c r="D33" s="46"/>
      <c r="E33" s="45">
        <v>53</v>
      </c>
      <c r="F33" s="44">
        <v>17998.396226000001</v>
      </c>
      <c r="G33" s="44">
        <f t="shared" si="5"/>
        <v>953914.99997800007</v>
      </c>
      <c r="H33" s="44">
        <v>0.03</v>
      </c>
      <c r="I33" s="23">
        <f t="shared" si="3"/>
        <v>28617.449999340002</v>
      </c>
      <c r="J33" s="112">
        <v>9.8699999999999992</v>
      </c>
      <c r="K33" s="105">
        <f t="shared" si="4"/>
        <v>282454.2314934858</v>
      </c>
    </row>
    <row r="34" spans="2:15" ht="13.5" thickBot="1">
      <c r="B34" s="43"/>
      <c r="C34" s="42" t="s">
        <v>23</v>
      </c>
      <c r="D34" s="41"/>
      <c r="E34" s="40">
        <v>53</v>
      </c>
      <c r="F34" s="38">
        <f>SUM(G34/E34)</f>
        <v>1447093.471694604</v>
      </c>
      <c r="G34" s="39">
        <f>SUM(G20:G33)</f>
        <v>76695953.999814019</v>
      </c>
      <c r="H34" s="38">
        <f>SUM(I34/G34)</f>
        <v>0.15013699471138992</v>
      </c>
      <c r="I34" s="79">
        <f>SUM(I20:I33)</f>
        <v>11514900.040055081</v>
      </c>
      <c r="J34" s="113" t="s">
        <v>48</v>
      </c>
      <c r="K34" s="111">
        <f>SUM(K20:K33)</f>
        <v>113652063.39534362</v>
      </c>
      <c r="L34" s="117"/>
    </row>
    <row r="35" spans="2:15" ht="15.75">
      <c r="B35" s="37"/>
      <c r="C35" s="36"/>
      <c r="D35" s="36"/>
      <c r="E35" s="35"/>
      <c r="F35" s="34"/>
      <c r="G35" s="33"/>
      <c r="H35" s="34"/>
      <c r="I35" s="33"/>
      <c r="L35" s="118"/>
      <c r="M35" s="117"/>
    </row>
    <row r="36" spans="2:15" ht="51">
      <c r="B36" s="7" t="s">
        <v>22</v>
      </c>
      <c r="C36" s="7" t="s">
        <v>21</v>
      </c>
      <c r="D36" s="94"/>
      <c r="E36" s="94" t="s">
        <v>20</v>
      </c>
      <c r="F36" s="94" t="s">
        <v>36</v>
      </c>
      <c r="G36" s="94" t="s">
        <v>35</v>
      </c>
      <c r="H36" s="7" t="s">
        <v>19</v>
      </c>
      <c r="I36" s="7" t="s">
        <v>18</v>
      </c>
      <c r="J36" s="103" t="s">
        <v>47</v>
      </c>
      <c r="K36" s="7" t="s">
        <v>42</v>
      </c>
      <c r="L36" s="86"/>
      <c r="M36" s="87"/>
      <c r="N36" s="87"/>
      <c r="O36" s="73"/>
    </row>
    <row r="37" spans="2:15" ht="15">
      <c r="B37" s="32" t="s">
        <v>16</v>
      </c>
      <c r="D37" s="31"/>
      <c r="E37" s="11"/>
      <c r="F37" s="9"/>
      <c r="G37" s="10"/>
      <c r="H37" s="10"/>
      <c r="I37" s="30"/>
      <c r="L37" s="86"/>
      <c r="M37" s="87"/>
      <c r="N37" s="87"/>
      <c r="O37" s="73"/>
    </row>
    <row r="38" spans="2:15" ht="15">
      <c r="B38" s="29" t="s">
        <v>17</v>
      </c>
      <c r="C38" s="28" t="s">
        <v>9</v>
      </c>
      <c r="D38" s="95"/>
      <c r="E38" s="96">
        <v>2724</v>
      </c>
      <c r="F38" s="97">
        <f>G38/E38</f>
        <v>46693.211082966227</v>
      </c>
      <c r="G38" s="97">
        <f>127192304.04+2.95</f>
        <v>127192306.99000001</v>
      </c>
      <c r="H38" s="28">
        <v>0.03</v>
      </c>
      <c r="I38" s="27">
        <f>SUM(G38*H38)</f>
        <v>3815769.2097</v>
      </c>
      <c r="J38" s="110">
        <v>9.8699999999999992</v>
      </c>
      <c r="K38" s="104">
        <f t="shared" ref="K38:K39" si="6">I38*J38</f>
        <v>37661642.099739</v>
      </c>
      <c r="L38" s="89"/>
      <c r="M38" s="87"/>
      <c r="N38" s="87"/>
      <c r="O38" s="73"/>
    </row>
    <row r="39" spans="2:15" ht="13.5" thickBot="1">
      <c r="B39" s="26"/>
      <c r="C39" s="25" t="s">
        <v>10</v>
      </c>
      <c r="D39" s="98"/>
      <c r="E39" s="99">
        <v>2724</v>
      </c>
      <c r="F39" s="100">
        <f>G39/E39</f>
        <v>17098.413</v>
      </c>
      <c r="G39" s="100">
        <v>46576077.012000002</v>
      </c>
      <c r="H39" s="24">
        <v>4.16666E-3</v>
      </c>
      <c r="I39" s="23">
        <f>SUM(G39*H39)</f>
        <v>194066.67704281994</v>
      </c>
      <c r="J39" s="112">
        <v>9.8699999999999992</v>
      </c>
      <c r="K39" s="105">
        <f t="shared" si="6"/>
        <v>1915438.1024126327</v>
      </c>
      <c r="L39" s="73"/>
      <c r="M39" s="73"/>
      <c r="N39" s="73"/>
      <c r="O39" s="73"/>
    </row>
    <row r="40" spans="2:15">
      <c r="B40" s="22"/>
      <c r="C40" s="21" t="s">
        <v>16</v>
      </c>
      <c r="D40" s="20"/>
      <c r="E40" s="19">
        <v>2724</v>
      </c>
      <c r="F40" s="18">
        <f>SUM(G40/E40)</f>
        <v>63791.624082966227</v>
      </c>
      <c r="G40" s="18">
        <f>SUM(G38:G39)</f>
        <v>173768384.002</v>
      </c>
      <c r="H40" s="18">
        <f>SUM(I40/G40)</f>
        <v>2.3075750573226649E-2</v>
      </c>
      <c r="I40" s="17">
        <f>SUM(I38:I39)</f>
        <v>4009835.88674282</v>
      </c>
      <c r="J40" s="106" t="s">
        <v>48</v>
      </c>
      <c r="K40" s="102">
        <f>SUM(K38:K39)</f>
        <v>39577080.202151634</v>
      </c>
      <c r="M40" s="88"/>
    </row>
    <row r="41" spans="2:15">
      <c r="B41" s="16"/>
      <c r="C41" s="15"/>
      <c r="D41" s="15"/>
      <c r="E41" s="14"/>
      <c r="F41" s="13"/>
      <c r="G41" s="12"/>
      <c r="H41" s="12"/>
      <c r="I41" s="12"/>
    </row>
    <row r="42" spans="2:15" ht="39" thickBot="1">
      <c r="C42" s="2"/>
      <c r="D42" s="2"/>
      <c r="E42" s="7" t="s">
        <v>14</v>
      </c>
      <c r="F42" s="7" t="s">
        <v>46</v>
      </c>
      <c r="G42" s="7" t="s">
        <v>13</v>
      </c>
      <c r="H42" s="7" t="s">
        <v>41</v>
      </c>
      <c r="I42" s="7" t="s">
        <v>12</v>
      </c>
      <c r="J42" s="115" t="s">
        <v>47</v>
      </c>
      <c r="K42" s="7" t="s">
        <v>42</v>
      </c>
    </row>
    <row r="43" spans="2:15" ht="13.5" thickBot="1">
      <c r="B43" s="6" t="s">
        <v>15</v>
      </c>
      <c r="C43" s="5"/>
      <c r="D43" s="5"/>
      <c r="E43" s="4">
        <f>SUM(E16+E34+E40)</f>
        <v>14910993</v>
      </c>
      <c r="F43" s="101">
        <f>G43/E43</f>
        <v>19.745585807183598</v>
      </c>
      <c r="G43" s="3">
        <f>SUM(G16+G34+G40)</f>
        <v>294426291.75181401</v>
      </c>
      <c r="H43" s="101">
        <f>I43/G43</f>
        <v>8.456427762906979E-2</v>
      </c>
      <c r="I43" s="3">
        <f>(I16+I34+I40)</f>
        <v>24897946.6769979</v>
      </c>
      <c r="J43" s="116" t="s">
        <v>48</v>
      </c>
      <c r="K43" s="114">
        <f>K40+K34+K16</f>
        <v>221184921.53644526</v>
      </c>
      <c r="L43" s="117"/>
    </row>
    <row r="44" spans="2:15">
      <c r="C44" s="2"/>
      <c r="D44" s="2"/>
      <c r="E44" s="11"/>
      <c r="F44" s="9"/>
      <c r="G44" s="10"/>
      <c r="H44" s="8"/>
      <c r="I44" s="10"/>
    </row>
    <row r="48" spans="2:15">
      <c r="B48" s="71"/>
      <c r="C48" s="71"/>
      <c r="D48" s="71"/>
      <c r="E48" s="71"/>
      <c r="F48" s="78"/>
      <c r="G48" s="80"/>
      <c r="H48" s="78"/>
      <c r="I48" s="80"/>
    </row>
    <row r="49" spans="3:8">
      <c r="C49" s="71"/>
      <c r="D49" s="78"/>
      <c r="E49" s="71"/>
      <c r="F49" s="78"/>
      <c r="G49" s="81"/>
      <c r="H49" s="78"/>
    </row>
    <row r="50" spans="3:8">
      <c r="C50" s="71"/>
      <c r="D50" s="71"/>
      <c r="E50" s="71"/>
      <c r="F50" s="78"/>
      <c r="G50" s="82"/>
      <c r="H50" s="78"/>
    </row>
  </sheetData>
  <pageMargins left="0.5" right="0.15" top="0.24" bottom="0.28000000000000003" header="0.5" footer="0.5"/>
  <pageSetup scale="64" orientation="portrait" r:id="rId1"/>
  <headerFooter alignWithMargins="0">
    <oddHeader>&amp;A</oddHead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 Extension 0584-0064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lywilliams</cp:lastModifiedBy>
  <cp:lastPrinted>2013-01-16T22:57:18Z</cp:lastPrinted>
  <dcterms:created xsi:type="dcterms:W3CDTF">2013-01-02T15:45:32Z</dcterms:created>
  <dcterms:modified xsi:type="dcterms:W3CDTF">2013-02-18T16:31:51Z</dcterms:modified>
</cp:coreProperties>
</file>