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8795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Sheet1!$1:$19</definedName>
  </definedNames>
  <calcPr calcId="144525"/>
</workbook>
</file>

<file path=xl/calcChain.xml><?xml version="1.0" encoding="utf-8"?>
<calcChain xmlns="http://schemas.openxmlformats.org/spreadsheetml/2006/main">
  <c r="R56" i="1" l="1"/>
  <c r="K20" i="1" l="1"/>
  <c r="M20" i="1" s="1"/>
  <c r="I41" i="1"/>
  <c r="K41" i="1" s="1"/>
  <c r="M41" i="1" s="1"/>
  <c r="R41" i="1" s="1"/>
  <c r="I40" i="1"/>
  <c r="I39" i="1"/>
  <c r="I38" i="1"/>
  <c r="K38" i="1" s="1"/>
  <c r="M38" i="1" s="1"/>
  <c r="R38" i="1" s="1"/>
  <c r="I36" i="1"/>
  <c r="K36" i="1" s="1"/>
  <c r="M36" i="1" s="1"/>
  <c r="R36" i="1" s="1"/>
  <c r="I37" i="1"/>
  <c r="I35" i="1"/>
  <c r="I34" i="1"/>
  <c r="I33" i="1"/>
  <c r="I22" i="1"/>
  <c r="I21" i="1"/>
  <c r="I32" i="1"/>
  <c r="I31" i="1"/>
  <c r="K31" i="1" s="1"/>
  <c r="M31" i="1" s="1"/>
  <c r="R31" i="1" s="1"/>
  <c r="I28" i="1"/>
  <c r="I27" i="1"/>
  <c r="K27" i="1" s="1"/>
  <c r="M27" i="1" s="1"/>
  <c r="R27" i="1" s="1"/>
  <c r="Q54" i="1"/>
  <c r="Q55" i="1" s="1"/>
  <c r="K33" i="1"/>
  <c r="M33" i="1" s="1"/>
  <c r="R33" i="1" s="1"/>
  <c r="P23" i="1"/>
  <c r="P24" i="1"/>
  <c r="P25" i="1"/>
  <c r="P20" i="1"/>
  <c r="P21" i="1"/>
  <c r="P22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N54" i="1"/>
  <c r="N55" i="1" s="1"/>
  <c r="I52" i="1"/>
  <c r="K52" i="1" s="1"/>
  <c r="M52" i="1" s="1"/>
  <c r="R52" i="1" s="1"/>
  <c r="K51" i="1"/>
  <c r="M51" i="1" s="1"/>
  <c r="R51" i="1" s="1"/>
  <c r="K50" i="1"/>
  <c r="M50" i="1" s="1"/>
  <c r="R50" i="1" s="1"/>
  <c r="K49" i="1"/>
  <c r="M49" i="1" s="1"/>
  <c r="R49" i="1" s="1"/>
  <c r="K48" i="1"/>
  <c r="M48" i="1" s="1"/>
  <c r="R48" i="1" s="1"/>
  <c r="K47" i="1"/>
  <c r="M47" i="1" s="1"/>
  <c r="R47" i="1" s="1"/>
  <c r="K46" i="1"/>
  <c r="M46" i="1" s="1"/>
  <c r="R46" i="1" s="1"/>
  <c r="K45" i="1"/>
  <c r="M45" i="1" s="1"/>
  <c r="R45" i="1" s="1"/>
  <c r="K44" i="1"/>
  <c r="M44" i="1" s="1"/>
  <c r="R44" i="1" s="1"/>
  <c r="K43" i="1"/>
  <c r="M43" i="1" s="1"/>
  <c r="R43" i="1" s="1"/>
  <c r="K42" i="1"/>
  <c r="M42" i="1" s="1"/>
  <c r="R42" i="1" s="1"/>
  <c r="K40" i="1"/>
  <c r="M40" i="1" s="1"/>
  <c r="R40" i="1" s="1"/>
  <c r="K39" i="1"/>
  <c r="M39" i="1" s="1"/>
  <c r="R39" i="1" s="1"/>
  <c r="K37" i="1"/>
  <c r="M37" i="1" s="1"/>
  <c r="R37" i="1" s="1"/>
  <c r="K35" i="1"/>
  <c r="M35" i="1" s="1"/>
  <c r="R35" i="1" s="1"/>
  <c r="K34" i="1"/>
  <c r="M34" i="1" s="1"/>
  <c r="R34" i="1" s="1"/>
  <c r="K32" i="1"/>
  <c r="M32" i="1" s="1"/>
  <c r="R32" i="1" s="1"/>
  <c r="K30" i="1"/>
  <c r="M30" i="1" s="1"/>
  <c r="R30" i="1" s="1"/>
  <c r="K29" i="1"/>
  <c r="M29" i="1" s="1"/>
  <c r="R29" i="1" s="1"/>
  <c r="K28" i="1"/>
  <c r="M28" i="1" s="1"/>
  <c r="R28" i="1" s="1"/>
  <c r="K26" i="1"/>
  <c r="M26" i="1" s="1"/>
  <c r="R26" i="1" s="1"/>
  <c r="K25" i="1"/>
  <c r="M25" i="1" s="1"/>
  <c r="R25" i="1" s="1"/>
  <c r="K24" i="1"/>
  <c r="M24" i="1" s="1"/>
  <c r="R24" i="1" s="1"/>
  <c r="K23" i="1"/>
  <c r="M23" i="1" s="1"/>
  <c r="R23" i="1" s="1"/>
  <c r="K22" i="1"/>
  <c r="K21" i="1"/>
  <c r="M21" i="1" s="1"/>
  <c r="P54" i="1" l="1"/>
  <c r="P55" i="1" s="1"/>
  <c r="M22" i="1"/>
  <c r="R22" i="1" s="1"/>
  <c r="K54" i="1"/>
  <c r="K55" i="1" s="1"/>
  <c r="K56" i="1" s="1"/>
  <c r="R21" i="1"/>
  <c r="R20" i="1"/>
  <c r="M53" i="1" l="1"/>
  <c r="M54" i="1" s="1"/>
  <c r="M55" i="1" s="1"/>
  <c r="M56" i="1" s="1"/>
  <c r="R53" i="1" l="1"/>
  <c r="R54" i="1" s="1"/>
  <c r="R55" i="1" s="1"/>
</calcChain>
</file>

<file path=xl/sharedStrings.xml><?xml version="1.0" encoding="utf-8"?>
<sst xmlns="http://schemas.openxmlformats.org/spreadsheetml/2006/main" count="162" uniqueCount="63">
  <si>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</si>
  <si>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DOCUMENT</t>
  </si>
  <si>
    <t>Area Risk Protection Insurance Regulations and Area Risk Protection Insurance Crop Provisions</t>
  </si>
  <si>
    <t>IDENTIFICATION OF REPORTING OR RECORDKEEPING REQUIREMENT</t>
  </si>
  <si>
    <t>FORMS NO(S) (IF "NONE" SO STATE) (D)</t>
  </si>
  <si>
    <t>ANNUAL BURDEN</t>
  </si>
  <si>
    <t>SECTION OF POLICY   (A)</t>
  </si>
  <si>
    <t>REPORTS</t>
  </si>
  <si>
    <t>RECORDS</t>
  </si>
  <si>
    <t>POLICIES (E)</t>
  </si>
  <si>
    <t>NO OF RESPONSES PER POLICY (F)</t>
  </si>
  <si>
    <t>TOTAL ANNUAL RESPONSES (CAL. E X F) (G)</t>
  </si>
  <si>
    <t>HOURS PER RESPONSE (H)</t>
  </si>
  <si>
    <t>TOTAL HOURS (CAL. G X H) (I)</t>
  </si>
  <si>
    <t>NO. OF RECORD-KEEPERS (J)</t>
  </si>
  <si>
    <t>HOURS PER RECORD-KEEPER (K)</t>
  </si>
  <si>
    <t>TOTAL RECORD- KEEPING HOURS (CAL. J X K)  (L)</t>
  </si>
  <si>
    <t>COST PER HOUR</t>
  </si>
  <si>
    <t>7 CFR part 407</t>
  </si>
  <si>
    <t>P09- Fund Designation Record</t>
  </si>
  <si>
    <t>NONE</t>
  </si>
  <si>
    <t>P10- Policy Record</t>
  </si>
  <si>
    <t>P11- Acreage Record</t>
  </si>
  <si>
    <t>P12- Payment Record</t>
  </si>
  <si>
    <t>P14- Insurance In Force Record</t>
  </si>
  <si>
    <t>P15- Yields Record</t>
  </si>
  <si>
    <t xml:space="preserve">P20- Loss Total Record </t>
  </si>
  <si>
    <t>P21- Loss Line Record</t>
  </si>
  <si>
    <t>P27- Land ID Record</t>
  </si>
  <si>
    <t>P51- Conflict of Interest Policy Reporting Record</t>
  </si>
  <si>
    <t>P54- Agency/Company Employee Data Record</t>
  </si>
  <si>
    <t>P55- Agent Data Record</t>
  </si>
  <si>
    <t>P57- Quality Control Reporting Record</t>
  </si>
  <si>
    <t>P70- Reverse 70 Detail Record</t>
  </si>
  <si>
    <t>P71- Reverse 71 Trailer Record</t>
  </si>
  <si>
    <t>P81- Policy Holder Tracking Experience Inquiry Record</t>
  </si>
  <si>
    <t>Additional burden hours for crop insurance companies to provide information to RMA</t>
  </si>
  <si>
    <t>Providing documentation in subsequent years including, but not limited to, acreage measurement service for incorrect acreage reports</t>
  </si>
  <si>
    <t>Providing documentation for duplicate policies.</t>
  </si>
  <si>
    <t>Providing documentation and records of double cropping.</t>
  </si>
  <si>
    <t>Providing records of 3rd or more crops.</t>
  </si>
  <si>
    <t>Providing records for acreage that is less than a unit</t>
  </si>
  <si>
    <t>Obtaining records for transitional acreage.</t>
  </si>
  <si>
    <t>1st and 2nd crop APH acres and production.</t>
  </si>
  <si>
    <t>Determine good farming practices.</t>
  </si>
  <si>
    <t xml:space="preserve">Adjusting inconsistent yields. </t>
  </si>
  <si>
    <t>Provide organic records.</t>
  </si>
  <si>
    <t>Reading insurance documents</t>
  </si>
  <si>
    <t>SUBTOTAL</t>
  </si>
  <si>
    <t>TOTAL OF ALL PAGES</t>
  </si>
  <si>
    <t>DESCRIPTION: (DATA ELEMENT)  (C)</t>
  </si>
  <si>
    <t>TOTAL COST</t>
  </si>
  <si>
    <t>Agricultural Inspector</t>
  </si>
  <si>
    <t>RESPONDENT (B)</t>
  </si>
  <si>
    <t xml:space="preserve">Farmer </t>
  </si>
  <si>
    <t>Insurance Sales Agent/Insurance Underwriter/Farmer</t>
  </si>
  <si>
    <t>Insurance Sales Agent/Office Clerk</t>
  </si>
  <si>
    <t>Insurance Sales Agent/Farmer</t>
  </si>
  <si>
    <t>Insurance Underwriter</t>
  </si>
  <si>
    <t>Insurance Sales Agent/ Insurance Underwriter/Office Clerk</t>
  </si>
  <si>
    <t>TOTAL - COLUMNS "G" AND "J" = OMB 831, 13 b; COLUMNS "I" AND "L" = OMB 831, 13c</t>
  </si>
  <si>
    <t>OMB NO. 0563-0083</t>
  </si>
  <si>
    <t>DATE PREPARED-5-23-13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</si>
</sst>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Border="1" applyAlignment="1" applyProtection="1"/>
    <xf numFmtId="0" fontId="6" fillId="0" borderId="0" xfId="0" applyFont="1"/>
    <xf numFmtId="0" fontId="9" fillId="0" borderId="0" xfId="0" applyFont="1"/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1" fontId="3" fillId="0" borderId="12" xfId="0" applyNumberFormat="1" applyFont="1" applyBorder="1" applyAlignment="1" applyProtection="1">
      <alignment horizontal="left" vertical="center"/>
    </xf>
    <xf numFmtId="49" fontId="3" fillId="0" borderId="12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165" fontId="3" fillId="0" borderId="12" xfId="0" applyNumberFormat="1" applyFont="1" applyBorder="1" applyAlignment="1">
      <alignment wrapText="1"/>
    </xf>
    <xf numFmtId="165" fontId="3" fillId="0" borderId="12" xfId="0" applyNumberFormat="1" applyFont="1" applyFill="1" applyBorder="1" applyAlignment="1">
      <alignment wrapText="1"/>
    </xf>
    <xf numFmtId="1" fontId="3" fillId="0" borderId="12" xfId="0" applyNumberFormat="1" applyFont="1" applyBorder="1" applyAlignment="1" applyProtection="1">
      <alignment wrapText="1"/>
      <protection locked="0"/>
    </xf>
    <xf numFmtId="1" fontId="3" fillId="0" borderId="12" xfId="0" applyNumberFormat="1" applyFont="1" applyBorder="1" applyAlignment="1" applyProtection="1">
      <alignment wrapText="1"/>
    </xf>
    <xf numFmtId="1" fontId="3" fillId="0" borderId="12" xfId="0" applyNumberFormat="1" applyFont="1" applyFill="1" applyBorder="1" applyAlignment="1" applyProtection="1">
      <alignment wrapText="1"/>
      <protection locked="0"/>
    </xf>
    <xf numFmtId="2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Border="1" applyAlignment="1">
      <alignment wrapText="1"/>
    </xf>
    <xf numFmtId="2" fontId="3" fillId="0" borderId="12" xfId="0" applyNumberFormat="1" applyFont="1" applyBorder="1" applyAlignment="1" applyProtection="1">
      <alignment wrapText="1"/>
    </xf>
    <xf numFmtId="2" fontId="3" fillId="0" borderId="12" xfId="0" applyNumberFormat="1" applyFont="1" applyFill="1" applyBorder="1" applyAlignment="1" applyProtection="1">
      <alignment wrapText="1"/>
      <protection locked="0"/>
    </xf>
    <xf numFmtId="2" fontId="3" fillId="0" borderId="12" xfId="0" applyNumberFormat="1" applyFont="1" applyFill="1" applyBorder="1" applyAlignment="1" applyProtection="1">
      <alignment wrapText="1"/>
    </xf>
    <xf numFmtId="2" fontId="3" fillId="0" borderId="12" xfId="0" applyNumberFormat="1" applyFont="1" applyFill="1" applyBorder="1" applyAlignment="1">
      <alignment wrapText="1"/>
    </xf>
    <xf numFmtId="165" fontId="3" fillId="0" borderId="12" xfId="0" applyNumberFormat="1" applyFont="1" applyBorder="1" applyAlignment="1" applyProtection="1">
      <alignment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2" fontId="8" fillId="0" borderId="12" xfId="0" applyNumberFormat="1" applyFont="1" applyFill="1" applyBorder="1" applyAlignment="1" applyProtection="1">
      <alignment wrapText="1"/>
    </xf>
    <xf numFmtId="165" fontId="8" fillId="0" borderId="12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wrapText="1"/>
    </xf>
    <xf numFmtId="3" fontId="8" fillId="0" borderId="12" xfId="0" applyNumberFormat="1" applyFont="1" applyFill="1" applyBorder="1" applyAlignment="1" applyProtection="1">
      <alignment wrapText="1"/>
    </xf>
    <xf numFmtId="1" fontId="3" fillId="0" borderId="12" xfId="0" applyNumberFormat="1" applyFont="1" applyFill="1" applyBorder="1" applyAlignment="1" applyProtection="1">
      <alignment horizontal="left" vertical="center"/>
    </xf>
    <xf numFmtId="1" fontId="3" fillId="0" borderId="12" xfId="0" applyNumberFormat="1" applyFont="1" applyFill="1" applyBorder="1" applyAlignment="1" applyProtection="1">
      <alignment wrapText="1"/>
    </xf>
    <xf numFmtId="165" fontId="3" fillId="0" borderId="12" xfId="0" applyNumberFormat="1" applyFont="1" applyFill="1" applyBorder="1" applyAlignment="1" applyProtection="1">
      <alignment wrapText="1"/>
    </xf>
    <xf numFmtId="49" fontId="8" fillId="0" borderId="12" xfId="0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49" fontId="4" fillId="0" borderId="12" xfId="0" applyNumberFormat="1" applyFont="1" applyFill="1" applyBorder="1" applyAlignment="1" applyProtection="1">
      <alignment horizontal="right" vertical="center" wrapText="1"/>
    </xf>
    <xf numFmtId="0" fontId="7" fillId="0" borderId="12" xfId="0" applyFont="1" applyFill="1" applyBorder="1" applyAlignment="1" applyProtection="1">
      <alignment vertical="center" wrapText="1"/>
    </xf>
    <xf numFmtId="0" fontId="8" fillId="0" borderId="9" xfId="0" applyFont="1" applyBorder="1" applyAlignment="1" applyProtection="1">
      <alignment horizontal="center" wrapText="1"/>
    </xf>
    <xf numFmtId="0" fontId="8" fillId="0" borderId="10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49" fontId="8" fillId="0" borderId="12" xfId="0" applyNumberFormat="1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  <xf numFmtId="49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center" wrapText="1"/>
    </xf>
    <xf numFmtId="0" fontId="8" fillId="0" borderId="3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7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2" fontId="5" fillId="0" borderId="7" xfId="0" applyNumberFormat="1" applyFont="1" applyBorder="1" applyAlignment="1" applyProtection="1">
      <alignment horizontal="center" vertical="center"/>
    </xf>
    <xf numFmtId="2" fontId="8" fillId="0" borderId="9" xfId="0" applyNumberFormat="1" applyFont="1" applyBorder="1" applyAlignment="1" applyProtection="1">
      <alignment horizontal="center" wrapText="1"/>
    </xf>
    <xf numFmtId="2" fontId="8" fillId="0" borderId="10" xfId="0" applyNumberFormat="1" applyFont="1" applyBorder="1" applyAlignment="1" applyProtection="1">
      <alignment horizontal="center" wrapText="1"/>
    </xf>
    <xf numFmtId="2" fontId="8" fillId="0" borderId="11" xfId="0" applyNumberFormat="1" applyFont="1" applyBorder="1" applyAlignment="1" applyProtection="1">
      <alignment horizontal="center"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164" fontId="7" fillId="0" borderId="4" xfId="0" applyNumberFormat="1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wrapText="1"/>
    </xf>
    <xf numFmtId="0" fontId="7" fillId="0" borderId="5" xfId="0" applyFont="1" applyBorder="1" applyAlignment="1" applyProtection="1">
      <alignment wrapText="1"/>
    </xf>
    <xf numFmtId="0" fontId="7" fillId="0" borderId="4" xfId="0" applyFont="1" applyBorder="1" applyAlignment="1" applyProtection="1">
      <alignment wrapText="1"/>
    </xf>
    <xf numFmtId="0" fontId="7" fillId="0" borderId="6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7" xfId="0" applyFont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5" fillId="2" borderId="4" xfId="0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2" borderId="6" xfId="0" applyFont="1" applyFill="1" applyBorder="1" applyAlignment="1" applyProtection="1">
      <alignment horizontal="center" vertical="top" wrapText="1"/>
    </xf>
    <xf numFmtId="0" fontId="5" fillId="2" borderId="7" xfId="0" applyFont="1" applyFill="1" applyBorder="1" applyAlignment="1" applyProtection="1">
      <alignment horizontal="center" vertical="top" wrapText="1"/>
    </xf>
    <xf numFmtId="49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/>
    </xf>
    <xf numFmtId="1" fontId="3" fillId="3" borderId="12" xfId="0" applyNumberFormat="1" applyFont="1" applyFill="1" applyBorder="1" applyAlignment="1" applyProtection="1">
      <alignment wrapText="1"/>
      <protection locked="0"/>
    </xf>
    <xf numFmtId="1" fontId="3" fillId="3" borderId="12" xfId="0" applyNumberFormat="1" applyFont="1" applyFill="1" applyBorder="1" applyAlignment="1" applyProtection="1">
      <alignment wrapText="1"/>
    </xf>
    <xf numFmtId="2" fontId="3" fillId="3" borderId="12" xfId="0" applyNumberFormat="1" applyFont="1" applyFill="1" applyBorder="1" applyAlignment="1" applyProtection="1">
      <alignment wrapText="1"/>
    </xf>
    <xf numFmtId="2" fontId="3" fillId="3" borderId="12" xfId="0" applyNumberFormat="1" applyFont="1" applyFill="1" applyBorder="1" applyAlignment="1">
      <alignment wrapText="1"/>
    </xf>
    <xf numFmtId="165" fontId="3" fillId="3" borderId="12" xfId="0" applyNumberFormat="1" applyFont="1" applyFill="1" applyBorder="1" applyAlignment="1">
      <alignment wrapText="1"/>
    </xf>
    <xf numFmtId="49" fontId="11" fillId="3" borderId="12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15" zoomScale="75" zoomScaleNormal="75" workbookViewId="0">
      <selection activeCell="C24" sqref="C24:G24"/>
    </sheetView>
  </sheetViews>
  <sheetFormatPr defaultRowHeight="15" x14ac:dyDescent="0.25"/>
  <cols>
    <col min="1" max="1" width="10.5703125" customWidth="1"/>
    <col min="2" max="2" width="16.42578125" customWidth="1"/>
    <col min="7" max="7" width="19" customWidth="1"/>
    <col min="9" max="9" width="12" customWidth="1"/>
    <col min="11" max="11" width="15.42578125" customWidth="1"/>
    <col min="12" max="12" width="12.7109375" customWidth="1"/>
    <col min="13" max="13" width="14.140625" customWidth="1"/>
    <col min="14" max="14" width="11.42578125" customWidth="1"/>
    <col min="15" max="15" width="9.85546875" customWidth="1"/>
    <col min="16" max="16" width="13" customWidth="1"/>
    <col min="18" max="18" width="17" customWidth="1"/>
  </cols>
  <sheetData>
    <row r="1" spans="1:18" ht="15" customHeight="1" x14ac:dyDescent="0.25">
      <c r="A1" s="78" t="s">
        <v>0</v>
      </c>
      <c r="B1" s="79"/>
      <c r="C1" s="80"/>
      <c r="D1" s="80"/>
      <c r="E1" s="80"/>
      <c r="F1" s="80"/>
      <c r="G1" s="80"/>
      <c r="H1" s="80"/>
      <c r="I1" s="81"/>
      <c r="J1" s="88" t="s">
        <v>1</v>
      </c>
      <c r="K1" s="89"/>
      <c r="L1" s="89"/>
      <c r="M1" s="89"/>
      <c r="N1" s="90"/>
      <c r="O1" s="94" t="s">
        <v>61</v>
      </c>
      <c r="P1" s="95"/>
      <c r="Q1" s="1"/>
    </row>
    <row r="2" spans="1:18" x14ac:dyDescent="0.25">
      <c r="A2" s="82"/>
      <c r="B2" s="83"/>
      <c r="C2" s="83"/>
      <c r="D2" s="83"/>
      <c r="E2" s="83"/>
      <c r="F2" s="83"/>
      <c r="G2" s="83"/>
      <c r="H2" s="83"/>
      <c r="I2" s="84"/>
      <c r="J2" s="91"/>
      <c r="K2" s="92"/>
      <c r="L2" s="92"/>
      <c r="M2" s="92"/>
      <c r="N2" s="93"/>
      <c r="O2" s="96"/>
      <c r="P2" s="97"/>
      <c r="Q2" s="2"/>
    </row>
    <row r="3" spans="1:18" x14ac:dyDescent="0.25">
      <c r="A3" s="82"/>
      <c r="B3" s="83"/>
      <c r="C3" s="83"/>
      <c r="D3" s="83"/>
      <c r="E3" s="83"/>
      <c r="F3" s="83"/>
      <c r="G3" s="83"/>
      <c r="H3" s="83"/>
      <c r="I3" s="84"/>
      <c r="J3" s="100" t="s">
        <v>2</v>
      </c>
      <c r="K3" s="101"/>
      <c r="L3" s="101"/>
      <c r="M3" s="101"/>
      <c r="N3" s="102"/>
      <c r="O3" s="96"/>
      <c r="P3" s="97"/>
      <c r="Q3" s="2"/>
    </row>
    <row r="4" spans="1:18" x14ac:dyDescent="0.25">
      <c r="A4" s="82"/>
      <c r="B4" s="83"/>
      <c r="C4" s="83"/>
      <c r="D4" s="83"/>
      <c r="E4" s="83"/>
      <c r="F4" s="83"/>
      <c r="G4" s="83"/>
      <c r="H4" s="83"/>
      <c r="I4" s="84"/>
      <c r="J4" s="103"/>
      <c r="K4" s="101"/>
      <c r="L4" s="101"/>
      <c r="M4" s="101"/>
      <c r="N4" s="102"/>
      <c r="O4" s="96"/>
      <c r="P4" s="97"/>
      <c r="Q4" s="2"/>
    </row>
    <row r="5" spans="1:18" x14ac:dyDescent="0.25">
      <c r="A5" s="82"/>
      <c r="B5" s="83"/>
      <c r="C5" s="83"/>
      <c r="D5" s="83"/>
      <c r="E5" s="83"/>
      <c r="F5" s="83"/>
      <c r="G5" s="83"/>
      <c r="H5" s="83"/>
      <c r="I5" s="84"/>
      <c r="J5" s="103"/>
      <c r="K5" s="101"/>
      <c r="L5" s="101"/>
      <c r="M5" s="101"/>
      <c r="N5" s="102"/>
      <c r="O5" s="98"/>
      <c r="P5" s="99"/>
      <c r="Q5" s="2"/>
    </row>
    <row r="6" spans="1:18" ht="15" customHeight="1" x14ac:dyDescent="0.25">
      <c r="A6" s="82"/>
      <c r="B6" s="83"/>
      <c r="C6" s="83"/>
      <c r="D6" s="83"/>
      <c r="E6" s="83"/>
      <c r="F6" s="83"/>
      <c r="G6" s="83"/>
      <c r="H6" s="83"/>
      <c r="I6" s="84"/>
      <c r="J6" s="103"/>
      <c r="K6" s="101"/>
      <c r="L6" s="101"/>
      <c r="M6" s="101"/>
      <c r="N6" s="102"/>
      <c r="O6" s="107" t="s">
        <v>62</v>
      </c>
      <c r="P6" s="108"/>
      <c r="Q6" s="2"/>
    </row>
    <row r="7" spans="1:18" x14ac:dyDescent="0.25">
      <c r="A7" s="82"/>
      <c r="B7" s="83"/>
      <c r="C7" s="83"/>
      <c r="D7" s="83"/>
      <c r="E7" s="83"/>
      <c r="F7" s="83"/>
      <c r="G7" s="83"/>
      <c r="H7" s="83"/>
      <c r="I7" s="84"/>
      <c r="J7" s="103"/>
      <c r="K7" s="101"/>
      <c r="L7" s="101"/>
      <c r="M7" s="101"/>
      <c r="N7" s="102"/>
      <c r="O7" s="109"/>
      <c r="P7" s="110"/>
      <c r="Q7" s="2"/>
    </row>
    <row r="8" spans="1:18" x14ac:dyDescent="0.25">
      <c r="A8" s="82"/>
      <c r="B8" s="83"/>
      <c r="C8" s="83"/>
      <c r="D8" s="83"/>
      <c r="E8" s="83"/>
      <c r="F8" s="83"/>
      <c r="G8" s="83"/>
      <c r="H8" s="83"/>
      <c r="I8" s="84"/>
      <c r="J8" s="103"/>
      <c r="K8" s="101"/>
      <c r="L8" s="101"/>
      <c r="M8" s="101"/>
      <c r="N8" s="102"/>
      <c r="O8" s="109"/>
      <c r="P8" s="110"/>
      <c r="Q8" s="2"/>
    </row>
    <row r="9" spans="1:18" x14ac:dyDescent="0.25">
      <c r="A9" s="85"/>
      <c r="B9" s="86"/>
      <c r="C9" s="86"/>
      <c r="D9" s="86"/>
      <c r="E9" s="86"/>
      <c r="F9" s="86"/>
      <c r="G9" s="86"/>
      <c r="H9" s="86"/>
      <c r="I9" s="87"/>
      <c r="J9" s="104"/>
      <c r="K9" s="105"/>
      <c r="L9" s="105"/>
      <c r="M9" s="105"/>
      <c r="N9" s="106"/>
      <c r="O9" s="111"/>
      <c r="P9" s="112"/>
      <c r="Q9" s="2"/>
    </row>
    <row r="10" spans="1:18" ht="15" customHeight="1" x14ac:dyDescent="0.25">
      <c r="A10" s="38" t="s">
        <v>3</v>
      </c>
      <c r="B10" s="39"/>
      <c r="C10" s="39"/>
      <c r="D10" s="39"/>
      <c r="E10" s="39"/>
      <c r="F10" s="39"/>
      <c r="G10" s="39"/>
      <c r="H10" s="40"/>
      <c r="I10" s="65" t="s">
        <v>5</v>
      </c>
      <c r="J10" s="66"/>
      <c r="K10" s="66"/>
      <c r="L10" s="66"/>
      <c r="M10" s="66"/>
      <c r="N10" s="66"/>
      <c r="O10" s="66"/>
      <c r="P10" s="67"/>
      <c r="Q10" s="3"/>
    </row>
    <row r="11" spans="1:18" x14ac:dyDescent="0.25">
      <c r="A11" s="41"/>
      <c r="B11" s="42"/>
      <c r="C11" s="42"/>
      <c r="D11" s="42"/>
      <c r="E11" s="42"/>
      <c r="F11" s="42"/>
      <c r="G11" s="42"/>
      <c r="H11" s="43"/>
      <c r="I11" s="68"/>
      <c r="J11" s="69"/>
      <c r="K11" s="69"/>
      <c r="L11" s="69"/>
      <c r="M11" s="69"/>
      <c r="N11" s="69"/>
      <c r="O11" s="69"/>
      <c r="P11" s="70"/>
      <c r="Q11" s="3"/>
    </row>
    <row r="12" spans="1:18" x14ac:dyDescent="0.25">
      <c r="A12" s="35" t="s">
        <v>6</v>
      </c>
      <c r="B12" s="50" t="s">
        <v>53</v>
      </c>
      <c r="C12" s="50" t="s">
        <v>50</v>
      </c>
      <c r="D12" s="51"/>
      <c r="E12" s="51"/>
      <c r="F12" s="51"/>
      <c r="G12" s="52"/>
      <c r="H12" s="35" t="s">
        <v>4</v>
      </c>
      <c r="I12" s="59" t="s">
        <v>7</v>
      </c>
      <c r="J12" s="60"/>
      <c r="K12" s="60"/>
      <c r="L12" s="60"/>
      <c r="M12" s="61"/>
      <c r="N12" s="65" t="s">
        <v>8</v>
      </c>
      <c r="O12" s="66"/>
      <c r="P12" s="67"/>
      <c r="Q12" s="3"/>
    </row>
    <row r="13" spans="1:18" x14ac:dyDescent="0.25">
      <c r="A13" s="36"/>
      <c r="B13" s="53"/>
      <c r="C13" s="53"/>
      <c r="D13" s="54"/>
      <c r="E13" s="54"/>
      <c r="F13" s="54"/>
      <c r="G13" s="55"/>
      <c r="H13" s="36"/>
      <c r="I13" s="62"/>
      <c r="J13" s="63"/>
      <c r="K13" s="63"/>
      <c r="L13" s="63"/>
      <c r="M13" s="64"/>
      <c r="N13" s="68"/>
      <c r="O13" s="69"/>
      <c r="P13" s="70"/>
      <c r="Q13" s="3"/>
    </row>
    <row r="14" spans="1:18" x14ac:dyDescent="0.25">
      <c r="A14" s="36"/>
      <c r="B14" s="53"/>
      <c r="C14" s="53"/>
      <c r="D14" s="54"/>
      <c r="E14" s="54"/>
      <c r="F14" s="54"/>
      <c r="G14" s="55"/>
      <c r="H14" s="36"/>
      <c r="I14" s="35" t="s">
        <v>9</v>
      </c>
      <c r="J14" s="35" t="s">
        <v>10</v>
      </c>
      <c r="K14" s="35" t="s">
        <v>11</v>
      </c>
      <c r="L14" s="35" t="s">
        <v>12</v>
      </c>
      <c r="M14" s="35" t="s">
        <v>13</v>
      </c>
      <c r="N14" s="35" t="s">
        <v>14</v>
      </c>
      <c r="O14" s="35" t="s">
        <v>15</v>
      </c>
      <c r="P14" s="71" t="s">
        <v>16</v>
      </c>
      <c r="Q14" s="75" t="s">
        <v>17</v>
      </c>
      <c r="R14" s="75" t="s">
        <v>51</v>
      </c>
    </row>
    <row r="15" spans="1:18" x14ac:dyDescent="0.25">
      <c r="A15" s="36"/>
      <c r="B15" s="53"/>
      <c r="C15" s="53"/>
      <c r="D15" s="54"/>
      <c r="E15" s="54"/>
      <c r="F15" s="54"/>
      <c r="G15" s="55"/>
      <c r="H15" s="36"/>
      <c r="I15" s="36"/>
      <c r="J15" s="36"/>
      <c r="K15" s="36"/>
      <c r="L15" s="36"/>
      <c r="M15" s="36"/>
      <c r="N15" s="36"/>
      <c r="O15" s="36"/>
      <c r="P15" s="72"/>
      <c r="Q15" s="76"/>
      <c r="R15" s="76"/>
    </row>
    <row r="16" spans="1:18" x14ac:dyDescent="0.25">
      <c r="A16" s="36"/>
      <c r="B16" s="53"/>
      <c r="C16" s="53"/>
      <c r="D16" s="54"/>
      <c r="E16" s="54"/>
      <c r="F16" s="54"/>
      <c r="G16" s="55"/>
      <c r="H16" s="36"/>
      <c r="I16" s="36"/>
      <c r="J16" s="36"/>
      <c r="K16" s="36"/>
      <c r="L16" s="36"/>
      <c r="M16" s="36"/>
      <c r="N16" s="36"/>
      <c r="O16" s="36"/>
      <c r="P16" s="72"/>
      <c r="Q16" s="76"/>
      <c r="R16" s="76"/>
    </row>
    <row r="17" spans="1:18" x14ac:dyDescent="0.25">
      <c r="A17" s="36"/>
      <c r="B17" s="53"/>
      <c r="C17" s="53"/>
      <c r="D17" s="54"/>
      <c r="E17" s="54"/>
      <c r="F17" s="54"/>
      <c r="G17" s="55"/>
      <c r="H17" s="36"/>
      <c r="I17" s="36"/>
      <c r="J17" s="36"/>
      <c r="K17" s="36"/>
      <c r="L17" s="36"/>
      <c r="M17" s="36"/>
      <c r="N17" s="36"/>
      <c r="O17" s="36"/>
      <c r="P17" s="72"/>
      <c r="Q17" s="76"/>
      <c r="R17" s="76"/>
    </row>
    <row r="18" spans="1:18" x14ac:dyDescent="0.25">
      <c r="A18" s="36"/>
      <c r="B18" s="53"/>
      <c r="C18" s="53"/>
      <c r="D18" s="54"/>
      <c r="E18" s="54"/>
      <c r="F18" s="54"/>
      <c r="G18" s="55"/>
      <c r="H18" s="36"/>
      <c r="I18" s="36"/>
      <c r="J18" s="36"/>
      <c r="K18" s="36"/>
      <c r="L18" s="36"/>
      <c r="M18" s="36"/>
      <c r="N18" s="36"/>
      <c r="O18" s="36"/>
      <c r="P18" s="72"/>
      <c r="Q18" s="76"/>
      <c r="R18" s="76"/>
    </row>
    <row r="19" spans="1:18" x14ac:dyDescent="0.25">
      <c r="A19" s="37"/>
      <c r="B19" s="56"/>
      <c r="C19" s="56"/>
      <c r="D19" s="57"/>
      <c r="E19" s="57"/>
      <c r="F19" s="57"/>
      <c r="G19" s="58"/>
      <c r="H19" s="37"/>
      <c r="I19" s="37"/>
      <c r="J19" s="37"/>
      <c r="K19" s="37"/>
      <c r="L19" s="37"/>
      <c r="M19" s="37"/>
      <c r="N19" s="37"/>
      <c r="O19" s="37"/>
      <c r="P19" s="73"/>
      <c r="Q19" s="77"/>
      <c r="R19" s="77"/>
    </row>
    <row r="20" spans="1:18" ht="25.5" x14ac:dyDescent="0.25">
      <c r="A20" s="5" t="s">
        <v>18</v>
      </c>
      <c r="B20" s="9" t="s">
        <v>56</v>
      </c>
      <c r="C20" s="44" t="s">
        <v>19</v>
      </c>
      <c r="D20" s="74"/>
      <c r="E20" s="74"/>
      <c r="F20" s="74"/>
      <c r="G20" s="74"/>
      <c r="H20" s="4" t="s">
        <v>20</v>
      </c>
      <c r="I20" s="13">
        <v>33972</v>
      </c>
      <c r="J20" s="13">
        <v>1</v>
      </c>
      <c r="K20" s="14">
        <f>SUM(I20*J20)</f>
        <v>33972</v>
      </c>
      <c r="L20" s="16">
        <v>0.25</v>
      </c>
      <c r="M20" s="17">
        <f>SUM(K20*L20)</f>
        <v>8493</v>
      </c>
      <c r="N20" s="13">
        <v>0</v>
      </c>
      <c r="O20" s="13">
        <v>0</v>
      </c>
      <c r="P20" s="13">
        <f t="shared" ref="P20:P52" si="0">SUM(N20*O20)</f>
        <v>0</v>
      </c>
      <c r="Q20" s="11">
        <v>17.22</v>
      </c>
      <c r="R20" s="11">
        <f>M20*Q20</f>
        <v>146249.46</v>
      </c>
    </row>
    <row r="21" spans="1:18" ht="25.5" x14ac:dyDescent="0.25">
      <c r="A21" s="5" t="s">
        <v>18</v>
      </c>
      <c r="B21" s="5" t="s">
        <v>54</v>
      </c>
      <c r="C21" s="44" t="s">
        <v>21</v>
      </c>
      <c r="D21" s="44"/>
      <c r="E21" s="44"/>
      <c r="F21" s="44"/>
      <c r="G21" s="44"/>
      <c r="H21" s="4" t="s">
        <v>20</v>
      </c>
      <c r="I21" s="15">
        <f>ROUND(0.1*33972, 0)</f>
        <v>3397</v>
      </c>
      <c r="J21" s="13">
        <v>1</v>
      </c>
      <c r="K21" s="14">
        <f>SUM(I21*J21)</f>
        <v>3397</v>
      </c>
      <c r="L21" s="16">
        <v>0.25</v>
      </c>
      <c r="M21" s="17">
        <f>SUM(K21*L21)</f>
        <v>849.25</v>
      </c>
      <c r="N21" s="13">
        <v>0</v>
      </c>
      <c r="O21" s="13">
        <v>0</v>
      </c>
      <c r="P21" s="13">
        <f>SUM(N21*O21)</f>
        <v>0</v>
      </c>
      <c r="Q21" s="11">
        <v>20.53</v>
      </c>
      <c r="R21" s="11">
        <f t="shared" ref="R21:R52" si="1">M21*Q21</f>
        <v>17435.102500000001</v>
      </c>
    </row>
    <row r="22" spans="1:18" ht="25.5" x14ac:dyDescent="0.25">
      <c r="A22" s="5" t="s">
        <v>18</v>
      </c>
      <c r="B22" s="9" t="s">
        <v>56</v>
      </c>
      <c r="C22" s="44" t="s">
        <v>21</v>
      </c>
      <c r="D22" s="44"/>
      <c r="E22" s="44"/>
      <c r="F22" s="44"/>
      <c r="G22" s="44"/>
      <c r="H22" s="4" t="s">
        <v>20</v>
      </c>
      <c r="I22" s="15">
        <f>ROUND(0.1*33972, 0)</f>
        <v>3397</v>
      </c>
      <c r="J22" s="13">
        <v>1</v>
      </c>
      <c r="K22" s="14">
        <f>SUM(I22*J22)</f>
        <v>3397</v>
      </c>
      <c r="L22" s="16">
        <v>0.15</v>
      </c>
      <c r="M22" s="17">
        <f>SUM(K22*L22)</f>
        <v>509.54999999999995</v>
      </c>
      <c r="N22" s="13">
        <v>0</v>
      </c>
      <c r="O22" s="13">
        <v>0</v>
      </c>
      <c r="P22" s="13">
        <f t="shared" si="0"/>
        <v>0</v>
      </c>
      <c r="Q22" s="11">
        <v>17.22</v>
      </c>
      <c r="R22" s="11">
        <f t="shared" si="1"/>
        <v>8774.4509999999991</v>
      </c>
    </row>
    <row r="23" spans="1:18" ht="25.5" x14ac:dyDescent="0.25">
      <c r="A23" s="5" t="s">
        <v>18</v>
      </c>
      <c r="B23" s="5" t="s">
        <v>54</v>
      </c>
      <c r="C23" s="44" t="s">
        <v>22</v>
      </c>
      <c r="D23" s="44"/>
      <c r="E23" s="44"/>
      <c r="F23" s="44"/>
      <c r="G23" s="44"/>
      <c r="H23" s="4" t="s">
        <v>20</v>
      </c>
      <c r="I23" s="15">
        <v>33972</v>
      </c>
      <c r="J23" s="13">
        <v>1</v>
      </c>
      <c r="K23" s="14">
        <f>SUM(I23*J23)</f>
        <v>33972</v>
      </c>
      <c r="L23" s="16">
        <v>0.5</v>
      </c>
      <c r="M23" s="17">
        <f>SUM(K23*L23)</f>
        <v>16986</v>
      </c>
      <c r="N23" s="13">
        <v>0</v>
      </c>
      <c r="O23" s="13">
        <v>0</v>
      </c>
      <c r="P23" s="13">
        <f t="shared" si="0"/>
        <v>0</v>
      </c>
      <c r="Q23" s="11">
        <v>20.53</v>
      </c>
      <c r="R23" s="11">
        <f t="shared" si="1"/>
        <v>348722.58</v>
      </c>
    </row>
    <row r="24" spans="1:18" ht="25.5" x14ac:dyDescent="0.25">
      <c r="A24" s="5" t="s">
        <v>18</v>
      </c>
      <c r="B24" s="9" t="s">
        <v>56</v>
      </c>
      <c r="C24" s="44" t="s">
        <v>22</v>
      </c>
      <c r="D24" s="44"/>
      <c r="E24" s="44"/>
      <c r="F24" s="44"/>
      <c r="G24" s="44"/>
      <c r="H24" s="4" t="s">
        <v>20</v>
      </c>
      <c r="I24" s="15">
        <v>33972</v>
      </c>
      <c r="J24" s="13">
        <v>1</v>
      </c>
      <c r="K24" s="14">
        <f t="shared" ref="K24:K35" si="2">SUM(I24*J24)</f>
        <v>33972</v>
      </c>
      <c r="L24" s="18">
        <v>1</v>
      </c>
      <c r="M24" s="17">
        <f t="shared" ref="M24:M35" si="3">SUM(K24*L24)</f>
        <v>33972</v>
      </c>
      <c r="N24" s="13">
        <v>0</v>
      </c>
      <c r="O24" s="13">
        <v>0</v>
      </c>
      <c r="P24" s="13">
        <f t="shared" si="0"/>
        <v>0</v>
      </c>
      <c r="Q24" s="11">
        <v>17.22</v>
      </c>
      <c r="R24" s="11">
        <f t="shared" si="1"/>
        <v>584997.84</v>
      </c>
    </row>
    <row r="25" spans="1:18" ht="25.5" x14ac:dyDescent="0.25">
      <c r="A25" s="5" t="s">
        <v>18</v>
      </c>
      <c r="B25" s="5" t="s">
        <v>54</v>
      </c>
      <c r="C25" s="44" t="s">
        <v>23</v>
      </c>
      <c r="D25" s="44"/>
      <c r="E25" s="44"/>
      <c r="F25" s="44"/>
      <c r="G25" s="44"/>
      <c r="H25" s="4" t="s">
        <v>20</v>
      </c>
      <c r="I25" s="15">
        <v>33972</v>
      </c>
      <c r="J25" s="13">
        <v>1</v>
      </c>
      <c r="K25" s="14">
        <f t="shared" si="2"/>
        <v>33972</v>
      </c>
      <c r="L25" s="18">
        <v>0.5</v>
      </c>
      <c r="M25" s="17">
        <f t="shared" si="3"/>
        <v>16986</v>
      </c>
      <c r="N25" s="13">
        <v>0</v>
      </c>
      <c r="O25" s="13">
        <v>0</v>
      </c>
      <c r="P25" s="13">
        <f t="shared" si="0"/>
        <v>0</v>
      </c>
      <c r="Q25" s="11">
        <v>20.53</v>
      </c>
      <c r="R25" s="11">
        <f t="shared" si="1"/>
        <v>348722.58</v>
      </c>
    </row>
    <row r="26" spans="1:18" ht="25.5" x14ac:dyDescent="0.25">
      <c r="A26" s="5" t="s">
        <v>18</v>
      </c>
      <c r="B26" s="9" t="s">
        <v>56</v>
      </c>
      <c r="C26" s="44" t="s">
        <v>23</v>
      </c>
      <c r="D26" s="44"/>
      <c r="E26" s="44"/>
      <c r="F26" s="44"/>
      <c r="G26" s="44"/>
      <c r="H26" s="4" t="s">
        <v>20</v>
      </c>
      <c r="I26" s="15">
        <v>33972</v>
      </c>
      <c r="J26" s="13">
        <v>1</v>
      </c>
      <c r="K26" s="14">
        <f t="shared" si="2"/>
        <v>33972</v>
      </c>
      <c r="L26" s="18">
        <v>0.15</v>
      </c>
      <c r="M26" s="17">
        <f t="shared" si="3"/>
        <v>5095.8</v>
      </c>
      <c r="N26" s="13">
        <v>0</v>
      </c>
      <c r="O26" s="13">
        <v>0</v>
      </c>
      <c r="P26" s="13">
        <f>SUM(N26*O26)</f>
        <v>0</v>
      </c>
      <c r="Q26" s="11">
        <v>17.22</v>
      </c>
      <c r="R26" s="11">
        <f t="shared" si="1"/>
        <v>87749.675999999992</v>
      </c>
    </row>
    <row r="27" spans="1:18" ht="25.5" x14ac:dyDescent="0.25">
      <c r="A27" s="5" t="s">
        <v>18</v>
      </c>
      <c r="B27" s="5" t="s">
        <v>54</v>
      </c>
      <c r="C27" s="44" t="s">
        <v>24</v>
      </c>
      <c r="D27" s="44"/>
      <c r="E27" s="44"/>
      <c r="F27" s="44"/>
      <c r="G27" s="44"/>
      <c r="H27" s="4" t="s">
        <v>20</v>
      </c>
      <c r="I27" s="15">
        <f>ROUND(0.1*33972, 0)</f>
        <v>3397</v>
      </c>
      <c r="J27" s="13">
        <v>1</v>
      </c>
      <c r="K27" s="14">
        <f t="shared" si="2"/>
        <v>3397</v>
      </c>
      <c r="L27" s="18">
        <v>0.25</v>
      </c>
      <c r="M27" s="17">
        <f t="shared" si="3"/>
        <v>849.25</v>
      </c>
      <c r="N27" s="13">
        <v>0</v>
      </c>
      <c r="O27" s="13">
        <v>0</v>
      </c>
      <c r="P27" s="13">
        <f>SUM(N27*O27)</f>
        <v>0</v>
      </c>
      <c r="Q27" s="11">
        <v>20.53</v>
      </c>
      <c r="R27" s="11">
        <f t="shared" si="1"/>
        <v>17435.102500000001</v>
      </c>
    </row>
    <row r="28" spans="1:18" ht="25.5" x14ac:dyDescent="0.25">
      <c r="A28" s="5" t="s">
        <v>18</v>
      </c>
      <c r="B28" s="9" t="s">
        <v>56</v>
      </c>
      <c r="C28" s="44" t="s">
        <v>24</v>
      </c>
      <c r="D28" s="44"/>
      <c r="E28" s="44"/>
      <c r="F28" s="44"/>
      <c r="G28" s="44"/>
      <c r="H28" s="4" t="s">
        <v>20</v>
      </c>
      <c r="I28" s="15">
        <f>ROUND(0.1*33972, 0)</f>
        <v>3397</v>
      </c>
      <c r="J28" s="13">
        <v>1</v>
      </c>
      <c r="K28" s="14">
        <f t="shared" si="2"/>
        <v>3397</v>
      </c>
      <c r="L28" s="18">
        <v>0.5</v>
      </c>
      <c r="M28" s="17">
        <f t="shared" si="3"/>
        <v>1698.5</v>
      </c>
      <c r="N28" s="13">
        <v>0</v>
      </c>
      <c r="O28" s="13">
        <v>0</v>
      </c>
      <c r="P28" s="13">
        <f t="shared" si="0"/>
        <v>0</v>
      </c>
      <c r="Q28" s="11">
        <v>17.22</v>
      </c>
      <c r="R28" s="11">
        <f t="shared" si="1"/>
        <v>29248.17</v>
      </c>
    </row>
    <row r="29" spans="1:18" ht="25.5" x14ac:dyDescent="0.25">
      <c r="A29" s="120" t="s">
        <v>18</v>
      </c>
      <c r="B29" s="113" t="s">
        <v>54</v>
      </c>
      <c r="C29" s="114" t="s">
        <v>25</v>
      </c>
      <c r="D29" s="114"/>
      <c r="E29" s="114"/>
      <c r="F29" s="114"/>
      <c r="G29" s="114"/>
      <c r="H29" s="113" t="s">
        <v>20</v>
      </c>
      <c r="I29" s="115">
        <v>33972</v>
      </c>
      <c r="J29" s="115">
        <v>1</v>
      </c>
      <c r="K29" s="116">
        <f t="shared" si="2"/>
        <v>33972</v>
      </c>
      <c r="L29" s="117">
        <v>0.5</v>
      </c>
      <c r="M29" s="118">
        <f t="shared" si="3"/>
        <v>16986</v>
      </c>
      <c r="N29" s="115">
        <v>0</v>
      </c>
      <c r="O29" s="115">
        <v>0</v>
      </c>
      <c r="P29" s="115">
        <f>SUM(N29*O29)</f>
        <v>0</v>
      </c>
      <c r="Q29" s="119">
        <v>20.53</v>
      </c>
      <c r="R29" s="119">
        <f t="shared" si="1"/>
        <v>348722.58</v>
      </c>
    </row>
    <row r="30" spans="1:18" ht="25.5" x14ac:dyDescent="0.25">
      <c r="A30" s="120" t="s">
        <v>18</v>
      </c>
      <c r="B30" s="113" t="s">
        <v>56</v>
      </c>
      <c r="C30" s="114" t="s">
        <v>25</v>
      </c>
      <c r="D30" s="114"/>
      <c r="E30" s="114"/>
      <c r="F30" s="114"/>
      <c r="G30" s="114"/>
      <c r="H30" s="113" t="s">
        <v>20</v>
      </c>
      <c r="I30" s="115">
        <v>33972</v>
      </c>
      <c r="J30" s="115">
        <v>1</v>
      </c>
      <c r="K30" s="116">
        <f t="shared" si="2"/>
        <v>33972</v>
      </c>
      <c r="L30" s="117">
        <v>1</v>
      </c>
      <c r="M30" s="118">
        <f t="shared" si="3"/>
        <v>33972</v>
      </c>
      <c r="N30" s="115">
        <v>0</v>
      </c>
      <c r="O30" s="115">
        <v>0</v>
      </c>
      <c r="P30" s="115">
        <f t="shared" si="0"/>
        <v>0</v>
      </c>
      <c r="Q30" s="119">
        <v>17.22</v>
      </c>
      <c r="R30" s="119">
        <f t="shared" si="1"/>
        <v>584997.84</v>
      </c>
    </row>
    <row r="31" spans="1:18" ht="25.5" x14ac:dyDescent="0.25">
      <c r="A31" s="5" t="s">
        <v>18</v>
      </c>
      <c r="B31" s="9" t="s">
        <v>56</v>
      </c>
      <c r="C31" s="44" t="s">
        <v>26</v>
      </c>
      <c r="D31" s="44"/>
      <c r="E31" s="44"/>
      <c r="F31" s="44"/>
      <c r="G31" s="44"/>
      <c r="H31" s="4" t="s">
        <v>20</v>
      </c>
      <c r="I31" s="15">
        <f>ROUND(33972*0.2361,  0)</f>
        <v>8021</v>
      </c>
      <c r="J31" s="13">
        <v>1</v>
      </c>
      <c r="K31" s="14">
        <f t="shared" si="2"/>
        <v>8021</v>
      </c>
      <c r="L31" s="18">
        <v>0.15</v>
      </c>
      <c r="M31" s="17">
        <f t="shared" si="3"/>
        <v>1203.1499999999999</v>
      </c>
      <c r="N31" s="13">
        <v>0</v>
      </c>
      <c r="O31" s="13">
        <v>0</v>
      </c>
      <c r="P31" s="13">
        <f t="shared" si="0"/>
        <v>0</v>
      </c>
      <c r="Q31" s="11">
        <v>17.22</v>
      </c>
      <c r="R31" s="11">
        <f t="shared" si="1"/>
        <v>20718.242999999995</v>
      </c>
    </row>
    <row r="32" spans="1:18" ht="25.5" x14ac:dyDescent="0.25">
      <c r="A32" s="5" t="s">
        <v>18</v>
      </c>
      <c r="B32" s="9" t="s">
        <v>56</v>
      </c>
      <c r="C32" s="44" t="s">
        <v>27</v>
      </c>
      <c r="D32" s="44"/>
      <c r="E32" s="44"/>
      <c r="F32" s="44"/>
      <c r="G32" s="44"/>
      <c r="H32" s="4" t="s">
        <v>20</v>
      </c>
      <c r="I32" s="15">
        <f>ROUND(33972*0.2361,  0)</f>
        <v>8021</v>
      </c>
      <c r="J32" s="13">
        <v>1</v>
      </c>
      <c r="K32" s="14">
        <f t="shared" si="2"/>
        <v>8021</v>
      </c>
      <c r="L32" s="18">
        <v>0.15</v>
      </c>
      <c r="M32" s="17">
        <f t="shared" si="3"/>
        <v>1203.1499999999999</v>
      </c>
      <c r="N32" s="13">
        <v>0</v>
      </c>
      <c r="O32" s="13">
        <v>0</v>
      </c>
      <c r="P32" s="13">
        <f t="shared" si="0"/>
        <v>0</v>
      </c>
      <c r="Q32" s="11">
        <v>17.22</v>
      </c>
      <c r="R32" s="11">
        <f t="shared" si="1"/>
        <v>20718.242999999995</v>
      </c>
    </row>
    <row r="33" spans="1:18" ht="25.5" x14ac:dyDescent="0.25">
      <c r="A33" s="5" t="s">
        <v>18</v>
      </c>
      <c r="B33" s="5" t="s">
        <v>54</v>
      </c>
      <c r="C33" s="44" t="s">
        <v>28</v>
      </c>
      <c r="D33" s="44"/>
      <c r="E33" s="44"/>
      <c r="F33" s="44"/>
      <c r="G33" s="44"/>
      <c r="H33" s="4" t="s">
        <v>20</v>
      </c>
      <c r="I33" s="15">
        <f>ROUND(0.3*33972, 0)</f>
        <v>10192</v>
      </c>
      <c r="J33" s="13">
        <v>1</v>
      </c>
      <c r="K33" s="14">
        <f t="shared" si="2"/>
        <v>10192</v>
      </c>
      <c r="L33" s="18">
        <v>0.5</v>
      </c>
      <c r="M33" s="17">
        <f t="shared" si="3"/>
        <v>5096</v>
      </c>
      <c r="N33" s="13">
        <v>0</v>
      </c>
      <c r="O33" s="13">
        <v>0</v>
      </c>
      <c r="P33" s="13">
        <f>SUM(N33*O33)</f>
        <v>0</v>
      </c>
      <c r="Q33" s="11">
        <v>20.53</v>
      </c>
      <c r="R33" s="11">
        <f t="shared" si="1"/>
        <v>104620.88</v>
      </c>
    </row>
    <row r="34" spans="1:18" ht="25.5" x14ac:dyDescent="0.25">
      <c r="A34" s="5" t="s">
        <v>18</v>
      </c>
      <c r="B34" s="9" t="s">
        <v>56</v>
      </c>
      <c r="C34" s="44" t="s">
        <v>28</v>
      </c>
      <c r="D34" s="44"/>
      <c r="E34" s="44"/>
      <c r="F34" s="44"/>
      <c r="G34" s="44"/>
      <c r="H34" s="4" t="s">
        <v>20</v>
      </c>
      <c r="I34" s="15">
        <f>ROUND(0.3*33972, 0)</f>
        <v>10192</v>
      </c>
      <c r="J34" s="13">
        <v>1</v>
      </c>
      <c r="K34" s="14">
        <f t="shared" si="2"/>
        <v>10192</v>
      </c>
      <c r="L34" s="18">
        <v>0.5</v>
      </c>
      <c r="M34" s="17">
        <f t="shared" si="3"/>
        <v>5096</v>
      </c>
      <c r="N34" s="13">
        <v>0</v>
      </c>
      <c r="O34" s="13">
        <v>0</v>
      </c>
      <c r="P34" s="13">
        <f t="shared" si="0"/>
        <v>0</v>
      </c>
      <c r="Q34" s="11">
        <v>17.22</v>
      </c>
      <c r="R34" s="11">
        <f t="shared" si="1"/>
        <v>87753.12</v>
      </c>
    </row>
    <row r="35" spans="1:18" ht="25.5" x14ac:dyDescent="0.25">
      <c r="A35" s="5" t="s">
        <v>18</v>
      </c>
      <c r="B35" s="9" t="s">
        <v>56</v>
      </c>
      <c r="C35" s="44" t="s">
        <v>29</v>
      </c>
      <c r="D35" s="44"/>
      <c r="E35" s="44"/>
      <c r="F35" s="44"/>
      <c r="G35" s="44"/>
      <c r="H35" s="4" t="s">
        <v>20</v>
      </c>
      <c r="I35" s="13">
        <f>ROUND(0.05*33972, 0)</f>
        <v>1699</v>
      </c>
      <c r="J35" s="13">
        <v>1</v>
      </c>
      <c r="K35" s="14">
        <f t="shared" si="2"/>
        <v>1699</v>
      </c>
      <c r="L35" s="18">
        <v>0.1</v>
      </c>
      <c r="M35" s="17">
        <f t="shared" si="3"/>
        <v>169.9</v>
      </c>
      <c r="N35" s="13">
        <v>0</v>
      </c>
      <c r="O35" s="13">
        <v>0</v>
      </c>
      <c r="P35" s="13">
        <f t="shared" si="0"/>
        <v>0</v>
      </c>
      <c r="Q35" s="11">
        <v>17.22</v>
      </c>
      <c r="R35" s="11">
        <f t="shared" si="1"/>
        <v>2925.6779999999999</v>
      </c>
    </row>
    <row r="36" spans="1:18" ht="25.5" x14ac:dyDescent="0.25">
      <c r="A36" s="5" t="s">
        <v>18</v>
      </c>
      <c r="B36" s="9" t="s">
        <v>56</v>
      </c>
      <c r="C36" s="44" t="s">
        <v>30</v>
      </c>
      <c r="D36" s="44"/>
      <c r="E36" s="44"/>
      <c r="F36" s="44"/>
      <c r="G36" s="44"/>
      <c r="H36" s="4" t="s">
        <v>20</v>
      </c>
      <c r="I36" s="13">
        <f t="shared" ref="I36:I37" si="4">ROUND(0.05*33972, 0)</f>
        <v>1699</v>
      </c>
      <c r="J36" s="13">
        <v>1</v>
      </c>
      <c r="K36" s="14">
        <f>SUM(I36*J36)</f>
        <v>1699</v>
      </c>
      <c r="L36" s="18">
        <v>0.1</v>
      </c>
      <c r="M36" s="17">
        <f>SUM(K36*L36)</f>
        <v>169.9</v>
      </c>
      <c r="N36" s="13">
        <v>0</v>
      </c>
      <c r="O36" s="13">
        <v>0</v>
      </c>
      <c r="P36" s="13">
        <f>SUM(N36*O36)</f>
        <v>0</v>
      </c>
      <c r="Q36" s="11">
        <v>17.22</v>
      </c>
      <c r="R36" s="11">
        <f t="shared" si="1"/>
        <v>2925.6779999999999</v>
      </c>
    </row>
    <row r="37" spans="1:18" ht="25.5" x14ac:dyDescent="0.25">
      <c r="A37" s="5" t="s">
        <v>18</v>
      </c>
      <c r="B37" s="9" t="s">
        <v>56</v>
      </c>
      <c r="C37" s="44" t="s">
        <v>31</v>
      </c>
      <c r="D37" s="44"/>
      <c r="E37" s="44"/>
      <c r="F37" s="44"/>
      <c r="G37" s="44"/>
      <c r="H37" s="4" t="s">
        <v>20</v>
      </c>
      <c r="I37" s="13">
        <f t="shared" si="4"/>
        <v>1699</v>
      </c>
      <c r="J37" s="13">
        <v>1</v>
      </c>
      <c r="K37" s="14">
        <f t="shared" ref="K37:K52" si="5">SUM(I37*J37)</f>
        <v>1699</v>
      </c>
      <c r="L37" s="16">
        <v>0.25</v>
      </c>
      <c r="M37" s="17">
        <f t="shared" ref="M37:M52" si="6">SUM(K37*L37)</f>
        <v>424.75</v>
      </c>
      <c r="N37" s="13">
        <v>0</v>
      </c>
      <c r="O37" s="13">
        <v>0</v>
      </c>
      <c r="P37" s="13">
        <f t="shared" si="0"/>
        <v>0</v>
      </c>
      <c r="Q37" s="11">
        <v>17.22</v>
      </c>
      <c r="R37" s="11">
        <f t="shared" si="1"/>
        <v>7314.1949999999997</v>
      </c>
    </row>
    <row r="38" spans="1:18" ht="25.5" x14ac:dyDescent="0.25">
      <c r="A38" s="5" t="s">
        <v>18</v>
      </c>
      <c r="B38" s="9" t="s">
        <v>56</v>
      </c>
      <c r="C38" s="44" t="s">
        <v>32</v>
      </c>
      <c r="D38" s="44"/>
      <c r="E38" s="44"/>
      <c r="F38" s="44"/>
      <c r="G38" s="44"/>
      <c r="H38" s="4" t="s">
        <v>20</v>
      </c>
      <c r="I38" s="13">
        <f>ROUND(0.03*33972, 0)</f>
        <v>1019</v>
      </c>
      <c r="J38" s="13">
        <v>1</v>
      </c>
      <c r="K38" s="14">
        <f t="shared" si="5"/>
        <v>1019</v>
      </c>
      <c r="L38" s="16">
        <v>0.75</v>
      </c>
      <c r="M38" s="17">
        <f t="shared" si="6"/>
        <v>764.25</v>
      </c>
      <c r="N38" s="13">
        <v>0</v>
      </c>
      <c r="O38" s="13">
        <v>0</v>
      </c>
      <c r="P38" s="13">
        <f t="shared" si="0"/>
        <v>0</v>
      </c>
      <c r="Q38" s="11">
        <v>17.22</v>
      </c>
      <c r="R38" s="11">
        <f t="shared" si="1"/>
        <v>13160.384999999998</v>
      </c>
    </row>
    <row r="39" spans="1:18" ht="25.5" x14ac:dyDescent="0.25">
      <c r="A39" s="5" t="s">
        <v>18</v>
      </c>
      <c r="B39" s="9" t="s">
        <v>56</v>
      </c>
      <c r="C39" s="44" t="s">
        <v>33</v>
      </c>
      <c r="D39" s="44"/>
      <c r="E39" s="44"/>
      <c r="F39" s="44"/>
      <c r="G39" s="44"/>
      <c r="H39" s="4" t="s">
        <v>20</v>
      </c>
      <c r="I39" s="13">
        <f>ROUND(0.15*33972, 0)</f>
        <v>5096</v>
      </c>
      <c r="J39" s="13">
        <v>1</v>
      </c>
      <c r="K39" s="14">
        <f t="shared" si="5"/>
        <v>5096</v>
      </c>
      <c r="L39" s="16">
        <v>7.0000000000000007E-2</v>
      </c>
      <c r="M39" s="17">
        <f t="shared" si="6"/>
        <v>356.72</v>
      </c>
      <c r="N39" s="13">
        <v>0</v>
      </c>
      <c r="O39" s="13">
        <v>0</v>
      </c>
      <c r="P39" s="13">
        <f t="shared" si="0"/>
        <v>0</v>
      </c>
      <c r="Q39" s="11">
        <v>17.22</v>
      </c>
      <c r="R39" s="11">
        <f t="shared" si="1"/>
        <v>6142.7183999999997</v>
      </c>
    </row>
    <row r="40" spans="1:18" ht="25.5" x14ac:dyDescent="0.25">
      <c r="A40" s="5" t="s">
        <v>18</v>
      </c>
      <c r="B40" s="9" t="s">
        <v>56</v>
      </c>
      <c r="C40" s="44" t="s">
        <v>34</v>
      </c>
      <c r="D40" s="44"/>
      <c r="E40" s="44"/>
      <c r="F40" s="44"/>
      <c r="G40" s="44"/>
      <c r="H40" s="4" t="s">
        <v>20</v>
      </c>
      <c r="I40" s="13">
        <f>ROUND(0.15*33972, 0)</f>
        <v>5096</v>
      </c>
      <c r="J40" s="13">
        <v>1</v>
      </c>
      <c r="K40" s="14">
        <f t="shared" si="5"/>
        <v>5096</v>
      </c>
      <c r="L40" s="16">
        <v>0.05</v>
      </c>
      <c r="M40" s="17">
        <f t="shared" si="6"/>
        <v>254.8</v>
      </c>
      <c r="N40" s="13">
        <v>0</v>
      </c>
      <c r="O40" s="13">
        <v>0</v>
      </c>
      <c r="P40" s="13">
        <f t="shared" si="0"/>
        <v>0</v>
      </c>
      <c r="Q40" s="11">
        <v>17.22</v>
      </c>
      <c r="R40" s="11">
        <f t="shared" si="1"/>
        <v>4387.6559999999999</v>
      </c>
    </row>
    <row r="41" spans="1:18" ht="25.5" x14ac:dyDescent="0.25">
      <c r="A41" s="5" t="s">
        <v>18</v>
      </c>
      <c r="B41" s="9" t="s">
        <v>56</v>
      </c>
      <c r="C41" s="44" t="s">
        <v>35</v>
      </c>
      <c r="D41" s="44"/>
      <c r="E41" s="44"/>
      <c r="F41" s="44"/>
      <c r="G41" s="44"/>
      <c r="H41" s="4" t="s">
        <v>20</v>
      </c>
      <c r="I41" s="13">
        <f>ROUND(0.05*33972, 0)</f>
        <v>1699</v>
      </c>
      <c r="J41" s="13">
        <v>1</v>
      </c>
      <c r="K41" s="14">
        <f t="shared" si="5"/>
        <v>1699</v>
      </c>
      <c r="L41" s="16">
        <v>0.15</v>
      </c>
      <c r="M41" s="17">
        <f t="shared" si="6"/>
        <v>254.85</v>
      </c>
      <c r="N41" s="13">
        <v>0</v>
      </c>
      <c r="O41" s="13">
        <v>0</v>
      </c>
      <c r="P41" s="13">
        <f t="shared" si="0"/>
        <v>0</v>
      </c>
      <c r="Q41" s="11">
        <v>17.22</v>
      </c>
      <c r="R41" s="11">
        <f t="shared" si="1"/>
        <v>4388.5169999999998</v>
      </c>
    </row>
    <row r="42" spans="1:18" ht="25.5" x14ac:dyDescent="0.25">
      <c r="A42" s="5" t="s">
        <v>18</v>
      </c>
      <c r="B42" s="5" t="s">
        <v>54</v>
      </c>
      <c r="C42" s="44" t="s">
        <v>37</v>
      </c>
      <c r="D42" s="45"/>
      <c r="E42" s="45"/>
      <c r="F42" s="45"/>
      <c r="G42" s="45"/>
      <c r="H42" s="4" t="s">
        <v>20</v>
      </c>
      <c r="I42" s="13">
        <v>2</v>
      </c>
      <c r="J42" s="13">
        <v>1</v>
      </c>
      <c r="K42" s="14">
        <f t="shared" si="5"/>
        <v>2</v>
      </c>
      <c r="L42" s="16">
        <v>0.25</v>
      </c>
      <c r="M42" s="17">
        <f t="shared" si="6"/>
        <v>0.5</v>
      </c>
      <c r="N42" s="13">
        <v>0</v>
      </c>
      <c r="O42" s="13">
        <v>0</v>
      </c>
      <c r="P42" s="13">
        <f t="shared" si="0"/>
        <v>0</v>
      </c>
      <c r="Q42" s="11">
        <v>20.53</v>
      </c>
      <c r="R42" s="11">
        <f t="shared" si="1"/>
        <v>10.265000000000001</v>
      </c>
    </row>
    <row r="43" spans="1:18" ht="25.5" x14ac:dyDescent="0.25">
      <c r="A43" s="5" t="s">
        <v>18</v>
      </c>
      <c r="B43" s="5" t="s">
        <v>54</v>
      </c>
      <c r="C43" s="44" t="s">
        <v>38</v>
      </c>
      <c r="D43" s="45"/>
      <c r="E43" s="45"/>
      <c r="F43" s="45"/>
      <c r="G43" s="45"/>
      <c r="H43" s="4" t="s">
        <v>20</v>
      </c>
      <c r="I43" s="13">
        <v>15</v>
      </c>
      <c r="J43" s="13">
        <v>1</v>
      </c>
      <c r="K43" s="14">
        <f t="shared" si="5"/>
        <v>15</v>
      </c>
      <c r="L43" s="16">
        <v>0.25</v>
      </c>
      <c r="M43" s="17">
        <f t="shared" si="6"/>
        <v>3.75</v>
      </c>
      <c r="N43" s="13">
        <v>0</v>
      </c>
      <c r="O43" s="13">
        <v>0</v>
      </c>
      <c r="P43" s="13">
        <f t="shared" si="0"/>
        <v>0</v>
      </c>
      <c r="Q43" s="11">
        <v>20.53</v>
      </c>
      <c r="R43" s="11">
        <f t="shared" si="1"/>
        <v>76.987500000000011</v>
      </c>
    </row>
    <row r="44" spans="1:18" ht="25.5" x14ac:dyDescent="0.25">
      <c r="A44" s="5" t="s">
        <v>18</v>
      </c>
      <c r="B44" s="5" t="s">
        <v>54</v>
      </c>
      <c r="C44" s="44" t="s">
        <v>39</v>
      </c>
      <c r="D44" s="45"/>
      <c r="E44" s="45"/>
      <c r="F44" s="45"/>
      <c r="G44" s="45"/>
      <c r="H44" s="4" t="s">
        <v>20</v>
      </c>
      <c r="I44" s="13">
        <v>368</v>
      </c>
      <c r="J44" s="13">
        <v>1</v>
      </c>
      <c r="K44" s="14">
        <f t="shared" si="5"/>
        <v>368</v>
      </c>
      <c r="L44" s="16">
        <v>0.25</v>
      </c>
      <c r="M44" s="17">
        <f t="shared" si="6"/>
        <v>92</v>
      </c>
      <c r="N44" s="13">
        <v>0</v>
      </c>
      <c r="O44" s="13">
        <v>0</v>
      </c>
      <c r="P44" s="13">
        <f t="shared" si="0"/>
        <v>0</v>
      </c>
      <c r="Q44" s="11">
        <v>20.53</v>
      </c>
      <c r="R44" s="11">
        <f t="shared" si="1"/>
        <v>1888.7600000000002</v>
      </c>
    </row>
    <row r="45" spans="1:18" ht="25.5" x14ac:dyDescent="0.25">
      <c r="A45" s="5" t="s">
        <v>18</v>
      </c>
      <c r="B45" s="5" t="s">
        <v>54</v>
      </c>
      <c r="C45" s="44" t="s">
        <v>40</v>
      </c>
      <c r="D45" s="45"/>
      <c r="E45" s="45"/>
      <c r="F45" s="45"/>
      <c r="G45" s="45"/>
      <c r="H45" s="4" t="s">
        <v>20</v>
      </c>
      <c r="I45" s="13">
        <v>3</v>
      </c>
      <c r="J45" s="13">
        <v>1</v>
      </c>
      <c r="K45" s="14">
        <f t="shared" si="5"/>
        <v>3</v>
      </c>
      <c r="L45" s="16">
        <v>0.25</v>
      </c>
      <c r="M45" s="17">
        <f t="shared" si="6"/>
        <v>0.75</v>
      </c>
      <c r="N45" s="13">
        <v>0</v>
      </c>
      <c r="O45" s="13">
        <v>0</v>
      </c>
      <c r="P45" s="13">
        <f t="shared" si="0"/>
        <v>0</v>
      </c>
      <c r="Q45" s="11">
        <v>20.53</v>
      </c>
      <c r="R45" s="11">
        <f t="shared" si="1"/>
        <v>15.397500000000001</v>
      </c>
    </row>
    <row r="46" spans="1:18" ht="25.5" x14ac:dyDescent="0.25">
      <c r="A46" s="5" t="s">
        <v>18</v>
      </c>
      <c r="B46" s="5" t="s">
        <v>54</v>
      </c>
      <c r="C46" s="44" t="s">
        <v>41</v>
      </c>
      <c r="D46" s="45"/>
      <c r="E46" s="45"/>
      <c r="F46" s="45"/>
      <c r="G46" s="45"/>
      <c r="H46" s="4" t="s">
        <v>20</v>
      </c>
      <c r="I46" s="13">
        <v>30</v>
      </c>
      <c r="J46" s="13">
        <v>1</v>
      </c>
      <c r="K46" s="14">
        <f t="shared" si="5"/>
        <v>30</v>
      </c>
      <c r="L46" s="16">
        <v>0.25</v>
      </c>
      <c r="M46" s="17">
        <f t="shared" si="6"/>
        <v>7.5</v>
      </c>
      <c r="N46" s="13">
        <v>0</v>
      </c>
      <c r="O46" s="13">
        <v>0</v>
      </c>
      <c r="P46" s="13">
        <f t="shared" si="0"/>
        <v>0</v>
      </c>
      <c r="Q46" s="11">
        <v>20.53</v>
      </c>
      <c r="R46" s="11">
        <f t="shared" si="1"/>
        <v>153.97500000000002</v>
      </c>
    </row>
    <row r="47" spans="1:18" ht="25.5" x14ac:dyDescent="0.25">
      <c r="A47" s="5" t="s">
        <v>18</v>
      </c>
      <c r="B47" s="8" t="s">
        <v>52</v>
      </c>
      <c r="C47" s="44" t="s">
        <v>42</v>
      </c>
      <c r="D47" s="45"/>
      <c r="E47" s="45"/>
      <c r="F47" s="45"/>
      <c r="G47" s="45"/>
      <c r="H47" s="4" t="s">
        <v>20</v>
      </c>
      <c r="I47" s="13">
        <v>5</v>
      </c>
      <c r="J47" s="13">
        <v>1</v>
      </c>
      <c r="K47" s="14">
        <f t="shared" si="5"/>
        <v>5</v>
      </c>
      <c r="L47" s="16">
        <v>3</v>
      </c>
      <c r="M47" s="17">
        <f t="shared" si="6"/>
        <v>15</v>
      </c>
      <c r="N47" s="13">
        <v>0</v>
      </c>
      <c r="O47" s="13">
        <v>0</v>
      </c>
      <c r="P47" s="13">
        <f t="shared" si="0"/>
        <v>0</v>
      </c>
      <c r="Q47" s="11">
        <v>19.95</v>
      </c>
      <c r="R47" s="11">
        <f t="shared" si="1"/>
        <v>299.25</v>
      </c>
    </row>
    <row r="48" spans="1:18" ht="25.5" x14ac:dyDescent="0.25">
      <c r="A48" s="5" t="s">
        <v>18</v>
      </c>
      <c r="B48" s="5" t="s">
        <v>57</v>
      </c>
      <c r="C48" s="44" t="s">
        <v>43</v>
      </c>
      <c r="D48" s="45"/>
      <c r="E48" s="45"/>
      <c r="F48" s="45"/>
      <c r="G48" s="45"/>
      <c r="H48" s="4" t="s">
        <v>20</v>
      </c>
      <c r="I48" s="13">
        <v>15</v>
      </c>
      <c r="J48" s="13">
        <v>1</v>
      </c>
      <c r="K48" s="14">
        <f t="shared" si="5"/>
        <v>15</v>
      </c>
      <c r="L48" s="16">
        <v>0.5</v>
      </c>
      <c r="M48" s="17">
        <f t="shared" si="6"/>
        <v>7.5</v>
      </c>
      <c r="N48" s="13">
        <v>0</v>
      </c>
      <c r="O48" s="13">
        <v>0</v>
      </c>
      <c r="P48" s="13">
        <f t="shared" si="0"/>
        <v>0</v>
      </c>
      <c r="Q48" s="11">
        <v>21.2</v>
      </c>
      <c r="R48" s="11">
        <f t="shared" si="1"/>
        <v>159</v>
      </c>
    </row>
    <row r="49" spans="1:18" ht="25.5" x14ac:dyDescent="0.25">
      <c r="A49" s="5" t="s">
        <v>18</v>
      </c>
      <c r="B49" s="5" t="s">
        <v>58</v>
      </c>
      <c r="C49" s="44" t="s">
        <v>44</v>
      </c>
      <c r="D49" s="45"/>
      <c r="E49" s="45"/>
      <c r="F49" s="45"/>
      <c r="G49" s="45"/>
      <c r="H49" s="4" t="s">
        <v>20</v>
      </c>
      <c r="I49" s="13">
        <v>30</v>
      </c>
      <c r="J49" s="13">
        <v>1</v>
      </c>
      <c r="K49" s="14">
        <f t="shared" si="5"/>
        <v>30</v>
      </c>
      <c r="L49" s="16">
        <v>1</v>
      </c>
      <c r="M49" s="17">
        <f t="shared" si="6"/>
        <v>30</v>
      </c>
      <c r="N49" s="13">
        <v>0</v>
      </c>
      <c r="O49" s="13">
        <v>0</v>
      </c>
      <c r="P49" s="13">
        <f t="shared" si="0"/>
        <v>0</v>
      </c>
      <c r="Q49" s="11">
        <v>27.8</v>
      </c>
      <c r="R49" s="11">
        <f t="shared" si="1"/>
        <v>834</v>
      </c>
    </row>
    <row r="50" spans="1:18" ht="25.5" x14ac:dyDescent="0.25">
      <c r="A50" s="5" t="s">
        <v>18</v>
      </c>
      <c r="B50" s="5" t="s">
        <v>58</v>
      </c>
      <c r="C50" s="44" t="s">
        <v>45</v>
      </c>
      <c r="D50" s="45"/>
      <c r="E50" s="45"/>
      <c r="F50" s="45"/>
      <c r="G50" s="45"/>
      <c r="H50" s="4" t="s">
        <v>20</v>
      </c>
      <c r="I50" s="13">
        <v>60</v>
      </c>
      <c r="J50" s="13">
        <v>1</v>
      </c>
      <c r="K50" s="14">
        <f t="shared" si="5"/>
        <v>60</v>
      </c>
      <c r="L50" s="16">
        <v>0.5</v>
      </c>
      <c r="M50" s="17">
        <f t="shared" si="6"/>
        <v>30</v>
      </c>
      <c r="N50" s="13">
        <v>0</v>
      </c>
      <c r="O50" s="13">
        <v>0</v>
      </c>
      <c r="P50" s="13">
        <f t="shared" si="0"/>
        <v>0</v>
      </c>
      <c r="Q50" s="11">
        <v>27.8</v>
      </c>
      <c r="R50" s="11">
        <f t="shared" si="1"/>
        <v>834</v>
      </c>
    </row>
    <row r="51" spans="1:18" ht="25.5" x14ac:dyDescent="0.25">
      <c r="A51" s="5" t="s">
        <v>18</v>
      </c>
      <c r="B51" s="5" t="s">
        <v>54</v>
      </c>
      <c r="C51" s="44" t="s">
        <v>46</v>
      </c>
      <c r="D51" s="45"/>
      <c r="E51" s="45"/>
      <c r="F51" s="45"/>
      <c r="G51" s="45"/>
      <c r="H51" s="4" t="s">
        <v>20</v>
      </c>
      <c r="I51" s="13">
        <v>60</v>
      </c>
      <c r="J51" s="13">
        <v>1</v>
      </c>
      <c r="K51" s="14">
        <f t="shared" si="5"/>
        <v>60</v>
      </c>
      <c r="L51" s="16">
        <v>1</v>
      </c>
      <c r="M51" s="17">
        <f t="shared" si="6"/>
        <v>60</v>
      </c>
      <c r="N51" s="13">
        <v>0</v>
      </c>
      <c r="O51" s="13">
        <v>0</v>
      </c>
      <c r="P51" s="13">
        <f t="shared" si="0"/>
        <v>0</v>
      </c>
      <c r="Q51" s="11">
        <v>20.53</v>
      </c>
      <c r="R51" s="11">
        <f t="shared" si="1"/>
        <v>1231.8000000000002</v>
      </c>
    </row>
    <row r="52" spans="1:18" ht="51" x14ac:dyDescent="0.25">
      <c r="A52" s="5" t="s">
        <v>18</v>
      </c>
      <c r="B52" s="5" t="s">
        <v>55</v>
      </c>
      <c r="C52" s="44" t="s">
        <v>47</v>
      </c>
      <c r="D52" s="45"/>
      <c r="E52" s="45"/>
      <c r="F52" s="45"/>
      <c r="G52" s="45"/>
      <c r="H52" s="4" t="s">
        <v>20</v>
      </c>
      <c r="I52" s="13">
        <f>33972+600</f>
        <v>34572</v>
      </c>
      <c r="J52" s="13">
        <v>1</v>
      </c>
      <c r="K52" s="14">
        <f t="shared" si="5"/>
        <v>34572</v>
      </c>
      <c r="L52" s="16">
        <v>0.5</v>
      </c>
      <c r="M52" s="17">
        <f t="shared" si="6"/>
        <v>17286</v>
      </c>
      <c r="N52" s="13">
        <v>0</v>
      </c>
      <c r="O52" s="13">
        <v>0</v>
      </c>
      <c r="P52" s="13">
        <f t="shared" si="0"/>
        <v>0</v>
      </c>
      <c r="Q52" s="11">
        <v>23.4</v>
      </c>
      <c r="R52" s="11">
        <f t="shared" si="1"/>
        <v>404492.39999999997</v>
      </c>
    </row>
    <row r="53" spans="1:18" s="10" customFormat="1" ht="51" x14ac:dyDescent="0.25">
      <c r="A53" s="9" t="s">
        <v>18</v>
      </c>
      <c r="B53" s="9" t="s">
        <v>59</v>
      </c>
      <c r="C53" s="48" t="s">
        <v>36</v>
      </c>
      <c r="D53" s="49"/>
      <c r="E53" s="49"/>
      <c r="F53" s="49"/>
      <c r="G53" s="49"/>
      <c r="H53" s="9" t="s">
        <v>20</v>
      </c>
      <c r="I53" s="19"/>
      <c r="J53" s="19"/>
      <c r="K53" s="20"/>
      <c r="L53" s="19"/>
      <c r="M53" s="21">
        <f>0.1*SUM(M20:M52)</f>
        <v>16892.381999999998</v>
      </c>
      <c r="N53" s="15">
        <v>0</v>
      </c>
      <c r="O53" s="15">
        <v>0</v>
      </c>
      <c r="P53" s="15">
        <f>SUM(N53*O53)</f>
        <v>0</v>
      </c>
      <c r="Q53" s="12">
        <v>20.75</v>
      </c>
      <c r="R53" s="12">
        <f>M53*Q53</f>
        <v>350516.92649999994</v>
      </c>
    </row>
    <row r="54" spans="1:18" x14ac:dyDescent="0.25">
      <c r="A54" s="6"/>
      <c r="B54" s="6"/>
      <c r="C54" s="46" t="s">
        <v>48</v>
      </c>
      <c r="D54" s="47"/>
      <c r="E54" s="47"/>
      <c r="F54" s="47"/>
      <c r="G54" s="47"/>
      <c r="H54" s="7"/>
      <c r="I54" s="18"/>
      <c r="J54" s="18"/>
      <c r="K54" s="14">
        <f>SUM(K20:K53)</f>
        <v>340985</v>
      </c>
      <c r="L54" s="18"/>
      <c r="M54" s="18">
        <f>SUM(M20:M53)</f>
        <v>185816.20199999999</v>
      </c>
      <c r="N54" s="14">
        <f>SUM(N20:N41)</f>
        <v>0</v>
      </c>
      <c r="O54" s="14"/>
      <c r="P54" s="14">
        <f t="shared" ref="P54" si="7">SUM(P20:P41)</f>
        <v>0</v>
      </c>
      <c r="Q54" s="22">
        <f>SUM(Q20:Q53)</f>
        <v>662.78</v>
      </c>
      <c r="R54" s="22">
        <f>SUM(R20:R53)</f>
        <v>3558623.4568999987</v>
      </c>
    </row>
    <row r="55" spans="1:18" s="10" customFormat="1" x14ac:dyDescent="0.25">
      <c r="A55" s="28"/>
      <c r="B55" s="28"/>
      <c r="C55" s="31" t="s">
        <v>49</v>
      </c>
      <c r="D55" s="32"/>
      <c r="E55" s="32"/>
      <c r="F55" s="32"/>
      <c r="G55" s="32"/>
      <c r="H55" s="23"/>
      <c r="I55" s="20"/>
      <c r="J55" s="20"/>
      <c r="K55" s="29">
        <f>SUM(K54+K85+K114+K143+K172+K201+K230+K259+K288+K317+K346+K375+K404+K433+K462+K491+K520+K549+K578+K607+K636+K665+K694+K723+K752+K781+K810+K839+K868+K897+K926+K955+K984+K1013+K1042+K1071+K1100+K1129+K1158+K1187+K1216+K1245+K1274+K1303+K1332+K1361+K1390+K1419+K1448+K1477+K1506+K1535+K1564+K1593+K1622+K1651+K1680+K1709+K1738+K1767)</f>
        <v>340985</v>
      </c>
      <c r="L55" s="20"/>
      <c r="M55" s="20">
        <f>SUM(M54+M85+M114+M143+M172+M201+M230+M259+M288+M317+M346+M375+M404+M433+M462+M491+M520+M549+M578+M607+M636+M665+M694+M723+M752+M781+M810+M839+M868+M897+M926+M955+M984+M1013+M1042+M1071+M1100+M1129+M1158+M1187+M1216+M1245+M1274+M1303+M1332+M1361+M1390+M1419+M1448+M1477+M1506+M1535+M1564+M1593+M1622+M1651+M1680+M1709+M1738+M1767)</f>
        <v>185816.20199999999</v>
      </c>
      <c r="N55" s="29">
        <f>SUM(N54+N85+N114+N143+N172+N201+N230+N259+N288+N317+N346+N375+N404+N433+N462+N491+N520+N549+N578+N607+N636+N665+N694+N723+N752+N781+N810+N839+N868+N897+N926+N955+N984+N1013+N1042+N1071+N1100+N1129+N1158+N1187+N1216+N1245+N1274+N1303+N1332+N1361+N1390+N1419+N1448+N1477+N1506+N1535+N1564+N1593+N1622+N1651+N1680+N1709+N1738+N1767)</f>
        <v>0</v>
      </c>
      <c r="O55" s="29"/>
      <c r="P55" s="29">
        <f t="shared" ref="P55" si="8">SUM(P54+P85+P114+P143+P172+P201+P230+P259+P288+P317+P346+P375+P404+P433+P462+P491+P520+P549+P578+P607+P636+P665+P694+P723+P752+P781+P810+P839+P868+P897+P926+P955+P984+P1013+P1042+P1071+P1100+P1129+P1158+P1187+P1216+P1245+P1274+P1303+P1332+P1361+P1390+P1419+P1448+P1477+P1506+P1535+P1564+P1593+P1622+P1651+P1680+P1709+P1738+P1767)</f>
        <v>0</v>
      </c>
      <c r="Q55" s="30">
        <f>SUM(Q54+Q85+Q114+Q143+Q172+Q201+Q230+Q259+Q288+Q317+Q346+Q375+Q404+Q433+Q462+Q491+Q520+Q549+Q578+Q607+Q636+Q665+Q694+Q723+Q752+Q781+Q810+Q839+Q868+Q897+Q926+Q955+Q984+Q1013+Q1042+Q1071+Q1100+Q1129+Q1158+Q1187+Q1216+Q1245+Q1274+Q1303+Q1332+Q1361+Q1390+Q1419+Q1448+Q1477+Q1506+Q1535+Q1564+Q1593+Q1622+Q1651+Q1680+Q1709+Q1738+Q1767)</f>
        <v>662.78</v>
      </c>
      <c r="R55" s="30">
        <f>SUM(R54+R85+R114+R143+R172+R201+R230+R259+R288+R317+R346+R375+R404+R433+R462+R491+R520+R549+R578+R607+R636+R665+R694+R723+R752+R781+R810+R839+R868+R897+R926+R955+R984+R1013+R1042+R1071+R1100+R1129+R1158+R1187+R1216+R1245+R1274+R1303+R1332+R1361+R1390+R1419+R1448+R1477+R1506+R1535+R1564+R1593+R1622+R1651+R1680+R1709+R1738+R1767)</f>
        <v>3558623.4568999987</v>
      </c>
    </row>
    <row r="56" spans="1:18" s="10" customFormat="1" ht="31.5" customHeight="1" x14ac:dyDescent="0.25">
      <c r="A56" s="33" t="s">
        <v>60</v>
      </c>
      <c r="B56" s="33"/>
      <c r="C56" s="34"/>
      <c r="D56" s="34"/>
      <c r="E56" s="34"/>
      <c r="F56" s="34"/>
      <c r="G56" s="34"/>
      <c r="H56" s="23"/>
      <c r="I56" s="20"/>
      <c r="J56" s="20"/>
      <c r="K56" s="27">
        <f>SUM(K55+N55)</f>
        <v>340985</v>
      </c>
      <c r="L56" s="26"/>
      <c r="M56" s="24">
        <f>SUM(M55+P55)</f>
        <v>185816.20199999999</v>
      </c>
      <c r="N56" s="24"/>
      <c r="O56" s="24"/>
      <c r="P56" s="24"/>
      <c r="Q56" s="24"/>
      <c r="R56" s="25">
        <f>SUM(R55+U55)</f>
        <v>3558623.4568999987</v>
      </c>
    </row>
  </sheetData>
  <mergeCells count="60">
    <mergeCell ref="I10:P11"/>
    <mergeCell ref="A12:A19"/>
    <mergeCell ref="B12:B19"/>
    <mergeCell ref="R14:R19"/>
    <mergeCell ref="A1:I9"/>
    <mergeCell ref="J1:N2"/>
    <mergeCell ref="O1:P5"/>
    <mergeCell ref="J3:N9"/>
    <mergeCell ref="O6:P9"/>
    <mergeCell ref="Q14:Q19"/>
    <mergeCell ref="C23:G23"/>
    <mergeCell ref="C12:G19"/>
    <mergeCell ref="I12:M13"/>
    <mergeCell ref="N12:P13"/>
    <mergeCell ref="I14:I19"/>
    <mergeCell ref="J14:J19"/>
    <mergeCell ref="K14:K19"/>
    <mergeCell ref="L14:L19"/>
    <mergeCell ref="M14:M19"/>
    <mergeCell ref="N14:N19"/>
    <mergeCell ref="O14:O19"/>
    <mergeCell ref="P14:P19"/>
    <mergeCell ref="C20:G20"/>
    <mergeCell ref="C21:G21"/>
    <mergeCell ref="C22:G22"/>
    <mergeCell ref="C34:G34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53:G53"/>
    <mergeCell ref="C35:G35"/>
    <mergeCell ref="C36:G36"/>
    <mergeCell ref="C37:G37"/>
    <mergeCell ref="C38:G38"/>
    <mergeCell ref="C39:G39"/>
    <mergeCell ref="C40:G40"/>
    <mergeCell ref="C41:G41"/>
    <mergeCell ref="C55:G55"/>
    <mergeCell ref="A56:G56"/>
    <mergeCell ref="H12:H19"/>
    <mergeCell ref="A10:H11"/>
    <mergeCell ref="C48:G48"/>
    <mergeCell ref="C49:G49"/>
    <mergeCell ref="C50:G50"/>
    <mergeCell ref="C51:G51"/>
    <mergeCell ref="C52:G52"/>
    <mergeCell ref="C54:G54"/>
    <mergeCell ref="C42:G42"/>
    <mergeCell ref="C43:G43"/>
    <mergeCell ref="C44:G44"/>
    <mergeCell ref="C45:G45"/>
    <mergeCell ref="C46:G46"/>
    <mergeCell ref="C47:G47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7" sqref="C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Risk Management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sarah.shaw</dc:creator>
  <cp:lastModifiedBy>Persetic, Shannon - RMA</cp:lastModifiedBy>
  <cp:lastPrinted>2011-01-25T18:39:00Z</cp:lastPrinted>
  <dcterms:created xsi:type="dcterms:W3CDTF">2011-01-12T13:53:13Z</dcterms:created>
  <dcterms:modified xsi:type="dcterms:W3CDTF">2013-05-23T18:49:04Z</dcterms:modified>
</cp:coreProperties>
</file>