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60" windowWidth="12120" windowHeight="7755"/>
  </bookViews>
  <sheets>
    <sheet name="State, Local, Tribal" sheetId="1" r:id="rId1"/>
    <sheet name="Private For Profit" sheetId="2" r:id="rId2"/>
    <sheet name="Private NOT For Profit" sheetId="3" r:id="rId3"/>
    <sheet name="Individuals" sheetId="4" r:id="rId4"/>
    <sheet name="Annualized Cost to Respondent" sheetId="5" r:id="rId5"/>
    <sheet name="Burden Summary" sheetId="6" r:id="rId6"/>
  </sheets>
  <definedNames>
    <definedName name="_xlnm.Print_Area" localSheetId="3">Individuals!$A$1:$L$14</definedName>
    <definedName name="_xlnm.Print_Area" localSheetId="1">'Private For Profit'!$A$1:$J$24</definedName>
    <definedName name="_xlnm.Print_Area" localSheetId="2">'Private NOT For Profit'!$A$1:$I$74</definedName>
    <definedName name="_xlnm.Print_Area" localSheetId="0">'State, Local, Tribal'!$A$1:$J$68</definedName>
    <definedName name="Z_43CE0980_16DB_4E22_8EA6_0AEAE9E015A0_.wvu.PrintArea" localSheetId="3" hidden="1">Individuals!$A$1:$L$14</definedName>
    <definedName name="Z_43CE0980_16DB_4E22_8EA6_0AEAE9E015A0_.wvu.PrintArea" localSheetId="1" hidden="1">'Private For Profit'!$A$1:$J$24</definedName>
    <definedName name="Z_43CE0980_16DB_4E22_8EA6_0AEAE9E015A0_.wvu.PrintArea" localSheetId="2" hidden="1">'Private NOT For Profit'!$A$1:$I$74</definedName>
    <definedName name="Z_43CE0980_16DB_4E22_8EA6_0AEAE9E015A0_.wvu.PrintArea" localSheetId="0" hidden="1">'State, Local, Tribal'!$A$1:$J$68</definedName>
    <definedName name="Z_560DF61A_B658_4FBC_9DF7_20AB0D1D805E_.wvu.PrintArea" localSheetId="3" hidden="1">Individuals!$A$1:$L$14</definedName>
    <definedName name="Z_560DF61A_B658_4FBC_9DF7_20AB0D1D805E_.wvu.PrintArea" localSheetId="1" hidden="1">'Private For Profit'!$A$1:$J$24</definedName>
    <definedName name="Z_560DF61A_B658_4FBC_9DF7_20AB0D1D805E_.wvu.PrintArea" localSheetId="2" hidden="1">'Private NOT For Profit'!$A$1:$I$74</definedName>
    <definedName name="Z_560DF61A_B658_4FBC_9DF7_20AB0D1D805E_.wvu.PrintArea" localSheetId="0" hidden="1">'State, Local, Tribal'!$A$1:$J$68</definedName>
    <definedName name="Z_9F05FDF0_D37F_4C9D_91AA_2B3C11B22B60_.wvu.PrintArea" localSheetId="3" hidden="1">Individuals!$A$1:$J$14</definedName>
    <definedName name="Z_9F05FDF0_D37F_4C9D_91AA_2B3C11B22B60_.wvu.PrintArea" localSheetId="1" hidden="1">'Private For Profit'!$A$1:$I$24</definedName>
    <definedName name="Z_9F05FDF0_D37F_4C9D_91AA_2B3C11B22B60_.wvu.PrintArea" localSheetId="2" hidden="1">'Private NOT For Profit'!$A$1:$H$74</definedName>
    <definedName name="Z_9F05FDF0_D37F_4C9D_91AA_2B3C11B22B60_.wvu.PrintArea" localSheetId="0" hidden="1">'State, Local, Tribal'!$A$1:$H$68</definedName>
    <definedName name="Z_A899015A_2C64_413A_B63F_B0E98A099EF4_.wvu.PrintArea" localSheetId="3" hidden="1">Individuals!$A$1:$L$14</definedName>
    <definedName name="Z_A899015A_2C64_413A_B63F_B0E98A099EF4_.wvu.PrintArea" localSheetId="1" hidden="1">'Private For Profit'!$A$1:$J$24</definedName>
    <definedName name="Z_A899015A_2C64_413A_B63F_B0E98A099EF4_.wvu.PrintArea" localSheetId="2" hidden="1">'Private NOT For Profit'!$A$1:$I$74</definedName>
    <definedName name="Z_A899015A_2C64_413A_B63F_B0E98A099EF4_.wvu.PrintArea" localSheetId="0" hidden="1">'State, Local, Tribal'!$A$1:$J$68</definedName>
    <definedName name="Z_C686A422_F4F9_41DD_8D6D_E5DD48EB76E8_.wvu.PrintArea" localSheetId="3" hidden="1">Individuals!$A$1:$L$14</definedName>
    <definedName name="Z_C686A422_F4F9_41DD_8D6D_E5DD48EB76E8_.wvu.PrintArea" localSheetId="1" hidden="1">'Private For Profit'!$A$1:$J$24</definedName>
    <definedName name="Z_C686A422_F4F9_41DD_8D6D_E5DD48EB76E8_.wvu.PrintArea" localSheetId="2" hidden="1">'Private NOT For Profit'!$A$1:$I$74</definedName>
    <definedName name="Z_C686A422_F4F9_41DD_8D6D_E5DD48EB76E8_.wvu.PrintArea" localSheetId="0" hidden="1">'State, Local, Tribal'!$A$1:$J$68</definedName>
    <definedName name="Z_D3D315D6_66E8_4670_91E3_8C6819D134BA_.wvu.PrintArea" localSheetId="3" hidden="1">Individuals!$A$1:$J$14</definedName>
    <definedName name="Z_D3D315D6_66E8_4670_91E3_8C6819D134BA_.wvu.PrintArea" localSheetId="1" hidden="1">'Private For Profit'!$A$1:$I$24</definedName>
    <definedName name="Z_D3D315D6_66E8_4670_91E3_8C6819D134BA_.wvu.PrintArea" localSheetId="2" hidden="1">'Private NOT For Profit'!$A$1:$H$74</definedName>
    <definedName name="Z_D3D315D6_66E8_4670_91E3_8C6819D134BA_.wvu.PrintArea" localSheetId="0" hidden="1">'State, Local, Tribal'!$A$1:$H$68</definedName>
  </definedNames>
  <calcPr calcId="145621"/>
  <customWorkbookViews>
    <customWorkbookView name="lywilliams - Personal View" guid="{43CE0980-16DB-4E22-8EA6-0AEAE9E015A0}" mergeInterval="0" personalView="1" maximized="1" windowWidth="944" windowHeight="480" activeSheetId="6"/>
    <customWorkbookView name="Erica Antonson - Personal View" guid="{560DF61A-B658-4FBC-9DF7-20AB0D1D805E}" mergeInterval="0" personalView="1" maximized="1" xWindow="1" yWindow="1" windowWidth="1920" windowHeight="850" activeSheetId="6"/>
    <customWorkbookView name="Windows User - Personal View" guid="{A899015A-2C64-413A-B63F-B0E98A099EF4}" mergeInterval="0" personalView="1" maximized="1" xWindow="1" yWindow="1" windowWidth="1920" windowHeight="1009" activeSheetId="5"/>
    <customWorkbookView name="mwaters - Personal View" guid="{9F05FDF0-D37F-4C9D-91AA-2B3C11B22B60}" mergeInterval="0" personalView="1" maximized="1" xWindow="1" yWindow="1" windowWidth="1016" windowHeight="387" activeSheetId="4"/>
    <customWorkbookView name="rgreene - Personal View" guid="{D3D315D6-66E8-4670-91E3-8C6819D134BA}" mergeInterval="0" personalView="1" maximized="1" xWindow="1" yWindow="1" windowWidth="1012" windowHeight="584" activeSheetId="6"/>
    <customWorkbookView name="TGeldard - Personal View" guid="{C686A422-F4F9-41DD-8D6D-E5DD48EB76E8}" mergeInterval="0" personalView="1" maximized="1" xWindow="1" yWindow="1" windowWidth="1276" windowHeight="580" activeSheetId="6"/>
  </customWorkbookViews>
</workbook>
</file>

<file path=xl/calcChain.xml><?xml version="1.0" encoding="utf-8"?>
<calcChain xmlns="http://schemas.openxmlformats.org/spreadsheetml/2006/main">
  <c r="C24" i="6" l="1"/>
  <c r="C2" i="5"/>
  <c r="D2" i="5"/>
  <c r="F2" i="5" s="1"/>
  <c r="C3" i="5"/>
  <c r="D3" i="5"/>
  <c r="F3" i="5" s="1"/>
  <c r="C4" i="5"/>
  <c r="D4" i="5"/>
  <c r="F4" i="5" s="1"/>
  <c r="B5" i="5"/>
  <c r="B6" i="5" s="1"/>
  <c r="C5" i="5"/>
  <c r="D5" i="5"/>
  <c r="F5" i="5" s="1"/>
  <c r="C6" i="5" l="1"/>
  <c r="F6" i="5"/>
  <c r="D6" i="5"/>
  <c r="E65" i="1"/>
  <c r="I66" i="1"/>
  <c r="J48" i="1"/>
  <c r="J19" i="1"/>
  <c r="J25" i="1"/>
  <c r="J28" i="1"/>
  <c r="J31" i="1"/>
  <c r="F41" i="1" l="1"/>
  <c r="F36" i="1"/>
  <c r="F30" i="1"/>
  <c r="F29" i="1"/>
  <c r="F27" i="1"/>
  <c r="F24" i="1"/>
  <c r="F23" i="1"/>
  <c r="F51" i="1"/>
  <c r="F44" i="1"/>
  <c r="F32" i="1"/>
  <c r="I67" i="3" l="1"/>
  <c r="I40" i="3"/>
  <c r="H10" i="4"/>
  <c r="H9" i="4"/>
  <c r="J9" i="4" s="1"/>
  <c r="L9" i="4" s="1"/>
  <c r="F57" i="1"/>
  <c r="H47" i="1"/>
  <c r="J47" i="1" s="1"/>
  <c r="E47" i="1"/>
  <c r="F22" i="1"/>
  <c r="F21" i="1"/>
  <c r="J10" i="4" l="1"/>
  <c r="L10" i="4" s="1"/>
  <c r="H57" i="1"/>
  <c r="J57" i="1" s="1"/>
  <c r="F26" i="1"/>
  <c r="F59" i="1"/>
  <c r="F37" i="1"/>
  <c r="F54" i="3"/>
  <c r="H30" i="1"/>
  <c r="J30" i="1" s="1"/>
  <c r="H29" i="1"/>
  <c r="J29" i="1" s="1"/>
  <c r="H23" i="1"/>
  <c r="J23" i="1" s="1"/>
  <c r="H22" i="1"/>
  <c r="J22" i="1" s="1"/>
  <c r="F12" i="3"/>
  <c r="H12" i="3" l="1"/>
  <c r="H54" i="3"/>
  <c r="H59" i="1"/>
  <c r="J59" i="1" s="1"/>
  <c r="H26" i="1"/>
  <c r="J26" i="1" s="1"/>
  <c r="H37" i="1"/>
  <c r="J37" i="1" s="1"/>
  <c r="B6" i="6"/>
  <c r="B15" i="6" s="1"/>
  <c r="B7" i="6"/>
  <c r="B16" i="6" s="1"/>
  <c r="B8" i="6"/>
  <c r="C16" i="6"/>
  <c r="C17" i="6"/>
  <c r="D17" i="6"/>
  <c r="E17" i="6"/>
  <c r="F17" i="6"/>
  <c r="H8" i="4"/>
  <c r="F10" i="3"/>
  <c r="F11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3" i="3"/>
  <c r="F34" i="3"/>
  <c r="F35" i="3"/>
  <c r="F36" i="3"/>
  <c r="F37" i="3"/>
  <c r="F38" i="3"/>
  <c r="F39" i="3"/>
  <c r="D40" i="3"/>
  <c r="F44" i="3"/>
  <c r="F45" i="3"/>
  <c r="H46" i="3"/>
  <c r="F47" i="3"/>
  <c r="H47" i="3" s="1"/>
  <c r="F48" i="3"/>
  <c r="H48" i="3"/>
  <c r="F49" i="3"/>
  <c r="H49" i="3" s="1"/>
  <c r="F50" i="3"/>
  <c r="H50" i="3"/>
  <c r="F51" i="3"/>
  <c r="H51" i="3" s="1"/>
  <c r="F52" i="3"/>
  <c r="H52" i="3"/>
  <c r="F53" i="3"/>
  <c r="H53" i="3" s="1"/>
  <c r="F55" i="3"/>
  <c r="H55" i="3"/>
  <c r="F56" i="3"/>
  <c r="H56" i="3" s="1"/>
  <c r="F57" i="3"/>
  <c r="H57" i="3"/>
  <c r="F58" i="3"/>
  <c r="H58" i="3" s="1"/>
  <c r="F59" i="3"/>
  <c r="H59" i="3"/>
  <c r="F60" i="3"/>
  <c r="H60" i="3" s="1"/>
  <c r="F61" i="3"/>
  <c r="H61" i="3"/>
  <c r="F62" i="3"/>
  <c r="H62" i="3" s="1"/>
  <c r="F63" i="3"/>
  <c r="H63" i="3"/>
  <c r="F64" i="3"/>
  <c r="H64" i="3" s="1"/>
  <c r="F65" i="3"/>
  <c r="H65" i="3"/>
  <c r="F66" i="3"/>
  <c r="H66" i="3" s="1"/>
  <c r="D67" i="3"/>
  <c r="D72" i="3" s="1"/>
  <c r="G8" i="2"/>
  <c r="G9" i="2"/>
  <c r="I9" i="2" s="1"/>
  <c r="F14" i="2"/>
  <c r="I14" i="2"/>
  <c r="G16" i="2"/>
  <c r="I16" i="2" s="1"/>
  <c r="G15" i="2"/>
  <c r="F11" i="1"/>
  <c r="F12" i="1"/>
  <c r="F13" i="1"/>
  <c r="F14" i="1"/>
  <c r="F15" i="1"/>
  <c r="F16" i="1"/>
  <c r="F17" i="1"/>
  <c r="F18" i="1"/>
  <c r="F20" i="1"/>
  <c r="H21" i="1"/>
  <c r="J21" i="1" s="1"/>
  <c r="H24" i="1"/>
  <c r="J24" i="1" s="1"/>
  <c r="H27" i="1"/>
  <c r="J27" i="1" s="1"/>
  <c r="H32" i="1"/>
  <c r="J32" i="1" s="1"/>
  <c r="F33" i="1"/>
  <c r="F34" i="1"/>
  <c r="F49" i="1"/>
  <c r="H51" i="1"/>
  <c r="J51" i="1" s="1"/>
  <c r="F52" i="1"/>
  <c r="F53" i="1"/>
  <c r="E54" i="1"/>
  <c r="H54" i="1"/>
  <c r="J54" i="1" s="1"/>
  <c r="E55" i="1"/>
  <c r="H55" i="1"/>
  <c r="J55" i="1" s="1"/>
  <c r="E56" i="1"/>
  <c r="H56" i="1"/>
  <c r="J56" i="1" s="1"/>
  <c r="H36" i="1"/>
  <c r="J36" i="1" s="1"/>
  <c r="F58" i="1"/>
  <c r="H41" i="1"/>
  <c r="J41" i="1" s="1"/>
  <c r="E43" i="1"/>
  <c r="H43" i="1"/>
  <c r="J43" i="1" s="1"/>
  <c r="H44" i="1"/>
  <c r="J44" i="1" s="1"/>
  <c r="E45" i="1"/>
  <c r="H45" i="1"/>
  <c r="J45" i="1" s="1"/>
  <c r="E46" i="1"/>
  <c r="H46" i="1"/>
  <c r="J46" i="1" s="1"/>
  <c r="D64" i="1"/>
  <c r="J8" i="4" l="1"/>
  <c r="H11" i="4"/>
  <c r="D71" i="3"/>
  <c r="H39" i="3"/>
  <c r="H35" i="3"/>
  <c r="H29" i="3"/>
  <c r="H25" i="3"/>
  <c r="H21" i="3"/>
  <c r="H17" i="3"/>
  <c r="H13" i="3"/>
  <c r="H45" i="3"/>
  <c r="H38" i="3"/>
  <c r="H34" i="3"/>
  <c r="H28" i="3"/>
  <c r="H24" i="3"/>
  <c r="H20" i="3"/>
  <c r="H16" i="3"/>
  <c r="H11" i="3"/>
  <c r="H44" i="3"/>
  <c r="H37" i="3"/>
  <c r="H33" i="3"/>
  <c r="H27" i="3"/>
  <c r="H19" i="3"/>
  <c r="H15" i="3"/>
  <c r="H10" i="3"/>
  <c r="H36" i="3"/>
  <c r="H30" i="3"/>
  <c r="H26" i="3"/>
  <c r="H22" i="3"/>
  <c r="H18" i="3"/>
  <c r="H14" i="3"/>
  <c r="H52" i="1"/>
  <c r="J52" i="1" s="1"/>
  <c r="H33" i="1"/>
  <c r="J33" i="1" s="1"/>
  <c r="H16" i="1"/>
  <c r="J16" i="1" s="1"/>
  <c r="H12" i="1"/>
  <c r="J12" i="1" s="1"/>
  <c r="H20" i="1"/>
  <c r="J20" i="1" s="1"/>
  <c r="H15" i="1"/>
  <c r="J15" i="1" s="1"/>
  <c r="H11" i="1"/>
  <c r="J11" i="1" s="1"/>
  <c r="B5" i="6"/>
  <c r="B14" i="6" s="1"/>
  <c r="H18" i="1"/>
  <c r="J18" i="1" s="1"/>
  <c r="H14" i="1"/>
  <c r="J14" i="1" s="1"/>
  <c r="H58" i="1"/>
  <c r="J58" i="1" s="1"/>
  <c r="H53" i="1"/>
  <c r="J53" i="1" s="1"/>
  <c r="H34" i="1"/>
  <c r="J34" i="1" s="1"/>
  <c r="H17" i="1"/>
  <c r="J17" i="1" s="1"/>
  <c r="H13" i="1"/>
  <c r="J13" i="1" s="1"/>
  <c r="F67" i="3"/>
  <c r="F72" i="3" s="1"/>
  <c r="E72" i="3" s="1"/>
  <c r="D8" i="6"/>
  <c r="H49" i="1"/>
  <c r="J49" i="1" s="1"/>
  <c r="F60" i="1"/>
  <c r="E60" i="1" s="1"/>
  <c r="G17" i="2"/>
  <c r="F17" i="2" s="1"/>
  <c r="G10" i="2"/>
  <c r="I8" i="2"/>
  <c r="I10" i="2" s="1"/>
  <c r="I15" i="2"/>
  <c r="I17" i="2" s="1"/>
  <c r="F40" i="3"/>
  <c r="H23" i="3"/>
  <c r="J11" i="4" l="1"/>
  <c r="L8" i="4"/>
  <c r="L11" i="4" s="1"/>
  <c r="H40" i="3"/>
  <c r="G40" i="3" s="1"/>
  <c r="E40" i="3"/>
  <c r="H67" i="3"/>
  <c r="E67" i="3"/>
  <c r="G22" i="2"/>
  <c r="F22" i="2" s="1"/>
  <c r="B9" i="6"/>
  <c r="B23" i="6" s="1"/>
  <c r="B25" i="6" s="1"/>
  <c r="F71" i="3"/>
  <c r="G11" i="4"/>
  <c r="H10" i="2"/>
  <c r="H21" i="2" s="1"/>
  <c r="E6" i="6" s="1"/>
  <c r="I21" i="2"/>
  <c r="F6" i="6" s="1"/>
  <c r="F10" i="2"/>
  <c r="G21" i="2"/>
  <c r="F15" i="6"/>
  <c r="H17" i="2"/>
  <c r="H22" i="2" s="1"/>
  <c r="E15" i="6" s="1"/>
  <c r="I22" i="2"/>
  <c r="F8" i="6" l="1"/>
  <c r="I11" i="4"/>
  <c r="F73" i="3"/>
  <c r="E71" i="3"/>
  <c r="F21" i="2"/>
  <c r="G23" i="2"/>
  <c r="F23" i="2" s="1"/>
  <c r="H72" i="3"/>
  <c r="G67" i="3"/>
  <c r="H71" i="3"/>
  <c r="D7" i="6"/>
  <c r="G71" i="3"/>
  <c r="I23" i="2"/>
  <c r="C6" i="6"/>
  <c r="D6" i="6"/>
  <c r="D18" i="6"/>
  <c r="C18" i="6" s="1"/>
  <c r="G72" i="3" l="1"/>
  <c r="F16" i="6"/>
  <c r="E7" i="6"/>
  <c r="H73" i="3"/>
  <c r="F7" i="6"/>
  <c r="E73" i="3"/>
  <c r="D24" i="6"/>
  <c r="H23" i="2"/>
  <c r="G73" i="3" l="1"/>
  <c r="E16" i="6"/>
  <c r="C7" i="6"/>
  <c r="E50" i="1"/>
  <c r="H50" i="1"/>
  <c r="J50" i="1" s="1"/>
  <c r="F38" i="1" l="1"/>
  <c r="H35" i="1"/>
  <c r="J35" i="1" s="1"/>
  <c r="J38" i="1" s="1"/>
  <c r="E35" i="1"/>
  <c r="H38" i="1" l="1"/>
  <c r="F64" i="1"/>
  <c r="E38" i="1"/>
  <c r="F66" i="1" l="1"/>
  <c r="E66" i="1" s="1"/>
  <c r="E64" i="1"/>
  <c r="H64" i="1"/>
  <c r="F5" i="6" s="1"/>
  <c r="D5" i="6"/>
  <c r="G38" i="1"/>
  <c r="G64" i="1" l="1"/>
  <c r="J64" i="1"/>
  <c r="F9" i="6"/>
  <c r="F23" i="6" s="1"/>
  <c r="D9" i="6"/>
  <c r="C5" i="6"/>
  <c r="D25" i="6" l="1"/>
  <c r="C9" i="6"/>
  <c r="C23" i="6" s="1"/>
  <c r="D23" i="6"/>
  <c r="E23" i="6" s="1"/>
  <c r="E9" i="6"/>
  <c r="E5" i="6"/>
  <c r="E42" i="1"/>
  <c r="H42" i="1"/>
  <c r="J42" i="1" s="1"/>
  <c r="J60" i="1" s="1"/>
  <c r="B30" i="6" l="1"/>
  <c r="B31" i="6" s="1"/>
  <c r="C25" i="6"/>
  <c r="H60" i="1"/>
  <c r="F14" i="6" l="1"/>
  <c r="H65" i="1"/>
  <c r="G60" i="1"/>
  <c r="G65" i="1" l="1"/>
  <c r="J65" i="1"/>
  <c r="J66" i="1" s="1"/>
  <c r="F18" i="6"/>
  <c r="H66" i="1"/>
  <c r="G66" i="1" s="1"/>
  <c r="F24" i="6" l="1"/>
  <c r="E24" i="6" s="1"/>
  <c r="E18" i="6"/>
  <c r="F25" i="6"/>
  <c r="E14" i="6"/>
  <c r="C30" i="6" l="1"/>
  <c r="C31" i="6" s="1"/>
  <c r="E25" i="6"/>
</calcChain>
</file>

<file path=xl/sharedStrings.xml><?xml version="1.0" encoding="utf-8"?>
<sst xmlns="http://schemas.openxmlformats.org/spreadsheetml/2006/main" count="416" uniqueCount="266">
  <si>
    <t>FNS Food Distribution Programs Burden Hour Estimates</t>
  </si>
  <si>
    <t xml:space="preserve">Sec. of Regs. </t>
  </si>
  <si>
    <t xml:space="preserve"> Title </t>
  </si>
  <si>
    <t xml:space="preserve">Form No. </t>
  </si>
  <si>
    <t>Est. No. of Respondents</t>
  </si>
  <si>
    <t>Total Annual Responses</t>
  </si>
  <si>
    <t>Cash In Lieu of Donated Foods for Nonresidential Child and Adult Care Institutions</t>
  </si>
  <si>
    <t>FNS-44</t>
  </si>
  <si>
    <t xml:space="preserve">FNS-10 </t>
  </si>
  <si>
    <t>Cash In Lieu of Donated Foods for Nonresidential Child Care Institutions</t>
  </si>
  <si>
    <t xml:space="preserve"> </t>
  </si>
  <si>
    <t>Funds for States That Have Phased Out Facilities</t>
  </si>
  <si>
    <t>Federal/State Agreements</t>
  </si>
  <si>
    <t>FNS-74</t>
  </si>
  <si>
    <t>247.4(a)(2) &amp; (b) &amp; (c)</t>
  </si>
  <si>
    <t>State/Local Agreements</t>
  </si>
  <si>
    <t>247.6(a-c)</t>
  </si>
  <si>
    <t>State Plan</t>
  </si>
  <si>
    <t>247.6(d)</t>
  </si>
  <si>
    <t>State Plan Amendments</t>
  </si>
  <si>
    <t>247.7(a)</t>
  </si>
  <si>
    <t>Applications of Local Agencies</t>
  </si>
  <si>
    <t>247.8 &amp; 247.16(a)</t>
  </si>
  <si>
    <t>Applications/Recertifications</t>
  </si>
  <si>
    <t>247.19(a)</t>
  </si>
  <si>
    <t>Agreement to Prevent Dual Participation</t>
  </si>
  <si>
    <t>247.23(b)</t>
  </si>
  <si>
    <t>State Provision of Administrative Funds</t>
  </si>
  <si>
    <t>Closeout Procedures</t>
  </si>
  <si>
    <t>Receipt, Disposal, and Inventory of Donated Foods</t>
  </si>
  <si>
    <t>FNS-153</t>
  </si>
  <si>
    <t>Civil Rights Participation Data</t>
  </si>
  <si>
    <t>FNS-191</t>
  </si>
  <si>
    <t>247.31(c)</t>
  </si>
  <si>
    <t>Audit Responses</t>
  </si>
  <si>
    <t>Management Reviews</t>
  </si>
  <si>
    <t xml:space="preserve">Record of Use of Funds </t>
  </si>
  <si>
    <t>247.28(b)</t>
  </si>
  <si>
    <t xml:space="preserve">Records of Receipt, Disposal &amp; Inventory of Donated Foods </t>
  </si>
  <si>
    <t>247.29(a)</t>
  </si>
  <si>
    <t xml:space="preserve">Records of Fair Hearing Proceedings </t>
  </si>
  <si>
    <t>247.30(d)(3)</t>
  </si>
  <si>
    <t>Records of Participant Claims</t>
  </si>
  <si>
    <t xml:space="preserve">250.12(b) </t>
  </si>
  <si>
    <t>Distributing Agency/Recipient Agency Agreement</t>
  </si>
  <si>
    <t>250.12(e) &amp; 250.14(d)</t>
  </si>
  <si>
    <t xml:space="preserve">Storage Facility Agreements </t>
  </si>
  <si>
    <t xml:space="preserve">250.13(i) </t>
  </si>
  <si>
    <t>Notification of Suspected Embezzlement, Misuse, Theft, etc.</t>
  </si>
  <si>
    <t xml:space="preserve">250.14(a)(2) </t>
  </si>
  <si>
    <t>Noncommercial Warehouse Evaluation</t>
  </si>
  <si>
    <t>Cost Comparison of Existing Warehouse System with Commercial System</t>
  </si>
  <si>
    <t xml:space="preserve">250.14(e) </t>
  </si>
  <si>
    <t xml:space="preserve">250.14(f) </t>
  </si>
  <si>
    <t xml:space="preserve">Recipient Agency Excessive Inventories </t>
  </si>
  <si>
    <t>250.15(a)</t>
  </si>
  <si>
    <t>Distribution Charges</t>
  </si>
  <si>
    <t xml:space="preserve">250.15(f)(4) </t>
  </si>
  <si>
    <t xml:space="preserve">Excess Funds Justification </t>
  </si>
  <si>
    <t xml:space="preserve">250.19(b) </t>
  </si>
  <si>
    <t>Distributing Agency's Management Evaluation System</t>
  </si>
  <si>
    <t>Reporting Irregularities Found Through Complaints</t>
  </si>
  <si>
    <t xml:space="preserve">Contract Provisions Between RAs and  Food Service Management Companies  </t>
  </si>
  <si>
    <t xml:space="preserve">250.69(a) &amp; 250.70(a) </t>
  </si>
  <si>
    <t>Emergency Organization Feeding Application to State for Disasters and Situations of Distress</t>
  </si>
  <si>
    <t xml:space="preserve">250.69(g) </t>
  </si>
  <si>
    <t>State Written Request for Replacement of Donated Disaster Foods</t>
  </si>
  <si>
    <t>250.13(k) &amp; 250.17(d)</t>
  </si>
  <si>
    <t xml:space="preserve">Commodity Acceptability Reports </t>
  </si>
  <si>
    <t xml:space="preserve">FNS-663 </t>
  </si>
  <si>
    <t>250.10(b) &amp; 250.12(a)</t>
  </si>
  <si>
    <t>USDA Agreements with Private Agencies/Distributing Agencies</t>
  </si>
  <si>
    <t>Distributing Agency Agreements with Recipient Agencies</t>
  </si>
  <si>
    <t xml:space="preserve">250.12(e) &amp; 250.14(d) </t>
  </si>
  <si>
    <t xml:space="preserve">Storage Facility Agreement </t>
  </si>
  <si>
    <t xml:space="preserve">250.13(a)(1)(v) </t>
  </si>
  <si>
    <t xml:space="preserve">Distributing Agency Documentation for the Transfer of Donated Foods </t>
  </si>
  <si>
    <t xml:space="preserve">250.13(a)(5) </t>
  </si>
  <si>
    <t>Distributing Agency Documentation of Method Used to Determine Commodity Value</t>
  </si>
  <si>
    <t xml:space="preserve">250.14(c) </t>
  </si>
  <si>
    <t xml:space="preserve">Storage Facility Reviews </t>
  </si>
  <si>
    <t xml:space="preserve">Physical Inventory Records </t>
  </si>
  <si>
    <t xml:space="preserve">250.15(f) </t>
  </si>
  <si>
    <t xml:space="preserve">Segregating Operating Funds </t>
  </si>
  <si>
    <t>Multi-State Processor CPA Audits</t>
  </si>
  <si>
    <t xml:space="preserve">250.19(b)  </t>
  </si>
  <si>
    <t xml:space="preserve">Maintain Management Evaluation &amp; Review Records </t>
  </si>
  <si>
    <t xml:space="preserve">Distributing Agency Complaint Records </t>
  </si>
  <si>
    <t xml:space="preserve">Recordkeeping Requirements for All Processors </t>
  </si>
  <si>
    <t xml:space="preserve">RA Recordkeeping and Reviews of Food Service Management Companies  </t>
  </si>
  <si>
    <t xml:space="preserve">250.64(f) </t>
  </si>
  <si>
    <t xml:space="preserve">Records and Reports in the Pacific Islands </t>
  </si>
  <si>
    <t>Correctional Institutions</t>
  </si>
  <si>
    <t>251.2(c) &amp; 251.5(a)</t>
  </si>
  <si>
    <t>251.4(g)</t>
  </si>
  <si>
    <t>Availability and Control of Commodities</t>
  </si>
  <si>
    <t>251.4(j)</t>
  </si>
  <si>
    <t>Inter Agency Agreements</t>
  </si>
  <si>
    <t>251.4(l)</t>
  </si>
  <si>
    <t>Commodity Losses and Claims Determinations</t>
  </si>
  <si>
    <t xml:space="preserve">251.6(b)  </t>
  </si>
  <si>
    <t>State Agency Distribution Plan</t>
  </si>
  <si>
    <t xml:space="preserve">Report of State Administrative Cost Matching Requirements </t>
  </si>
  <si>
    <t>FNS-667</t>
  </si>
  <si>
    <t>251.10(e)</t>
  </si>
  <si>
    <t>Monitoring Eligible Recipient Agencies</t>
  </si>
  <si>
    <t>Federal-State Agreements</t>
  </si>
  <si>
    <t>State Agency-Eligible Recipient Agency Agreements</t>
  </si>
  <si>
    <t>Documentation of Transfer of Section 32 Commodities</t>
  </si>
  <si>
    <t>Inter-Agency Agreements</t>
  </si>
  <si>
    <t>251.4(l)(5)</t>
  </si>
  <si>
    <t>Claims and Adjustments</t>
  </si>
  <si>
    <t>Funds Paid to Eligible Recipient Agencies for Storage and Distribution</t>
  </si>
  <si>
    <t>Eligibility Determination and Collection of Participating Household Information</t>
  </si>
  <si>
    <t>253.5(a) &amp; 254.3(a)</t>
  </si>
  <si>
    <t>Plans of Operation</t>
  </si>
  <si>
    <t>253.7 &amp; 254.3(a)</t>
  </si>
  <si>
    <t>Certification of Household to Participate</t>
  </si>
  <si>
    <t>253.3(c)</t>
  </si>
  <si>
    <t xml:space="preserve">Prime Vendor Pilot </t>
  </si>
  <si>
    <t>253.8(b) &amp; 254.3(a)</t>
  </si>
  <si>
    <t>Commodity Inventories</t>
  </si>
  <si>
    <t>FNS-152</t>
  </si>
  <si>
    <t>253.8(f) &amp; 254.3(a)</t>
  </si>
  <si>
    <t>FNS-57</t>
  </si>
  <si>
    <t>Household Applications</t>
  </si>
  <si>
    <t>Reporting Changes</t>
  </si>
  <si>
    <t>Disposal of Out of Condition Commodities</t>
  </si>
  <si>
    <t>ITO Applications</t>
  </si>
  <si>
    <t>Damaged or Out of Condition Commodities</t>
  </si>
  <si>
    <t>Financial Status Reports</t>
  </si>
  <si>
    <t>253.5(i) &amp; 254.3(a)</t>
  </si>
  <si>
    <t>Monitoring and Review of Program Operations</t>
  </si>
  <si>
    <t>253.5(j) &amp; 254.3(a)</t>
  </si>
  <si>
    <t>Investigations and Complaints</t>
  </si>
  <si>
    <t>253.7(h) &amp; 254.3(a)</t>
  </si>
  <si>
    <t>Fair Hearings</t>
  </si>
  <si>
    <t>253.11(b) &amp; 254.3(a)</t>
  </si>
  <si>
    <t xml:space="preserve">Management of Administration Funds </t>
  </si>
  <si>
    <t>Cash In Lieu of Donated Foods for Commodity Schools</t>
  </si>
  <si>
    <t>Funds for SAs That Have Phased Out Facilities</t>
  </si>
  <si>
    <t>247.29(a) &amp; (b)(2)(ii)</t>
  </si>
  <si>
    <t>247.4(a)(1) &amp; (b)</t>
  </si>
  <si>
    <t>251.9(e) &amp; 251.10(d) (1)</t>
  </si>
  <si>
    <t>251.10(a) (2)</t>
  </si>
  <si>
    <t>Est. No. of Recordkeepers</t>
  </si>
  <si>
    <t>Total Annual Records</t>
  </si>
  <si>
    <t>Receipt, Disposal, and Inventory of Commodities</t>
  </si>
  <si>
    <t xml:space="preserve">250.10(b) &amp; 250.12 (a) </t>
  </si>
  <si>
    <t>USDA Agreements with Private Agencies and Distributing Agencies</t>
  </si>
  <si>
    <t xml:space="preserve">250.14(a) (4)(iv) </t>
  </si>
  <si>
    <t>Distributing Agency's Physical Inventory Reporting</t>
  </si>
  <si>
    <t xml:space="preserve">250.67(a) (2)(ii) </t>
  </si>
  <si>
    <t>247.29(a)&amp; (b)(3)</t>
  </si>
  <si>
    <t>251.2(c)(2) &amp; 251.5(a)</t>
  </si>
  <si>
    <t>251.10(a)(1)</t>
  </si>
  <si>
    <t>251.10(a)(3)</t>
  </si>
  <si>
    <t xml:space="preserve">Federal-State Agreements and State Agency Recipient Agency Agreements  </t>
  </si>
  <si>
    <t xml:space="preserve">251.2(c )(1) </t>
  </si>
  <si>
    <t xml:space="preserve">Records for Disaster Organizations Maintain Applications </t>
  </si>
  <si>
    <t>Damaged, or Out of Condition Commodities</t>
  </si>
  <si>
    <t>No. of Responses per Respondent</t>
  </si>
  <si>
    <t>REPORTING</t>
  </si>
  <si>
    <t>Est. total Burden</t>
  </si>
  <si>
    <t>Est. total Hours per Response</t>
  </si>
  <si>
    <t>RECORDKEEPING</t>
  </si>
  <si>
    <t>253.5(h) &amp; 254.4(a)</t>
  </si>
  <si>
    <t>TOTAL RECORDKEEPING</t>
  </si>
  <si>
    <t>TOTAL REPORTING</t>
  </si>
  <si>
    <t>Est. # of Records per Recordkeeper</t>
  </si>
  <si>
    <t>Est. total Hours per Record</t>
  </si>
  <si>
    <t xml:space="preserve">REPORTING </t>
  </si>
  <si>
    <t>Reporting</t>
  </si>
  <si>
    <t>Recordkeeping</t>
  </si>
  <si>
    <t xml:space="preserve">TOTAL </t>
  </si>
  <si>
    <t>State, Local, and Tribal Governments</t>
  </si>
  <si>
    <t>Private Not for Profit</t>
  </si>
  <si>
    <t>Individual</t>
  </si>
  <si>
    <t>TOTAL: Summary of Private For Profit Burden</t>
  </si>
  <si>
    <t>250.13(f)</t>
  </si>
  <si>
    <t>Report of Shipment Received, Over, Short, and/or Damaged</t>
  </si>
  <si>
    <t>Commodity Inventory Report</t>
  </si>
  <si>
    <t>FNS-155</t>
  </si>
  <si>
    <t>250.17(e)</t>
  </si>
  <si>
    <t>Other Reporting</t>
  </si>
  <si>
    <t xml:space="preserve">      State Option Contract Program</t>
  </si>
  <si>
    <t xml:space="preserve">      Multi-Commodity Food Requisition</t>
  </si>
  <si>
    <t>FNS-53</t>
  </si>
  <si>
    <t>250.12(a) &amp; 250.42(c )</t>
  </si>
  <si>
    <t>Distributing Agency Agreements/Agreements for Cash in Lieu of Commodities</t>
  </si>
  <si>
    <t>250.13(a)(6)</t>
  </si>
  <si>
    <t>Destination Data for Delivery of Donated Foods</t>
  </si>
  <si>
    <t>250.69(f)</t>
  </si>
  <si>
    <t>State Report of Commodities Distributed for Disaster Relief</t>
  </si>
  <si>
    <t>FNS-292</t>
  </si>
  <si>
    <t>250.53 &amp; 250.54</t>
  </si>
  <si>
    <t>SUMMARY OF PRIVATE FOR PROFIT</t>
  </si>
  <si>
    <t>TOTAL</t>
  </si>
  <si>
    <t>Private For Profit</t>
  </si>
  <si>
    <t>Hourly Wage Rate</t>
  </si>
  <si>
    <t>Respondent Cost</t>
  </si>
  <si>
    <t>Burden Contained in OMB #0584-0078</t>
  </si>
  <si>
    <t xml:space="preserve">Burden Contained in OMB #0584-0002 </t>
  </si>
  <si>
    <t>Burden Contained in OMB #0584-0067</t>
  </si>
  <si>
    <t>Burden Contained In OMB # 0584-0025</t>
  </si>
  <si>
    <t>Est. total Burden (gxh)</t>
  </si>
  <si>
    <t>Total Annual Responses (exf)</t>
  </si>
  <si>
    <t>AFFECTED PUBLIC:  STATE, LOCAL, AND TRIBAL GOVERNMENTS</t>
  </si>
  <si>
    <t>AFFECTED PUBLIC:  PRIVATE - FOR PROFIT</t>
  </si>
  <si>
    <t>AFFECTED PUBLIC:  PRIVATE - NOT FOR PROFIT</t>
  </si>
  <si>
    <t>AFFECTED PUBLIC:  INDIVIDUAL OR HOUSEHOLD</t>
  </si>
  <si>
    <t>Affected Public</t>
  </si>
  <si>
    <t>Total Burden Estimates</t>
  </si>
  <si>
    <t>Description of Collection Activity</t>
  </si>
  <si>
    <t>Est. No. of Record keepers</t>
  </si>
  <si>
    <t>Est. # of Records per Record keeper</t>
  </si>
  <si>
    <t>Elderly</t>
  </si>
  <si>
    <t>Women, infants and children</t>
  </si>
  <si>
    <t>Respondent Type</t>
  </si>
  <si>
    <t>Record Keeping</t>
  </si>
  <si>
    <t xml:space="preserve">250.30(c) </t>
  </si>
  <si>
    <t>FNS-7</t>
  </si>
  <si>
    <t>ARRA FDPIR</t>
  </si>
  <si>
    <t>ARRA TEFAP</t>
  </si>
  <si>
    <t>SF-425</t>
  </si>
  <si>
    <t>ARRA Related Financial Status Reports</t>
  </si>
  <si>
    <t xml:space="preserve">250.30(l) </t>
  </si>
  <si>
    <t>Processing Contract Preparation Approval and Submission to FNS</t>
  </si>
  <si>
    <t>250.30(m)</t>
  </si>
  <si>
    <t>Processor's Monthly Performance Reports and Processor's Inventory Reports</t>
  </si>
  <si>
    <t>FNS-519A &amp; 519B</t>
  </si>
  <si>
    <t>250.17(b) &amp; 250.30(o)</t>
  </si>
  <si>
    <t xml:space="preserve">Processing Inventory Reports </t>
  </si>
  <si>
    <t xml:space="preserve">250.30(s) </t>
  </si>
  <si>
    <t xml:space="preserve">Processing Manual </t>
  </si>
  <si>
    <t>Multi-State Processor’s Response to CPA Audit Deficiencies</t>
  </si>
  <si>
    <t xml:space="preserve">250.18(c) </t>
  </si>
  <si>
    <t>Processor/Processing Agreements with Distributing Agencies/Recipient Agencies</t>
  </si>
  <si>
    <t xml:space="preserve">250.12(f) &amp; 250.30(c) </t>
  </si>
  <si>
    <t>250.30(k)</t>
  </si>
  <si>
    <t>Processing Refund Applications</t>
  </si>
  <si>
    <t>250.17(c) and 250.30(m)</t>
  </si>
  <si>
    <t xml:space="preserve">Processors' Performance Reports </t>
  </si>
  <si>
    <t>Processing Contracts</t>
  </si>
  <si>
    <t>Maintenance of Records (Including Processor Contracts)</t>
  </si>
  <si>
    <t>250.16 &amp; 250.30</t>
  </si>
  <si>
    <t>250.18(b)</t>
  </si>
  <si>
    <t>250.12(f) &amp; 250.30(c)(1)</t>
  </si>
  <si>
    <t>Ordering Donated Food</t>
  </si>
  <si>
    <t>Direct Delivery of Commodities</t>
  </si>
  <si>
    <t>Sec. of Regs./Authority</t>
  </si>
  <si>
    <t xml:space="preserve">FNS-57 </t>
  </si>
  <si>
    <t xml:space="preserve">      Recall Response Reporting</t>
  </si>
  <si>
    <t>FNS-52</t>
  </si>
  <si>
    <t>250.17(a) &amp; 251.10(d)(2)</t>
  </si>
  <si>
    <t>Recordkeeping of Reports:</t>
  </si>
  <si>
    <t>Change in Burden</t>
  </si>
  <si>
    <t>Currently Approved Burden</t>
  </si>
  <si>
    <t>Difference</t>
  </si>
  <si>
    <t>Summary</t>
  </si>
  <si>
    <t>Current Approved Burden</t>
  </si>
  <si>
    <t>Responses</t>
  </si>
  <si>
    <t>Time Burden</t>
  </si>
  <si>
    <t>Current OMB Inventory</t>
  </si>
  <si>
    <t>Burden Revision Requested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</si>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</sst>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00"/>
    <numFmt numFmtId="166" formatCode="&quot;$&quot;#,##0.00"/>
    <numFmt numFmtId="167" formatCode="0.0000"/>
    <numFmt numFmtId="168" formatCode="0.000000"/>
    <numFmt numFmtId="169" formatCode="_(* #,##0_);_(* \(#,##0\);_(* &quot;-&quot;??_);_(@_)"/>
    <numFmt numFmtId="170" formatCode="0.0000000"/>
    <numFmt numFmtId="171" formatCode="#,##0.000000"/>
  </numFmts>
  <fonts count="16" x14ac:knownFonts="1">
    <font>
      <sz val="10"/>
      <name val="Arial"/>
    </font>
    <font>
      <sz val="12"/>
      <name val="Book Antiqua"/>
      <family val="1"/>
    </font>
    <font>
      <b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 Narrow"/>
      <family val="2"/>
    </font>
    <font>
      <sz val="7.5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94">
    <xf numFmtId="0" fontId="0" fillId="0" borderId="0" xfId="0"/>
    <xf numFmtId="17" fontId="1" fillId="0" borderId="0" xfId="0" applyNumberFormat="1" applyFont="1" applyAlignment="1">
      <alignment horizontal="right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1" fillId="0" borderId="0" xfId="0" applyFont="1" applyBorder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17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6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vertical="top" wrapText="1"/>
    </xf>
    <xf numFmtId="3" fontId="3" fillId="0" borderId="7" xfId="0" applyNumberFormat="1" applyFont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center" wrapText="1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3" fillId="0" borderId="7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2" fontId="3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" fontId="9" fillId="0" borderId="6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/>
    </xf>
    <xf numFmtId="4" fontId="7" fillId="0" borderId="18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/>
    </xf>
    <xf numFmtId="0" fontId="6" fillId="0" borderId="0" xfId="0" applyFont="1"/>
    <xf numFmtId="167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8" fillId="0" borderId="0" xfId="0" applyFont="1" applyBorder="1"/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 applyBorder="1"/>
    <xf numFmtId="4" fontId="8" fillId="0" borderId="0" xfId="0" applyNumberFormat="1" applyFont="1" applyBorder="1"/>
    <xf numFmtId="2" fontId="8" fillId="0" borderId="0" xfId="0" applyNumberFormat="1" applyFont="1" applyBorder="1"/>
    <xf numFmtId="4" fontId="8" fillId="0" borderId="0" xfId="0" applyNumberFormat="1" applyFont="1" applyFill="1" applyBorder="1"/>
    <xf numFmtId="0" fontId="8" fillId="0" borderId="0" xfId="0" applyFont="1" applyFill="1"/>
    <xf numFmtId="0" fontId="8" fillId="0" borderId="4" xfId="0" applyFont="1" applyFill="1" applyBorder="1"/>
    <xf numFmtId="0" fontId="8" fillId="0" borderId="8" xfId="0" applyFont="1" applyBorder="1"/>
    <xf numFmtId="0" fontId="8" fillId="0" borderId="9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2" fontId="8" fillId="0" borderId="0" xfId="0" applyNumberFormat="1" applyFont="1"/>
    <xf numFmtId="4" fontId="8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 applyAlignment="1">
      <alignment horizontal="right" vertical="center"/>
    </xf>
    <xf numFmtId="0" fontId="8" fillId="0" borderId="21" xfId="0" applyFont="1" applyFill="1" applyBorder="1"/>
    <xf numFmtId="4" fontId="3" fillId="0" borderId="11" xfId="0" applyNumberFormat="1" applyFont="1" applyFill="1" applyBorder="1" applyAlignment="1">
      <alignment vertical="top" wrapText="1"/>
    </xf>
    <xf numFmtId="0" fontId="8" fillId="2" borderId="8" xfId="0" applyFont="1" applyFill="1" applyBorder="1"/>
    <xf numFmtId="0" fontId="8" fillId="2" borderId="2" xfId="0" applyFont="1" applyFill="1" applyBorder="1"/>
    <xf numFmtId="4" fontId="8" fillId="2" borderId="2" xfId="0" applyNumberFormat="1" applyFont="1" applyFill="1" applyBorder="1"/>
    <xf numFmtId="0" fontId="8" fillId="2" borderId="0" xfId="0" applyFont="1" applyFill="1"/>
    <xf numFmtId="0" fontId="3" fillId="0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/>
    </xf>
    <xf numFmtId="168" fontId="8" fillId="0" borderId="0" xfId="0" applyNumberFormat="1" applyFont="1"/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8" fillId="0" borderId="23" xfId="0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2" fontId="8" fillId="0" borderId="0" xfId="0" applyNumberFormat="1" applyFont="1" applyFill="1"/>
    <xf numFmtId="2" fontId="8" fillId="0" borderId="9" xfId="0" applyNumberFormat="1" applyFont="1" applyFill="1" applyBorder="1"/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4" fontId="8" fillId="0" borderId="21" xfId="0" applyNumberFormat="1" applyFont="1" applyFill="1" applyBorder="1"/>
    <xf numFmtId="2" fontId="8" fillId="0" borderId="1" xfId="0" applyNumberFormat="1" applyFont="1" applyFill="1" applyBorder="1"/>
    <xf numFmtId="4" fontId="8" fillId="0" borderId="8" xfId="0" applyNumberFormat="1" applyFont="1" applyFill="1" applyBorder="1"/>
    <xf numFmtId="2" fontId="8" fillId="0" borderId="2" xfId="0" applyNumberFormat="1" applyFont="1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top" wrapText="1"/>
    </xf>
    <xf numFmtId="2" fontId="3" fillId="0" borderId="6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6" xfId="0" applyNumberFormat="1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indent="4"/>
    </xf>
    <xf numFmtId="2" fontId="3" fillId="0" borderId="7" xfId="0" applyNumberFormat="1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Fill="1" applyBorder="1"/>
    <xf numFmtId="0" fontId="8" fillId="0" borderId="3" xfId="0" applyFont="1" applyFill="1" applyBorder="1"/>
    <xf numFmtId="0" fontId="8" fillId="0" borderId="26" xfId="0" applyFont="1" applyFill="1" applyBorder="1"/>
    <xf numFmtId="4" fontId="11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horizontal="right" vertical="top" wrapText="1"/>
    </xf>
    <xf numFmtId="4" fontId="3" fillId="0" borderId="24" xfId="0" applyNumberFormat="1" applyFont="1" applyFill="1" applyBorder="1" applyAlignment="1">
      <alignment horizontal="right" vertical="top" wrapText="1"/>
    </xf>
    <xf numFmtId="4" fontId="3" fillId="0" borderId="22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/>
    <xf numFmtId="0" fontId="8" fillId="0" borderId="3" xfId="0" applyFont="1" applyBorder="1"/>
    <xf numFmtId="0" fontId="8" fillId="0" borderId="26" xfId="0" applyFont="1" applyBorder="1"/>
    <xf numFmtId="2" fontId="3" fillId="0" borderId="25" xfId="0" applyNumberFormat="1" applyFont="1" applyFill="1" applyBorder="1" applyAlignment="1">
      <alignment horizontal="right" vertical="top" wrapText="1"/>
    </xf>
    <xf numFmtId="0" fontId="3" fillId="0" borderId="26" xfId="0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2" fontId="3" fillId="0" borderId="0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 indent="4"/>
    </xf>
    <xf numFmtId="0" fontId="3" fillId="3" borderId="1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2" fontId="3" fillId="3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2" fontId="3" fillId="3" borderId="1" xfId="0" applyNumberFormat="1" applyFont="1" applyFill="1" applyBorder="1" applyAlignment="1">
      <alignment horizontal="right" vertical="top" wrapText="1"/>
    </xf>
    <xf numFmtId="2" fontId="8" fillId="0" borderId="1" xfId="0" applyNumberFormat="1" applyFont="1" applyBorder="1"/>
    <xf numFmtId="2" fontId="8" fillId="0" borderId="3" xfId="0" applyNumberFormat="1" applyFont="1" applyFill="1" applyBorder="1"/>
    <xf numFmtId="2" fontId="8" fillId="3" borderId="1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top"/>
    </xf>
    <xf numFmtId="0" fontId="3" fillId="3" borderId="25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vertical="top" wrapText="1"/>
    </xf>
    <xf numFmtId="3" fontId="3" fillId="3" borderId="25" xfId="0" applyNumberFormat="1" applyFont="1" applyFill="1" applyBorder="1" applyAlignment="1">
      <alignment horizontal="right" vertical="top" wrapText="1"/>
    </xf>
    <xf numFmtId="4" fontId="3" fillId="3" borderId="25" xfId="0" applyNumberFormat="1" applyFont="1" applyFill="1" applyBorder="1" applyAlignment="1">
      <alignment horizontal="right" vertical="top" wrapText="1"/>
    </xf>
    <xf numFmtId="0" fontId="3" fillId="3" borderId="25" xfId="0" applyFont="1" applyFill="1" applyBorder="1" applyAlignment="1">
      <alignment horizontal="right" vertical="top" wrapText="1"/>
    </xf>
    <xf numFmtId="2" fontId="3" fillId="3" borderId="25" xfId="0" applyNumberFormat="1" applyFont="1" applyFill="1" applyBorder="1" applyAlignment="1">
      <alignment horizontal="right" vertical="top" wrapText="1"/>
    </xf>
    <xf numFmtId="2" fontId="3" fillId="3" borderId="25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27" xfId="0" applyFont="1" applyBorder="1"/>
    <xf numFmtId="0" fontId="8" fillId="0" borderId="28" xfId="0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 wrapText="1"/>
    </xf>
    <xf numFmtId="164" fontId="3" fillId="0" borderId="25" xfId="0" applyNumberFormat="1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5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/>
    <xf numFmtId="44" fontId="8" fillId="0" borderId="1" xfId="0" applyNumberFormat="1" applyFont="1" applyBorder="1"/>
    <xf numFmtId="0" fontId="8" fillId="0" borderId="12" xfId="0" applyFont="1" applyBorder="1" applyAlignment="1">
      <alignment horizontal="right" vertical="center" wrapText="1"/>
    </xf>
    <xf numFmtId="4" fontId="8" fillId="0" borderId="19" xfId="0" applyNumberFormat="1" applyFont="1" applyBorder="1"/>
    <xf numFmtId="44" fontId="8" fillId="0" borderId="19" xfId="0" applyNumberFormat="1" applyFont="1" applyBorder="1"/>
    <xf numFmtId="44" fontId="8" fillId="0" borderId="14" xfId="0" applyNumberFormat="1" applyFont="1" applyBorder="1"/>
    <xf numFmtId="0" fontId="8" fillId="0" borderId="13" xfId="0" applyFont="1" applyBorder="1" applyAlignment="1">
      <alignment horizontal="right" vertical="center"/>
    </xf>
    <xf numFmtId="44" fontId="8" fillId="0" borderId="15" xfId="0" applyNumberFormat="1" applyFont="1" applyBorder="1"/>
    <xf numFmtId="0" fontId="3" fillId="0" borderId="13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/>
    </xf>
    <xf numFmtId="4" fontId="8" fillId="0" borderId="25" xfId="0" applyNumberFormat="1" applyFont="1" applyBorder="1"/>
    <xf numFmtId="44" fontId="8" fillId="0" borderId="25" xfId="0" applyNumberFormat="1" applyFont="1" applyBorder="1"/>
    <xf numFmtId="44" fontId="8" fillId="0" borderId="30" xfId="0" applyNumberFormat="1" applyFont="1" applyBorder="1"/>
    <xf numFmtId="0" fontId="8" fillId="0" borderId="16" xfId="0" applyFont="1" applyBorder="1"/>
    <xf numFmtId="4" fontId="8" fillId="0" borderId="17" xfId="0" applyNumberFormat="1" applyFont="1" applyBorder="1"/>
    <xf numFmtId="0" fontId="8" fillId="0" borderId="17" xfId="0" applyFont="1" applyBorder="1"/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8" fontId="6" fillId="4" borderId="17" xfId="0" applyNumberFormat="1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44" fontId="8" fillId="0" borderId="18" xfId="0" applyNumberFormat="1" applyFont="1" applyBorder="1"/>
    <xf numFmtId="3" fontId="12" fillId="0" borderId="0" xfId="0" applyNumberFormat="1" applyFont="1"/>
    <xf numFmtId="0" fontId="8" fillId="0" borderId="12" xfId="4" applyFont="1" applyFill="1" applyBorder="1" applyAlignment="1">
      <alignment wrapText="1"/>
    </xf>
    <xf numFmtId="0" fontId="6" fillId="0" borderId="19" xfId="4" applyFont="1" applyFill="1" applyBorder="1" applyAlignment="1">
      <alignment wrapText="1"/>
    </xf>
    <xf numFmtId="43" fontId="6" fillId="0" borderId="14" xfId="4" applyNumberFormat="1" applyFont="1" applyFill="1" applyBorder="1" applyAlignment="1">
      <alignment wrapText="1"/>
    </xf>
    <xf numFmtId="0" fontId="15" fillId="0" borderId="13" xfId="1" applyFont="1" applyFill="1" applyBorder="1" applyAlignment="1">
      <alignment wrapText="1"/>
    </xf>
    <xf numFmtId="43" fontId="14" fillId="0" borderId="15" xfId="2" applyFont="1" applyFill="1" applyBorder="1" applyAlignment="1">
      <alignment horizontal="right" wrapText="1"/>
    </xf>
    <xf numFmtId="0" fontId="15" fillId="0" borderId="31" xfId="1" applyFont="1" applyFill="1" applyBorder="1" applyAlignment="1">
      <alignment wrapText="1"/>
    </xf>
    <xf numFmtId="43" fontId="8" fillId="0" borderId="3" xfId="2" applyFont="1" applyFill="1" applyBorder="1" applyAlignment="1">
      <alignment horizontal="right" wrapText="1"/>
    </xf>
    <xf numFmtId="43" fontId="8" fillId="0" borderId="32" xfId="2" applyFont="1" applyFill="1" applyBorder="1" applyAlignment="1">
      <alignment horizontal="right" wrapText="1"/>
    </xf>
    <xf numFmtId="0" fontId="13" fillId="0" borderId="16" xfId="1" applyFont="1" applyFill="1" applyBorder="1" applyAlignment="1">
      <alignment wrapText="1"/>
    </xf>
    <xf numFmtId="169" fontId="13" fillId="0" borderId="17" xfId="2" applyNumberFormat="1" applyFont="1" applyFill="1" applyBorder="1" applyAlignment="1">
      <alignment wrapText="1"/>
    </xf>
    <xf numFmtId="170" fontId="3" fillId="0" borderId="6" xfId="0" applyNumberFormat="1" applyFont="1" applyFill="1" applyBorder="1" applyAlignment="1">
      <alignment horizontal="right" vertical="center" wrapText="1"/>
    </xf>
    <xf numFmtId="171" fontId="3" fillId="0" borderId="1" xfId="0" applyNumberFormat="1" applyFont="1" applyFill="1" applyBorder="1" applyAlignment="1">
      <alignment horizontal="right" vertical="center" wrapText="1"/>
    </xf>
    <xf numFmtId="167" fontId="3" fillId="0" borderId="6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3" fillId="0" borderId="7" xfId="0" applyNumberFormat="1" applyFont="1" applyFill="1" applyBorder="1" applyAlignment="1">
      <alignment horizontal="center" vertical="center" wrapText="1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usernames" Target="revisions/userNames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8" Type="http://schemas.openxmlformats.org/officeDocument/2006/relationships/revisionLog" Target="revisionLog2.xml"/><Relationship Id="rId57" Type="http://schemas.openxmlformats.org/officeDocument/2006/relationships/revisionLog" Target="revisionLog1.xml"/><Relationship Id="rId56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8D2C7E-4E1A-44F8-8A18-5841FE1C82EA}" diskRevisions="1" revisionId="2355" version="3">
  <header guid="{766914B2-26A1-479A-BB30-FAB9ADB81AED}" dateTime="2013-08-05T13:30:49" maxSheetId="7" userName="Erica Antonson" r:id="rId56" minRId="2302" maxRId="2310">
    <sheetIdMap count="6">
      <sheetId val="1"/>
      <sheetId val="2"/>
      <sheetId val="3"/>
      <sheetId val="4"/>
      <sheetId val="5"/>
      <sheetId val="6"/>
    </sheetIdMap>
  </header>
  <header guid="{5625C4DA-AE56-4835-A6CD-975292CC8B09}" dateTime="2013-08-08T11:22:15" maxSheetId="7" userName="lywilliams" r:id="rId57" minRId="2315" maxRId="2346">
    <sheetIdMap count="6">
      <sheetId val="1"/>
      <sheetId val="2"/>
      <sheetId val="3"/>
      <sheetId val="4"/>
      <sheetId val="5"/>
      <sheetId val="6"/>
    </sheetIdMap>
  </header>
  <header guid="{0D8D2C7E-4E1A-44F8-8A18-5841FE1C82EA}" dateTime="2013-08-08T11:24:48" maxSheetId="7" userName="lywilliams" r:id="rId58" minRId="2351" maxRId="2355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5" sId="5" odxf="1" dxf="1">
    <nc r="A10" t="inlineStr">
      <is>
        <t>Summary</t>
      </is>
    </nc>
    <odxf>
      <font>
        <b val="0"/>
        <sz val="10"/>
        <color auto="1"/>
        <name val="Arial"/>
        <scheme val="none"/>
      </font>
      <alignment horizontal="general" vertical="bottom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" sId="5" odxf="1" dxf="1">
    <nc r="B10" t="inlineStr">
      <is>
        <t>Est. No. of Respondents</t>
      </is>
    </nc>
    <odxf>
      <font>
        <b val="0"/>
        <sz val="10"/>
        <color auto="1"/>
        <name val="Arial"/>
        <scheme val="none"/>
      </font>
      <numFmt numFmtId="4" formatCode="#,##0.00"/>
      <alignment vertical="top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numFmt numFmtId="0" formatCode="General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" sId="5" odxf="1" dxf="1">
    <nc r="C10" t="inlineStr">
      <is>
        <t>No. of Responses per Respondent</t>
      </is>
    </nc>
    <odxf>
      <font>
        <b val="0"/>
        <sz val="10"/>
        <color auto="1"/>
        <name val="Arial"/>
        <scheme val="none"/>
      </font>
      <numFmt numFmtId="167" formatCode="0.0000"/>
      <alignment vertical="top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numFmt numFmtId="2" formatCode="0.0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" sId="5" odxf="1" dxf="1">
    <nc r="D10" t="inlineStr">
      <is>
        <t>Total Annual Responses</t>
      </is>
    </nc>
    <odxf>
      <font>
        <b val="0"/>
        <sz val="10"/>
        <color auto="1"/>
        <name val="Arial"/>
        <scheme val="none"/>
      </font>
      <numFmt numFmtId="166" formatCode="&quot;$&quot;#,##0.00"/>
      <alignment vertical="top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numFmt numFmtId="4" formatCode="#,##0.0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" sId="5" odxf="1" dxf="1">
    <nc r="E10" t="inlineStr">
      <is>
        <t>Est. total Hours per Response</t>
      </is>
    </nc>
    <odxf>
      <font>
        <b val="0"/>
        <sz val="10"/>
        <color auto="1"/>
        <name val="Arial"/>
        <scheme val="none"/>
      </font>
      <numFmt numFmtId="0" formatCode="General"/>
      <alignment vertical="top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numFmt numFmtId="168" formatCode="0.00000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" sId="5" odxf="1" dxf="1">
    <nc r="F10" t="inlineStr">
      <is>
        <t>Est. total Burden</t>
      </is>
    </nc>
    <odxf>
      <font>
        <b val="0"/>
        <sz val="10"/>
        <color auto="1"/>
        <name val="Arial"/>
        <scheme val="none"/>
      </font>
      <numFmt numFmtId="0" formatCode="General"/>
      <alignment vertical="top" wrapText="0" readingOrder="0"/>
      <border outline="0">
        <left/>
        <right/>
        <top/>
        <bottom/>
      </border>
    </odxf>
    <ndxf>
      <font>
        <b/>
        <sz val="10"/>
        <color auto="1"/>
        <name val="Arial Narrow"/>
        <scheme val="none"/>
      </font>
      <numFmt numFmtId="4" formatCode="#,##0.00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" sId="5" odxf="1" dxf="1">
    <nc r="A11" t="inlineStr">
      <is>
        <t>Reporting</t>
      </is>
    </nc>
    <odxf>
      <font>
        <sz val="10"/>
        <color auto="1"/>
        <name val="Arial"/>
        <scheme val="none"/>
      </font>
      <alignment horizontal="general" vertical="bottom" wrapText="0" readingOrder="0"/>
      <border outline="0">
        <right/>
        <top/>
        <bottom/>
      </border>
    </odxf>
    <ndxf>
      <font>
        <sz val="10"/>
        <color auto="1"/>
        <name val="Arial"/>
        <scheme val="none"/>
      </font>
      <alignment horizontal="right" vertical="center" wrapText="1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B11" start="0" length="0">
    <dxf>
      <font>
        <sz val="9"/>
        <color auto="1"/>
        <name val="Arial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C11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D11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E11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F11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2322" sId="5" odxf="1" dxf="1">
    <nc r="A12" t="inlineStr">
      <is>
        <t>Recordkeeping</t>
      </is>
    </nc>
    <odxf>
      <font>
        <sz val="10"/>
        <color auto="1"/>
        <name val="Arial"/>
        <scheme val="none"/>
      </font>
      <alignment horizontal="general" vertical="bottom" readingOrder="0"/>
      <border outline="0">
        <right/>
        <top/>
        <bottom/>
      </border>
    </odxf>
    <ndxf>
      <font>
        <sz val="10"/>
        <color auto="1"/>
        <name val="Arial"/>
        <scheme val="none"/>
      </font>
      <alignment horizontal="right" vertical="center" readingOrder="0"/>
      <border outline="0">
        <right style="thin">
          <color indexed="64"/>
        </right>
        <top style="thin">
          <color indexed="64"/>
        </top>
        <bottom style="thick">
          <color indexed="64"/>
        </bottom>
      </border>
    </ndxf>
  </rcc>
  <rfmt sheetId="5" sqref="B12" start="0" length="0">
    <dxf>
      <font>
        <sz val="9"/>
        <color auto="1"/>
        <name val="Arial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fmt sheetId="5" sqref="C12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fmt sheetId="5" sqref="D12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fmt sheetId="5" sqref="E12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fmt sheetId="5" sqref="F12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cc rId="2323" sId="5" odxf="1" dxf="1">
    <nc r="A13" t="inlineStr">
      <is>
        <t xml:space="preserve">TOTAL </t>
      </is>
    </nc>
    <odxf>
      <font>
        <sz val="10"/>
        <color auto="1"/>
        <name val="Arial"/>
        <scheme val="none"/>
      </font>
      <alignment horizontal="general" vertical="bottom" wrapText="0" readingOrder="0"/>
      <border outline="0">
        <right/>
        <bottom/>
      </border>
    </odxf>
    <ndxf>
      <font>
        <sz val="9"/>
        <color auto="1"/>
        <name val="Arial"/>
        <scheme val="none"/>
      </font>
      <alignment horizontal="right" vertical="center" wrapText="1" readingOrder="0"/>
      <border outline="0">
        <right style="thin">
          <color indexed="64"/>
        </right>
        <bottom style="thin">
          <color indexed="64"/>
        </bottom>
      </border>
    </ndxf>
  </rcc>
  <rfmt sheetId="5" sqref="B13" start="0" length="0">
    <dxf>
      <font>
        <sz val="9"/>
        <color auto="1"/>
        <name val="Arial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C13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5" sqref="D13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2324" sId="5" odxf="1" dxf="1">
    <nc r="E13">
      <f>+F13/D13</f>
    </nc>
    <odxf>
      <font>
        <sz val="10"/>
        <color auto="1"/>
        <name val="Arial"/>
        <scheme val="none"/>
      </font>
      <numFmt numFmtId="0" formatCode="General"/>
      <alignment horizontal="center" vertical="top" wrapText="0" readingOrder="0"/>
      <border outline="0">
        <left/>
        <right/>
        <bottom/>
      </border>
    </odxf>
    <n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5" sqref="F13" start="0" length="0">
    <dxf>
      <font>
        <sz val="9"/>
        <color auto="1"/>
        <name val="Arial"/>
        <scheme val="none"/>
      </font>
      <numFmt numFmtId="4" formatCode="#,##0.00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2325" sId="5">
    <nc r="B11">
      <f>+'Burden Summary'!B23</f>
    </nc>
  </rcc>
  <rcc rId="2326" sId="5">
    <nc r="C11">
      <f>+'Burden Summary'!C23</f>
    </nc>
  </rcc>
  <rcc rId="2327" sId="5">
    <nc r="D11">
      <f>+'Burden Summary'!D23</f>
    </nc>
  </rcc>
  <rcc rId="2328" sId="5">
    <nc r="E11">
      <f>+'Burden Summary'!E23</f>
    </nc>
  </rcc>
  <rcc rId="2329" sId="5">
    <nc r="F11">
      <f>+'Burden Summary'!F23</f>
    </nc>
  </rcc>
  <rcc rId="2330" sId="5" odxf="1" dxf="1" numFmtId="4">
    <nc r="B12">
      <f>+'Burden Summary'!B24</f>
    </nc>
    <ndxf>
      <border outline="0">
        <top/>
        <bottom style="thin">
          <color indexed="64"/>
        </bottom>
      </border>
    </ndxf>
  </rcc>
  <rcc rId="2331" sId="5" odxf="1" dxf="1">
    <nc r="C12">
      <f>+'Burden Summary'!C24</f>
    </nc>
    <ndxf>
      <border outline="0">
        <top/>
        <bottom style="thin">
          <color indexed="64"/>
        </bottom>
      </border>
    </ndxf>
  </rcc>
  <rcc rId="2332" sId="5" odxf="1" dxf="1">
    <nc r="D12">
      <f>+'Burden Summary'!D24</f>
    </nc>
    <ndxf>
      <border outline="0">
        <top/>
        <bottom style="thin">
          <color indexed="64"/>
        </bottom>
      </border>
    </ndxf>
  </rcc>
  <rcc rId="2333" sId="5" odxf="1" dxf="1">
    <nc r="E12">
      <f>+'Burden Summary'!E24</f>
    </nc>
    <ndxf>
      <border outline="0">
        <top/>
        <bottom style="thin">
          <color indexed="64"/>
        </bottom>
      </border>
    </ndxf>
  </rcc>
  <rcc rId="2334" sId="5" odxf="1" dxf="1">
    <nc r="F12">
      <f>+'Burden Summary'!F24</f>
    </nc>
    <ndxf>
      <border outline="0">
        <top/>
        <bottom style="thin">
          <color indexed="64"/>
        </bottom>
      </border>
    </ndxf>
  </rcc>
  <rcc rId="2335" sId="5">
    <nc r="B13">
      <f>SUM(B11:B12)</f>
    </nc>
  </rcc>
  <rcc rId="2336" sId="5">
    <nc r="D13">
      <f>SUM(D11:D12)</f>
    </nc>
  </rcc>
  <rcc rId="2337" sId="5">
    <nc r="F13">
      <f>SUM(F11:F12)</f>
    </nc>
  </rcc>
  <rcc rId="2338" sId="5">
    <nc r="C13">
      <f>+D13/B13</f>
    </nc>
  </rcc>
  <rcc rId="2339" sId="5" odxf="1" dxf="1">
    <nc r="G10" t="inlineStr">
      <is>
        <t>Hourly Wage Rate</t>
      </is>
    </nc>
    <odxf>
      <font>
        <b val="0"/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0"/>
        <color auto="1"/>
        <name val="Arial"/>
        <scheme val="none"/>
      </font>
      <numFmt numFmtId="168" formatCode="0.000000"/>
      <fill>
        <patternFill patternType="solid">
          <bgColor theme="0" tint="-0.14999847407452621"/>
        </patternFill>
      </fill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340" sId="5" odxf="1" dxf="1" numFmtId="34">
    <nc r="G11">
      <v>13.87</v>
    </nc>
    <odxf>
      <font>
        <sz val="10"/>
        <color auto="1"/>
        <name val="Arial"/>
        <scheme val="none"/>
      </font>
      <numFmt numFmtId="0" formatCode="General"/>
      <border outline="0">
        <left/>
        <right/>
        <top/>
        <bottom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2341" sId="5" odxf="1" dxf="1" numFmtId="34">
    <nc r="G12">
      <v>13.87</v>
    </nc>
    <odxf>
      <font>
        <sz val="10"/>
        <color auto="1"/>
        <name val="Arial"/>
        <scheme val="none"/>
      </font>
      <numFmt numFmtId="0" formatCode="General"/>
      <border outline="0">
        <left/>
        <right/>
        <top/>
        <bottom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" sId="5" odxf="1" dxf="1">
    <nc r="H10" t="inlineStr">
      <is>
        <t>Respondent Cost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0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wrapText="1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43" sId="5" odxf="1" dxf="1">
    <nc r="H11">
      <f>+F11*G11</f>
    </nc>
    <odxf>
      <font>
        <sz val="10"/>
        <color auto="1"/>
        <name val="Arial"/>
        <scheme val="none"/>
      </font>
      <numFmt numFmtId="0" formatCode="General"/>
      <border outline="0">
        <left/>
        <right/>
        <top/>
        <bottom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2344" sId="5" odxf="1" dxf="1">
    <nc r="H12">
      <f>+F12*G12</f>
    </nc>
    <odxf>
      <font>
        <sz val="10"/>
        <color auto="1"/>
        <name val="Arial"/>
        <scheme val="none"/>
      </font>
      <numFmt numFmtId="0" formatCode="General"/>
      <border outline="0">
        <left/>
        <right/>
        <top/>
        <bottom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345" sId="6">
    <oc r="C24">
      <f>+D24/B24</f>
    </oc>
    <nc r="C24">
      <f>+B18/D24</f>
    </nc>
  </rcc>
  <rcc rId="2346" sId="6" numFmtId="4">
    <oc r="B24">
      <v>11211</v>
    </oc>
    <nc r="B24" t="inlineStr">
      <is>
        <t>-</t>
      </is>
    </nc>
  </rcc>
  <rfmt sheetId="6" sqref="B24">
    <dxf>
      <alignment horizontal="center" readingOrder="0"/>
    </dxf>
  </rfmt>
  <rcv guid="{43CE0980-16DB-4E22-8EA6-0AEAE9E015A0}" action="delete"/>
  <rdn rId="0" localSheetId="1" customView="1" name="Z_43CE0980_16DB_4E22_8EA6_0AEAE9E015A0_.wvu.PrintArea" hidden="1" oldHidden="1">
    <formula>'State, Local, Tribal'!$A$1:$J$68</formula>
    <oldFormula>'State, Local, Tribal'!$A$1:$J$68</oldFormula>
  </rdn>
  <rdn rId="0" localSheetId="2" customView="1" name="Z_43CE0980_16DB_4E22_8EA6_0AEAE9E015A0_.wvu.PrintArea" hidden="1" oldHidden="1">
    <formula>'Private For Profit'!$A$1:$J$24</formula>
    <oldFormula>'Private For Profit'!$A$1:$J$24</oldFormula>
  </rdn>
  <rdn rId="0" localSheetId="3" customView="1" name="Z_43CE0980_16DB_4E22_8EA6_0AEAE9E015A0_.wvu.PrintArea" hidden="1" oldHidden="1">
    <formula>'Private NOT For Profit'!$A$1:$I$74</formula>
    <oldFormula>'Private NOT For Profit'!$A$1:$I$74</oldFormula>
  </rdn>
  <rdn rId="0" localSheetId="4" customView="1" name="Z_43CE0980_16DB_4E22_8EA6_0AEAE9E015A0_.wvu.PrintArea" hidden="1" oldHidden="1">
    <formula>Individuals!$A$1:$L$14</formula>
    <oldFormula>Individuals!$A$1:$L$14</oldFormula>
  </rdn>
  <rcv guid="{43CE0980-16DB-4E22-8EA6-0AEAE9E015A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51" sId="5" ref="A10:XFD10" action="deleteRow">
    <rfmt sheetId="5" xfDxf="1" sqref="A10:XFD10" start="0" length="0"/>
    <rcc rId="0" sId="5" dxf="1">
      <nc r="A10" t="inlineStr">
        <is>
          <t>Summary</t>
        </is>
      </nc>
      <ndxf>
        <font>
          <b/>
          <sz val="10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B10" t="inlineStr">
        <is>
          <t>Est. No. of Respondents</t>
        </is>
      </nc>
      <ndxf>
        <font>
          <b/>
          <sz val="10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C10" t="inlineStr">
        <is>
          <t>No. of Responses per Respondent</t>
        </is>
      </nc>
      <ndxf>
        <font>
          <b/>
          <sz val="10"/>
          <color auto="1"/>
          <name val="Arial Narrow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D10" t="inlineStr">
        <is>
          <t>Total Annual Responses</t>
        </is>
      </nc>
      <ndxf>
        <font>
          <b/>
          <sz val="10"/>
          <color auto="1"/>
          <name val="Arial Narrow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E10" t="inlineStr">
        <is>
          <t>Est. total Hours per Response</t>
        </is>
      </nc>
      <ndxf>
        <font>
          <b/>
          <sz val="10"/>
          <color auto="1"/>
          <name val="Arial Narrow"/>
          <scheme val="none"/>
        </font>
        <numFmt numFmtId="168" formatCode="0.0000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10" t="inlineStr">
        <is>
          <t>Est. total Burden</t>
        </is>
      </nc>
      <ndxf>
        <font>
          <b/>
          <sz val="10"/>
          <color auto="1"/>
          <name val="Arial Narrow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G10" t="inlineStr">
        <is>
          <t>Hourly Wage Rate</t>
        </is>
      </nc>
      <ndxf>
        <font>
          <b/>
          <sz val="10"/>
          <color auto="1"/>
          <name val="Arial"/>
          <scheme val="none"/>
        </font>
        <numFmt numFmtId="168" formatCode="0.000000"/>
        <fill>
          <patternFill patternType="solid">
            <bgColor theme="0" tint="-0.14999847407452621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H10" t="inlineStr">
        <is>
          <t>Respondent Cost</t>
        </is>
      </nc>
      <ndxf>
        <font>
          <b/>
          <sz val="10"/>
          <color auto="1"/>
          <name val="Arial"/>
          <scheme val="none"/>
        </font>
        <fill>
          <patternFill patternType="solid">
            <bgColor theme="0" tint="-0.14999847407452621"/>
          </patternFill>
        </fill>
        <alignment horizontal="center" vertical="top" wrapText="1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352" sId="5" ref="A10:XFD10" action="deleteRow">
    <undo index="0" exp="area" dr="F10:F11" r="F12" sId="5"/>
    <undo index="0" exp="area" dr="D10:D11" r="D12" sId="5"/>
    <undo index="0" exp="area" dr="B10:B11" r="B12" sId="5"/>
    <rfmt sheetId="5" xfDxf="1" sqref="A10:XFD10" start="0" length="0"/>
    <rcc rId="0" sId="5" dxf="1">
      <nc r="A10" t="inlineStr">
        <is>
          <t>Reporting</t>
        </is>
      </nc>
      <ndxf>
        <font>
          <sz val="10"/>
          <color auto="1"/>
          <name val="Arial"/>
          <scheme val="none"/>
        </font>
        <alignment horizontal="right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B10">
        <f>+'Burden Summary'!B23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C10">
        <f>+'Burden Summary'!C23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D10">
        <f>+'Burden Summary'!D23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E10">
        <f>+'Burden Summary'!E23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F10">
        <f>+'Burden Summary'!F23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 numFmtId="34">
      <nc r="G10">
        <v>13.87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5" dxf="1">
      <nc r="H10">
        <f>+F10*G10</f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rc rId="2353" sId="5" ref="A10:XFD10" action="deleteRow">
    <undo index="0" exp="area" dr="F10" r="F11" sId="5"/>
    <undo index="0" exp="area" dr="D10" r="D11" sId="5"/>
    <undo index="0" exp="area" dr="B10" r="B11" sId="5"/>
    <rfmt sheetId="5" xfDxf="1" sqref="A10:XFD10" start="0" length="0"/>
    <rcc rId="0" sId="5" dxf="1">
      <nc r="A10" t="inlineStr">
        <is>
          <t>Recordkeeping</t>
        </is>
      </nc>
      <ndxf>
        <font>
          <sz val="10"/>
          <color auto="1"/>
          <name val="Arial"/>
          <scheme val="none"/>
        </font>
        <alignment horizontal="right" vertical="center" readingOrder="0"/>
        <border outline="0">
          <right style="thin">
            <color indexed="64"/>
          </right>
          <top style="thin">
            <color indexed="64"/>
          </top>
          <bottom style="thick">
            <color indexed="64"/>
          </bottom>
        </border>
      </ndxf>
    </rcc>
    <rcc rId="0" sId="5" dxf="1">
      <nc r="B10">
        <f>+'Burden Summary'!B24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C10">
        <f>+'Burden Summary'!C24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D10">
        <f>+'Burden Summary'!D24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E10">
        <f>+'Burden Summary'!E24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F10">
        <f>+'Burden Summary'!F24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 numFmtId="34">
      <nc r="G10">
        <v>13.87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H10">
        <f>+F10*G10</f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54" sId="5" ref="A10:XFD10" action="deleteRow">
    <rfmt sheetId="5" xfDxf="1" sqref="A10:XFD10" start="0" length="0"/>
    <rcc rId="0" sId="5" dxf="1">
      <nc r="A10" t="inlineStr">
        <is>
          <t xml:space="preserve">TOTAL </t>
        </is>
      </nc>
      <ndxf>
        <font>
          <sz val="9"/>
          <color auto="1"/>
          <name val="Arial"/>
          <scheme val="none"/>
        </font>
        <alignment horizontal="right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5" dxf="1">
      <nc r="B10">
        <f>SUM(#REF!)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C10">
        <f>+D10/B10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D10">
        <f>SUM(#REF!)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E10">
        <f>+F10/D10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5" dxf="1">
      <nc r="F10">
        <f>SUM(#REF!)</f>
      </nc>
      <ndxf>
        <font>
          <sz val="9"/>
          <color auto="1"/>
          <name val="Arial"/>
          <scheme val="none"/>
        </font>
        <numFmt numFmtId="4" formatCode="#,##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rc rId="2355" sId="5" ref="A10:XFD10" action="deleteRow">
    <rfmt sheetId="5" xfDxf="1" sqref="A10:XFD10" start="0" length="0"/>
    <rfmt sheetId="5" sqref="B10" start="0" length="0">
      <dxf>
        <numFmt numFmtId="4" formatCode="#,##0.00"/>
        <alignment horizontal="center" vertical="top" readingOrder="0"/>
      </dxf>
    </rfmt>
    <rfmt sheetId="5" sqref="C10" start="0" length="0">
      <dxf>
        <numFmt numFmtId="167" formatCode="0.0000"/>
        <alignment horizontal="center" vertical="top" readingOrder="0"/>
      </dxf>
    </rfmt>
    <rfmt sheetId="5" sqref="D10" start="0" length="0">
      <dxf>
        <numFmt numFmtId="166" formatCode="&quot;$&quot;#,##0.00"/>
        <alignment horizontal="center" vertical="top" readingOrder="0"/>
      </dxf>
    </rfmt>
    <rfmt sheetId="5" sqref="E10" start="0" length="0">
      <dxf>
        <alignment horizontal="center" vertical="top" readingOrder="0"/>
      </dxf>
    </rfmt>
    <rfmt sheetId="5" sqref="F10" start="0" length="0">
      <dxf>
        <alignment horizontal="center" vertical="top" readingOrder="0"/>
      </dxf>
    </rfmt>
  </rr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8D2C7E-4E1A-44F8-8A18-5841FE1C82EA}" name="lywilliams" id="-1621640098" dateTime="2013-08-08T13:02:2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K73"/>
  <sheetViews>
    <sheetView tabSelected="1" zoomScaleNormal="100" zoomScaleSheetLayoutView="90" workbookViewId="0">
      <selection activeCell="G59" sqref="G59"/>
    </sheetView>
  </sheetViews>
  <sheetFormatPr defaultRowHeight="12.75" x14ac:dyDescent="0.2"/>
  <cols>
    <col min="1" max="1" width="13.140625" style="105" customWidth="1"/>
    <col min="2" max="2" width="32.7109375" style="105" customWidth="1"/>
    <col min="3" max="3" width="9.28515625" style="105" customWidth="1"/>
    <col min="4" max="4" width="12.7109375" style="105" customWidth="1"/>
    <col min="5" max="5" width="12.7109375" style="120" customWidth="1"/>
    <col min="6" max="6" width="12.7109375" style="121" customWidth="1"/>
    <col min="7" max="7" width="15.7109375" style="120" customWidth="1"/>
    <col min="8" max="9" width="12.7109375" style="172" customWidth="1"/>
    <col min="10" max="10" width="13.85546875" style="105" customWidth="1"/>
    <col min="11" max="11" width="14.42578125" style="105" customWidth="1"/>
    <col min="12" max="16384" width="9.140625" style="105"/>
  </cols>
  <sheetData>
    <row r="1" spans="1:10" ht="18" x14ac:dyDescent="0.25">
      <c r="A1" s="106"/>
      <c r="B1" s="281" t="s">
        <v>0</v>
      </c>
      <c r="C1" s="281"/>
      <c r="D1" s="281"/>
      <c r="E1" s="281"/>
      <c r="F1" s="281"/>
      <c r="G1" s="281"/>
    </row>
    <row r="2" spans="1:10" ht="18" x14ac:dyDescent="0.25">
      <c r="B2" s="281"/>
      <c r="C2" s="282"/>
      <c r="D2" s="282"/>
      <c r="E2" s="282"/>
      <c r="F2" s="282"/>
      <c r="G2" s="282"/>
      <c r="H2" s="172" t="s">
        <v>10</v>
      </c>
      <c r="I2" s="172" t="s">
        <v>10</v>
      </c>
    </row>
    <row r="3" spans="1:10" ht="18" x14ac:dyDescent="0.25">
      <c r="B3" s="122"/>
      <c r="C3" s="106"/>
      <c r="D3" s="106"/>
      <c r="E3" s="108"/>
      <c r="F3" s="109"/>
      <c r="G3" s="108"/>
    </row>
    <row r="4" spans="1:10" x14ac:dyDescent="0.2">
      <c r="B4" s="110"/>
      <c r="C4" s="110"/>
      <c r="D4" s="123" t="s">
        <v>207</v>
      </c>
      <c r="E4" s="111"/>
      <c r="F4" s="112"/>
      <c r="G4" s="113"/>
      <c r="H4" s="111"/>
      <c r="I4" s="111"/>
    </row>
    <row r="5" spans="1:10" s="115" customFormat="1" x14ac:dyDescent="0.2">
      <c r="B5" s="110"/>
      <c r="C5" s="110"/>
      <c r="D5" s="110"/>
      <c r="E5" s="111"/>
      <c r="F5" s="114"/>
      <c r="G5" s="111"/>
      <c r="H5" s="111"/>
      <c r="I5" s="111"/>
    </row>
    <row r="6" spans="1:10" ht="38.25" x14ac:dyDescent="0.2">
      <c r="A6" s="124" t="s">
        <v>250</v>
      </c>
      <c r="B6" s="124" t="s">
        <v>2</v>
      </c>
      <c r="C6" s="124" t="s">
        <v>3</v>
      </c>
      <c r="D6" s="124" t="s">
        <v>4</v>
      </c>
      <c r="E6" s="125" t="s">
        <v>161</v>
      </c>
      <c r="F6" s="126" t="s">
        <v>206</v>
      </c>
      <c r="G6" s="125" t="s">
        <v>164</v>
      </c>
      <c r="H6" s="149" t="s">
        <v>205</v>
      </c>
      <c r="I6" s="149" t="s">
        <v>257</v>
      </c>
      <c r="J6" s="149" t="s">
        <v>256</v>
      </c>
    </row>
    <row r="7" spans="1:10" ht="36" x14ac:dyDescent="0.2">
      <c r="A7" s="5">
        <v>240.4</v>
      </c>
      <c r="B7" s="3" t="s">
        <v>6</v>
      </c>
      <c r="C7" s="3" t="s">
        <v>7</v>
      </c>
      <c r="D7" s="283" t="s">
        <v>201</v>
      </c>
      <c r="E7" s="283"/>
      <c r="F7" s="283"/>
      <c r="G7" s="283"/>
      <c r="H7" s="283"/>
      <c r="I7" s="215"/>
      <c r="J7" s="199"/>
    </row>
    <row r="8" spans="1:10" ht="24" x14ac:dyDescent="0.2">
      <c r="A8" s="5">
        <v>240.5</v>
      </c>
      <c r="B8" s="3" t="s">
        <v>139</v>
      </c>
      <c r="C8" s="3" t="s">
        <v>8</v>
      </c>
      <c r="D8" s="283" t="s">
        <v>202</v>
      </c>
      <c r="E8" s="283"/>
      <c r="F8" s="283"/>
      <c r="G8" s="283"/>
      <c r="H8" s="283"/>
      <c r="I8" s="215"/>
      <c r="J8" s="199"/>
    </row>
    <row r="9" spans="1:10" ht="24" x14ac:dyDescent="0.2">
      <c r="A9" s="5">
        <v>240.6</v>
      </c>
      <c r="B9" s="3" t="s">
        <v>140</v>
      </c>
      <c r="C9" s="3" t="s">
        <v>8</v>
      </c>
      <c r="D9" s="283" t="s">
        <v>202</v>
      </c>
      <c r="E9" s="283"/>
      <c r="F9" s="283"/>
      <c r="G9" s="283"/>
      <c r="H9" s="283"/>
      <c r="I9" s="215"/>
      <c r="J9" s="199"/>
    </row>
    <row r="10" spans="1:10" ht="24" x14ac:dyDescent="0.2">
      <c r="A10" s="5" t="s">
        <v>142</v>
      </c>
      <c r="B10" s="3" t="s">
        <v>12</v>
      </c>
      <c r="C10" s="3" t="s">
        <v>13</v>
      </c>
      <c r="D10" s="283" t="s">
        <v>203</v>
      </c>
      <c r="E10" s="283"/>
      <c r="F10" s="283"/>
      <c r="G10" s="283"/>
      <c r="H10" s="283"/>
      <c r="I10" s="215"/>
      <c r="J10" s="199"/>
    </row>
    <row r="11" spans="1:10" ht="24" x14ac:dyDescent="0.2">
      <c r="A11" s="5" t="s">
        <v>14</v>
      </c>
      <c r="B11" s="3" t="s">
        <v>15</v>
      </c>
      <c r="C11" s="3"/>
      <c r="D11" s="7">
        <v>50</v>
      </c>
      <c r="E11" s="55">
        <v>1</v>
      </c>
      <c r="F11" s="54">
        <f t="shared" ref="F11:F18" si="0">(D11*E11)</f>
        <v>50</v>
      </c>
      <c r="G11" s="55">
        <v>2</v>
      </c>
      <c r="H11" s="68">
        <f t="shared" ref="H11:H18" si="1">(F11*G11)</f>
        <v>100</v>
      </c>
      <c r="I11" s="68">
        <v>100</v>
      </c>
      <c r="J11" s="223">
        <f>+H11-I11</f>
        <v>0</v>
      </c>
    </row>
    <row r="12" spans="1:10" x14ac:dyDescent="0.2">
      <c r="A12" s="45" t="s">
        <v>16</v>
      </c>
      <c r="B12" s="3" t="s">
        <v>17</v>
      </c>
      <c r="C12" s="3"/>
      <c r="D12" s="7">
        <v>1</v>
      </c>
      <c r="E12" s="55">
        <v>1</v>
      </c>
      <c r="F12" s="54">
        <f t="shared" si="0"/>
        <v>1</v>
      </c>
      <c r="G12" s="55">
        <v>50</v>
      </c>
      <c r="H12" s="68">
        <f t="shared" si="1"/>
        <v>50</v>
      </c>
      <c r="I12" s="68">
        <v>50</v>
      </c>
      <c r="J12" s="223">
        <f t="shared" ref="J12:J37" si="2">+H12-I12</f>
        <v>0</v>
      </c>
    </row>
    <row r="13" spans="1:10" x14ac:dyDescent="0.2">
      <c r="A13" s="5" t="s">
        <v>18</v>
      </c>
      <c r="B13" s="3" t="s">
        <v>19</v>
      </c>
      <c r="C13" s="3"/>
      <c r="D13" s="7">
        <v>35</v>
      </c>
      <c r="E13" s="55">
        <v>1</v>
      </c>
      <c r="F13" s="54">
        <f t="shared" si="0"/>
        <v>35</v>
      </c>
      <c r="G13" s="55">
        <v>5</v>
      </c>
      <c r="H13" s="68">
        <f t="shared" si="1"/>
        <v>175</v>
      </c>
      <c r="I13" s="68">
        <v>175</v>
      </c>
      <c r="J13" s="223">
        <f t="shared" si="2"/>
        <v>0</v>
      </c>
    </row>
    <row r="14" spans="1:10" x14ac:dyDescent="0.2">
      <c r="A14" s="5" t="s">
        <v>20</v>
      </c>
      <c r="B14" s="3" t="s">
        <v>21</v>
      </c>
      <c r="C14" s="3"/>
      <c r="D14" s="7">
        <v>30</v>
      </c>
      <c r="E14" s="55">
        <v>1</v>
      </c>
      <c r="F14" s="54">
        <f t="shared" si="0"/>
        <v>30</v>
      </c>
      <c r="G14" s="55">
        <v>2</v>
      </c>
      <c r="H14" s="68">
        <f t="shared" si="1"/>
        <v>60</v>
      </c>
      <c r="I14" s="68">
        <v>60</v>
      </c>
      <c r="J14" s="223">
        <f t="shared" si="2"/>
        <v>0</v>
      </c>
    </row>
    <row r="15" spans="1:10" x14ac:dyDescent="0.2">
      <c r="A15" s="5" t="s">
        <v>24</v>
      </c>
      <c r="B15" s="3" t="s">
        <v>25</v>
      </c>
      <c r="C15" s="3"/>
      <c r="D15" s="7">
        <v>60</v>
      </c>
      <c r="E15" s="55">
        <v>1</v>
      </c>
      <c r="F15" s="54">
        <f t="shared" si="0"/>
        <v>60</v>
      </c>
      <c r="G15" s="55">
        <v>1</v>
      </c>
      <c r="H15" s="68">
        <f t="shared" si="1"/>
        <v>60</v>
      </c>
      <c r="I15" s="68">
        <v>60</v>
      </c>
      <c r="J15" s="223">
        <f t="shared" si="2"/>
        <v>0</v>
      </c>
    </row>
    <row r="16" spans="1:10" x14ac:dyDescent="0.2">
      <c r="A16" s="5" t="s">
        <v>26</v>
      </c>
      <c r="B16" s="166" t="s">
        <v>27</v>
      </c>
      <c r="C16" s="3"/>
      <c r="D16" s="7">
        <v>20</v>
      </c>
      <c r="E16" s="66">
        <v>0.25</v>
      </c>
      <c r="F16" s="54">
        <f t="shared" si="0"/>
        <v>5</v>
      </c>
      <c r="G16" s="55">
        <v>150</v>
      </c>
      <c r="H16" s="68">
        <f t="shared" si="1"/>
        <v>750</v>
      </c>
      <c r="I16" s="68">
        <v>750</v>
      </c>
      <c r="J16" s="223">
        <f t="shared" si="2"/>
        <v>0</v>
      </c>
    </row>
    <row r="17" spans="1:11" x14ac:dyDescent="0.2">
      <c r="A17" s="5">
        <v>247.26</v>
      </c>
      <c r="B17" s="3" t="s">
        <v>28</v>
      </c>
      <c r="C17" s="3"/>
      <c r="D17" s="7">
        <v>20</v>
      </c>
      <c r="E17" s="55">
        <v>1</v>
      </c>
      <c r="F17" s="54">
        <f t="shared" si="0"/>
        <v>20</v>
      </c>
      <c r="G17" s="55">
        <v>8</v>
      </c>
      <c r="H17" s="68">
        <f t="shared" si="1"/>
        <v>160</v>
      </c>
      <c r="I17" s="68">
        <v>160</v>
      </c>
      <c r="J17" s="223">
        <f t="shared" si="2"/>
        <v>0</v>
      </c>
    </row>
    <row r="18" spans="1:11" ht="24" x14ac:dyDescent="0.2">
      <c r="A18" s="5" t="s">
        <v>141</v>
      </c>
      <c r="B18" s="3" t="s">
        <v>29</v>
      </c>
      <c r="C18" s="3" t="s">
        <v>30</v>
      </c>
      <c r="D18" s="7">
        <v>20</v>
      </c>
      <c r="E18" s="55">
        <v>12</v>
      </c>
      <c r="F18" s="54">
        <f t="shared" si="0"/>
        <v>240</v>
      </c>
      <c r="G18" s="55">
        <v>6.3</v>
      </c>
      <c r="H18" s="68">
        <f t="shared" si="1"/>
        <v>1512</v>
      </c>
      <c r="I18" s="68">
        <v>1512</v>
      </c>
      <c r="J18" s="223">
        <f t="shared" si="2"/>
        <v>0</v>
      </c>
    </row>
    <row r="19" spans="1:11" ht="24" x14ac:dyDescent="0.2">
      <c r="A19" s="5" t="s">
        <v>153</v>
      </c>
      <c r="B19" s="3" t="s">
        <v>31</v>
      </c>
      <c r="C19" s="3" t="s">
        <v>32</v>
      </c>
      <c r="D19" s="283" t="s">
        <v>204</v>
      </c>
      <c r="E19" s="283"/>
      <c r="F19" s="283"/>
      <c r="G19" s="283"/>
      <c r="H19" s="283"/>
      <c r="I19" s="215"/>
      <c r="J19" s="223">
        <f t="shared" si="2"/>
        <v>0</v>
      </c>
    </row>
    <row r="20" spans="1:11" x14ac:dyDescent="0.2">
      <c r="A20" s="5" t="s">
        <v>33</v>
      </c>
      <c r="B20" s="3" t="s">
        <v>34</v>
      </c>
      <c r="C20" s="3"/>
      <c r="D20" s="7">
        <v>20</v>
      </c>
      <c r="E20" s="55">
        <v>4</v>
      </c>
      <c r="F20" s="54">
        <f>(D20*E20)</f>
        <v>80</v>
      </c>
      <c r="G20" s="55">
        <v>40</v>
      </c>
      <c r="H20" s="68">
        <f t="shared" ref="H20:H35" si="3">(F20*G20)</f>
        <v>3200</v>
      </c>
      <c r="I20" s="68">
        <v>3200</v>
      </c>
      <c r="J20" s="223">
        <f t="shared" si="2"/>
        <v>0</v>
      </c>
    </row>
    <row r="21" spans="1:11" s="115" customFormat="1" x14ac:dyDescent="0.2">
      <c r="A21" s="46">
        <v>247.34</v>
      </c>
      <c r="B21" s="188" t="s">
        <v>35</v>
      </c>
      <c r="C21" s="188"/>
      <c r="D21" s="48">
        <v>35</v>
      </c>
      <c r="E21" s="68">
        <v>2.0569999999999999</v>
      </c>
      <c r="F21" s="61">
        <f>(D21*E21)</f>
        <v>71.995000000000005</v>
      </c>
      <c r="G21" s="68">
        <v>8</v>
      </c>
      <c r="H21" s="68">
        <f t="shared" si="3"/>
        <v>575.96</v>
      </c>
      <c r="I21" s="68">
        <v>575.96</v>
      </c>
      <c r="J21" s="223">
        <f t="shared" si="2"/>
        <v>0</v>
      </c>
      <c r="K21" s="105"/>
    </row>
    <row r="22" spans="1:11" s="115" customFormat="1" ht="24" x14ac:dyDescent="0.2">
      <c r="A22" s="46" t="s">
        <v>190</v>
      </c>
      <c r="B22" s="188" t="s">
        <v>191</v>
      </c>
      <c r="C22" s="188" t="s">
        <v>221</v>
      </c>
      <c r="D22" s="48">
        <v>180</v>
      </c>
      <c r="E22" s="68">
        <v>7</v>
      </c>
      <c r="F22" s="61">
        <f>(D22*E22)</f>
        <v>1260</v>
      </c>
      <c r="G22" s="68">
        <v>0.5</v>
      </c>
      <c r="H22" s="68">
        <f t="shared" si="3"/>
        <v>630</v>
      </c>
      <c r="I22" s="68">
        <v>630</v>
      </c>
      <c r="J22" s="223">
        <f t="shared" si="2"/>
        <v>0</v>
      </c>
      <c r="K22" s="105"/>
    </row>
    <row r="23" spans="1:11" s="115" customFormat="1" ht="24" x14ac:dyDescent="0.2">
      <c r="A23" s="46" t="s">
        <v>179</v>
      </c>
      <c r="B23" s="188" t="s">
        <v>180</v>
      </c>
      <c r="C23" s="188" t="s">
        <v>251</v>
      </c>
      <c r="D23" s="48">
        <v>330</v>
      </c>
      <c r="E23" s="68">
        <v>303.00400000000002</v>
      </c>
      <c r="F23" s="61">
        <f>(D23*E23)</f>
        <v>99991.32</v>
      </c>
      <c r="G23" s="68">
        <v>0.02</v>
      </c>
      <c r="H23" s="68">
        <f t="shared" si="3"/>
        <v>1999.8264000000001</v>
      </c>
      <c r="I23" s="68">
        <v>1999.8264000000001</v>
      </c>
      <c r="J23" s="223">
        <f t="shared" si="2"/>
        <v>0</v>
      </c>
      <c r="K23" s="105"/>
    </row>
    <row r="24" spans="1:11" s="115" customFormat="1" ht="24" x14ac:dyDescent="0.2">
      <c r="A24" s="46" t="s">
        <v>254</v>
      </c>
      <c r="B24" s="179" t="s">
        <v>181</v>
      </c>
      <c r="C24" s="179" t="s">
        <v>182</v>
      </c>
      <c r="D24" s="48">
        <v>30</v>
      </c>
      <c r="E24" s="68">
        <v>2</v>
      </c>
      <c r="F24" s="61">
        <f>(D24*E24)</f>
        <v>60</v>
      </c>
      <c r="G24" s="68">
        <v>0.67</v>
      </c>
      <c r="H24" s="68">
        <f t="shared" si="3"/>
        <v>40.200000000000003</v>
      </c>
      <c r="I24" s="68">
        <v>40.200000000000003</v>
      </c>
      <c r="J24" s="223">
        <f t="shared" si="2"/>
        <v>0</v>
      </c>
      <c r="K24" s="105"/>
    </row>
    <row r="25" spans="1:11" s="115" customFormat="1" x14ac:dyDescent="0.2">
      <c r="A25" s="180" t="s">
        <v>183</v>
      </c>
      <c r="B25" s="179" t="s">
        <v>184</v>
      </c>
      <c r="C25" s="67"/>
      <c r="D25" s="67"/>
      <c r="E25" s="67"/>
      <c r="F25" s="67"/>
      <c r="G25" s="67"/>
      <c r="H25" s="67"/>
      <c r="I25" s="67"/>
      <c r="J25" s="223">
        <f t="shared" si="2"/>
        <v>0</v>
      </c>
      <c r="K25" s="105"/>
    </row>
    <row r="26" spans="1:11" s="115" customFormat="1" x14ac:dyDescent="0.2">
      <c r="A26" s="192"/>
      <c r="B26" s="188" t="s">
        <v>252</v>
      </c>
      <c r="C26" s="188"/>
      <c r="D26" s="48">
        <v>15</v>
      </c>
      <c r="E26" s="67">
        <v>4</v>
      </c>
      <c r="F26" s="61">
        <f>(D26*E26)</f>
        <v>60</v>
      </c>
      <c r="G26" s="68">
        <v>24</v>
      </c>
      <c r="H26" s="68">
        <f>(F26*G26)</f>
        <v>1440</v>
      </c>
      <c r="I26" s="68">
        <v>1440</v>
      </c>
      <c r="J26" s="223">
        <f t="shared" si="2"/>
        <v>0</v>
      </c>
      <c r="K26" s="105"/>
    </row>
    <row r="27" spans="1:11" s="115" customFormat="1" x14ac:dyDescent="0.2">
      <c r="A27" s="192"/>
      <c r="B27" s="168" t="s">
        <v>185</v>
      </c>
      <c r="C27" s="168"/>
      <c r="D27" s="171">
        <v>2</v>
      </c>
      <c r="E27" s="193">
        <v>3</v>
      </c>
      <c r="F27" s="170">
        <f>(D27*E27)</f>
        <v>6</v>
      </c>
      <c r="G27" s="193">
        <v>2</v>
      </c>
      <c r="H27" s="193">
        <f t="shared" si="3"/>
        <v>12</v>
      </c>
      <c r="I27" s="193">
        <v>12</v>
      </c>
      <c r="J27" s="223">
        <f t="shared" si="2"/>
        <v>0</v>
      </c>
      <c r="K27" s="105"/>
    </row>
    <row r="28" spans="1:11" s="115" customFormat="1" x14ac:dyDescent="0.2">
      <c r="A28" s="189">
        <v>250.58</v>
      </c>
      <c r="B28" s="188" t="s">
        <v>248</v>
      </c>
      <c r="C28" s="67"/>
      <c r="D28" s="67"/>
      <c r="E28" s="67"/>
      <c r="F28" s="67"/>
      <c r="G28" s="67"/>
      <c r="H28" s="67"/>
      <c r="I28" s="67"/>
      <c r="J28" s="223">
        <f t="shared" si="2"/>
        <v>0</v>
      </c>
      <c r="K28" s="105"/>
    </row>
    <row r="29" spans="1:11" s="115" customFormat="1" x14ac:dyDescent="0.2">
      <c r="A29" s="192"/>
      <c r="B29" s="194" t="s">
        <v>249</v>
      </c>
      <c r="C29" s="188" t="s">
        <v>253</v>
      </c>
      <c r="D29" s="48">
        <v>110</v>
      </c>
      <c r="E29" s="68">
        <v>642</v>
      </c>
      <c r="F29" s="61">
        <f>(D29*E29)</f>
        <v>70620</v>
      </c>
      <c r="G29" s="68">
        <v>0.1</v>
      </c>
      <c r="H29" s="68">
        <f t="shared" ref="H29:H30" si="4">(F29*G29)</f>
        <v>7062</v>
      </c>
      <c r="I29" s="68">
        <v>7062</v>
      </c>
      <c r="J29" s="223">
        <f t="shared" si="2"/>
        <v>0</v>
      </c>
      <c r="K29" s="105"/>
    </row>
    <row r="30" spans="1:11" s="115" customFormat="1" x14ac:dyDescent="0.2">
      <c r="A30" s="190"/>
      <c r="B30" s="188" t="s">
        <v>186</v>
      </c>
      <c r="C30" s="188" t="s">
        <v>187</v>
      </c>
      <c r="D30" s="48">
        <v>145</v>
      </c>
      <c r="E30" s="68">
        <v>30</v>
      </c>
      <c r="F30" s="61">
        <f>(D30*E30)</f>
        <v>4350</v>
      </c>
      <c r="G30" s="68">
        <v>0.1</v>
      </c>
      <c r="H30" s="68">
        <f t="shared" si="4"/>
        <v>435</v>
      </c>
      <c r="I30" s="68">
        <v>435</v>
      </c>
      <c r="J30" s="223">
        <f t="shared" si="2"/>
        <v>0</v>
      </c>
      <c r="K30" s="105"/>
    </row>
    <row r="31" spans="1:11" s="115" customFormat="1" ht="24" x14ac:dyDescent="0.2">
      <c r="A31" s="46" t="s">
        <v>192</v>
      </c>
      <c r="B31" s="179" t="s">
        <v>193</v>
      </c>
      <c r="C31" s="179" t="s">
        <v>194</v>
      </c>
      <c r="D31" s="147" t="s">
        <v>203</v>
      </c>
      <c r="E31" s="182"/>
      <c r="F31" s="183"/>
      <c r="G31" s="184"/>
      <c r="H31" s="173"/>
      <c r="I31" s="173"/>
      <c r="J31" s="223">
        <f t="shared" si="2"/>
        <v>0</v>
      </c>
      <c r="K31" s="105"/>
    </row>
    <row r="32" spans="1:11" s="115" customFormat="1" ht="24" x14ac:dyDescent="0.2">
      <c r="A32" s="46" t="s">
        <v>114</v>
      </c>
      <c r="B32" s="188" t="s">
        <v>115</v>
      </c>
      <c r="C32" s="188"/>
      <c r="D32" s="48">
        <v>24</v>
      </c>
      <c r="E32" s="68">
        <v>1.0109999999999999</v>
      </c>
      <c r="F32" s="61">
        <f>(D32*E32)</f>
        <v>24.263999999999996</v>
      </c>
      <c r="G32" s="68">
        <v>3</v>
      </c>
      <c r="H32" s="68">
        <f t="shared" si="3"/>
        <v>72.791999999999987</v>
      </c>
      <c r="I32" s="68">
        <v>72.791999999999987</v>
      </c>
      <c r="J32" s="223">
        <f t="shared" si="2"/>
        <v>0</v>
      </c>
      <c r="K32" s="105"/>
    </row>
    <row r="33" spans="1:11" x14ac:dyDescent="0.2">
      <c r="A33" s="5" t="s">
        <v>118</v>
      </c>
      <c r="B33" s="3" t="s">
        <v>119</v>
      </c>
      <c r="C33" s="3"/>
      <c r="D33" s="7">
        <v>23</v>
      </c>
      <c r="E33" s="55">
        <v>1</v>
      </c>
      <c r="F33" s="54">
        <f>(D33*E33)</f>
        <v>23</v>
      </c>
      <c r="G33" s="55">
        <v>1</v>
      </c>
      <c r="H33" s="68">
        <f t="shared" si="3"/>
        <v>23</v>
      </c>
      <c r="I33" s="68">
        <v>23</v>
      </c>
      <c r="J33" s="223">
        <f t="shared" si="2"/>
        <v>0</v>
      </c>
    </row>
    <row r="34" spans="1:11" ht="24" x14ac:dyDescent="0.2">
      <c r="A34" s="5" t="s">
        <v>120</v>
      </c>
      <c r="B34" s="3" t="s">
        <v>121</v>
      </c>
      <c r="C34" s="3" t="s">
        <v>122</v>
      </c>
      <c r="D34" s="7">
        <v>97</v>
      </c>
      <c r="E34" s="55">
        <v>12</v>
      </c>
      <c r="F34" s="54">
        <f>(D34*E34)</f>
        <v>1164</v>
      </c>
      <c r="G34" s="55">
        <v>2.5</v>
      </c>
      <c r="H34" s="68">
        <f t="shared" si="3"/>
        <v>2910</v>
      </c>
      <c r="I34" s="68">
        <v>2910</v>
      </c>
      <c r="J34" s="223">
        <f t="shared" si="2"/>
        <v>0</v>
      </c>
    </row>
    <row r="35" spans="1:11" ht="24" x14ac:dyDescent="0.2">
      <c r="A35" s="5" t="s">
        <v>123</v>
      </c>
      <c r="B35" s="3" t="s">
        <v>160</v>
      </c>
      <c r="C35" s="3" t="s">
        <v>124</v>
      </c>
      <c r="D35" s="7">
        <v>97</v>
      </c>
      <c r="E35" s="55">
        <f>SUM(F35/D35)</f>
        <v>1.55</v>
      </c>
      <c r="F35" s="54">
        <v>150.35</v>
      </c>
      <c r="G35" s="55">
        <v>0.25</v>
      </c>
      <c r="H35" s="68">
        <f t="shared" si="3"/>
        <v>37.587499999999999</v>
      </c>
      <c r="I35" s="68">
        <v>37.587499999999999</v>
      </c>
      <c r="J35" s="223">
        <f t="shared" si="2"/>
        <v>0</v>
      </c>
    </row>
    <row r="36" spans="1:11" ht="24" x14ac:dyDescent="0.2">
      <c r="A36" s="5" t="s">
        <v>131</v>
      </c>
      <c r="B36" s="3" t="s">
        <v>132</v>
      </c>
      <c r="C36" s="3"/>
      <c r="D36" s="7">
        <v>97</v>
      </c>
      <c r="E36" s="67">
        <v>1</v>
      </c>
      <c r="F36" s="54">
        <f>(D36*E36)</f>
        <v>97</v>
      </c>
      <c r="G36" s="55">
        <v>2</v>
      </c>
      <c r="H36" s="68">
        <f t="shared" ref="H36" si="5">(F36*G36)</f>
        <v>194</v>
      </c>
      <c r="I36" s="68">
        <v>194</v>
      </c>
      <c r="J36" s="223">
        <f t="shared" si="2"/>
        <v>0</v>
      </c>
    </row>
    <row r="37" spans="1:11" s="115" customFormat="1" ht="13.5" thickBot="1" x14ac:dyDescent="0.25">
      <c r="A37" s="103" t="s">
        <v>222</v>
      </c>
      <c r="B37" s="32" t="s">
        <v>225</v>
      </c>
      <c r="C37" s="32" t="s">
        <v>224</v>
      </c>
      <c r="D37" s="175">
        <v>97</v>
      </c>
      <c r="E37" s="62">
        <v>6</v>
      </c>
      <c r="F37" s="175">
        <f t="shared" ref="F37" si="6">(D37*E37)</f>
        <v>582</v>
      </c>
      <c r="G37" s="104">
        <v>0.75</v>
      </c>
      <c r="H37" s="69">
        <f t="shared" ref="H37" si="7">(F37*G37)</f>
        <v>436.5</v>
      </c>
      <c r="I37" s="212">
        <v>436.5</v>
      </c>
      <c r="J37" s="223">
        <f t="shared" si="2"/>
        <v>0</v>
      </c>
      <c r="K37" s="105"/>
    </row>
    <row r="38" spans="1:11" s="115" customFormat="1" ht="13.5" thickTop="1" x14ac:dyDescent="0.2">
      <c r="A38" s="116"/>
      <c r="B38" s="128" t="s">
        <v>168</v>
      </c>
      <c r="C38" s="72"/>
      <c r="D38" s="76">
        <v>330</v>
      </c>
      <c r="E38" s="63">
        <f>SUM(F38/D38)</f>
        <v>542.36645151515154</v>
      </c>
      <c r="F38" s="63">
        <f>SUM(F11:F37)</f>
        <v>178980.929</v>
      </c>
      <c r="G38" s="77">
        <f>SUM(H38/F38)</f>
        <v>0.12255979462482287</v>
      </c>
      <c r="H38" s="77">
        <f>SUM(H11:H37)</f>
        <v>21935.865900000004</v>
      </c>
      <c r="I38" s="77">
        <v>21935.865900000004</v>
      </c>
      <c r="J38" s="213">
        <f>SUM(J7:J37)</f>
        <v>0</v>
      </c>
      <c r="K38" s="105"/>
    </row>
    <row r="39" spans="1:11" s="115" customFormat="1" x14ac:dyDescent="0.2">
      <c r="C39" s="12"/>
      <c r="D39" s="12"/>
      <c r="E39" s="130"/>
      <c r="F39" s="131"/>
      <c r="G39" s="130"/>
      <c r="H39" s="130"/>
      <c r="I39" s="216"/>
      <c r="K39" s="105"/>
    </row>
    <row r="40" spans="1:11" ht="38.25" x14ac:dyDescent="0.2">
      <c r="A40" s="124" t="s">
        <v>1</v>
      </c>
      <c r="B40" s="124" t="s">
        <v>2</v>
      </c>
      <c r="C40" s="124" t="s">
        <v>3</v>
      </c>
      <c r="D40" s="124" t="s">
        <v>145</v>
      </c>
      <c r="E40" s="125" t="s">
        <v>169</v>
      </c>
      <c r="F40" s="126" t="s">
        <v>146</v>
      </c>
      <c r="G40" s="125" t="s">
        <v>170</v>
      </c>
      <c r="H40" s="149" t="s">
        <v>163</v>
      </c>
      <c r="I40" s="149" t="s">
        <v>257</v>
      </c>
      <c r="J40" s="149" t="s">
        <v>256</v>
      </c>
    </row>
    <row r="41" spans="1:11" ht="24" x14ac:dyDescent="0.2">
      <c r="A41" s="5">
        <v>240.4</v>
      </c>
      <c r="B41" s="3" t="s">
        <v>9</v>
      </c>
      <c r="C41" s="3"/>
      <c r="D41" s="6">
        <v>56</v>
      </c>
      <c r="E41" s="68">
        <v>12</v>
      </c>
      <c r="F41" s="54">
        <f>(D41*E41)</f>
        <v>672</v>
      </c>
      <c r="G41" s="55">
        <v>0.25</v>
      </c>
      <c r="H41" s="68">
        <f t="shared" ref="H41:H46" si="8">(F41*G41)</f>
        <v>168</v>
      </c>
      <c r="I41" s="68">
        <v>168</v>
      </c>
      <c r="J41" s="223">
        <f t="shared" ref="J41:J58" si="9">+H41-I41</f>
        <v>0</v>
      </c>
    </row>
    <row r="42" spans="1:11" ht="24" x14ac:dyDescent="0.2">
      <c r="A42" s="5">
        <v>240.5</v>
      </c>
      <c r="B42" s="3" t="s">
        <v>139</v>
      </c>
      <c r="C42" s="3"/>
      <c r="D42" s="7">
        <v>3</v>
      </c>
      <c r="E42" s="68">
        <f>SUM(F42/D42)</f>
        <v>12</v>
      </c>
      <c r="F42" s="54">
        <v>36</v>
      </c>
      <c r="G42" s="55">
        <v>0.25</v>
      </c>
      <c r="H42" s="68">
        <f t="shared" si="8"/>
        <v>9</v>
      </c>
      <c r="I42" s="68">
        <v>9</v>
      </c>
      <c r="J42" s="223">
        <f t="shared" si="9"/>
        <v>0</v>
      </c>
    </row>
    <row r="43" spans="1:11" ht="24" x14ac:dyDescent="0.2">
      <c r="A43" s="5">
        <v>240.6</v>
      </c>
      <c r="B43" s="3" t="s">
        <v>11</v>
      </c>
      <c r="C43" s="3"/>
      <c r="D43" s="7">
        <v>56</v>
      </c>
      <c r="E43" s="68">
        <f>SUM(F43/D43)</f>
        <v>93.64</v>
      </c>
      <c r="F43" s="54">
        <v>5243.84</v>
      </c>
      <c r="G43" s="55">
        <v>0.25</v>
      </c>
      <c r="H43" s="68">
        <f t="shared" si="8"/>
        <v>1310.96</v>
      </c>
      <c r="I43" s="68">
        <v>1310.96</v>
      </c>
      <c r="J43" s="223">
        <f t="shared" si="9"/>
        <v>0</v>
      </c>
    </row>
    <row r="44" spans="1:11" x14ac:dyDescent="0.2">
      <c r="A44" s="5">
        <v>247.22</v>
      </c>
      <c r="B44" s="3" t="s">
        <v>36</v>
      </c>
      <c r="C44" s="3"/>
      <c r="D44" s="7">
        <v>20</v>
      </c>
      <c r="E44" s="67">
        <v>12</v>
      </c>
      <c r="F44" s="54">
        <f>(D44*E44)</f>
        <v>240</v>
      </c>
      <c r="G44" s="55">
        <v>0.05</v>
      </c>
      <c r="H44" s="68">
        <f t="shared" si="8"/>
        <v>12</v>
      </c>
      <c r="I44" s="68">
        <v>12</v>
      </c>
      <c r="J44" s="223">
        <f t="shared" si="9"/>
        <v>0</v>
      </c>
    </row>
    <row r="45" spans="1:11" ht="24" x14ac:dyDescent="0.2">
      <c r="A45" s="5" t="s">
        <v>37</v>
      </c>
      <c r="B45" s="3" t="s">
        <v>38</v>
      </c>
      <c r="C45" s="3"/>
      <c r="D45" s="7">
        <v>56</v>
      </c>
      <c r="E45" s="67">
        <f>SUM(F45/D45)</f>
        <v>12.86</v>
      </c>
      <c r="F45" s="54">
        <v>720.16</v>
      </c>
      <c r="G45" s="55">
        <v>0.05</v>
      </c>
      <c r="H45" s="68">
        <f t="shared" si="8"/>
        <v>36.008000000000003</v>
      </c>
      <c r="I45" s="68">
        <v>36.008000000000003</v>
      </c>
      <c r="J45" s="223">
        <f t="shared" si="9"/>
        <v>0</v>
      </c>
    </row>
    <row r="46" spans="1:11" x14ac:dyDescent="0.2">
      <c r="A46" s="5" t="s">
        <v>39</v>
      </c>
      <c r="B46" s="3" t="s">
        <v>40</v>
      </c>
      <c r="C46" s="3"/>
      <c r="D46" s="7">
        <v>20</v>
      </c>
      <c r="E46" s="67">
        <f>SUM(F46/D46)</f>
        <v>36</v>
      </c>
      <c r="F46" s="54">
        <v>720</v>
      </c>
      <c r="G46" s="55">
        <v>0.05</v>
      </c>
      <c r="H46" s="68">
        <f t="shared" si="8"/>
        <v>36</v>
      </c>
      <c r="I46" s="68">
        <v>36</v>
      </c>
      <c r="J46" s="223">
        <f t="shared" si="9"/>
        <v>0</v>
      </c>
    </row>
    <row r="47" spans="1:11" x14ac:dyDescent="0.2">
      <c r="A47" s="186" t="s">
        <v>41</v>
      </c>
      <c r="B47" s="185" t="s">
        <v>42</v>
      </c>
      <c r="C47" s="185"/>
      <c r="D47" s="7">
        <v>56</v>
      </c>
      <c r="E47" s="68">
        <f>SUM(F47/D47)</f>
        <v>8.93</v>
      </c>
      <c r="F47" s="54">
        <v>500.08</v>
      </c>
      <c r="G47" s="55">
        <v>0.08</v>
      </c>
      <c r="H47" s="68">
        <f t="shared" ref="H47" si="10">(F47*G47)</f>
        <v>40.006399999999999</v>
      </c>
      <c r="I47" s="68">
        <v>40.006399999999999</v>
      </c>
      <c r="J47" s="223">
        <f t="shared" si="9"/>
        <v>0</v>
      </c>
    </row>
    <row r="48" spans="1:11" s="115" customFormat="1" x14ac:dyDescent="0.2">
      <c r="A48" s="284" t="s">
        <v>166</v>
      </c>
      <c r="B48" s="168" t="s">
        <v>255</v>
      </c>
      <c r="C48" s="168"/>
      <c r="D48" s="168"/>
      <c r="E48" s="195"/>
      <c r="F48" s="196"/>
      <c r="G48" s="195"/>
      <c r="H48" s="195"/>
      <c r="I48" s="195"/>
      <c r="J48" s="223">
        <f t="shared" si="9"/>
        <v>0</v>
      </c>
      <c r="K48" s="105"/>
    </row>
    <row r="49" spans="1:11" s="115" customFormat="1" x14ac:dyDescent="0.2">
      <c r="A49" s="285"/>
      <c r="B49" s="197" t="s">
        <v>115</v>
      </c>
      <c r="C49" s="188"/>
      <c r="D49" s="48">
        <v>97</v>
      </c>
      <c r="E49" s="67">
        <v>1</v>
      </c>
      <c r="F49" s="61">
        <f>(D49*E49)</f>
        <v>97</v>
      </c>
      <c r="G49" s="68">
        <v>0.08</v>
      </c>
      <c r="H49" s="68">
        <f t="shared" ref="H49:H57" si="11">(F49*G49)</f>
        <v>7.76</v>
      </c>
      <c r="I49" s="68">
        <v>7.76</v>
      </c>
      <c r="J49" s="223">
        <f t="shared" si="9"/>
        <v>0</v>
      </c>
      <c r="K49" s="105"/>
    </row>
    <row r="50" spans="1:11" s="115" customFormat="1" x14ac:dyDescent="0.2">
      <c r="A50" s="285"/>
      <c r="B50" s="197" t="s">
        <v>125</v>
      </c>
      <c r="C50" s="188"/>
      <c r="D50" s="83">
        <v>97</v>
      </c>
      <c r="E50" s="67">
        <f>SUM(F50/D50)</f>
        <v>824.74</v>
      </c>
      <c r="F50" s="61">
        <v>79999.78</v>
      </c>
      <c r="G50" s="68">
        <v>0.08</v>
      </c>
      <c r="H50" s="68">
        <f t="shared" si="11"/>
        <v>6399.9823999999999</v>
      </c>
      <c r="I50" s="68">
        <v>6399.9823999999999</v>
      </c>
      <c r="J50" s="223">
        <f t="shared" si="9"/>
        <v>0</v>
      </c>
      <c r="K50" s="105"/>
    </row>
    <row r="51" spans="1:11" s="115" customFormat="1" x14ac:dyDescent="0.2">
      <c r="A51" s="285"/>
      <c r="B51" s="217" t="s">
        <v>126</v>
      </c>
      <c r="C51" s="218"/>
      <c r="D51" s="219">
        <v>97</v>
      </c>
      <c r="E51" s="220">
        <v>50</v>
      </c>
      <c r="F51" s="221">
        <f>D51*E51</f>
        <v>4850</v>
      </c>
      <c r="G51" s="222">
        <v>0.08</v>
      </c>
      <c r="H51" s="222">
        <f t="shared" si="11"/>
        <v>388</v>
      </c>
      <c r="I51" s="222">
        <v>359.9864</v>
      </c>
      <c r="J51" s="225">
        <f t="shared" si="9"/>
        <v>28.013599999999997</v>
      </c>
      <c r="K51" s="105"/>
    </row>
    <row r="52" spans="1:11" s="115" customFormat="1" ht="24" x14ac:dyDescent="0.2">
      <c r="A52" s="285"/>
      <c r="B52" s="197" t="s">
        <v>127</v>
      </c>
      <c r="C52" s="188"/>
      <c r="D52" s="48">
        <v>25</v>
      </c>
      <c r="E52" s="67">
        <v>1</v>
      </c>
      <c r="F52" s="61">
        <f>(D52*E52)</f>
        <v>25</v>
      </c>
      <c r="G52" s="68">
        <v>0.08</v>
      </c>
      <c r="H52" s="68">
        <f t="shared" si="11"/>
        <v>2</v>
      </c>
      <c r="I52" s="68">
        <v>2</v>
      </c>
      <c r="J52" s="223">
        <f t="shared" si="9"/>
        <v>0</v>
      </c>
      <c r="K52" s="105"/>
    </row>
    <row r="53" spans="1:11" s="115" customFormat="1" x14ac:dyDescent="0.2">
      <c r="A53" s="285"/>
      <c r="B53" s="197" t="s">
        <v>128</v>
      </c>
      <c r="C53" s="188"/>
      <c r="D53" s="48">
        <v>97</v>
      </c>
      <c r="E53" s="67">
        <v>1</v>
      </c>
      <c r="F53" s="61">
        <f>(D53*E53)</f>
        <v>97</v>
      </c>
      <c r="G53" s="68">
        <v>0.08</v>
      </c>
      <c r="H53" s="68">
        <f t="shared" si="11"/>
        <v>7.76</v>
      </c>
      <c r="I53" s="68">
        <v>7.76</v>
      </c>
      <c r="J53" s="223">
        <f t="shared" si="9"/>
        <v>0</v>
      </c>
      <c r="K53" s="105"/>
    </row>
    <row r="54" spans="1:11" s="115" customFormat="1" x14ac:dyDescent="0.2">
      <c r="A54" s="285"/>
      <c r="B54" s="197" t="s">
        <v>121</v>
      </c>
      <c r="C54" s="188"/>
      <c r="D54" s="83">
        <v>97</v>
      </c>
      <c r="E54" s="67">
        <f>SUM(F54/D54)</f>
        <v>12</v>
      </c>
      <c r="F54" s="61">
        <v>1164</v>
      </c>
      <c r="G54" s="68">
        <v>0.08</v>
      </c>
      <c r="H54" s="68">
        <f t="shared" si="11"/>
        <v>93.12</v>
      </c>
      <c r="I54" s="68">
        <v>93.12</v>
      </c>
      <c r="J54" s="223">
        <f t="shared" si="9"/>
        <v>0</v>
      </c>
      <c r="K54" s="105"/>
    </row>
    <row r="55" spans="1:11" s="115" customFormat="1" ht="24" x14ac:dyDescent="0.2">
      <c r="A55" s="285"/>
      <c r="B55" s="197" t="s">
        <v>129</v>
      </c>
      <c r="C55" s="188"/>
      <c r="D55" s="48">
        <v>97</v>
      </c>
      <c r="E55" s="67">
        <f>SUM(F55/D55)</f>
        <v>1.5463917525773196</v>
      </c>
      <c r="F55" s="61">
        <v>150</v>
      </c>
      <c r="G55" s="68">
        <v>0.08</v>
      </c>
      <c r="H55" s="68">
        <f t="shared" si="11"/>
        <v>12</v>
      </c>
      <c r="I55" s="68">
        <v>12</v>
      </c>
      <c r="J55" s="223">
        <f t="shared" si="9"/>
        <v>0</v>
      </c>
      <c r="K55" s="105"/>
    </row>
    <row r="56" spans="1:11" s="115" customFormat="1" x14ac:dyDescent="0.2">
      <c r="A56" s="285"/>
      <c r="B56" s="197" t="s">
        <v>130</v>
      </c>
      <c r="C56" s="188"/>
      <c r="D56" s="48">
        <v>97</v>
      </c>
      <c r="E56" s="67">
        <f>SUM(F56/D56)</f>
        <v>4</v>
      </c>
      <c r="F56" s="61">
        <v>388</v>
      </c>
      <c r="G56" s="68">
        <v>0.08</v>
      </c>
      <c r="H56" s="68">
        <f t="shared" si="11"/>
        <v>31.04</v>
      </c>
      <c r="I56" s="68">
        <v>31.04</v>
      </c>
      <c r="J56" s="223">
        <f t="shared" si="9"/>
        <v>0</v>
      </c>
      <c r="K56" s="105"/>
    </row>
    <row r="57" spans="1:11" s="115" customFormat="1" ht="24" x14ac:dyDescent="0.2">
      <c r="A57" s="46" t="s">
        <v>133</v>
      </c>
      <c r="B57" s="188" t="s">
        <v>134</v>
      </c>
      <c r="C57" s="188"/>
      <c r="D57" s="48">
        <v>97</v>
      </c>
      <c r="E57" s="67">
        <v>1</v>
      </c>
      <c r="F57" s="61">
        <f t="shared" ref="F57" si="12">(D57*E57)</f>
        <v>97</v>
      </c>
      <c r="G57" s="68">
        <v>3</v>
      </c>
      <c r="H57" s="68">
        <f t="shared" si="11"/>
        <v>291</v>
      </c>
      <c r="I57" s="68">
        <v>291</v>
      </c>
      <c r="J57" s="223">
        <f t="shared" si="9"/>
        <v>0</v>
      </c>
      <c r="K57" s="105"/>
    </row>
    <row r="58" spans="1:11" s="115" customFormat="1" ht="24" x14ac:dyDescent="0.2">
      <c r="A58" s="46" t="s">
        <v>135</v>
      </c>
      <c r="B58" s="188" t="s">
        <v>136</v>
      </c>
      <c r="C58" s="188"/>
      <c r="D58" s="48">
        <v>97</v>
      </c>
      <c r="E58" s="67">
        <v>1</v>
      </c>
      <c r="F58" s="61">
        <f>(D58*E58)</f>
        <v>97</v>
      </c>
      <c r="G58" s="68">
        <v>0.25</v>
      </c>
      <c r="H58" s="68">
        <f>(F58*G58)</f>
        <v>24.25</v>
      </c>
      <c r="I58" s="68">
        <v>24.25</v>
      </c>
      <c r="J58" s="223">
        <f t="shared" si="9"/>
        <v>0</v>
      </c>
      <c r="K58" s="105"/>
    </row>
    <row r="59" spans="1:11" s="115" customFormat="1" ht="24.75" thickBot="1" x14ac:dyDescent="0.25">
      <c r="A59" s="103" t="s">
        <v>137</v>
      </c>
      <c r="B59" s="32" t="s">
        <v>138</v>
      </c>
      <c r="C59" s="32"/>
      <c r="D59" s="104">
        <v>97</v>
      </c>
      <c r="E59" s="198">
        <v>1</v>
      </c>
      <c r="F59" s="62">
        <f>(D59*E59)</f>
        <v>97</v>
      </c>
      <c r="G59" s="69">
        <v>0.5</v>
      </c>
      <c r="H59" s="69">
        <f>(F59*G59)</f>
        <v>48.5</v>
      </c>
      <c r="I59" s="212">
        <v>48.5</v>
      </c>
      <c r="J59" s="224">
        <f>+H59-I59</f>
        <v>0</v>
      </c>
      <c r="K59" s="105"/>
    </row>
    <row r="60" spans="1:11" s="115" customFormat="1" ht="13.5" thickTop="1" x14ac:dyDescent="0.2">
      <c r="A60" s="116"/>
      <c r="B60" s="128" t="s">
        <v>167</v>
      </c>
      <c r="C60" s="72"/>
      <c r="D60" s="76">
        <v>97</v>
      </c>
      <c r="E60" s="77">
        <f>+F60/D60</f>
        <v>981.38</v>
      </c>
      <c r="F60" s="63">
        <f>SUM(F41:F59)</f>
        <v>95193.86</v>
      </c>
      <c r="G60" s="77">
        <f>SUM(H60/F60)</f>
        <v>9.3676071124755331E-2</v>
      </c>
      <c r="H60" s="77">
        <f>SUM(H41:H59)</f>
        <v>8917.386800000002</v>
      </c>
      <c r="I60" s="277">
        <v>8889.3732000000018</v>
      </c>
      <c r="J60" s="213">
        <f>SUM(J41:J59)</f>
        <v>28.013599999999997</v>
      </c>
      <c r="K60" s="105"/>
    </row>
    <row r="61" spans="1:11" x14ac:dyDescent="0.2">
      <c r="A61" s="102"/>
      <c r="B61" s="132"/>
      <c r="C61" s="36"/>
      <c r="D61" s="37"/>
      <c r="E61" s="56"/>
      <c r="F61" s="60"/>
      <c r="G61" s="65"/>
      <c r="H61" s="56"/>
      <c r="I61" s="56"/>
    </row>
    <row r="62" spans="1:11" x14ac:dyDescent="0.2">
      <c r="A62" s="16"/>
      <c r="B62" s="17"/>
      <c r="C62" s="17"/>
      <c r="D62" s="18"/>
      <c r="E62" s="70"/>
      <c r="F62" s="59"/>
      <c r="G62" s="57"/>
      <c r="H62" s="70"/>
      <c r="I62" s="70"/>
    </row>
    <row r="63" spans="1:11" ht="38.25" x14ac:dyDescent="0.2">
      <c r="A63" s="134" t="s">
        <v>10</v>
      </c>
      <c r="B63" s="134" t="s">
        <v>10</v>
      </c>
      <c r="C63" s="135" t="s">
        <v>10</v>
      </c>
      <c r="D63" s="124" t="s">
        <v>4</v>
      </c>
      <c r="E63" s="125" t="s">
        <v>161</v>
      </c>
      <c r="F63" s="126" t="s">
        <v>5</v>
      </c>
      <c r="G63" s="125" t="s">
        <v>164</v>
      </c>
      <c r="H63" s="149" t="s">
        <v>163</v>
      </c>
      <c r="I63" s="149" t="s">
        <v>257</v>
      </c>
      <c r="J63" s="149" t="s">
        <v>258</v>
      </c>
    </row>
    <row r="64" spans="1:11" s="115" customFormat="1" x14ac:dyDescent="0.2">
      <c r="A64" s="73"/>
      <c r="B64" s="74"/>
      <c r="C64" s="75" t="s">
        <v>172</v>
      </c>
      <c r="D64" s="76">
        <f>SUM(D38)</f>
        <v>330</v>
      </c>
      <c r="E64" s="77">
        <f>+F64/D64</f>
        <v>542.36645151515154</v>
      </c>
      <c r="F64" s="63">
        <f>SUM(F38)</f>
        <v>178980.929</v>
      </c>
      <c r="G64" s="77">
        <f>+H64/F64</f>
        <v>0.12255979462482287</v>
      </c>
      <c r="H64" s="279">
        <f>SUM(H38)</f>
        <v>21935.865900000004</v>
      </c>
      <c r="I64" s="174">
        <v>21935.865900000004</v>
      </c>
      <c r="J64" s="182">
        <f>+H64-I64</f>
        <v>0</v>
      </c>
    </row>
    <row r="65" spans="1:10" x14ac:dyDescent="0.2">
      <c r="A65" s="16"/>
      <c r="B65" s="117"/>
      <c r="C65" s="118" t="s">
        <v>173</v>
      </c>
      <c r="D65" s="226">
        <v>97</v>
      </c>
      <c r="E65" s="174">
        <f>+F65/D65</f>
        <v>84.41288659793814</v>
      </c>
      <c r="F65" s="64">
        <v>8188.05</v>
      </c>
      <c r="G65" s="174">
        <f>+H65/F65</f>
        <v>1.0890733202655092</v>
      </c>
      <c r="H65" s="280">
        <f>SUM(H60)</f>
        <v>8917.386800000002</v>
      </c>
      <c r="I65" s="174">
        <v>8889.3732000000018</v>
      </c>
      <c r="J65" s="182">
        <f t="shared" ref="J65" si="13">+H65-I65</f>
        <v>28.013600000000224</v>
      </c>
    </row>
    <row r="66" spans="1:10" x14ac:dyDescent="0.2">
      <c r="A66" s="16"/>
      <c r="B66" s="39"/>
      <c r="C66" s="41" t="s">
        <v>174</v>
      </c>
      <c r="D66" s="20">
        <v>330</v>
      </c>
      <c r="E66" s="278">
        <f>+F66/D66</f>
        <v>567.17872424242421</v>
      </c>
      <c r="F66" s="119">
        <f>SUM(F64:F65)</f>
        <v>187168.97899999999</v>
      </c>
      <c r="G66" s="58">
        <f>+H66/F66</f>
        <v>0.16484170007680604</v>
      </c>
      <c r="H66" s="174">
        <f>SUM(H64:H65)</f>
        <v>30853.252700000005</v>
      </c>
      <c r="I66" s="174">
        <f>SUM(I64:I65)</f>
        <v>30825.239100000006</v>
      </c>
      <c r="J66" s="182">
        <f>SUM(J64:J65)</f>
        <v>28.013600000000224</v>
      </c>
    </row>
    <row r="67" spans="1:10" x14ac:dyDescent="0.2">
      <c r="A67" s="16"/>
      <c r="B67" s="17"/>
      <c r="C67" s="17"/>
      <c r="D67" s="18"/>
      <c r="E67" s="70"/>
      <c r="F67" s="59"/>
      <c r="G67" s="57"/>
      <c r="H67" s="70"/>
      <c r="I67" s="70"/>
    </row>
    <row r="68" spans="1:10" x14ac:dyDescent="0.2">
      <c r="A68" s="16"/>
      <c r="B68" s="17"/>
      <c r="C68" s="17"/>
      <c r="D68" s="18"/>
      <c r="E68" s="70"/>
      <c r="F68" s="59"/>
      <c r="G68" s="57"/>
      <c r="H68" s="70"/>
      <c r="I68" s="70"/>
    </row>
    <row r="69" spans="1:10" x14ac:dyDescent="0.2">
      <c r="A69" s="16"/>
      <c r="B69" s="17"/>
      <c r="C69" s="17"/>
      <c r="D69" s="18"/>
      <c r="E69" s="70"/>
      <c r="F69" s="59"/>
      <c r="G69" s="57"/>
      <c r="H69" s="70"/>
      <c r="I69" s="70"/>
    </row>
    <row r="70" spans="1:10" x14ac:dyDescent="0.2">
      <c r="A70" s="16"/>
      <c r="B70" s="17"/>
      <c r="C70" s="17"/>
      <c r="D70" s="18"/>
      <c r="E70" s="70"/>
      <c r="F70" s="59"/>
      <c r="G70" s="57"/>
      <c r="H70" s="70"/>
      <c r="I70" s="70"/>
    </row>
    <row r="71" spans="1:10" x14ac:dyDescent="0.2">
      <c r="A71" s="16"/>
      <c r="B71" s="17"/>
      <c r="C71" s="17"/>
      <c r="D71" s="18"/>
      <c r="E71" s="70"/>
      <c r="F71" s="59"/>
      <c r="G71" s="57"/>
      <c r="H71" s="70"/>
      <c r="I71" s="70"/>
    </row>
    <row r="72" spans="1:10" x14ac:dyDescent="0.2">
      <c r="A72" s="16"/>
      <c r="B72" s="17"/>
      <c r="C72" s="17"/>
      <c r="D72" s="18"/>
      <c r="E72" s="70"/>
      <c r="F72" s="59"/>
      <c r="G72" s="57"/>
      <c r="H72" s="70"/>
      <c r="I72" s="70"/>
    </row>
    <row r="73" spans="1:10" x14ac:dyDescent="0.2">
      <c r="A73" s="16"/>
      <c r="B73" s="17"/>
      <c r="C73" s="17"/>
      <c r="D73" s="18"/>
      <c r="E73" s="70"/>
      <c r="F73" s="59"/>
      <c r="G73" s="57"/>
      <c r="H73" s="70"/>
      <c r="I73" s="70"/>
    </row>
  </sheetData>
  <customSheetViews>
    <customSheetView guid="{43CE0980-16DB-4E22-8EA6-0AEAE9E015A0}" showPageBreaks="1" printArea="1" topLeftCell="A47">
      <selection activeCell="H64" sqref="H64:H65"/>
      <pageMargins left="0.5" right="0.5" top="0.75" bottom="0.5" header="0.5" footer="0.5"/>
      <pageSetup scale="96" orientation="landscape" r:id="rId1"/>
      <headerFooter alignWithMargins="0">
        <oddHeader>&amp;L#0584-0293</oddHeader>
        <oddFooter>&amp;LState, Local &amp; Tribal Governments&amp;C&amp;P</oddFooter>
      </headerFooter>
    </customSheetView>
    <customSheetView guid="{560DF61A-B658-4FBC-9DF7-20AB0D1D805E}" topLeftCell="A47">
      <selection activeCell="H64" sqref="H64:H65"/>
      <pageMargins left="0.5" right="0.5" top="0.75" bottom="0.5" header="0.5" footer="0.5"/>
      <pageSetup scale="96" orientation="landscape" r:id="rId2"/>
      <headerFooter alignWithMargins="0">
        <oddHeader>&amp;L#0584-0293</oddHeader>
        <oddFooter>&amp;LState, Local &amp; Tribal Governments&amp;C&amp;P</oddFooter>
      </headerFooter>
    </customSheetView>
    <customSheetView guid="{A899015A-2C64-413A-B63F-B0E98A099EF4}" scale="90" showPageBreaks="1" printArea="1" view="pageBreakPreview">
      <selection activeCell="B51" sqref="A51:XFD51"/>
      <pageMargins left="0.5" right="0.5" top="0.75" bottom="0.5" header="0.5" footer="0.5"/>
      <pageSetup scale="96" orientation="landscape" r:id="rId3"/>
      <headerFooter alignWithMargins="0">
        <oddHeader>&amp;L#0584-0293</oddHeader>
        <oddFooter>&amp;LState, Local &amp; Tribal Governments&amp;C&amp;P</oddFooter>
      </headerFooter>
    </customSheetView>
    <customSheetView guid="{9F05FDF0-D37F-4C9D-91AA-2B3C11B22B60}" showPageBreaks="1" printArea="1" topLeftCell="A32">
      <selection activeCell="A37" sqref="A37:XFD37"/>
      <rowBreaks count="1" manualBreakCount="1">
        <brk id="42" max="8" man="1"/>
      </rowBreaks>
      <pageMargins left="0.5" right="0.5" top="0.75" bottom="0.5" header="0.5" footer="0.5"/>
      <pageSetup orientation="landscape" r:id="rId4"/>
      <headerFooter alignWithMargins="0">
        <oddHeader>&amp;L#0584-0293</oddHeader>
        <oddFooter>&amp;LState, Local &amp; Tribal Governments&amp;C&amp;P</oddFooter>
      </headerFooter>
    </customSheetView>
    <customSheetView guid="{D3D315D6-66E8-4670-91E3-8C6819D134BA}" topLeftCell="A49">
      <selection activeCell="B36" sqref="B36:B44"/>
      <rowBreaks count="2" manualBreakCount="2">
        <brk id="26" max="8" man="1"/>
        <brk id="51" max="8" man="1"/>
      </rowBreaks>
      <pageMargins left="0.5" right="0.5" top="0.75" bottom="0.5" header="0.5" footer="0.5"/>
      <pageSetup orientation="landscape" r:id="rId5"/>
      <headerFooter alignWithMargins="0">
        <oddHeader>&amp;L#0584-0293</oddHeader>
        <oddFooter>&amp;LState, Local &amp; Tribal Governments&amp;C&amp;P</oddFooter>
      </headerFooter>
    </customSheetView>
    <customSheetView guid="{C686A422-F4F9-41DD-8D6D-E5DD48EB76E8}" scale="90" showPageBreaks="1" printArea="1" view="pageBreakPreview" topLeftCell="A40">
      <selection activeCell="I52" sqref="I52"/>
      <pageMargins left="0.5" right="0.5" top="0.75" bottom="0.5" header="0.5" footer="0.5"/>
      <pageSetup scale="96" orientation="landscape" r:id="rId6"/>
      <headerFooter alignWithMargins="0">
        <oddHeader>&amp;L#0584-0293</oddHeader>
        <oddFooter>&amp;LState, Local &amp; Tribal Governments&amp;C&amp;P</oddFooter>
      </headerFooter>
    </customSheetView>
  </customSheetViews>
  <mergeCells count="8">
    <mergeCell ref="B2:G2"/>
    <mergeCell ref="B1:G1"/>
    <mergeCell ref="D7:H7"/>
    <mergeCell ref="A48:A56"/>
    <mergeCell ref="D10:H10"/>
    <mergeCell ref="D8:H8"/>
    <mergeCell ref="D9:H9"/>
    <mergeCell ref="D19:H19"/>
  </mergeCells>
  <phoneticPr fontId="5" type="noConversion"/>
  <pageMargins left="0.5" right="0.5" top="0.75" bottom="0.5" header="0.5" footer="0.5"/>
  <pageSetup scale="96" orientation="landscape" r:id="rId7"/>
  <headerFooter alignWithMargins="0">
    <oddHeader>&amp;L#0584-0293</oddHeader>
    <oddFooter>&amp;LState, Local &amp; Tribal Governments&amp;C&amp;P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8"/>
  </sheetPr>
  <dimension ref="A1:J23"/>
  <sheetViews>
    <sheetView topLeftCell="C1" zoomScaleNormal="100" zoomScaleSheetLayoutView="100" workbookViewId="0">
      <selection activeCell="G39" sqref="G39"/>
    </sheetView>
  </sheetViews>
  <sheetFormatPr defaultRowHeight="12.75" x14ac:dyDescent="0.2"/>
  <cols>
    <col min="1" max="1" width="6.28515625" style="105" customWidth="1"/>
    <col min="2" max="2" width="13.140625" style="105" customWidth="1"/>
    <col min="3" max="3" width="32.7109375" style="105" customWidth="1"/>
    <col min="4" max="4" width="12" style="105" customWidth="1"/>
    <col min="5" max="5" width="13.7109375" style="105" customWidth="1"/>
    <col min="6" max="6" width="12.7109375" style="105" customWidth="1"/>
    <col min="7" max="7" width="12.7109375" style="115" customWidth="1"/>
    <col min="8" max="8" width="15.7109375" style="105" customWidth="1"/>
    <col min="9" max="9" width="12.7109375" style="121" customWidth="1"/>
    <col min="10" max="14" width="9.140625" style="105"/>
    <col min="15" max="15" width="9.140625" style="105" customWidth="1"/>
    <col min="16" max="16384" width="9.140625" style="105"/>
  </cols>
  <sheetData>
    <row r="1" spans="1:10" ht="15.75" x14ac:dyDescent="0.25">
      <c r="B1" s="1"/>
    </row>
    <row r="2" spans="1:10" ht="18" x14ac:dyDescent="0.25">
      <c r="B2" s="106"/>
      <c r="C2" s="281" t="s">
        <v>0</v>
      </c>
      <c r="D2" s="281"/>
      <c r="E2" s="281"/>
      <c r="F2" s="281"/>
      <c r="G2" s="281"/>
      <c r="H2" s="281"/>
    </row>
    <row r="3" spans="1:10" ht="18" x14ac:dyDescent="0.25">
      <c r="C3" s="281"/>
      <c r="D3" s="282"/>
      <c r="E3" s="282"/>
      <c r="F3" s="282"/>
      <c r="G3" s="282"/>
      <c r="H3" s="282"/>
      <c r="I3" s="121" t="s">
        <v>10</v>
      </c>
    </row>
    <row r="4" spans="1:10" ht="18" x14ac:dyDescent="0.25">
      <c r="C4" s="122"/>
      <c r="D4" s="106"/>
      <c r="E4" s="106"/>
      <c r="F4" s="106"/>
      <c r="G4" s="136"/>
      <c r="H4" s="106"/>
    </row>
    <row r="5" spans="1:10" ht="18" x14ac:dyDescent="0.25">
      <c r="C5" s="122"/>
      <c r="D5" s="106"/>
      <c r="E5" s="137" t="s">
        <v>208</v>
      </c>
      <c r="F5" s="106"/>
      <c r="G5" s="136"/>
      <c r="H5" s="106"/>
    </row>
    <row r="6" spans="1:10" s="115" customFormat="1" ht="20.100000000000001" customHeight="1" x14ac:dyDescent="0.2">
      <c r="A6" s="115" t="s">
        <v>162</v>
      </c>
      <c r="C6" s="110"/>
      <c r="D6" s="110"/>
      <c r="E6" s="110"/>
      <c r="F6" s="110"/>
      <c r="G6" s="110"/>
      <c r="H6" s="110"/>
      <c r="I6" s="114"/>
    </row>
    <row r="7" spans="1:10" ht="38.25" x14ac:dyDescent="0.2">
      <c r="A7" s="102"/>
      <c r="B7" s="124" t="s">
        <v>250</v>
      </c>
      <c r="C7" s="124" t="s">
        <v>213</v>
      </c>
      <c r="D7" s="124" t="s">
        <v>3</v>
      </c>
      <c r="E7" s="124" t="s">
        <v>4</v>
      </c>
      <c r="F7" s="125" t="s">
        <v>161</v>
      </c>
      <c r="G7" s="138" t="s">
        <v>5</v>
      </c>
      <c r="H7" s="124" t="s">
        <v>164</v>
      </c>
      <c r="I7" s="126" t="s">
        <v>163</v>
      </c>
      <c r="J7" s="138" t="s">
        <v>256</v>
      </c>
    </row>
    <row r="8" spans="1:10" s="115" customFormat="1" ht="24" x14ac:dyDescent="0.2">
      <c r="A8" s="110" t="s">
        <v>10</v>
      </c>
      <c r="B8" s="46" t="s">
        <v>241</v>
      </c>
      <c r="C8" s="179" t="s">
        <v>242</v>
      </c>
      <c r="D8" s="179"/>
      <c r="E8" s="48">
        <v>500</v>
      </c>
      <c r="F8" s="48">
        <v>9</v>
      </c>
      <c r="G8" s="83">
        <f>(E8*F8)</f>
        <v>4500</v>
      </c>
      <c r="H8" s="48">
        <v>1</v>
      </c>
      <c r="I8" s="61">
        <f>(G8*H8)</f>
        <v>4500</v>
      </c>
      <c r="J8" s="200"/>
    </row>
    <row r="9" spans="1:10" s="115" customFormat="1" ht="24" x14ac:dyDescent="0.2">
      <c r="A9" s="110"/>
      <c r="B9" s="167" t="s">
        <v>236</v>
      </c>
      <c r="C9" s="168" t="s">
        <v>235</v>
      </c>
      <c r="D9" s="168"/>
      <c r="E9" s="171">
        <v>30</v>
      </c>
      <c r="F9" s="171">
        <v>2</v>
      </c>
      <c r="G9" s="169">
        <f>(E9*F9)</f>
        <v>60</v>
      </c>
      <c r="H9" s="171">
        <v>4</v>
      </c>
      <c r="I9" s="170">
        <f>(G9*H9)</f>
        <v>240</v>
      </c>
      <c r="J9" s="200"/>
    </row>
    <row r="10" spans="1:10" s="115" customFormat="1" ht="20.100000000000001" customHeight="1" x14ac:dyDescent="0.2">
      <c r="B10" s="116"/>
      <c r="C10" s="128" t="s">
        <v>178</v>
      </c>
      <c r="D10" s="72"/>
      <c r="E10" s="26">
        <v>500</v>
      </c>
      <c r="F10" s="25">
        <f>SUM(G10/E10)</f>
        <v>9.1199999999999992</v>
      </c>
      <c r="G10" s="26">
        <f>SUM(G8:G9)</f>
        <v>4560</v>
      </c>
      <c r="H10" s="25">
        <f>SUM(I10/G10)</f>
        <v>1.0394736842105263</v>
      </c>
      <c r="I10" s="63">
        <f>SUM(I8:I9)</f>
        <v>4740</v>
      </c>
      <c r="J10" s="200">
        <v>0</v>
      </c>
    </row>
    <row r="11" spans="1:10" s="115" customFormat="1" x14ac:dyDescent="0.2">
      <c r="D11" s="141"/>
      <c r="E11" s="141"/>
      <c r="F11" s="141"/>
      <c r="G11" s="141"/>
      <c r="H11" s="141"/>
      <c r="I11" s="181"/>
    </row>
    <row r="12" spans="1:10" s="115" customFormat="1" x14ac:dyDescent="0.2">
      <c r="A12" s="129" t="s">
        <v>165</v>
      </c>
      <c r="D12" s="47"/>
      <c r="E12" s="47"/>
      <c r="F12" s="47"/>
      <c r="G12" s="47"/>
      <c r="H12" s="47"/>
      <c r="I12" s="142"/>
    </row>
    <row r="13" spans="1:10" s="115" customFormat="1" ht="38.25" x14ac:dyDescent="0.2">
      <c r="A13" s="129"/>
      <c r="B13" s="138" t="s">
        <v>1</v>
      </c>
      <c r="C13" s="138" t="s">
        <v>213</v>
      </c>
      <c r="D13" s="138" t="s">
        <v>3</v>
      </c>
      <c r="E13" s="138" t="s">
        <v>214</v>
      </c>
      <c r="F13" s="149" t="s">
        <v>215</v>
      </c>
      <c r="G13" s="138" t="s">
        <v>146</v>
      </c>
      <c r="H13" s="138" t="s">
        <v>170</v>
      </c>
      <c r="I13" s="127" t="s">
        <v>163</v>
      </c>
      <c r="J13" s="138" t="s">
        <v>256</v>
      </c>
    </row>
    <row r="14" spans="1:10" s="115" customFormat="1" ht="24" x14ac:dyDescent="0.2">
      <c r="A14" s="129"/>
      <c r="B14" s="46">
        <v>240.4</v>
      </c>
      <c r="C14" s="179" t="s">
        <v>9</v>
      </c>
      <c r="D14" s="179"/>
      <c r="E14" s="83">
        <v>500</v>
      </c>
      <c r="F14" s="101">
        <f>SUM(G14/E14)</f>
        <v>363.97800000000001</v>
      </c>
      <c r="G14" s="83">
        <v>181989</v>
      </c>
      <c r="H14" s="48">
        <v>0.25</v>
      </c>
      <c r="I14" s="61">
        <f>(G14*H14)</f>
        <v>45497.25</v>
      </c>
      <c r="J14" s="200"/>
    </row>
    <row r="15" spans="1:10" s="115" customFormat="1" x14ac:dyDescent="0.2">
      <c r="A15" s="129"/>
      <c r="B15" s="46" t="s">
        <v>246</v>
      </c>
      <c r="C15" s="179" t="s">
        <v>84</v>
      </c>
      <c r="D15" s="179"/>
      <c r="E15" s="48">
        <v>15</v>
      </c>
      <c r="F15" s="179">
        <v>2</v>
      </c>
      <c r="G15" s="83">
        <f>(E15*F15)</f>
        <v>30</v>
      </c>
      <c r="H15" s="48">
        <v>0.35</v>
      </c>
      <c r="I15" s="61">
        <f>(G15*H15)</f>
        <v>10.5</v>
      </c>
      <c r="J15" s="200"/>
    </row>
    <row r="16" spans="1:10" s="115" customFormat="1" ht="24" x14ac:dyDescent="0.2">
      <c r="A16" s="129"/>
      <c r="B16" s="46" t="s">
        <v>220</v>
      </c>
      <c r="C16" s="179" t="s">
        <v>88</v>
      </c>
      <c r="D16" s="179"/>
      <c r="E16" s="48">
        <v>57</v>
      </c>
      <c r="F16" s="179">
        <v>1</v>
      </c>
      <c r="G16" s="83">
        <f>(E16*F16)</f>
        <v>57</v>
      </c>
      <c r="H16" s="48">
        <v>0.5</v>
      </c>
      <c r="I16" s="61">
        <f>(G16*H16)</f>
        <v>28.5</v>
      </c>
      <c r="J16" s="200"/>
    </row>
    <row r="17" spans="1:10" ht="20.100000000000001" customHeight="1" x14ac:dyDescent="0.2">
      <c r="A17" s="102"/>
      <c r="B17" s="139"/>
      <c r="C17" s="140" t="s">
        <v>167</v>
      </c>
      <c r="D17" s="24"/>
      <c r="E17" s="76">
        <v>500</v>
      </c>
      <c r="F17" s="25">
        <f>SUM(G17/E17)</f>
        <v>364.15199999999999</v>
      </c>
      <c r="G17" s="26">
        <f>SUM(G14:G16)</f>
        <v>182076</v>
      </c>
      <c r="H17" s="27">
        <f>SUM(I17/G17)</f>
        <v>0.25009474065774734</v>
      </c>
      <c r="I17" s="49">
        <f>SUM(I14:I16)</f>
        <v>45536.25</v>
      </c>
      <c r="J17" s="199">
        <v>0</v>
      </c>
    </row>
    <row r="19" spans="1:10" x14ac:dyDescent="0.2">
      <c r="A19" s="133" t="s">
        <v>196</v>
      </c>
      <c r="C19" s="16"/>
      <c r="D19" s="17"/>
      <c r="E19" s="17"/>
      <c r="F19" s="18"/>
      <c r="G19" s="19"/>
      <c r="H19" s="18"/>
      <c r="I19" s="59"/>
    </row>
    <row r="20" spans="1:10" ht="38.25" x14ac:dyDescent="0.2">
      <c r="B20" s="102"/>
      <c r="C20" s="134" t="s">
        <v>10</v>
      </c>
      <c r="D20" s="135" t="s">
        <v>10</v>
      </c>
      <c r="E20" s="124" t="s">
        <v>4</v>
      </c>
      <c r="F20" s="125" t="s">
        <v>161</v>
      </c>
      <c r="G20" s="138" t="s">
        <v>5</v>
      </c>
      <c r="H20" s="124" t="s">
        <v>164</v>
      </c>
      <c r="I20" s="126" t="s">
        <v>163</v>
      </c>
    </row>
    <row r="21" spans="1:10" ht="20.100000000000001" customHeight="1" x14ac:dyDescent="0.2">
      <c r="B21" s="102"/>
      <c r="C21" s="39"/>
      <c r="D21" s="40" t="s">
        <v>172</v>
      </c>
      <c r="E21" s="28">
        <v>500</v>
      </c>
      <c r="F21" s="25">
        <f>+G21/E21</f>
        <v>9.1199999999999992</v>
      </c>
      <c r="G21" s="26">
        <f>SUM(G10)</f>
        <v>4560</v>
      </c>
      <c r="H21" s="235">
        <f>SUM(H10)</f>
        <v>1.0394736842105263</v>
      </c>
      <c r="I21" s="49">
        <f>SUM(I10)</f>
        <v>4740</v>
      </c>
    </row>
    <row r="22" spans="1:10" ht="20.100000000000001" customHeight="1" thickBot="1" x14ac:dyDescent="0.25">
      <c r="B22" s="102"/>
      <c r="C22" s="236"/>
      <c r="D22" s="237" t="s">
        <v>173</v>
      </c>
      <c r="E22" s="238">
        <v>500</v>
      </c>
      <c r="F22" s="239">
        <f>+G22/E22</f>
        <v>364.15199999999999</v>
      </c>
      <c r="G22" s="240">
        <f>SUM(G17)</f>
        <v>182076</v>
      </c>
      <c r="H22" s="241">
        <f>SUM(H17)</f>
        <v>0.25009474065774734</v>
      </c>
      <c r="I22" s="242">
        <f>SUM(I17)</f>
        <v>45536.25</v>
      </c>
    </row>
    <row r="23" spans="1:10" ht="20.100000000000001" customHeight="1" x14ac:dyDescent="0.2">
      <c r="B23" s="102"/>
      <c r="C23" s="38"/>
      <c r="D23" s="43" t="s">
        <v>174</v>
      </c>
      <c r="E23" s="28">
        <v>500</v>
      </c>
      <c r="F23" s="25">
        <f>+G23/E23</f>
        <v>373.27199999999999</v>
      </c>
      <c r="G23" s="26">
        <f>SUM(G21:G22)</f>
        <v>186636</v>
      </c>
      <c r="H23" s="25">
        <f>SUM(I23/G23)</f>
        <v>0.2693813090722047</v>
      </c>
      <c r="I23" s="49">
        <f>SUM(I21:I22)</f>
        <v>50276.25</v>
      </c>
    </row>
  </sheetData>
  <customSheetViews>
    <customSheetView guid="{43CE0980-16DB-4E22-8EA6-0AEAE9E015A0}" showPageBreaks="1" printArea="1" topLeftCell="C1">
      <selection activeCell="G39" sqref="G39"/>
      <pageMargins left="0.5" right="0.5" top="0.75" bottom="0.5" header="0.5" footer="0.5"/>
      <pageSetup scale="90" orientation="landscape" r:id="rId1"/>
      <headerFooter alignWithMargins="0">
        <oddHeader>&amp;L#0584-0293</oddHeader>
        <oddFooter>&amp;LPrivate For Profit&amp;C&amp;P</oddFooter>
      </headerFooter>
    </customSheetView>
    <customSheetView guid="{560DF61A-B658-4FBC-9DF7-20AB0D1D805E}" topLeftCell="C1">
      <selection activeCell="G39" sqref="G39"/>
      <pageMargins left="0.5" right="0.5" top="0.75" bottom="0.5" header="0.5" footer="0.5"/>
      <pageSetup scale="90" orientation="landscape" r:id="rId2"/>
      <headerFooter alignWithMargins="0">
        <oddHeader>&amp;L#0584-0293</oddHeader>
        <oddFooter>&amp;LPrivate For Profit&amp;C&amp;P</oddFooter>
      </headerFooter>
    </customSheetView>
    <customSheetView guid="{A899015A-2C64-413A-B63F-B0E98A099EF4}" showPageBreaks="1" printArea="1" view="pageBreakPreview" topLeftCell="C1">
      <selection activeCell="I19" sqref="I19"/>
      <pageMargins left="0.5" right="0.5" top="0.75" bottom="0.5" header="0.5" footer="0.5"/>
      <pageSetup scale="90" orientation="landscape" r:id="rId3"/>
      <headerFooter alignWithMargins="0">
        <oddHeader>&amp;L#0584-0293</oddHeader>
        <oddFooter>&amp;LPrivate For Profit&amp;C&amp;P</oddFooter>
      </headerFooter>
    </customSheetView>
    <customSheetView guid="{9F05FDF0-D37F-4C9D-91AA-2B3C11B22B60}" showPageBreaks="1" printArea="1" topLeftCell="A25">
      <selection activeCell="D13" sqref="D13"/>
      <pageMargins left="0.5" right="0.5" top="0.75" bottom="0.5" header="0.5" footer="0.5"/>
      <pageSetup scale="90" orientation="landscape" r:id="rId4"/>
      <headerFooter alignWithMargins="0">
        <oddHeader>&amp;L#0584-0293</oddHeader>
        <oddFooter>&amp;LPrivate For Profit&amp;C&amp;P</oddFooter>
      </headerFooter>
    </customSheetView>
    <customSheetView guid="{D3D315D6-66E8-4670-91E3-8C6819D134BA}" topLeftCell="A7">
      <selection activeCell="F24" sqref="F24"/>
      <pageMargins left="0.5" right="0.5" top="0.75" bottom="0.5" header="0.5" footer="0.5"/>
      <pageSetup scale="90" orientation="landscape" r:id="rId5"/>
      <headerFooter alignWithMargins="0">
        <oddHeader>&amp;L#0584-0293</oddHeader>
        <oddFooter>&amp;LPrivate For Profit&amp;C&amp;P</oddFooter>
      </headerFooter>
    </customSheetView>
    <customSheetView guid="{C686A422-F4F9-41DD-8D6D-E5DD48EB76E8}" showPageBreaks="1" printArea="1" view="pageBreakPreview" topLeftCell="A7">
      <selection activeCell="L14" sqref="L14"/>
      <pageMargins left="0.5" right="0.5" top="0.75" bottom="0.5" header="0.5" footer="0.5"/>
      <pageSetup scale="90" orientation="landscape" r:id="rId6"/>
      <headerFooter alignWithMargins="0">
        <oddHeader>&amp;L#0584-0293</oddHeader>
        <oddFooter>&amp;LPrivate For Profit&amp;C&amp;P</oddFooter>
      </headerFooter>
    </customSheetView>
  </customSheetViews>
  <mergeCells count="2">
    <mergeCell ref="C3:H3"/>
    <mergeCell ref="C2:H2"/>
  </mergeCells>
  <phoneticPr fontId="5" type="noConversion"/>
  <pageMargins left="0.5" right="0.5" top="0.75" bottom="0.5" header="0.5" footer="0.5"/>
  <pageSetup scale="90" orientation="landscape" r:id="rId7"/>
  <headerFooter alignWithMargins="0">
    <oddHeader>&amp;L#0584-0293</oddHeader>
    <oddFooter>&amp;LPrivate For Profit&amp;C&amp;P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I73"/>
  <sheetViews>
    <sheetView topLeftCell="A52" zoomScaleNormal="100" zoomScaleSheetLayoutView="110" workbookViewId="0">
      <selection activeCell="N70" sqref="N70"/>
    </sheetView>
  </sheetViews>
  <sheetFormatPr defaultRowHeight="12.75" x14ac:dyDescent="0.2"/>
  <cols>
    <col min="1" max="1" width="13.140625" style="105" customWidth="1"/>
    <col min="2" max="2" width="32.7109375" style="105" customWidth="1"/>
    <col min="3" max="3" width="12" style="105" customWidth="1"/>
    <col min="4" max="4" width="13.7109375" style="105" customWidth="1"/>
    <col min="5" max="5" width="12.7109375" style="105" customWidth="1"/>
    <col min="6" max="6" width="12.7109375" style="121" customWidth="1"/>
    <col min="7" max="7" width="15.7109375" style="105" customWidth="1"/>
    <col min="8" max="8" width="12.7109375" style="121" customWidth="1"/>
    <col min="9" max="9" width="14" style="105" customWidth="1"/>
    <col min="10" max="10" width="14.42578125" style="105" customWidth="1"/>
    <col min="11" max="16384" width="9.140625" style="105"/>
  </cols>
  <sheetData>
    <row r="1" spans="1:9" ht="15.75" x14ac:dyDescent="0.25">
      <c r="A1" s="1"/>
    </row>
    <row r="2" spans="1:9" ht="18" x14ac:dyDescent="0.25">
      <c r="A2" s="106"/>
      <c r="B2" s="281" t="s">
        <v>0</v>
      </c>
      <c r="C2" s="281"/>
      <c r="D2" s="281"/>
      <c r="E2" s="281"/>
      <c r="F2" s="281"/>
      <c r="G2" s="281"/>
    </row>
    <row r="3" spans="1:9" ht="18" x14ac:dyDescent="0.25">
      <c r="B3" s="281"/>
      <c r="C3" s="282"/>
      <c r="D3" s="282"/>
      <c r="E3" s="282"/>
      <c r="F3" s="282"/>
      <c r="G3" s="282"/>
      <c r="H3" s="121" t="s">
        <v>10</v>
      </c>
    </row>
    <row r="4" spans="1:9" ht="18" x14ac:dyDescent="0.25">
      <c r="B4" s="122"/>
      <c r="C4" s="106"/>
      <c r="D4" s="106"/>
      <c r="E4" s="106"/>
      <c r="F4" s="109"/>
      <c r="G4" s="106"/>
    </row>
    <row r="5" spans="1:9" ht="18" x14ac:dyDescent="0.25">
      <c r="B5" s="122"/>
      <c r="C5" s="106"/>
      <c r="D5" s="137" t="s">
        <v>209</v>
      </c>
      <c r="E5" s="106"/>
      <c r="F5" s="109"/>
      <c r="G5" s="106"/>
    </row>
    <row r="6" spans="1:9" s="146" customFormat="1" ht="20.100000000000001" customHeight="1" x14ac:dyDescent="0.2">
      <c r="A6" s="143"/>
      <c r="B6" s="148" t="s">
        <v>171</v>
      </c>
      <c r="C6" s="144"/>
      <c r="D6" s="144"/>
      <c r="E6" s="144"/>
      <c r="F6" s="145"/>
      <c r="G6" s="144"/>
      <c r="H6" s="145"/>
      <c r="I6" s="209"/>
    </row>
    <row r="7" spans="1:9" ht="38.25" x14ac:dyDescent="0.2">
      <c r="A7" s="124" t="s">
        <v>250</v>
      </c>
      <c r="B7" s="124" t="s">
        <v>2</v>
      </c>
      <c r="C7" s="124" t="s">
        <v>3</v>
      </c>
      <c r="D7" s="138" t="s">
        <v>4</v>
      </c>
      <c r="E7" s="149" t="s">
        <v>161</v>
      </c>
      <c r="F7" s="127" t="s">
        <v>5</v>
      </c>
      <c r="G7" s="138" t="s">
        <v>164</v>
      </c>
      <c r="H7" s="203" t="s">
        <v>163</v>
      </c>
      <c r="I7" s="124" t="s">
        <v>256</v>
      </c>
    </row>
    <row r="8" spans="1:9" s="115" customFormat="1" ht="27.75" customHeight="1" x14ac:dyDescent="0.2">
      <c r="A8" s="46" t="s">
        <v>148</v>
      </c>
      <c r="B8" s="179" t="s">
        <v>149</v>
      </c>
      <c r="C8" s="179" t="s">
        <v>13</v>
      </c>
      <c r="D8" s="286" t="s">
        <v>203</v>
      </c>
      <c r="E8" s="286"/>
      <c r="F8" s="286"/>
      <c r="G8" s="286"/>
      <c r="H8" s="287"/>
      <c r="I8" s="200"/>
    </row>
    <row r="9" spans="1:9" s="115" customFormat="1" ht="36" x14ac:dyDescent="0.2">
      <c r="A9" s="46" t="s">
        <v>188</v>
      </c>
      <c r="B9" s="179" t="s">
        <v>189</v>
      </c>
      <c r="C9" s="179" t="s">
        <v>13</v>
      </c>
      <c r="D9" s="147" t="s">
        <v>203</v>
      </c>
      <c r="F9" s="107"/>
      <c r="H9" s="107"/>
      <c r="I9" s="200"/>
    </row>
    <row r="10" spans="1:9" s="115" customFormat="1" ht="24" x14ac:dyDescent="0.2">
      <c r="A10" s="46" t="s">
        <v>43</v>
      </c>
      <c r="B10" s="179" t="s">
        <v>44</v>
      </c>
      <c r="C10" s="179"/>
      <c r="D10" s="83">
        <v>11211</v>
      </c>
      <c r="E10" s="48">
        <v>0.25</v>
      </c>
      <c r="F10" s="61">
        <f t="shared" ref="F10:F30" si="0">(D10*E10)</f>
        <v>2802.75</v>
      </c>
      <c r="G10" s="48">
        <v>0.2</v>
      </c>
      <c r="H10" s="204">
        <f t="shared" ref="H10:H30" si="1">(F10*G10)</f>
        <v>560.55000000000007</v>
      </c>
      <c r="I10" s="200"/>
    </row>
    <row r="11" spans="1:9" s="115" customFormat="1" ht="24.75" customHeight="1" x14ac:dyDescent="0.2">
      <c r="A11" s="46" t="s">
        <v>45</v>
      </c>
      <c r="B11" s="179" t="s">
        <v>46</v>
      </c>
      <c r="C11" s="179"/>
      <c r="D11" s="48">
        <v>250</v>
      </c>
      <c r="E11" s="48">
        <v>0.25</v>
      </c>
      <c r="F11" s="61">
        <f t="shared" si="0"/>
        <v>62.5</v>
      </c>
      <c r="G11" s="48">
        <v>0.33</v>
      </c>
      <c r="H11" s="204">
        <f t="shared" si="1"/>
        <v>20.625</v>
      </c>
      <c r="I11" s="200"/>
    </row>
    <row r="12" spans="1:9" s="115" customFormat="1" ht="36" x14ac:dyDescent="0.2">
      <c r="A12" s="177" t="s">
        <v>238</v>
      </c>
      <c r="B12" s="178" t="s">
        <v>237</v>
      </c>
      <c r="C12" s="179"/>
      <c r="D12" s="48">
        <v>30</v>
      </c>
      <c r="E12" s="48">
        <v>5.4</v>
      </c>
      <c r="F12" s="61">
        <f>(D12*E12)</f>
        <v>162</v>
      </c>
      <c r="G12" s="48">
        <v>2</v>
      </c>
      <c r="H12" s="204">
        <f>(F12*G12)</f>
        <v>324</v>
      </c>
      <c r="I12" s="200"/>
    </row>
    <row r="13" spans="1:9" s="115" customFormat="1" ht="24" x14ac:dyDescent="0.2">
      <c r="A13" s="46" t="s">
        <v>47</v>
      </c>
      <c r="B13" s="179" t="s">
        <v>48</v>
      </c>
      <c r="C13" s="179"/>
      <c r="D13" s="48">
        <v>57</v>
      </c>
      <c r="E13" s="48">
        <v>1</v>
      </c>
      <c r="F13" s="61">
        <f t="shared" si="0"/>
        <v>57</v>
      </c>
      <c r="G13" s="48">
        <v>0.33</v>
      </c>
      <c r="H13" s="204">
        <f t="shared" si="1"/>
        <v>18.810000000000002</v>
      </c>
      <c r="I13" s="200"/>
    </row>
    <row r="14" spans="1:9" s="115" customFormat="1" ht="24" x14ac:dyDescent="0.2">
      <c r="A14" s="46" t="s">
        <v>67</v>
      </c>
      <c r="B14" s="179" t="s">
        <v>68</v>
      </c>
      <c r="C14" s="176" t="s">
        <v>69</v>
      </c>
      <c r="D14" s="48">
        <v>252</v>
      </c>
      <c r="E14" s="48">
        <v>1</v>
      </c>
      <c r="F14" s="61">
        <f>(D14*E14)</f>
        <v>252</v>
      </c>
      <c r="G14" s="48">
        <v>50</v>
      </c>
      <c r="H14" s="204">
        <f>(F14*G14)</f>
        <v>12600</v>
      </c>
      <c r="I14" s="200"/>
    </row>
    <row r="15" spans="1:9" s="115" customFormat="1" x14ac:dyDescent="0.2">
      <c r="A15" s="46" t="s">
        <v>49</v>
      </c>
      <c r="B15" s="179" t="s">
        <v>50</v>
      </c>
      <c r="C15" s="179"/>
      <c r="D15" s="48">
        <v>6</v>
      </c>
      <c r="E15" s="48">
        <v>1</v>
      </c>
      <c r="F15" s="61">
        <f t="shared" si="0"/>
        <v>6</v>
      </c>
      <c r="G15" s="48">
        <v>30</v>
      </c>
      <c r="H15" s="204">
        <f t="shared" si="1"/>
        <v>180</v>
      </c>
      <c r="I15" s="200"/>
    </row>
    <row r="16" spans="1:9" s="115" customFormat="1" ht="30" customHeight="1" x14ac:dyDescent="0.2">
      <c r="A16" s="46" t="s">
        <v>150</v>
      </c>
      <c r="B16" s="179" t="s">
        <v>51</v>
      </c>
      <c r="C16" s="179"/>
      <c r="D16" s="48">
        <v>6</v>
      </c>
      <c r="E16" s="48">
        <v>1</v>
      </c>
      <c r="F16" s="61">
        <f t="shared" si="0"/>
        <v>6</v>
      </c>
      <c r="G16" s="48">
        <v>10</v>
      </c>
      <c r="H16" s="204">
        <f t="shared" si="1"/>
        <v>60</v>
      </c>
      <c r="I16" s="200"/>
    </row>
    <row r="17" spans="1:9" s="115" customFormat="1" ht="24" x14ac:dyDescent="0.2">
      <c r="A17" s="46" t="s">
        <v>52</v>
      </c>
      <c r="B17" s="179" t="s">
        <v>151</v>
      </c>
      <c r="C17" s="179"/>
      <c r="D17" s="48">
        <v>97</v>
      </c>
      <c r="E17" s="48">
        <v>1</v>
      </c>
      <c r="F17" s="61">
        <f t="shared" si="0"/>
        <v>97</v>
      </c>
      <c r="G17" s="48">
        <v>2</v>
      </c>
      <c r="H17" s="204">
        <f t="shared" si="1"/>
        <v>194</v>
      </c>
      <c r="I17" s="200"/>
    </row>
    <row r="18" spans="1:9" s="115" customFormat="1" x14ac:dyDescent="0.2">
      <c r="A18" s="46" t="s">
        <v>53</v>
      </c>
      <c r="B18" s="179" t="s">
        <v>54</v>
      </c>
      <c r="C18" s="179"/>
      <c r="D18" s="48">
        <v>20</v>
      </c>
      <c r="E18" s="48">
        <v>1</v>
      </c>
      <c r="F18" s="61">
        <f t="shared" si="0"/>
        <v>20</v>
      </c>
      <c r="G18" s="48">
        <v>0.33</v>
      </c>
      <c r="H18" s="204">
        <f t="shared" si="1"/>
        <v>6.6000000000000005</v>
      </c>
      <c r="I18" s="200"/>
    </row>
    <row r="19" spans="1:9" s="115" customFormat="1" x14ac:dyDescent="0.2">
      <c r="A19" s="46" t="s">
        <v>55</v>
      </c>
      <c r="B19" s="179" t="s">
        <v>56</v>
      </c>
      <c r="C19" s="179"/>
      <c r="D19" s="48">
        <v>97</v>
      </c>
      <c r="E19" s="48">
        <v>0.33</v>
      </c>
      <c r="F19" s="61">
        <f t="shared" si="0"/>
        <v>32.01</v>
      </c>
      <c r="G19" s="48">
        <v>0.25</v>
      </c>
      <c r="H19" s="204">
        <f t="shared" si="1"/>
        <v>8.0024999999999995</v>
      </c>
      <c r="I19" s="200"/>
    </row>
    <row r="20" spans="1:9" s="115" customFormat="1" x14ac:dyDescent="0.2">
      <c r="A20" s="46" t="s">
        <v>57</v>
      </c>
      <c r="B20" s="179" t="s">
        <v>58</v>
      </c>
      <c r="C20" s="179"/>
      <c r="D20" s="48">
        <v>5</v>
      </c>
      <c r="E20" s="48">
        <v>1</v>
      </c>
      <c r="F20" s="61">
        <f t="shared" si="0"/>
        <v>5</v>
      </c>
      <c r="G20" s="48">
        <v>0.33</v>
      </c>
      <c r="H20" s="204">
        <f t="shared" si="1"/>
        <v>1.6500000000000001</v>
      </c>
      <c r="I20" s="200"/>
    </row>
    <row r="21" spans="1:9" s="115" customFormat="1" ht="24" x14ac:dyDescent="0.2">
      <c r="A21" s="46" t="s">
        <v>231</v>
      </c>
      <c r="B21" s="179" t="s">
        <v>232</v>
      </c>
      <c r="C21" s="179"/>
      <c r="D21" s="48">
        <v>57</v>
      </c>
      <c r="E21" s="48">
        <v>4</v>
      </c>
      <c r="F21" s="83">
        <f t="shared" si="0"/>
        <v>228</v>
      </c>
      <c r="G21" s="48">
        <v>4</v>
      </c>
      <c r="H21" s="205">
        <f t="shared" si="1"/>
        <v>912</v>
      </c>
      <c r="I21" s="200"/>
    </row>
    <row r="22" spans="1:9" s="115" customFormat="1" ht="24" x14ac:dyDescent="0.2">
      <c r="A22" s="46" t="s">
        <v>59</v>
      </c>
      <c r="B22" s="179" t="s">
        <v>60</v>
      </c>
      <c r="C22" s="179"/>
      <c r="D22" s="48">
        <v>97</v>
      </c>
      <c r="E22" s="48">
        <v>1</v>
      </c>
      <c r="F22" s="61">
        <f t="shared" si="0"/>
        <v>97</v>
      </c>
      <c r="G22" s="48">
        <v>0.33</v>
      </c>
      <c r="H22" s="204">
        <f t="shared" si="1"/>
        <v>32.01</v>
      </c>
      <c r="I22" s="200"/>
    </row>
    <row r="23" spans="1:9" s="115" customFormat="1" ht="24" x14ac:dyDescent="0.2">
      <c r="A23" s="46">
        <v>250.22</v>
      </c>
      <c r="B23" s="188" t="s">
        <v>61</v>
      </c>
      <c r="C23" s="188"/>
      <c r="D23" s="48">
        <v>78</v>
      </c>
      <c r="E23" s="48">
        <v>8</v>
      </c>
      <c r="F23" s="61">
        <f t="shared" si="0"/>
        <v>624</v>
      </c>
      <c r="G23" s="48">
        <v>0.1</v>
      </c>
      <c r="H23" s="204">
        <f t="shared" si="1"/>
        <v>62.400000000000006</v>
      </c>
      <c r="I23" s="200"/>
    </row>
    <row r="24" spans="1:9" s="115" customFormat="1" x14ac:dyDescent="0.2">
      <c r="A24" s="46" t="s">
        <v>239</v>
      </c>
      <c r="B24" s="179" t="s">
        <v>240</v>
      </c>
      <c r="C24" s="179"/>
      <c r="D24" s="83">
        <v>2350</v>
      </c>
      <c r="E24" s="48">
        <v>3</v>
      </c>
      <c r="F24" s="61">
        <f>(D24*E24)</f>
        <v>7050</v>
      </c>
      <c r="G24" s="48">
        <v>0.56999999999999995</v>
      </c>
      <c r="H24" s="204">
        <f>(F24*G24)</f>
        <v>4018.4999999999995</v>
      </c>
      <c r="I24" s="200"/>
    </row>
    <row r="25" spans="1:9" s="115" customFormat="1" ht="24" x14ac:dyDescent="0.2">
      <c r="A25" s="110" t="s">
        <v>226</v>
      </c>
      <c r="B25" s="46" t="s">
        <v>227</v>
      </c>
      <c r="C25" s="179"/>
      <c r="D25" s="179">
        <v>19</v>
      </c>
      <c r="E25" s="48">
        <v>12</v>
      </c>
      <c r="F25" s="61">
        <f>(D25*E25)</f>
        <v>228</v>
      </c>
      <c r="G25" s="83">
        <v>2</v>
      </c>
      <c r="H25" s="204">
        <f>(F25*G25)</f>
        <v>456</v>
      </c>
      <c r="I25" s="83"/>
    </row>
    <row r="26" spans="1:9" s="115" customFormat="1" ht="36" x14ac:dyDescent="0.2">
      <c r="A26" s="46" t="s">
        <v>228</v>
      </c>
      <c r="B26" s="179" t="s">
        <v>229</v>
      </c>
      <c r="C26" s="176" t="s">
        <v>230</v>
      </c>
      <c r="D26" s="48">
        <v>40</v>
      </c>
      <c r="E26" s="48">
        <v>13</v>
      </c>
      <c r="F26" s="83">
        <f t="shared" si="0"/>
        <v>520</v>
      </c>
      <c r="G26" s="48">
        <v>3</v>
      </c>
      <c r="H26" s="205">
        <f t="shared" si="1"/>
        <v>1560</v>
      </c>
      <c r="I26" s="200"/>
    </row>
    <row r="27" spans="1:9" s="115" customFormat="1" x14ac:dyDescent="0.2">
      <c r="A27" s="46" t="s">
        <v>233</v>
      </c>
      <c r="B27" s="179" t="s">
        <v>234</v>
      </c>
      <c r="C27" s="179"/>
      <c r="D27" s="48">
        <v>57</v>
      </c>
      <c r="E27" s="48">
        <v>1</v>
      </c>
      <c r="F27" s="83">
        <f t="shared" si="0"/>
        <v>57</v>
      </c>
      <c r="G27" s="48">
        <v>0.33</v>
      </c>
      <c r="H27" s="204">
        <f t="shared" si="1"/>
        <v>18.810000000000002</v>
      </c>
      <c r="I27" s="200"/>
    </row>
    <row r="28" spans="1:9" s="115" customFormat="1" ht="24" x14ac:dyDescent="0.2">
      <c r="A28" s="46">
        <v>250.53</v>
      </c>
      <c r="B28" s="179" t="s">
        <v>62</v>
      </c>
      <c r="C28" s="179"/>
      <c r="D28" s="83">
        <v>2783</v>
      </c>
      <c r="E28" s="48">
        <v>1</v>
      </c>
      <c r="F28" s="61">
        <f t="shared" si="0"/>
        <v>2783</v>
      </c>
      <c r="G28" s="48">
        <v>1</v>
      </c>
      <c r="H28" s="204">
        <f t="shared" si="1"/>
        <v>2783</v>
      </c>
      <c r="I28" s="200"/>
    </row>
    <row r="29" spans="1:9" s="115" customFormat="1" ht="36" x14ac:dyDescent="0.2">
      <c r="A29" s="46" t="s">
        <v>63</v>
      </c>
      <c r="B29" s="179" t="s">
        <v>64</v>
      </c>
      <c r="C29" s="179" t="s">
        <v>10</v>
      </c>
      <c r="D29" s="48">
        <v>500</v>
      </c>
      <c r="E29" s="48">
        <v>1</v>
      </c>
      <c r="F29" s="61">
        <f t="shared" si="0"/>
        <v>500</v>
      </c>
      <c r="G29" s="48">
        <v>0.02</v>
      </c>
      <c r="H29" s="204">
        <f t="shared" si="1"/>
        <v>10</v>
      </c>
      <c r="I29" s="147"/>
    </row>
    <row r="30" spans="1:9" s="115" customFormat="1" ht="28.5" customHeight="1" x14ac:dyDescent="0.2">
      <c r="A30" s="46" t="s">
        <v>65</v>
      </c>
      <c r="B30" s="179" t="s">
        <v>66</v>
      </c>
      <c r="C30" s="179"/>
      <c r="D30" s="48">
        <v>10</v>
      </c>
      <c r="E30" s="48">
        <v>1</v>
      </c>
      <c r="F30" s="61">
        <f t="shared" si="0"/>
        <v>10</v>
      </c>
      <c r="G30" s="48">
        <v>1</v>
      </c>
      <c r="H30" s="204">
        <f t="shared" si="1"/>
        <v>10</v>
      </c>
      <c r="I30" s="200"/>
    </row>
    <row r="31" spans="1:9" s="115" customFormat="1" ht="12.75" customHeight="1" x14ac:dyDescent="0.2">
      <c r="A31" s="288" t="s">
        <v>93</v>
      </c>
      <c r="B31" s="289" t="s">
        <v>157</v>
      </c>
      <c r="C31" s="286" t="s">
        <v>13</v>
      </c>
      <c r="D31" s="286" t="s">
        <v>203</v>
      </c>
      <c r="E31" s="286"/>
      <c r="F31" s="286"/>
      <c r="G31" s="286"/>
      <c r="H31" s="287"/>
      <c r="I31" s="200"/>
    </row>
    <row r="32" spans="1:9" s="115" customFormat="1" x14ac:dyDescent="0.2">
      <c r="A32" s="284"/>
      <c r="B32" s="290"/>
      <c r="C32" s="286"/>
      <c r="D32" s="286"/>
      <c r="E32" s="286"/>
      <c r="F32" s="286"/>
      <c r="G32" s="286"/>
      <c r="H32" s="287"/>
      <c r="I32" s="200"/>
    </row>
    <row r="33" spans="1:9" s="115" customFormat="1" x14ac:dyDescent="0.2">
      <c r="A33" s="46" t="s">
        <v>94</v>
      </c>
      <c r="B33" s="179" t="s">
        <v>95</v>
      </c>
      <c r="C33" s="179"/>
      <c r="D33" s="48">
        <v>56</v>
      </c>
      <c r="E33" s="48">
        <v>1</v>
      </c>
      <c r="F33" s="61">
        <f t="shared" ref="F33:F39" si="2">(D33*E33)</f>
        <v>56</v>
      </c>
      <c r="G33" s="48">
        <v>2</v>
      </c>
      <c r="H33" s="204">
        <f t="shared" ref="H33:H39" si="3">(F33*G33)</f>
        <v>112</v>
      </c>
      <c r="I33" s="200"/>
    </row>
    <row r="34" spans="1:9" s="115" customFormat="1" x14ac:dyDescent="0.2">
      <c r="A34" s="46" t="s">
        <v>96</v>
      </c>
      <c r="B34" s="179" t="s">
        <v>97</v>
      </c>
      <c r="C34" s="179"/>
      <c r="D34" s="48">
        <v>2</v>
      </c>
      <c r="E34" s="48">
        <v>1</v>
      </c>
      <c r="F34" s="61">
        <f t="shared" si="2"/>
        <v>2</v>
      </c>
      <c r="G34" s="48">
        <v>0.5</v>
      </c>
      <c r="H34" s="204">
        <f t="shared" si="3"/>
        <v>1</v>
      </c>
      <c r="I34" s="200"/>
    </row>
    <row r="35" spans="1:9" s="115" customFormat="1" ht="24" x14ac:dyDescent="0.2">
      <c r="A35" s="46" t="s">
        <v>98</v>
      </c>
      <c r="B35" s="179" t="s">
        <v>99</v>
      </c>
      <c r="C35" s="179"/>
      <c r="D35" s="48">
        <v>100</v>
      </c>
      <c r="E35" s="48">
        <v>1</v>
      </c>
      <c r="F35" s="61">
        <f t="shared" si="2"/>
        <v>100</v>
      </c>
      <c r="G35" s="48">
        <v>8</v>
      </c>
      <c r="H35" s="204">
        <f t="shared" si="3"/>
        <v>800</v>
      </c>
      <c r="I35" s="200"/>
    </row>
    <row r="36" spans="1:9" s="115" customFormat="1" x14ac:dyDescent="0.2">
      <c r="A36" s="46" t="s">
        <v>100</v>
      </c>
      <c r="B36" s="188" t="s">
        <v>101</v>
      </c>
      <c r="C36" s="188"/>
      <c r="D36" s="48">
        <v>14</v>
      </c>
      <c r="E36" s="48">
        <v>1</v>
      </c>
      <c r="F36" s="61">
        <f t="shared" si="2"/>
        <v>14</v>
      </c>
      <c r="G36" s="48">
        <v>19</v>
      </c>
      <c r="H36" s="204">
        <f t="shared" si="3"/>
        <v>266</v>
      </c>
      <c r="I36" s="200"/>
    </row>
    <row r="37" spans="1:9" s="115" customFormat="1" ht="24" x14ac:dyDescent="0.2">
      <c r="A37" s="46" t="s">
        <v>143</v>
      </c>
      <c r="B37" s="179" t="s">
        <v>102</v>
      </c>
      <c r="C37" s="179" t="s">
        <v>103</v>
      </c>
      <c r="D37" s="48">
        <v>55</v>
      </c>
      <c r="E37" s="48">
        <v>5</v>
      </c>
      <c r="F37" s="61">
        <f t="shared" si="2"/>
        <v>275</v>
      </c>
      <c r="G37" s="48">
        <v>3.5</v>
      </c>
      <c r="H37" s="204">
        <f t="shared" si="3"/>
        <v>962.5</v>
      </c>
      <c r="I37" s="200"/>
    </row>
    <row r="38" spans="1:9" s="115" customFormat="1" ht="24" x14ac:dyDescent="0.2">
      <c r="A38" s="180" t="s">
        <v>223</v>
      </c>
      <c r="B38" s="179" t="s">
        <v>102</v>
      </c>
      <c r="C38" s="179" t="s">
        <v>103</v>
      </c>
      <c r="D38" s="98">
        <v>55</v>
      </c>
      <c r="E38" s="98">
        <v>8</v>
      </c>
      <c r="F38" s="99">
        <f t="shared" si="2"/>
        <v>440</v>
      </c>
      <c r="G38" s="98">
        <v>3.5</v>
      </c>
      <c r="H38" s="206">
        <f t="shared" si="3"/>
        <v>1540</v>
      </c>
      <c r="I38" s="200"/>
    </row>
    <row r="39" spans="1:9" s="115" customFormat="1" ht="13.5" thickBot="1" x14ac:dyDescent="0.25">
      <c r="A39" s="103" t="s">
        <v>104</v>
      </c>
      <c r="B39" s="32" t="s">
        <v>105</v>
      </c>
      <c r="C39" s="32"/>
      <c r="D39" s="104">
        <v>56</v>
      </c>
      <c r="E39" s="104">
        <v>1</v>
      </c>
      <c r="F39" s="62">
        <f t="shared" si="2"/>
        <v>56</v>
      </c>
      <c r="G39" s="104">
        <v>2</v>
      </c>
      <c r="H39" s="207">
        <f t="shared" si="3"/>
        <v>112</v>
      </c>
      <c r="I39" s="201"/>
    </row>
    <row r="40" spans="1:9" s="115" customFormat="1" ht="20.100000000000001" customHeight="1" thickTop="1" x14ac:dyDescent="0.2">
      <c r="A40" s="116"/>
      <c r="B40" s="128" t="s">
        <v>168</v>
      </c>
      <c r="C40" s="72"/>
      <c r="D40" s="26">
        <f>SUM(D10)</f>
        <v>11211</v>
      </c>
      <c r="E40" s="25">
        <f>SUM(F40/D40)</f>
        <v>1.4755383105878157</v>
      </c>
      <c r="F40" s="63">
        <f>SUM(F10:F39)</f>
        <v>16542.260000000002</v>
      </c>
      <c r="G40" s="25">
        <f>SUM(H40/F40)</f>
        <v>1.670295201502092</v>
      </c>
      <c r="H40" s="208">
        <f>SUM(H8:H39)</f>
        <v>27630.4575</v>
      </c>
      <c r="I40" s="202">
        <f>SUM(I8:I39)</f>
        <v>0</v>
      </c>
    </row>
    <row r="41" spans="1:9" s="115" customFormat="1" ht="20.100000000000001" customHeight="1" x14ac:dyDescent="0.2">
      <c r="A41" s="100"/>
      <c r="B41" s="161" t="s">
        <v>165</v>
      </c>
      <c r="C41" s="12"/>
      <c r="D41" s="162"/>
      <c r="E41" s="163"/>
      <c r="F41" s="164"/>
      <c r="G41" s="163"/>
      <c r="H41" s="164"/>
    </row>
    <row r="42" spans="1:9" s="115" customFormat="1" ht="38.25" x14ac:dyDescent="0.2">
      <c r="A42" s="138" t="s">
        <v>1</v>
      </c>
      <c r="B42" s="138" t="s">
        <v>2</v>
      </c>
      <c r="C42" s="138" t="s">
        <v>3</v>
      </c>
      <c r="D42" s="138" t="s">
        <v>145</v>
      </c>
      <c r="E42" s="149" t="s">
        <v>169</v>
      </c>
      <c r="F42" s="127" t="s">
        <v>146</v>
      </c>
      <c r="G42" s="138" t="s">
        <v>170</v>
      </c>
      <c r="H42" s="127" t="s">
        <v>163</v>
      </c>
      <c r="I42" s="138" t="s">
        <v>256</v>
      </c>
    </row>
    <row r="43" spans="1:9" s="115" customFormat="1" ht="39.950000000000003" customHeight="1" x14ac:dyDescent="0.2">
      <c r="A43" s="46" t="s">
        <v>70</v>
      </c>
      <c r="B43" s="179" t="s">
        <v>71</v>
      </c>
      <c r="C43" s="179" t="s">
        <v>13</v>
      </c>
      <c r="D43" s="286" t="s">
        <v>203</v>
      </c>
      <c r="E43" s="286"/>
      <c r="F43" s="286"/>
      <c r="G43" s="286"/>
      <c r="H43" s="286"/>
      <c r="I43" s="200"/>
    </row>
    <row r="44" spans="1:9" s="115" customFormat="1" ht="24" x14ac:dyDescent="0.2">
      <c r="A44" s="46" t="s">
        <v>43</v>
      </c>
      <c r="B44" s="179" t="s">
        <v>72</v>
      </c>
      <c r="C44" s="179"/>
      <c r="D44" s="83">
        <v>11211</v>
      </c>
      <c r="E44" s="179">
        <v>1</v>
      </c>
      <c r="F44" s="61">
        <f t="shared" ref="F44:F66" si="4">(D44*E44)</f>
        <v>11211</v>
      </c>
      <c r="G44" s="48">
        <v>0.08</v>
      </c>
      <c r="H44" s="61">
        <f t="shared" ref="H44:H66" si="5">(F44*G44)</f>
        <v>896.88</v>
      </c>
      <c r="I44" s="200"/>
    </row>
    <row r="45" spans="1:9" s="115" customFormat="1" ht="24" x14ac:dyDescent="0.2">
      <c r="A45" s="46" t="s">
        <v>73</v>
      </c>
      <c r="B45" s="179" t="s">
        <v>74</v>
      </c>
      <c r="C45" s="179"/>
      <c r="D45" s="48">
        <v>250</v>
      </c>
      <c r="E45" s="179">
        <v>1</v>
      </c>
      <c r="F45" s="61">
        <f t="shared" si="4"/>
        <v>250</v>
      </c>
      <c r="G45" s="48">
        <v>0.08</v>
      </c>
      <c r="H45" s="61">
        <f t="shared" si="5"/>
        <v>20</v>
      </c>
      <c r="I45" s="200"/>
    </row>
    <row r="46" spans="1:9" s="115" customFormat="1" ht="24" x14ac:dyDescent="0.2">
      <c r="A46" s="177" t="s">
        <v>247</v>
      </c>
      <c r="B46" s="179" t="s">
        <v>243</v>
      </c>
      <c r="C46" s="179"/>
      <c r="D46" s="48">
        <v>30</v>
      </c>
      <c r="E46" s="179">
        <v>5.5330000000000004</v>
      </c>
      <c r="F46" s="61">
        <v>166</v>
      </c>
      <c r="G46" s="48">
        <v>0.08</v>
      </c>
      <c r="H46" s="61">
        <f>(F46*G46)</f>
        <v>13.280000000000001</v>
      </c>
      <c r="I46" s="200"/>
    </row>
    <row r="47" spans="1:9" s="115" customFormat="1" ht="24" x14ac:dyDescent="0.2">
      <c r="A47" s="46" t="s">
        <v>75</v>
      </c>
      <c r="B47" s="179" t="s">
        <v>76</v>
      </c>
      <c r="C47" s="179"/>
      <c r="D47" s="48">
        <v>97</v>
      </c>
      <c r="E47" s="179">
        <v>1</v>
      </c>
      <c r="F47" s="61">
        <f t="shared" si="4"/>
        <v>97</v>
      </c>
      <c r="G47" s="48">
        <v>0.08</v>
      </c>
      <c r="H47" s="61">
        <f t="shared" si="5"/>
        <v>7.76</v>
      </c>
      <c r="I47" s="200"/>
    </row>
    <row r="48" spans="1:9" s="115" customFormat="1" ht="36" x14ac:dyDescent="0.2">
      <c r="A48" s="46" t="s">
        <v>77</v>
      </c>
      <c r="B48" s="179" t="s">
        <v>78</v>
      </c>
      <c r="C48" s="179"/>
      <c r="D48" s="48">
        <v>68</v>
      </c>
      <c r="E48" s="179">
        <v>1</v>
      </c>
      <c r="F48" s="61">
        <f t="shared" si="4"/>
        <v>68</v>
      </c>
      <c r="G48" s="48">
        <v>0.08</v>
      </c>
      <c r="H48" s="61">
        <f t="shared" si="5"/>
        <v>5.44</v>
      </c>
      <c r="I48" s="200"/>
    </row>
    <row r="49" spans="1:9" s="115" customFormat="1" x14ac:dyDescent="0.2">
      <c r="A49" s="46" t="s">
        <v>79</v>
      </c>
      <c r="B49" s="179" t="s">
        <v>80</v>
      </c>
      <c r="C49" s="179"/>
      <c r="D49" s="48">
        <v>97</v>
      </c>
      <c r="E49" s="179">
        <v>1</v>
      </c>
      <c r="F49" s="61">
        <f t="shared" si="4"/>
        <v>97</v>
      </c>
      <c r="G49" s="48">
        <v>0.08</v>
      </c>
      <c r="H49" s="61">
        <f t="shared" si="5"/>
        <v>7.76</v>
      </c>
      <c r="I49" s="200"/>
    </row>
    <row r="50" spans="1:9" s="115" customFormat="1" x14ac:dyDescent="0.2">
      <c r="A50" s="46" t="s">
        <v>52</v>
      </c>
      <c r="B50" s="179" t="s">
        <v>81</v>
      </c>
      <c r="C50" s="179"/>
      <c r="D50" s="48">
        <v>97</v>
      </c>
      <c r="E50" s="179">
        <v>1</v>
      </c>
      <c r="F50" s="61">
        <f t="shared" si="4"/>
        <v>97</v>
      </c>
      <c r="G50" s="48">
        <v>0.08</v>
      </c>
      <c r="H50" s="61">
        <f t="shared" si="5"/>
        <v>7.76</v>
      </c>
      <c r="I50" s="200"/>
    </row>
    <row r="51" spans="1:9" s="115" customFormat="1" x14ac:dyDescent="0.2">
      <c r="A51" s="46" t="s">
        <v>82</v>
      </c>
      <c r="B51" s="179" t="s">
        <v>83</v>
      </c>
      <c r="C51" s="179"/>
      <c r="D51" s="83">
        <v>11211</v>
      </c>
      <c r="E51" s="179">
        <v>9.3658014450000007</v>
      </c>
      <c r="F51" s="61">
        <f t="shared" si="4"/>
        <v>104999.99999989501</v>
      </c>
      <c r="G51" s="48">
        <v>0.08</v>
      </c>
      <c r="H51" s="61">
        <f t="shared" si="5"/>
        <v>8399.9999999915999</v>
      </c>
      <c r="I51" s="200"/>
    </row>
    <row r="52" spans="1:9" s="115" customFormat="1" ht="24" x14ac:dyDescent="0.2">
      <c r="A52" s="46" t="s">
        <v>245</v>
      </c>
      <c r="B52" s="179" t="s">
        <v>244</v>
      </c>
      <c r="C52" s="179"/>
      <c r="D52" s="83">
        <v>11211</v>
      </c>
      <c r="E52" s="179">
        <v>10.257782535</v>
      </c>
      <c r="F52" s="61">
        <f>(D52*E52)</f>
        <v>114999.99999988501</v>
      </c>
      <c r="G52" s="48">
        <v>0.08</v>
      </c>
      <c r="H52" s="61">
        <f>(F52*G52)</f>
        <v>9199.9999999908014</v>
      </c>
      <c r="I52" s="200"/>
    </row>
    <row r="53" spans="1:9" s="115" customFormat="1" ht="24" x14ac:dyDescent="0.2">
      <c r="A53" s="46" t="s">
        <v>85</v>
      </c>
      <c r="B53" s="179" t="s">
        <v>86</v>
      </c>
      <c r="C53" s="179"/>
      <c r="D53" s="48">
        <v>88</v>
      </c>
      <c r="E53" s="179">
        <v>1</v>
      </c>
      <c r="F53" s="61">
        <f t="shared" si="4"/>
        <v>88</v>
      </c>
      <c r="G53" s="48">
        <v>0.33</v>
      </c>
      <c r="H53" s="61">
        <f t="shared" si="5"/>
        <v>29.040000000000003</v>
      </c>
      <c r="I53" s="200"/>
    </row>
    <row r="54" spans="1:9" s="115" customFormat="1" x14ac:dyDescent="0.2">
      <c r="A54" s="46">
        <v>250.22</v>
      </c>
      <c r="B54" s="179" t="s">
        <v>87</v>
      </c>
      <c r="C54" s="179"/>
      <c r="D54" s="48">
        <v>97</v>
      </c>
      <c r="E54" s="179">
        <v>1</v>
      </c>
      <c r="F54" s="61">
        <f t="shared" si="4"/>
        <v>97</v>
      </c>
      <c r="G54" s="48">
        <v>0.33</v>
      </c>
      <c r="H54" s="61">
        <f t="shared" si="5"/>
        <v>32.01</v>
      </c>
      <c r="I54" s="200"/>
    </row>
    <row r="55" spans="1:9" s="115" customFormat="1" ht="24" x14ac:dyDescent="0.2">
      <c r="A55" s="46" t="s">
        <v>195</v>
      </c>
      <c r="B55" s="179" t="s">
        <v>89</v>
      </c>
      <c r="C55" s="179"/>
      <c r="D55" s="83">
        <v>2783</v>
      </c>
      <c r="E55" s="48">
        <v>1</v>
      </c>
      <c r="F55" s="61">
        <f t="shared" si="4"/>
        <v>2783</v>
      </c>
      <c r="G55" s="48">
        <v>0.25</v>
      </c>
      <c r="H55" s="61">
        <f t="shared" si="5"/>
        <v>695.75</v>
      </c>
      <c r="I55" s="200"/>
    </row>
    <row r="56" spans="1:9" s="115" customFormat="1" ht="24" x14ac:dyDescent="0.2">
      <c r="A56" s="46" t="s">
        <v>90</v>
      </c>
      <c r="B56" s="179" t="s">
        <v>91</v>
      </c>
      <c r="C56" s="179"/>
      <c r="D56" s="48">
        <v>88</v>
      </c>
      <c r="E56" s="179">
        <v>1</v>
      </c>
      <c r="F56" s="61">
        <f t="shared" si="4"/>
        <v>88</v>
      </c>
      <c r="G56" s="48">
        <v>2</v>
      </c>
      <c r="H56" s="61">
        <f t="shared" si="5"/>
        <v>176</v>
      </c>
      <c r="I56" s="200"/>
    </row>
    <row r="57" spans="1:9" s="115" customFormat="1" ht="24" x14ac:dyDescent="0.2">
      <c r="A57" s="46" t="s">
        <v>152</v>
      </c>
      <c r="B57" s="179" t="s">
        <v>92</v>
      </c>
      <c r="C57" s="179"/>
      <c r="D57" s="48">
        <v>300</v>
      </c>
      <c r="E57" s="179">
        <v>1</v>
      </c>
      <c r="F57" s="61">
        <f t="shared" si="4"/>
        <v>300</v>
      </c>
      <c r="G57" s="48">
        <v>0.08</v>
      </c>
      <c r="H57" s="61">
        <f t="shared" si="5"/>
        <v>24</v>
      </c>
      <c r="I57" s="200"/>
    </row>
    <row r="58" spans="1:9" s="115" customFormat="1" ht="24" x14ac:dyDescent="0.2">
      <c r="A58" s="46" t="s">
        <v>63</v>
      </c>
      <c r="B58" s="179" t="s">
        <v>159</v>
      </c>
      <c r="C58" s="179"/>
      <c r="D58" s="83">
        <v>1000</v>
      </c>
      <c r="E58" s="179">
        <v>1</v>
      </c>
      <c r="F58" s="61">
        <f t="shared" si="4"/>
        <v>1000</v>
      </c>
      <c r="G58" s="48">
        <v>0.02</v>
      </c>
      <c r="H58" s="61">
        <f t="shared" si="5"/>
        <v>20</v>
      </c>
      <c r="I58" s="200"/>
    </row>
    <row r="59" spans="1:9" x14ac:dyDescent="0.2">
      <c r="A59" s="5" t="s">
        <v>158</v>
      </c>
      <c r="B59" s="3" t="s">
        <v>106</v>
      </c>
      <c r="C59" s="3"/>
      <c r="D59" s="7">
        <v>56</v>
      </c>
      <c r="E59" s="8">
        <v>1</v>
      </c>
      <c r="F59" s="54">
        <f t="shared" si="4"/>
        <v>56</v>
      </c>
      <c r="G59" s="7">
        <v>0.08</v>
      </c>
      <c r="H59" s="54">
        <f t="shared" si="5"/>
        <v>4.4800000000000004</v>
      </c>
      <c r="I59" s="199"/>
    </row>
    <row r="60" spans="1:9" ht="24" x14ac:dyDescent="0.2">
      <c r="A60" s="5" t="s">
        <v>154</v>
      </c>
      <c r="B60" s="3" t="s">
        <v>107</v>
      </c>
      <c r="C60" s="3"/>
      <c r="D60" s="6">
        <v>1600</v>
      </c>
      <c r="E60" s="8">
        <v>1</v>
      </c>
      <c r="F60" s="54">
        <f t="shared" si="4"/>
        <v>1600</v>
      </c>
      <c r="G60" s="7">
        <v>0.08</v>
      </c>
      <c r="H60" s="54">
        <f t="shared" si="5"/>
        <v>128</v>
      </c>
      <c r="I60" s="199"/>
    </row>
    <row r="61" spans="1:9" ht="24" x14ac:dyDescent="0.2">
      <c r="A61" s="5" t="s">
        <v>94</v>
      </c>
      <c r="B61" s="3" t="s">
        <v>108</v>
      </c>
      <c r="C61" s="3"/>
      <c r="D61" s="7">
        <v>56</v>
      </c>
      <c r="E61" s="8">
        <v>1</v>
      </c>
      <c r="F61" s="54">
        <f t="shared" si="4"/>
        <v>56</v>
      </c>
      <c r="G61" s="7">
        <v>0.33</v>
      </c>
      <c r="H61" s="54">
        <f t="shared" si="5"/>
        <v>18.48</v>
      </c>
      <c r="I61" s="199"/>
    </row>
    <row r="62" spans="1:9" x14ac:dyDescent="0.2">
      <c r="A62" s="5" t="s">
        <v>96</v>
      </c>
      <c r="B62" s="3" t="s">
        <v>109</v>
      </c>
      <c r="C62" s="3"/>
      <c r="D62" s="7">
        <v>2</v>
      </c>
      <c r="E62" s="8">
        <v>1</v>
      </c>
      <c r="F62" s="54">
        <f t="shared" si="4"/>
        <v>2</v>
      </c>
      <c r="G62" s="7">
        <v>0.08</v>
      </c>
      <c r="H62" s="54">
        <f t="shared" si="5"/>
        <v>0.16</v>
      </c>
      <c r="I62" s="199"/>
    </row>
    <row r="63" spans="1:9" x14ac:dyDescent="0.2">
      <c r="A63" s="5" t="s">
        <v>110</v>
      </c>
      <c r="B63" s="3" t="s">
        <v>111</v>
      </c>
      <c r="C63" s="3"/>
      <c r="D63" s="7">
        <v>56</v>
      </c>
      <c r="E63" s="8">
        <v>1</v>
      </c>
      <c r="F63" s="54">
        <f t="shared" si="4"/>
        <v>56</v>
      </c>
      <c r="G63" s="7">
        <v>2</v>
      </c>
      <c r="H63" s="54">
        <f t="shared" si="5"/>
        <v>112</v>
      </c>
      <c r="I63" s="199"/>
    </row>
    <row r="64" spans="1:9" ht="24" x14ac:dyDescent="0.2">
      <c r="A64" s="5" t="s">
        <v>155</v>
      </c>
      <c r="B64" s="3" t="s">
        <v>147</v>
      </c>
      <c r="C64" s="3"/>
      <c r="D64" s="7">
        <v>56</v>
      </c>
      <c r="E64" s="8">
        <v>1</v>
      </c>
      <c r="F64" s="54">
        <f t="shared" si="4"/>
        <v>56</v>
      </c>
      <c r="G64" s="7">
        <v>5.67</v>
      </c>
      <c r="H64" s="54">
        <f t="shared" si="5"/>
        <v>317.52</v>
      </c>
      <c r="I64" s="199"/>
    </row>
    <row r="65" spans="1:9" ht="24" x14ac:dyDescent="0.2">
      <c r="A65" s="5" t="s">
        <v>144</v>
      </c>
      <c r="B65" s="3" t="s">
        <v>112</v>
      </c>
      <c r="C65" s="3"/>
      <c r="D65" s="7">
        <v>56</v>
      </c>
      <c r="E65" s="8">
        <v>1</v>
      </c>
      <c r="F65" s="54">
        <f t="shared" si="4"/>
        <v>56</v>
      </c>
      <c r="G65" s="7">
        <v>0.33</v>
      </c>
      <c r="H65" s="54">
        <f t="shared" si="5"/>
        <v>18.48</v>
      </c>
      <c r="I65" s="199"/>
    </row>
    <row r="66" spans="1:9" ht="24.75" thickBot="1" x14ac:dyDescent="0.25">
      <c r="A66" s="29" t="s">
        <v>156</v>
      </c>
      <c r="B66" s="30" t="s">
        <v>113</v>
      </c>
      <c r="C66" s="30"/>
      <c r="D66" s="33">
        <v>1600</v>
      </c>
      <c r="E66" s="32">
        <v>1</v>
      </c>
      <c r="F66" s="53">
        <f t="shared" si="4"/>
        <v>1600</v>
      </c>
      <c r="G66" s="31">
        <v>419.9</v>
      </c>
      <c r="H66" s="53">
        <f t="shared" si="5"/>
        <v>671840</v>
      </c>
      <c r="I66" s="210"/>
    </row>
    <row r="67" spans="1:9" ht="20.100000000000001" customHeight="1" thickTop="1" x14ac:dyDescent="0.2">
      <c r="A67" s="139"/>
      <c r="B67" s="140" t="s">
        <v>167</v>
      </c>
      <c r="C67" s="24"/>
      <c r="D67" s="26">
        <f>SUM(D52)</f>
        <v>11211</v>
      </c>
      <c r="E67" s="25">
        <f>SUM(F67/D67)</f>
        <v>21.391847292817772</v>
      </c>
      <c r="F67" s="63">
        <f>SUM(F44:F66)</f>
        <v>239823.99999978003</v>
      </c>
      <c r="G67" s="27">
        <f>SUM(H67/F67)</f>
        <v>2.8853442524543707</v>
      </c>
      <c r="H67" s="49">
        <f>SUM(H44:H66)</f>
        <v>691974.79999998235</v>
      </c>
      <c r="I67" s="211">
        <f>SUM(I43:I66)</f>
        <v>0</v>
      </c>
    </row>
    <row r="69" spans="1:9" x14ac:dyDescent="0.2">
      <c r="A69" s="16"/>
      <c r="B69" s="17"/>
      <c r="C69" s="17"/>
      <c r="D69" s="18"/>
      <c r="E69" s="19"/>
      <c r="F69" s="59"/>
      <c r="G69" s="18"/>
      <c r="H69" s="59"/>
    </row>
    <row r="70" spans="1:9" ht="38.25" x14ac:dyDescent="0.2">
      <c r="A70" s="134" t="s">
        <v>10</v>
      </c>
      <c r="B70" s="134" t="s">
        <v>10</v>
      </c>
      <c r="C70" s="135" t="s">
        <v>10</v>
      </c>
      <c r="D70" s="124" t="s">
        <v>4</v>
      </c>
      <c r="E70" s="125" t="s">
        <v>161</v>
      </c>
      <c r="F70" s="126" t="s">
        <v>5</v>
      </c>
      <c r="G70" s="124" t="s">
        <v>164</v>
      </c>
      <c r="H70" s="126" t="s">
        <v>163</v>
      </c>
    </row>
    <row r="71" spans="1:9" ht="20.100000000000001" customHeight="1" x14ac:dyDescent="0.2">
      <c r="A71" s="16"/>
      <c r="B71" s="39"/>
      <c r="C71" s="40" t="s">
        <v>172</v>
      </c>
      <c r="D71" s="28">
        <f>SUM(D40)</f>
        <v>11211</v>
      </c>
      <c r="E71" s="25">
        <f>+F71/D71</f>
        <v>1.4755383105878157</v>
      </c>
      <c r="F71" s="49">
        <f>SUM(F40)</f>
        <v>16542.260000000002</v>
      </c>
      <c r="G71" s="27">
        <f>SUM(G40)</f>
        <v>1.670295201502092</v>
      </c>
      <c r="H71" s="49">
        <f>SUM(H40)</f>
        <v>27630.4575</v>
      </c>
    </row>
    <row r="72" spans="1:9" ht="20.100000000000001" customHeight="1" thickBot="1" x14ac:dyDescent="0.25">
      <c r="A72" s="16"/>
      <c r="B72" s="236"/>
      <c r="C72" s="237" t="s">
        <v>173</v>
      </c>
      <c r="D72" s="238">
        <f>+D67</f>
        <v>11211</v>
      </c>
      <c r="E72" s="239">
        <f>+F72/D72</f>
        <v>21.391847292817772</v>
      </c>
      <c r="F72" s="243">
        <f>+F67</f>
        <v>239823.99999978003</v>
      </c>
      <c r="G72" s="241">
        <f>SUM(G67)</f>
        <v>2.8853442524543707</v>
      </c>
      <c r="H72" s="242">
        <f>SUM(H67)</f>
        <v>691974.79999998235</v>
      </c>
    </row>
    <row r="73" spans="1:9" ht="20.100000000000001" customHeight="1" x14ac:dyDescent="0.2">
      <c r="A73" s="16"/>
      <c r="B73" s="38"/>
      <c r="C73" s="43" t="s">
        <v>174</v>
      </c>
      <c r="D73" s="28">
        <v>11211</v>
      </c>
      <c r="E73" s="25">
        <f>SUM(E71)</f>
        <v>1.4755383105878157</v>
      </c>
      <c r="F73" s="49">
        <f>SUM(F71:F72)</f>
        <v>256366.25999978004</v>
      </c>
      <c r="G73" s="27">
        <f>SUM(H73/F73)</f>
        <v>2.8069421362257256</v>
      </c>
      <c r="H73" s="49">
        <f>SUM(H71:H72)</f>
        <v>719605.25749998237</v>
      </c>
    </row>
  </sheetData>
  <customSheetViews>
    <customSheetView guid="{43CE0980-16DB-4E22-8EA6-0AEAE9E015A0}" showPageBreaks="1" printArea="1" topLeftCell="A52">
      <selection activeCell="N70" sqref="N70"/>
      <pageMargins left="0.5" right="0.5" top="0.75" bottom="0.5" header="0.5" footer="0.5"/>
      <pageSetup scale="93" orientation="landscape" r:id="rId1"/>
      <headerFooter alignWithMargins="0">
        <oddHeader>&amp;L#0584-0293</oddHeader>
        <oddFooter>&amp;LPrivate Not For Profit&amp;C&amp;P</oddFooter>
      </headerFooter>
    </customSheetView>
    <customSheetView guid="{560DF61A-B658-4FBC-9DF7-20AB0D1D805E}" topLeftCell="A52">
      <selection activeCell="N70" sqref="N70"/>
      <pageMargins left="0.5" right="0.5" top="0.75" bottom="0.5" header="0.5" footer="0.5"/>
      <pageSetup scale="93" orientation="landscape" r:id="rId2"/>
      <headerFooter alignWithMargins="0">
        <oddHeader>&amp;L#0584-0293</oddHeader>
        <oddFooter>&amp;LPrivate Not For Profit&amp;C&amp;P</oddFooter>
      </headerFooter>
    </customSheetView>
    <customSheetView guid="{A899015A-2C64-413A-B63F-B0E98A099EF4}" scale="110" showPageBreaks="1" printArea="1" view="pageBreakPreview" topLeftCell="A37">
      <selection activeCell="F73" sqref="F73"/>
      <pageMargins left="0.5" right="0.5" top="0.75" bottom="0.5" header="0.5" footer="0.5"/>
      <pageSetup scale="93" orientation="landscape" r:id="rId3"/>
      <headerFooter alignWithMargins="0">
        <oddHeader>&amp;L#0584-0293</oddHeader>
        <oddFooter>&amp;LPrivate Not For Profit&amp;C&amp;P</oddFooter>
      </headerFooter>
    </customSheetView>
    <customSheetView guid="{9F05FDF0-D37F-4C9D-91AA-2B3C11B22B60}" showPageBreaks="1" printArea="1" topLeftCell="A58">
      <selection activeCell="B33" sqref="B33"/>
      <pageMargins left="0.5" right="0.5" top="0.75" bottom="0.5" header="0.5" footer="0.5"/>
      <pageSetup scale="95" orientation="landscape" r:id="rId4"/>
      <headerFooter alignWithMargins="0">
        <oddHeader>&amp;L#0584-0293</oddHeader>
        <oddFooter>&amp;LPrivate Not For Profit&amp;C&amp;P</oddFooter>
      </headerFooter>
    </customSheetView>
    <customSheetView guid="{D3D315D6-66E8-4670-91E3-8C6819D134BA}" scale="110" showPageBreaks="1" printArea="1" view="pageBreakPreview" topLeftCell="A58">
      <selection activeCell="C70" sqref="C70"/>
      <pageMargins left="0.5" right="0.5" top="0.75" bottom="0.5" header="0.5" footer="0.5"/>
      <pageSetup scale="95" orientation="landscape" r:id="rId5"/>
      <headerFooter alignWithMargins="0">
        <oddHeader>&amp;L#0584-0293</oddHeader>
        <oddFooter>&amp;LPrivate Not For Profit&amp;C&amp;P</oddFooter>
      </headerFooter>
    </customSheetView>
    <customSheetView guid="{C686A422-F4F9-41DD-8D6D-E5DD48EB76E8}" scale="110" showPageBreaks="1" printArea="1" view="pageBreakPreview" topLeftCell="A16">
      <selection activeCell="J64" sqref="J64"/>
      <pageMargins left="0.5" right="0.5" top="0.75" bottom="0.5" header="0.5" footer="0.5"/>
      <pageSetup scale="93" orientation="landscape" r:id="rId6"/>
      <headerFooter alignWithMargins="0">
        <oddHeader>&amp;L#0584-0293</oddHeader>
        <oddFooter>&amp;LPrivate Not For Profit&amp;C&amp;P</oddFooter>
      </headerFooter>
    </customSheetView>
  </customSheetViews>
  <mergeCells count="8">
    <mergeCell ref="D43:H43"/>
    <mergeCell ref="D8:H8"/>
    <mergeCell ref="A31:A32"/>
    <mergeCell ref="B3:G3"/>
    <mergeCell ref="B2:G2"/>
    <mergeCell ref="B31:B32"/>
    <mergeCell ref="C31:C32"/>
    <mergeCell ref="D31:H32"/>
  </mergeCells>
  <phoneticPr fontId="5" type="noConversion"/>
  <pageMargins left="0.5" right="0.5" top="0.75" bottom="0.5" header="0.5" footer="0.5"/>
  <pageSetup scale="93" orientation="landscape" r:id="rId7"/>
  <headerFooter alignWithMargins="0">
    <oddHeader>&amp;L#0584-0293</oddHeader>
    <oddFooter>&amp;LPrivate Not For Profit&amp;C&amp;P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2"/>
  </sheetPr>
  <dimension ref="A1:L11"/>
  <sheetViews>
    <sheetView zoomScaleNormal="100" zoomScaleSheetLayoutView="110" workbookViewId="0">
      <selection activeCell="H22" sqref="H22"/>
    </sheetView>
  </sheetViews>
  <sheetFormatPr defaultRowHeight="12.75" x14ac:dyDescent="0.2"/>
  <cols>
    <col min="1" max="1" width="4.7109375" customWidth="1"/>
    <col min="2" max="3" width="12.5703125" customWidth="1"/>
    <col min="4" max="4" width="24.42578125" customWidth="1"/>
    <col min="5" max="5" width="9.42578125" customWidth="1"/>
    <col min="6" max="6" width="13.7109375" customWidth="1"/>
    <col min="7" max="8" width="12.7109375" customWidth="1"/>
    <col min="9" max="9" width="13.85546875" customWidth="1"/>
    <col min="10" max="11" width="12.7109375" customWidth="1"/>
  </cols>
  <sheetData>
    <row r="1" spans="1:12" ht="15.75" x14ac:dyDescent="0.25">
      <c r="B1" s="1"/>
      <c r="C1" s="1"/>
    </row>
    <row r="2" spans="1:12" ht="18" x14ac:dyDescent="0.25">
      <c r="B2" s="9"/>
      <c r="C2" s="9"/>
      <c r="D2" s="291" t="s">
        <v>0</v>
      </c>
      <c r="E2" s="291"/>
      <c r="F2" s="291"/>
      <c r="G2" s="291"/>
      <c r="H2" s="291"/>
      <c r="I2" s="291"/>
    </row>
    <row r="3" spans="1:12" ht="18" x14ac:dyDescent="0.25">
      <c r="D3" s="291"/>
      <c r="E3" s="292"/>
      <c r="F3" s="292"/>
      <c r="G3" s="292"/>
      <c r="H3" s="292"/>
      <c r="I3" s="292"/>
      <c r="J3" s="10" t="s">
        <v>10</v>
      </c>
      <c r="K3" s="10"/>
    </row>
    <row r="4" spans="1:12" ht="18" x14ac:dyDescent="0.25">
      <c r="D4" s="11"/>
      <c r="E4" s="9"/>
      <c r="F4" s="9"/>
      <c r="G4" s="9"/>
      <c r="H4" s="9"/>
      <c r="I4" s="9"/>
      <c r="J4" s="10"/>
      <c r="K4" s="10"/>
    </row>
    <row r="5" spans="1:12" ht="15.75" x14ac:dyDescent="0.25">
      <c r="A5" s="4"/>
      <c r="B5" s="2" t="s">
        <v>10</v>
      </c>
      <c r="C5" s="2"/>
      <c r="D5" s="2"/>
      <c r="E5" s="2"/>
      <c r="F5" s="42" t="s">
        <v>210</v>
      </c>
      <c r="G5" s="2"/>
      <c r="H5" s="2"/>
      <c r="I5" s="2"/>
      <c r="J5" s="2"/>
      <c r="K5" s="2"/>
    </row>
    <row r="6" spans="1:12" ht="20.100000000000001" customHeight="1" x14ac:dyDescent="0.2">
      <c r="A6" s="21" t="s">
        <v>162</v>
      </c>
      <c r="D6" s="2"/>
      <c r="E6" s="2"/>
      <c r="F6" s="2"/>
      <c r="G6" s="2"/>
      <c r="H6" s="2"/>
      <c r="I6" s="2"/>
      <c r="J6" s="2"/>
      <c r="K6" s="2"/>
    </row>
    <row r="7" spans="1:12" ht="38.25" x14ac:dyDescent="0.2">
      <c r="A7" s="2"/>
      <c r="B7" s="14" t="s">
        <v>250</v>
      </c>
      <c r="C7" s="14" t="s">
        <v>218</v>
      </c>
      <c r="D7" s="14" t="s">
        <v>2</v>
      </c>
      <c r="E7" s="14" t="s">
        <v>3</v>
      </c>
      <c r="F7" s="14" t="s">
        <v>4</v>
      </c>
      <c r="G7" s="15" t="s">
        <v>161</v>
      </c>
      <c r="H7" s="14" t="s">
        <v>5</v>
      </c>
      <c r="I7" s="14" t="s">
        <v>164</v>
      </c>
      <c r="J7" s="14" t="s">
        <v>163</v>
      </c>
      <c r="K7" s="14" t="s">
        <v>260</v>
      </c>
      <c r="L7" s="82" t="s">
        <v>256</v>
      </c>
    </row>
    <row r="8" spans="1:12" ht="24" x14ac:dyDescent="0.2">
      <c r="A8" s="2"/>
      <c r="B8" s="5" t="s">
        <v>22</v>
      </c>
      <c r="C8" s="5" t="s">
        <v>216</v>
      </c>
      <c r="D8" s="3" t="s">
        <v>23</v>
      </c>
      <c r="E8" s="3"/>
      <c r="F8" s="6">
        <v>457000</v>
      </c>
      <c r="G8" s="44">
        <v>2</v>
      </c>
      <c r="H8" s="6">
        <f>SUM(F8*G8)</f>
        <v>914000</v>
      </c>
      <c r="I8" s="7">
        <v>0.25</v>
      </c>
      <c r="J8" s="6">
        <f>(H8*I8)</f>
        <v>228500</v>
      </c>
      <c r="K8" s="6">
        <v>228500</v>
      </c>
      <c r="L8" s="227">
        <f>+J8-K8</f>
        <v>0</v>
      </c>
    </row>
    <row r="9" spans="1:12" ht="36" x14ac:dyDescent="0.2">
      <c r="A9" s="2"/>
      <c r="B9" s="46" t="s">
        <v>22</v>
      </c>
      <c r="C9" s="46" t="s">
        <v>217</v>
      </c>
      <c r="D9" s="187" t="s">
        <v>23</v>
      </c>
      <c r="E9" s="187"/>
      <c r="F9" s="83">
        <v>47586</v>
      </c>
      <c r="G9" s="191">
        <v>2</v>
      </c>
      <c r="H9" s="83">
        <f>SUM(F9*G9)</f>
        <v>95172</v>
      </c>
      <c r="I9" s="48">
        <v>0.5</v>
      </c>
      <c r="J9" s="83">
        <f>SUM(H9*I9)</f>
        <v>47586</v>
      </c>
      <c r="K9" s="83">
        <v>47586</v>
      </c>
      <c r="L9" s="227">
        <f>+J9-K9</f>
        <v>0</v>
      </c>
    </row>
    <row r="10" spans="1:12" s="115" customFormat="1" ht="36.75" thickBot="1" x14ac:dyDescent="0.25">
      <c r="A10" s="165"/>
      <c r="B10" s="228" t="s">
        <v>116</v>
      </c>
      <c r="C10" s="229" t="s">
        <v>117</v>
      </c>
      <c r="D10" s="229"/>
      <c r="E10" s="230"/>
      <c r="F10" s="230">
        <v>5668</v>
      </c>
      <c r="G10" s="231">
        <v>1.25</v>
      </c>
      <c r="H10" s="230">
        <f t="shared" ref="H10" si="0">(F10*G10)</f>
        <v>7085</v>
      </c>
      <c r="I10" s="232">
        <v>0.6</v>
      </c>
      <c r="J10" s="233">
        <f>(H10*I10)</f>
        <v>4251</v>
      </c>
      <c r="K10" s="233">
        <v>2380.17</v>
      </c>
      <c r="L10" s="234">
        <f>+J10-K10</f>
        <v>1870.83</v>
      </c>
    </row>
    <row r="11" spans="1:12" ht="20.100000000000001" customHeight="1" x14ac:dyDescent="0.2">
      <c r="A11" s="2"/>
      <c r="B11" s="22"/>
      <c r="C11" s="85"/>
      <c r="D11" s="23" t="s">
        <v>197</v>
      </c>
      <c r="E11" s="24"/>
      <c r="F11" s="26">
        <v>457000</v>
      </c>
      <c r="G11" s="34">
        <f>SUM(H11/F11)</f>
        <v>2.223757111597374</v>
      </c>
      <c r="H11" s="26">
        <f>SUM(H8:H10)</f>
        <v>1016257</v>
      </c>
      <c r="I11" s="35">
        <f>SUM(J11/H11)</f>
        <v>0.27585246645287559</v>
      </c>
      <c r="J11" s="28">
        <f>SUM(J8:J10)</f>
        <v>280337</v>
      </c>
      <c r="K11" s="28">
        <v>278466.17</v>
      </c>
      <c r="L11" s="214">
        <f>SUM(L8:L10)</f>
        <v>1870.83</v>
      </c>
    </row>
  </sheetData>
  <customSheetViews>
    <customSheetView guid="{43CE0980-16DB-4E22-8EA6-0AEAE9E015A0}" showPageBreaks="1" printArea="1">
      <selection activeCell="H22" sqref="H22"/>
      <pageMargins left="0.5" right="0.5" top="0.5" bottom="0.5" header="0.5" footer="0.5"/>
      <pageSetup scale="93" orientation="landscape" r:id="rId1"/>
      <headerFooter alignWithMargins="0">
        <oddHeader>&amp;L#0584-0293</oddHeader>
        <oddFooter>&amp;LIndividual/Households&amp;C&amp;P</oddFooter>
      </headerFooter>
    </customSheetView>
    <customSheetView guid="{560DF61A-B658-4FBC-9DF7-20AB0D1D805E}">
      <selection activeCell="J10" sqref="J10"/>
      <pageMargins left="0.5" right="0.5" top="0.5" bottom="0.5" header="0.5" footer="0.5"/>
      <pageSetup scale="93" orientation="landscape" r:id="rId2"/>
      <headerFooter alignWithMargins="0">
        <oddHeader>&amp;L#0584-0293</oddHeader>
        <oddFooter>&amp;LIndividual/Households&amp;C&amp;P</oddFooter>
      </headerFooter>
    </customSheetView>
    <customSheetView guid="{A899015A-2C64-413A-B63F-B0E98A099EF4}" scale="110" showPageBreaks="1" printArea="1" view="pageBreakPreview" topLeftCell="C1">
      <selection activeCell="J10" sqref="J10"/>
      <pageMargins left="0.5" right="0.5" top="0.5" bottom="0.5" header="0.5" footer="0.5"/>
      <pageSetup scale="93" orientation="landscape" r:id="rId3"/>
      <headerFooter alignWithMargins="0">
        <oddHeader>&amp;L#0584-0293</oddHeader>
        <oddFooter>&amp;LIndividual/Households&amp;C&amp;P</oddFooter>
      </headerFooter>
    </customSheetView>
    <customSheetView guid="{9F05FDF0-D37F-4C9D-91AA-2B3C11B22B60}" showPageBreaks="1" printArea="1" topLeftCell="A7">
      <selection activeCell="D17" sqref="D17:D19"/>
      <pageMargins left="0.5" right="0.5" top="0.5" bottom="0.5" header="0.5" footer="0.5"/>
      <pageSetup orientation="landscape" r:id="rId4"/>
      <headerFooter alignWithMargins="0">
        <oddHeader>&amp;L#0584-0293</oddHeader>
        <oddFooter>&amp;LIndividual/Households&amp;C&amp;P</oddFooter>
      </headerFooter>
    </customSheetView>
    <customSheetView guid="{D3D315D6-66E8-4670-91E3-8C6819D134BA}" topLeftCell="D13">
      <selection activeCell="F15" sqref="F15"/>
      <pageMargins left="0.5" right="0.5" top="0.5" bottom="0.5" header="0.5" footer="0.5"/>
      <pageSetup orientation="landscape" r:id="rId5"/>
      <headerFooter alignWithMargins="0">
        <oddHeader>&amp;L#0584-0293</oddHeader>
        <oddFooter>&amp;LIndividual/Households&amp;C&amp;P</oddFooter>
      </headerFooter>
    </customSheetView>
    <customSheetView guid="{C686A422-F4F9-41DD-8D6D-E5DD48EB76E8}" scale="110" showPageBreaks="1" printArea="1" view="pageBreakPreview">
      <selection activeCell="K11" sqref="K11"/>
      <pageMargins left="0.5" right="0.5" top="0.5" bottom="0.5" header="0.5" footer="0.5"/>
      <pageSetup scale="93" orientation="landscape" r:id="rId6"/>
      <headerFooter alignWithMargins="0">
        <oddHeader>&amp;L#0584-0293</oddHeader>
        <oddFooter>&amp;LIndividual/Households&amp;C&amp;P</oddFooter>
      </headerFooter>
    </customSheetView>
  </customSheetViews>
  <mergeCells count="2">
    <mergeCell ref="D3:I3"/>
    <mergeCell ref="D2:I2"/>
  </mergeCells>
  <phoneticPr fontId="5" type="noConversion"/>
  <pageMargins left="0.5" right="0.5" top="0.5" bottom="0.5" header="0.5" footer="0.5"/>
  <pageSetup scale="93" orientation="landscape" r:id="rId7"/>
  <headerFooter alignWithMargins="0">
    <oddHeader>&amp;L#0584-0293</oddHeader>
    <oddFooter>&amp;LIndividual/Households&amp;C&amp;P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6"/>
  <sheetViews>
    <sheetView zoomScaleNormal="100" workbookViewId="0">
      <selection activeCell="C12" sqref="C12"/>
    </sheetView>
  </sheetViews>
  <sheetFormatPr defaultRowHeight="12.75" x14ac:dyDescent="0.2"/>
  <cols>
    <col min="1" max="1" width="24" customWidth="1"/>
    <col min="2" max="2" width="16.140625" style="51" customWidth="1"/>
    <col min="3" max="3" width="17.5703125" style="92" customWidth="1"/>
    <col min="4" max="4" width="15.28515625" style="50" customWidth="1"/>
    <col min="5" max="5" width="16.5703125" style="52" customWidth="1"/>
    <col min="6" max="6" width="21.5703125" style="9" customWidth="1"/>
    <col min="8" max="8" width="9.140625" customWidth="1"/>
  </cols>
  <sheetData>
    <row r="1" spans="1:6" ht="26.25" thickBot="1" x14ac:dyDescent="0.25">
      <c r="A1" s="260" t="s">
        <v>211</v>
      </c>
      <c r="B1" s="261" t="s">
        <v>4</v>
      </c>
      <c r="C1" s="261" t="s">
        <v>5</v>
      </c>
      <c r="D1" s="262" t="s">
        <v>163</v>
      </c>
      <c r="E1" s="263" t="s">
        <v>199</v>
      </c>
      <c r="F1" s="264" t="s">
        <v>200</v>
      </c>
    </row>
    <row r="2" spans="1:6" ht="25.5" x14ac:dyDescent="0.2">
      <c r="A2" s="246" t="s">
        <v>175</v>
      </c>
      <c r="B2" s="247">
        <v>330</v>
      </c>
      <c r="C2" s="247">
        <f>+'Burden Summary'!D5+'Burden Summary'!D14</f>
        <v>187168.97899999999</v>
      </c>
      <c r="D2" s="247">
        <f>+'Burden Summary'!F5+'Burden Summary'!F14</f>
        <v>30853.252700000005</v>
      </c>
      <c r="E2" s="248">
        <v>13.87</v>
      </c>
      <c r="F2" s="249">
        <f>+D2*E2</f>
        <v>427934.61494900007</v>
      </c>
    </row>
    <row r="3" spans="1:6" x14ac:dyDescent="0.2">
      <c r="A3" s="250" t="s">
        <v>198</v>
      </c>
      <c r="B3" s="244">
        <v>500</v>
      </c>
      <c r="C3" s="244">
        <f>+'Burden Summary'!D6+'Burden Summary'!D15</f>
        <v>187136</v>
      </c>
      <c r="D3" s="244">
        <f>+'Burden Summary'!F6+'Burden Summary'!F15</f>
        <v>50276.25</v>
      </c>
      <c r="E3" s="245">
        <v>13.87</v>
      </c>
      <c r="F3" s="251">
        <f>+D3*E3</f>
        <v>697331.58749999991</v>
      </c>
    </row>
    <row r="4" spans="1:6" x14ac:dyDescent="0.2">
      <c r="A4" s="252" t="s">
        <v>176</v>
      </c>
      <c r="B4" s="244">
        <v>11211</v>
      </c>
      <c r="C4" s="244">
        <f>+'Burden Summary'!D7+'Burden Summary'!D16</f>
        <v>267577.26</v>
      </c>
      <c r="D4" s="244">
        <f>+'Burden Summary'!F7+'Burden Summary'!F16</f>
        <v>719605.25749998237</v>
      </c>
      <c r="E4" s="245">
        <v>13.87</v>
      </c>
      <c r="F4" s="251">
        <f>+D4*E4</f>
        <v>9980924.9215247557</v>
      </c>
    </row>
    <row r="5" spans="1:6" ht="13.5" thickBot="1" x14ac:dyDescent="0.25">
      <c r="A5" s="253" t="s">
        <v>177</v>
      </c>
      <c r="B5" s="254">
        <f>+'Burden Summary'!B8+'Burden Summary'!B17</f>
        <v>457000</v>
      </c>
      <c r="C5" s="254">
        <f>+'Burden Summary'!D8+'Burden Summary'!D17</f>
        <v>1016257</v>
      </c>
      <c r="D5" s="254">
        <f>+'Burden Summary'!F8+'Burden Summary'!F17</f>
        <v>280337</v>
      </c>
      <c r="E5" s="255">
        <v>13.87</v>
      </c>
      <c r="F5" s="256">
        <f>+D5*E5</f>
        <v>3888274.19</v>
      </c>
    </row>
    <row r="6" spans="1:6" ht="13.5" thickBot="1" x14ac:dyDescent="0.25">
      <c r="A6" s="257"/>
      <c r="B6" s="258">
        <f>SUM(B2:B5)</f>
        <v>469041</v>
      </c>
      <c r="C6" s="258">
        <f>SUM(C2:C5)</f>
        <v>1658139.2390000001</v>
      </c>
      <c r="D6" s="258">
        <f>SUM(D2:D5)</f>
        <v>1081071.7601999824</v>
      </c>
      <c r="E6" s="259"/>
      <c r="F6" s="265">
        <f>SUM(F2:F5)</f>
        <v>14994465.313973755</v>
      </c>
    </row>
  </sheetData>
  <customSheetViews>
    <customSheetView guid="{43CE0980-16DB-4E22-8EA6-0AEAE9E015A0}">
      <selection activeCell="B2" sqref="B2"/>
      <pageMargins left="0.75" right="0.75" top="1" bottom="1" header="0.5" footer="0.5"/>
      <pageSetup orientation="landscape" r:id="rId1"/>
      <headerFooter alignWithMargins="0">
        <oddHeader>&amp;C&amp;"Arial,Bold"&amp;12OMB# 0584-0293 Annualized Cost to Respondent</oddHeader>
      </headerFooter>
    </customSheetView>
    <customSheetView guid="{560DF61A-B658-4FBC-9DF7-20AB0D1D805E}">
      <selection activeCell="N27" sqref="N27"/>
      <pageMargins left="0.75" right="0.75" top="1" bottom="1" header="0.5" footer="0.5"/>
      <pageSetup orientation="landscape" r:id="rId2"/>
      <headerFooter alignWithMargins="0">
        <oddHeader>&amp;C&amp;"Arial,Bold"&amp;12OMB# 0584-0293 Annualized Cost to Respondent</oddHeader>
      </headerFooter>
    </customSheetView>
    <customSheetView guid="{A899015A-2C64-413A-B63F-B0E98A099EF4}" showPageBreaks="1">
      <selection activeCell="C41" sqref="C41"/>
      <pageMargins left="0.75" right="0.75" top="1" bottom="1" header="0.5" footer="0.5"/>
      <pageSetup orientation="landscape" r:id="rId3"/>
      <headerFooter alignWithMargins="0">
        <oddHeader>&amp;C&amp;"Arial,Bold"&amp;12OMB# 0584-0293 Annualized Cost to Respondent</oddHeader>
      </headerFooter>
    </customSheetView>
    <customSheetView guid="{9F05FDF0-D37F-4C9D-91AA-2B3C11B22B60}" showPageBreaks="1">
      <selection activeCell="D10" sqref="D10"/>
      <pageMargins left="0.75" right="0.75" top="1" bottom="1" header="0.5" footer="0.5"/>
      <pageSetup orientation="landscape" r:id="rId4"/>
      <headerFooter alignWithMargins="0">
        <oddHeader>&amp;C&amp;"Arial,Bold"&amp;12OMB# 0584-0293 Annualized Cost to Respondent</oddHeader>
      </headerFooter>
    </customSheetView>
    <customSheetView guid="{D3D315D6-66E8-4670-91E3-8C6819D134BA}" topLeftCell="C1">
      <selection activeCell="F6" sqref="F6"/>
      <pageMargins left="0.75" right="0.75" top="1" bottom="1" header="0.5" footer="0.5"/>
      <pageSetup orientation="landscape" r:id="rId5"/>
      <headerFooter alignWithMargins="0">
        <oddHeader>&amp;C&amp;"Arial,Bold"&amp;12OMB# 0584-0293 Annualized Cost to Respondent</oddHeader>
      </headerFooter>
    </customSheetView>
    <customSheetView guid="{C686A422-F4F9-41DD-8D6D-E5DD48EB76E8}" showPageBreaks="1">
      <selection activeCell="F28" sqref="F28"/>
      <pageMargins left="0.75" right="0.75" top="1" bottom="1" header="0.5" footer="0.5"/>
      <pageSetup orientation="landscape" r:id="rId6"/>
      <headerFooter alignWithMargins="0">
        <oddHeader>&amp;C&amp;"Arial,Bold"&amp;12OMB# 0584-0293 Annualized Cost to Respondent</oddHeader>
      </headerFooter>
    </customSheetView>
  </customSheetViews>
  <phoneticPr fontId="5" type="noConversion"/>
  <pageMargins left="0.75" right="0.75" top="1" bottom="1" header="0.5" footer="0.5"/>
  <pageSetup orientation="landscape" r:id="rId7"/>
  <headerFooter alignWithMargins="0">
    <oddHeader>&amp;C&amp;"Arial,Bold"&amp;12OMB# 0584-0293 Annualized Cost to Respondent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H34"/>
  <sheetViews>
    <sheetView zoomScaleNormal="70" workbookViewId="0">
      <selection activeCell="D29" sqref="D29"/>
    </sheetView>
  </sheetViews>
  <sheetFormatPr defaultRowHeight="12.75" x14ac:dyDescent="0.2"/>
  <cols>
    <col min="1" max="1" width="19.85546875" style="105" customWidth="1"/>
    <col min="2" max="2" width="14.42578125" style="105" customWidth="1"/>
    <col min="3" max="3" width="13.7109375" style="105" customWidth="1"/>
    <col min="4" max="4" width="14.42578125" style="105" customWidth="1"/>
    <col min="5" max="5" width="14" style="105" customWidth="1"/>
    <col min="6" max="6" width="20.5703125" style="121" customWidth="1"/>
    <col min="7" max="7" width="11.28515625" style="151" bestFit="1" customWidth="1"/>
    <col min="8" max="8" width="15" style="105" bestFit="1" customWidth="1"/>
    <col min="9" max="16384" width="9.140625" style="105"/>
  </cols>
  <sheetData>
    <row r="1" spans="1:8" ht="18" x14ac:dyDescent="0.25">
      <c r="B1" s="106"/>
      <c r="C1" s="11" t="s">
        <v>0</v>
      </c>
      <c r="D1" s="11"/>
      <c r="E1" s="11"/>
      <c r="F1" s="87"/>
      <c r="G1" s="93"/>
      <c r="H1" s="11"/>
    </row>
    <row r="2" spans="1:8" ht="18" x14ac:dyDescent="0.25">
      <c r="C2" s="11"/>
      <c r="D2" s="106"/>
      <c r="E2" s="106"/>
      <c r="F2" s="109"/>
      <c r="G2" s="150"/>
      <c r="H2" s="106"/>
    </row>
    <row r="3" spans="1:8" ht="13.5" thickBot="1" x14ac:dyDescent="0.25">
      <c r="A3" s="13" t="s">
        <v>172</v>
      </c>
    </row>
    <row r="4" spans="1:8" ht="39" thickBot="1" x14ac:dyDescent="0.25">
      <c r="A4" s="79" t="s">
        <v>211</v>
      </c>
      <c r="B4" s="80" t="s">
        <v>4</v>
      </c>
      <c r="C4" s="81" t="s">
        <v>161</v>
      </c>
      <c r="D4" s="80" t="s">
        <v>5</v>
      </c>
      <c r="E4" s="80" t="s">
        <v>164</v>
      </c>
      <c r="F4" s="88" t="s">
        <v>163</v>
      </c>
    </row>
    <row r="5" spans="1:8" ht="25.5" x14ac:dyDescent="0.2">
      <c r="A5" s="78" t="s">
        <v>175</v>
      </c>
      <c r="B5" s="86">
        <f>SUM('State, Local, Tribal'!D64)</f>
        <v>330</v>
      </c>
      <c r="C5" s="156">
        <f>SUM('State, Local, Tribal'!E64)</f>
        <v>542.36645151515154</v>
      </c>
      <c r="D5" s="86">
        <f>SUM('State, Local, Tribal'!F64)</f>
        <v>178980.929</v>
      </c>
      <c r="E5" s="86">
        <f>SUM('State, Local, Tribal'!G64)</f>
        <v>0.12255979462482287</v>
      </c>
      <c r="F5" s="86">
        <f>SUM('State, Local, Tribal'!H64)</f>
        <v>21935.865900000004</v>
      </c>
    </row>
    <row r="6" spans="1:8" ht="20.100000000000001" customHeight="1" x14ac:dyDescent="0.2">
      <c r="A6" s="152" t="s">
        <v>198</v>
      </c>
      <c r="B6" s="157">
        <f>SUM('Private For Profit'!E23)</f>
        <v>500</v>
      </c>
      <c r="C6" s="157">
        <f>SUM('Private For Profit'!F21)</f>
        <v>9.1199999999999992</v>
      </c>
      <c r="D6" s="157">
        <f>SUM('Private For Profit'!G21)</f>
        <v>4560</v>
      </c>
      <c r="E6" s="89">
        <f>SUM('Private For Profit'!H21)</f>
        <v>1.0394736842105263</v>
      </c>
      <c r="F6" s="89">
        <f>SUM('Private For Profit'!I21)</f>
        <v>4740</v>
      </c>
    </row>
    <row r="7" spans="1:8" ht="20.100000000000001" customHeight="1" x14ac:dyDescent="0.2">
      <c r="A7" s="20" t="s">
        <v>176</v>
      </c>
      <c r="B7" s="89">
        <f>SUM('Private NOT For Profit'!D73)</f>
        <v>11211</v>
      </c>
      <c r="C7" s="157">
        <f>SUM('Private NOT For Profit'!E73)</f>
        <v>1.4755383105878157</v>
      </c>
      <c r="D7" s="89">
        <f>SUM('Private NOT For Profit'!F71)</f>
        <v>16542.260000000002</v>
      </c>
      <c r="E7" s="89">
        <f>SUM('Private NOT For Profit'!G71)</f>
        <v>1.670295201502092</v>
      </c>
      <c r="F7" s="89">
        <f>SUM('Private NOT For Profit'!H71)</f>
        <v>27630.4575</v>
      </c>
    </row>
    <row r="8" spans="1:8" ht="20.100000000000001" customHeight="1" thickBot="1" x14ac:dyDescent="0.25">
      <c r="A8" s="153" t="s">
        <v>177</v>
      </c>
      <c r="B8" s="90">
        <f>SUM(Individuals!F11)</f>
        <v>457000</v>
      </c>
      <c r="C8" s="90">
        <v>2.2200000000000002</v>
      </c>
      <c r="D8" s="90">
        <f>SUM(Individuals!H11)</f>
        <v>1016257</v>
      </c>
      <c r="E8" s="90">
        <v>0.28000000000000003</v>
      </c>
      <c r="F8" s="90">
        <f>SUM(Individuals!J11)</f>
        <v>280337</v>
      </c>
    </row>
    <row r="9" spans="1:8" ht="20.100000000000001" customHeight="1" thickBot="1" x14ac:dyDescent="0.25">
      <c r="A9" s="154" t="s">
        <v>212</v>
      </c>
      <c r="B9" s="158">
        <f>SUM(B5:B8)</f>
        <v>469041</v>
      </c>
      <c r="C9" s="159">
        <f>+D9/B9</f>
        <v>2.5932491807752416</v>
      </c>
      <c r="D9" s="158">
        <f>SUM(D5:D8)</f>
        <v>1216340.189</v>
      </c>
      <c r="E9" s="159">
        <f>SUM(F9/D9)</f>
        <v>0.27512313284256695</v>
      </c>
      <c r="F9" s="160">
        <f>SUM(F5:F8)</f>
        <v>334643.32339999999</v>
      </c>
    </row>
    <row r="12" spans="1:8" ht="13.5" thickBot="1" x14ac:dyDescent="0.25">
      <c r="A12" s="91" t="s">
        <v>219</v>
      </c>
    </row>
    <row r="13" spans="1:8" ht="39" thickBot="1" x14ac:dyDescent="0.25">
      <c r="A13" s="79" t="s">
        <v>211</v>
      </c>
      <c r="B13" s="80" t="s">
        <v>4</v>
      </c>
      <c r="C13" s="81" t="s">
        <v>161</v>
      </c>
      <c r="D13" s="80" t="s">
        <v>5</v>
      </c>
      <c r="E13" s="80" t="s">
        <v>164</v>
      </c>
      <c r="F13" s="88" t="s">
        <v>163</v>
      </c>
    </row>
    <row r="14" spans="1:8" ht="25.5" x14ac:dyDescent="0.2">
      <c r="A14" s="78" t="s">
        <v>175</v>
      </c>
      <c r="B14" s="86">
        <f>+B5</f>
        <v>330</v>
      </c>
      <c r="C14" s="156">
        <v>0</v>
      </c>
      <c r="D14" s="86">
        <v>8188.05</v>
      </c>
      <c r="E14" s="86">
        <f>SUM('State, Local, Tribal'!G65)</f>
        <v>1.0890733202655092</v>
      </c>
      <c r="F14" s="86">
        <f>SUM('State, Local, Tribal'!H60)</f>
        <v>8917.386800000002</v>
      </c>
    </row>
    <row r="15" spans="1:8" ht="14.25" x14ac:dyDescent="0.2">
      <c r="A15" s="152" t="s">
        <v>198</v>
      </c>
      <c r="B15" s="157">
        <f>+B6</f>
        <v>500</v>
      </c>
      <c r="C15" s="157">
        <v>0</v>
      </c>
      <c r="D15" s="157">
        <v>182576</v>
      </c>
      <c r="E15" s="89">
        <f>SUM('Private For Profit'!H22)</f>
        <v>0.25009474065774734</v>
      </c>
      <c r="F15" s="89">
        <f>SUM('Private For Profit'!I17)</f>
        <v>45536.25</v>
      </c>
    </row>
    <row r="16" spans="1:8" ht="14.25" x14ac:dyDescent="0.2">
      <c r="A16" s="20" t="s">
        <v>176</v>
      </c>
      <c r="B16" s="89">
        <f>+B7</f>
        <v>11211</v>
      </c>
      <c r="C16" s="157">
        <f>SUM('Private NOT For Profit'!E83)</f>
        <v>0</v>
      </c>
      <c r="D16" s="89">
        <v>251035</v>
      </c>
      <c r="E16" s="89">
        <f>SUM('Private NOT For Profit'!G72)</f>
        <v>2.8853442524543707</v>
      </c>
      <c r="F16" s="89">
        <f>SUM('Private NOT For Profit'!H72)</f>
        <v>691974.79999998235</v>
      </c>
    </row>
    <row r="17" spans="1:6" ht="15" thickBot="1" x14ac:dyDescent="0.25">
      <c r="A17" s="153" t="s">
        <v>177</v>
      </c>
      <c r="B17" s="90">
        <v>0</v>
      </c>
      <c r="C17" s="90">
        <f>SUM(Individuals!G21)</f>
        <v>0</v>
      </c>
      <c r="D17" s="90">
        <f>SUM(Individuals!H21)</f>
        <v>0</v>
      </c>
      <c r="E17" s="90">
        <f>SUM(Individuals!I21)</f>
        <v>0</v>
      </c>
      <c r="F17" s="90">
        <f>SUM(Individuals!J21)</f>
        <v>0</v>
      </c>
    </row>
    <row r="18" spans="1:6" ht="15" thickBot="1" x14ac:dyDescent="0.25">
      <c r="A18" s="154" t="s">
        <v>212</v>
      </c>
      <c r="B18" s="158">
        <v>11211</v>
      </c>
      <c r="C18" s="159">
        <f>+D18/B18</f>
        <v>39.407639818035854</v>
      </c>
      <c r="D18" s="158">
        <f>SUM(D14:D17)</f>
        <v>441799.05</v>
      </c>
      <c r="E18" s="159">
        <f>+F18/D18</f>
        <v>1.6895202395749433</v>
      </c>
      <c r="F18" s="160">
        <f>SUM(F14:F17)</f>
        <v>746428.43679998233</v>
      </c>
    </row>
    <row r="20" spans="1:6" x14ac:dyDescent="0.2">
      <c r="A20" s="94" t="s">
        <v>10</v>
      </c>
    </row>
    <row r="21" spans="1:6" x14ac:dyDescent="0.2">
      <c r="A21" s="73"/>
    </row>
    <row r="22" spans="1:6" ht="38.25" x14ac:dyDescent="0.2">
      <c r="A22" s="82" t="s">
        <v>259</v>
      </c>
      <c r="B22" s="82" t="s">
        <v>4</v>
      </c>
      <c r="C22" s="84" t="s">
        <v>161</v>
      </c>
      <c r="D22" s="71" t="s">
        <v>5</v>
      </c>
      <c r="E22" s="95" t="s">
        <v>164</v>
      </c>
      <c r="F22" s="71" t="s">
        <v>163</v>
      </c>
    </row>
    <row r="23" spans="1:6" x14ac:dyDescent="0.2">
      <c r="A23" s="75" t="s">
        <v>172</v>
      </c>
      <c r="B23" s="63">
        <f>SUM(B9)</f>
        <v>469041</v>
      </c>
      <c r="C23" s="63">
        <f>SUM(C9)</f>
        <v>2.5932491807752416</v>
      </c>
      <c r="D23" s="63">
        <f>SUM(D9)</f>
        <v>1216340.189</v>
      </c>
      <c r="E23" s="63">
        <f>+F23/D23</f>
        <v>0.27512313284256695</v>
      </c>
      <c r="F23" s="63">
        <f>SUM(F9)</f>
        <v>334643.32339999999</v>
      </c>
    </row>
    <row r="24" spans="1:6" ht="13.5" thickBot="1" x14ac:dyDescent="0.25">
      <c r="A24" s="155" t="s">
        <v>173</v>
      </c>
      <c r="B24" s="293" t="s">
        <v>265</v>
      </c>
      <c r="C24" s="96">
        <f>+B18/D24</f>
        <v>2.5375790192396296E-2</v>
      </c>
      <c r="D24" s="96">
        <f>SUM(D18)</f>
        <v>441799.05</v>
      </c>
      <c r="E24" s="96">
        <f>+F24/D24</f>
        <v>1.6895202395749433</v>
      </c>
      <c r="F24" s="96">
        <f>SUM(F18)</f>
        <v>746428.43679998233</v>
      </c>
    </row>
    <row r="25" spans="1:6" ht="13.5" thickTop="1" x14ac:dyDescent="0.2">
      <c r="A25" s="97" t="s">
        <v>174</v>
      </c>
      <c r="B25" s="63">
        <f>SUM(B23:B24)</f>
        <v>469041</v>
      </c>
      <c r="C25" s="63">
        <f>+D25/B25</f>
        <v>3.5351690769037249</v>
      </c>
      <c r="D25" s="63">
        <f>SUM(D9+D18)</f>
        <v>1658139.2390000001</v>
      </c>
      <c r="E25" s="63">
        <f>+F25/D25</f>
        <v>0.65197887775212471</v>
      </c>
      <c r="F25" s="63">
        <f>SUM(F23:F24)</f>
        <v>1081071.7601999822</v>
      </c>
    </row>
    <row r="27" spans="1:6" ht="13.5" thickBot="1" x14ac:dyDescent="0.25">
      <c r="F27" s="266"/>
    </row>
    <row r="28" spans="1:6" x14ac:dyDescent="0.2">
      <c r="A28" s="267"/>
      <c r="B28" s="268" t="s">
        <v>261</v>
      </c>
      <c r="C28" s="269" t="s">
        <v>262</v>
      </c>
    </row>
    <row r="29" spans="1:6" ht="25.5" x14ac:dyDescent="0.2">
      <c r="A29" s="270" t="s">
        <v>263</v>
      </c>
      <c r="B29" s="271">
        <v>1655721</v>
      </c>
      <c r="C29" s="271">
        <v>1079173</v>
      </c>
    </row>
    <row r="30" spans="1:6" ht="26.25" thickBot="1" x14ac:dyDescent="0.25">
      <c r="A30" s="272" t="s">
        <v>264</v>
      </c>
      <c r="B30" s="273">
        <f>+D25</f>
        <v>1658139.2390000001</v>
      </c>
      <c r="C30" s="274">
        <f>+F25</f>
        <v>1081071.7601999822</v>
      </c>
    </row>
    <row r="31" spans="1:6" ht="13.5" thickBot="1" x14ac:dyDescent="0.25">
      <c r="A31" s="275" t="s">
        <v>258</v>
      </c>
      <c r="B31" s="276">
        <f>+B30-B29</f>
        <v>2418.2390000000596</v>
      </c>
      <c r="C31" s="276">
        <f>+C30-C29</f>
        <v>1898.7601999822073</v>
      </c>
    </row>
    <row r="33" spans="6:6" x14ac:dyDescent="0.2">
      <c r="F33" s="105"/>
    </row>
    <row r="34" spans="6:6" x14ac:dyDescent="0.2">
      <c r="F34" s="105"/>
    </row>
  </sheetData>
  <customSheetViews>
    <customSheetView guid="{43CE0980-16DB-4E22-8EA6-0AEAE9E015A0}">
      <selection activeCell="B25" sqref="B25"/>
      <pageMargins left="0.75" right="0.75" top="1" bottom="1" header="0.5" footer="0.5"/>
      <pageSetup orientation="landscape" r:id="rId1"/>
      <headerFooter alignWithMargins="0">
        <oddHeader>&amp;L#0584-0293</oddHeader>
        <oddFooter>&amp;LBURDEN SUMMARY</oddFooter>
      </headerFooter>
    </customSheetView>
    <customSheetView guid="{560DF61A-B658-4FBC-9DF7-20AB0D1D805E}" topLeftCell="A4">
      <selection activeCell="F33" sqref="F33"/>
      <pageMargins left="0.75" right="0.75" top="1" bottom="1" header="0.5" footer="0.5"/>
      <pageSetup orientation="landscape" r:id="rId2"/>
      <headerFooter alignWithMargins="0">
        <oddHeader>&amp;L#0584-0293</oddHeader>
        <oddFooter>&amp;LBURDEN SUMMARY</oddFooter>
      </headerFooter>
    </customSheetView>
    <customSheetView guid="{A899015A-2C64-413A-B63F-B0E98A099EF4}" showPageBreaks="1" topLeftCell="A4">
      <selection activeCell="H28" sqref="H28"/>
      <pageMargins left="0.75" right="0.75" top="1" bottom="1" header="0.5" footer="0.5"/>
      <pageSetup orientation="landscape" r:id="rId3"/>
      <headerFooter alignWithMargins="0">
        <oddHeader>&amp;L#0584-0293</oddHeader>
        <oddFooter>&amp;LBURDEN SUMMARY</oddFooter>
      </headerFooter>
    </customSheetView>
    <customSheetView guid="{9F05FDF0-D37F-4C9D-91AA-2B3C11B22B60}" showPageBreaks="1" topLeftCell="A10">
      <selection activeCell="F23" sqref="F23"/>
      <pageMargins left="0.75" right="0.75" top="1" bottom="1" header="0.5" footer="0.5"/>
      <pageSetup orientation="landscape" r:id="rId4"/>
      <headerFooter alignWithMargins="0">
        <oddHeader>&amp;L#0584-0293</oddHeader>
        <oddFooter>&amp;LBURDEN SUMMARY</oddFooter>
      </headerFooter>
    </customSheetView>
    <customSheetView guid="{D3D315D6-66E8-4670-91E3-8C6819D134BA}" topLeftCell="A11">
      <selection activeCell="H11" sqref="H11"/>
      <pageMargins left="0.75" right="0.75" top="1" bottom="1" header="0.5" footer="0.5"/>
      <pageSetup orientation="landscape" r:id="rId5"/>
      <headerFooter alignWithMargins="0">
        <oddHeader>&amp;L#0584-0293</oddHeader>
        <oddFooter>&amp;LBURDEN SUMMARY</oddFooter>
      </headerFooter>
    </customSheetView>
    <customSheetView guid="{C686A422-F4F9-41DD-8D6D-E5DD48EB76E8}" showPageBreaks="1" topLeftCell="A10">
      <selection activeCell="H21" sqref="H21:H23"/>
      <pageMargins left="0.75" right="0.75" top="1" bottom="1" header="0.5" footer="0.5"/>
      <pageSetup orientation="landscape" r:id="rId6"/>
      <headerFooter alignWithMargins="0">
        <oddHeader>&amp;L#0584-0293</oddHeader>
        <oddFooter>&amp;LBURDEN SUMMARY</oddFooter>
      </headerFooter>
    </customSheetView>
  </customSheetViews>
  <phoneticPr fontId="5" type="noConversion"/>
  <pageMargins left="0.75" right="0.75" top="1" bottom="1" header="0.5" footer="0.5"/>
  <pageSetup orientation="landscape" r:id="rId7"/>
  <headerFooter alignWithMargins="0">
    <oddHeader>&amp;L#0584-0293</oddHeader>
    <oddFooter>&amp;LBURDEN SUMMARY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State, Local, Tribal</vt:lpstr>
      <vt:lpstr>Private For Profit</vt:lpstr>
      <vt:lpstr>Private NOT For Profit</vt:lpstr>
      <vt:lpstr>Individuals</vt:lpstr>
      <vt:lpstr>Annualized Cost to Respondent</vt:lpstr>
      <vt:lpstr>Burden Summary</vt:lpstr>
      <vt:lpstr>Individuals!Print_Area</vt:lpstr>
      <vt:lpstr>'Private For Profit'!Print_Area</vt:lpstr>
      <vt:lpstr>'Private NOT For Profit'!Print_Area</vt:lpstr>
      <vt:lpstr>'State, Local, Tribal'!Print_Area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lywilliams</cp:lastModifiedBy>
  <cp:lastPrinted>2013-08-08T14:24:47Z</cp:lastPrinted>
  <dcterms:created xsi:type="dcterms:W3CDTF">2006-05-22T20:07:09Z</dcterms:created>
  <dcterms:modified xsi:type="dcterms:W3CDTF">2013-08-08T17:00:02Z</dcterms:modified>
</cp:coreProperties>
</file>