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15" windowWidth="15225" windowHeight="8895"/>
  </bookViews>
  <sheets>
    <sheet name="#0055 Reporting" sheetId="2" r:id="rId1"/>
    <sheet name="#0055 Recordkeeping" sheetId="1" r:id="rId2"/>
    <sheet name="#0055 BURDEN SUMMARY" sheetId="3" r:id="rId3"/>
  </sheets>
  <definedNames>
    <definedName name="_xlnm._FilterDatabase" localSheetId="0" hidden="1">'#0055 Reporting'!$A$1:$K$66</definedName>
    <definedName name="_xlnm.Print_Area" localSheetId="1">'#0055 Recordkeeping'!$A$1:$K$26</definedName>
    <definedName name="_xlnm.Print_Titles" localSheetId="1">'#0055 Recordkeeping'!$1:$2</definedName>
    <definedName name="_xlnm.Print_Titles" localSheetId="0">'#0055 Reporting'!$1:$2</definedName>
  </definedNames>
  <calcPr calcId="145621"/>
</workbook>
</file>

<file path=xl/calcChain.xml><?xml version="1.0" encoding="utf-8"?>
<calcChain xmlns="http://schemas.openxmlformats.org/spreadsheetml/2006/main">
  <c r="H5" i="3" l="1"/>
  <c r="J82" i="2"/>
  <c r="J81" i="2"/>
  <c r="I19" i="3" s="1"/>
  <c r="J80" i="2"/>
  <c r="J79" i="2"/>
  <c r="H24" i="3"/>
  <c r="G24" i="3"/>
  <c r="F24" i="3"/>
  <c r="E24" i="3" s="1"/>
  <c r="D24" i="3"/>
  <c r="C24" i="3" s="1"/>
  <c r="B24" i="3"/>
  <c r="I20" i="3"/>
  <c r="I18" i="3"/>
  <c r="I17" i="3"/>
  <c r="H20" i="3"/>
  <c r="H19" i="3"/>
  <c r="H18" i="3"/>
  <c r="H17" i="3"/>
  <c r="H21" i="3"/>
  <c r="G21" i="3"/>
  <c r="G20" i="3"/>
  <c r="G18" i="3"/>
  <c r="G19" i="3"/>
  <c r="G17" i="3"/>
  <c r="F20" i="3"/>
  <c r="F21" i="3" s="1"/>
  <c r="E18" i="3"/>
  <c r="E19" i="3"/>
  <c r="E17" i="3"/>
  <c r="F18" i="3"/>
  <c r="F19" i="3"/>
  <c r="F17" i="3"/>
  <c r="C18" i="3"/>
  <c r="C19" i="3"/>
  <c r="C20" i="3"/>
  <c r="C17" i="3"/>
  <c r="D21" i="3"/>
  <c r="C21" i="3" s="1"/>
  <c r="D18" i="3"/>
  <c r="D19" i="3"/>
  <c r="D17" i="3"/>
  <c r="D20" i="3"/>
  <c r="B21" i="3"/>
  <c r="B18" i="3"/>
  <c r="B19" i="3"/>
  <c r="B20" i="3"/>
  <c r="B17" i="3"/>
  <c r="B13" i="3"/>
  <c r="C13" i="3"/>
  <c r="C12" i="3"/>
  <c r="B12" i="3"/>
  <c r="K48" i="2"/>
  <c r="J4" i="3"/>
  <c r="I4" i="3"/>
  <c r="H4" i="3"/>
  <c r="I79" i="2"/>
  <c r="I54" i="2"/>
  <c r="I48" i="2"/>
  <c r="E4" i="2"/>
  <c r="G4" i="2"/>
  <c r="J4" i="2" s="1"/>
  <c r="K4" i="2" s="1"/>
  <c r="E21" i="3" l="1"/>
  <c r="I24" i="3"/>
  <c r="I21" i="3"/>
  <c r="E20" i="3"/>
  <c r="E36" i="2"/>
  <c r="G36" i="2" s="1"/>
  <c r="J36" i="2" s="1"/>
  <c r="K36" i="2" s="1"/>
  <c r="J47" i="2"/>
  <c r="K47" i="2" s="1"/>
  <c r="C82" i="2"/>
  <c r="E35" i="2" l="1"/>
  <c r="G35" i="2" s="1"/>
  <c r="I66" i="2"/>
  <c r="H66" i="2" l="1"/>
  <c r="E65" i="2"/>
  <c r="G65" i="2" s="1"/>
  <c r="J65" i="2" s="1"/>
  <c r="K65" i="2" s="1"/>
  <c r="H6" i="1" l="1"/>
  <c r="C80" i="2"/>
  <c r="C71" i="2"/>
  <c r="C81" i="2" s="1"/>
  <c r="J35" i="2"/>
  <c r="K35" i="2" s="1"/>
  <c r="H48" i="2"/>
  <c r="H71" i="2"/>
  <c r="E60" i="2"/>
  <c r="E61" i="2"/>
  <c r="E56" i="2"/>
  <c r="E55" i="2"/>
  <c r="G55" i="2" s="1"/>
  <c r="J55" i="2" s="1"/>
  <c r="K55" i="2" s="1"/>
  <c r="E54" i="2"/>
  <c r="G54" i="2" s="1"/>
  <c r="K54" i="2" s="1"/>
  <c r="E53" i="2"/>
  <c r="G56" i="2" l="1"/>
  <c r="J56" i="2" s="1"/>
  <c r="K56" i="2" s="1"/>
  <c r="E37" i="2"/>
  <c r="G37" i="2" s="1"/>
  <c r="J37" i="2" s="1"/>
  <c r="K37" i="2" s="1"/>
  <c r="E43" i="2"/>
  <c r="G43" i="2" s="1"/>
  <c r="J43" i="2" s="1"/>
  <c r="K43" i="2" s="1"/>
  <c r="E26" i="2"/>
  <c r="G26" i="2" s="1"/>
  <c r="J26" i="2" s="1"/>
  <c r="K26" i="2" s="1"/>
  <c r="E20" i="2"/>
  <c r="G20" i="2" s="1"/>
  <c r="J20" i="2" s="1"/>
  <c r="K20" i="2" s="1"/>
  <c r="H25" i="1"/>
  <c r="F25" i="1"/>
  <c r="C25" i="1"/>
  <c r="C18" i="1"/>
  <c r="E17" i="1"/>
  <c r="E18" i="1" s="1"/>
  <c r="C23" i="1"/>
  <c r="E5" i="1"/>
  <c r="G5" i="1" s="1"/>
  <c r="I5" i="1" s="1"/>
  <c r="K5" i="1" s="1"/>
  <c r="E4" i="1"/>
  <c r="G4" i="1" s="1"/>
  <c r="I4" i="1" s="1"/>
  <c r="E69" i="2"/>
  <c r="G69" i="2" s="1"/>
  <c r="J69" i="2" s="1"/>
  <c r="K69" i="2" s="1"/>
  <c r="E59" i="2"/>
  <c r="E58" i="2"/>
  <c r="G58" i="2" s="1"/>
  <c r="J58" i="2" s="1"/>
  <c r="K58" i="2" s="1"/>
  <c r="G53" i="2"/>
  <c r="J53" i="2" s="1"/>
  <c r="K53" i="2" s="1"/>
  <c r="E52" i="2"/>
  <c r="G52" i="2" s="1"/>
  <c r="J52" i="2" s="1"/>
  <c r="K52" i="2" s="1"/>
  <c r="E51" i="2"/>
  <c r="G51" i="2" s="1"/>
  <c r="J51" i="2" s="1"/>
  <c r="K51" i="2" s="1"/>
  <c r="E46" i="2"/>
  <c r="G46" i="2" s="1"/>
  <c r="J46" i="2" s="1"/>
  <c r="K46" i="2" s="1"/>
  <c r="E45" i="2"/>
  <c r="G45" i="2" s="1"/>
  <c r="J45" i="2" s="1"/>
  <c r="K45" i="2" s="1"/>
  <c r="E33" i="2"/>
  <c r="G33" i="2" s="1"/>
  <c r="J33" i="2" s="1"/>
  <c r="K33" i="2" s="1"/>
  <c r="E30" i="2"/>
  <c r="G30" i="2" s="1"/>
  <c r="J30" i="2" s="1"/>
  <c r="K30" i="2" s="1"/>
  <c r="E28" i="2"/>
  <c r="G28" i="2" s="1"/>
  <c r="J28" i="2" s="1"/>
  <c r="K28" i="2" s="1"/>
  <c r="E27" i="2"/>
  <c r="G27" i="2" s="1"/>
  <c r="J27" i="2" s="1"/>
  <c r="K27" i="2" s="1"/>
  <c r="E21" i="2"/>
  <c r="G21" i="2" s="1"/>
  <c r="E19" i="2"/>
  <c r="G19" i="2" s="1"/>
  <c r="J19" i="2" s="1"/>
  <c r="K19" i="2" s="1"/>
  <c r="E18" i="2"/>
  <c r="G18" i="2" s="1"/>
  <c r="J18" i="2" s="1"/>
  <c r="K18" i="2" s="1"/>
  <c r="E17" i="2"/>
  <c r="G17" i="2" s="1"/>
  <c r="J17" i="2" s="1"/>
  <c r="K17" i="2" s="1"/>
  <c r="E16" i="2"/>
  <c r="G16" i="2" s="1"/>
  <c r="J16" i="2" s="1"/>
  <c r="K16" i="2" s="1"/>
  <c r="E15" i="2"/>
  <c r="G15" i="2" s="1"/>
  <c r="J15" i="2" s="1"/>
  <c r="K15" i="2" s="1"/>
  <c r="E14" i="2"/>
  <c r="G14" i="2" s="1"/>
  <c r="J14" i="2" s="1"/>
  <c r="K14" i="2" s="1"/>
  <c r="E13" i="2"/>
  <c r="G13" i="2" s="1"/>
  <c r="J13" i="2" s="1"/>
  <c r="K13" i="2" s="1"/>
  <c r="E9" i="2"/>
  <c r="G9" i="2" s="1"/>
  <c r="J9" i="2" s="1"/>
  <c r="K9" i="2" s="1"/>
  <c r="E10" i="2"/>
  <c r="G10" i="2" s="1"/>
  <c r="J10" i="2" s="1"/>
  <c r="K10" i="2" s="1"/>
  <c r="E8" i="2"/>
  <c r="G8" i="2" s="1"/>
  <c r="J8" i="2" s="1"/>
  <c r="K8" i="2" s="1"/>
  <c r="E7" i="2"/>
  <c r="G7" i="2" s="1"/>
  <c r="J7" i="2" s="1"/>
  <c r="K7" i="2" s="1"/>
  <c r="E5" i="2"/>
  <c r="G5" i="2" s="1"/>
  <c r="J5" i="2" s="1"/>
  <c r="K5" i="2" s="1"/>
  <c r="C24" i="1"/>
  <c r="H23" i="1"/>
  <c r="E10" i="1"/>
  <c r="G10" i="1" s="1"/>
  <c r="E11" i="1"/>
  <c r="G11" i="1" s="1"/>
  <c r="I11" i="1" s="1"/>
  <c r="K11" i="1" s="1"/>
  <c r="H13" i="1"/>
  <c r="H24" i="1" s="1"/>
  <c r="E12" i="1"/>
  <c r="G12" i="1" s="1"/>
  <c r="I12" i="1" s="1"/>
  <c r="K12" i="1" s="1"/>
  <c r="H80" i="2"/>
  <c r="H81" i="2"/>
  <c r="H75" i="2"/>
  <c r="E6" i="2"/>
  <c r="G6" i="2" s="1"/>
  <c r="J6" i="2" s="1"/>
  <c r="K6" i="2" s="1"/>
  <c r="E11" i="2"/>
  <c r="G11" i="2" s="1"/>
  <c r="J11" i="2" s="1"/>
  <c r="K11" i="2" s="1"/>
  <c r="E12" i="2"/>
  <c r="G12" i="2" s="1"/>
  <c r="J12" i="2" s="1"/>
  <c r="K12" i="2" s="1"/>
  <c r="E22" i="2"/>
  <c r="G22" i="2" s="1"/>
  <c r="J22" i="2" s="1"/>
  <c r="K22" i="2" s="1"/>
  <c r="E23" i="2"/>
  <c r="G23" i="2" s="1"/>
  <c r="J23" i="2" s="1"/>
  <c r="K23" i="2" s="1"/>
  <c r="E24" i="2"/>
  <c r="G24" i="2" s="1"/>
  <c r="J24" i="2" s="1"/>
  <c r="K24" i="2" s="1"/>
  <c r="G25" i="2"/>
  <c r="J25" i="2" s="1"/>
  <c r="K25" i="2" s="1"/>
  <c r="E29" i="2"/>
  <c r="G29" i="2" s="1"/>
  <c r="J29" i="2" s="1"/>
  <c r="K29" i="2" s="1"/>
  <c r="E31" i="2"/>
  <c r="G31" i="2" s="1"/>
  <c r="J31" i="2" s="1"/>
  <c r="K31" i="2" s="1"/>
  <c r="E32" i="2"/>
  <c r="G32" i="2" s="1"/>
  <c r="J32" i="2" s="1"/>
  <c r="K32" i="2" s="1"/>
  <c r="E34" i="2"/>
  <c r="G34" i="2" s="1"/>
  <c r="J34" i="2" s="1"/>
  <c r="K34" i="2" s="1"/>
  <c r="G38" i="2"/>
  <c r="J38" i="2" s="1"/>
  <c r="K38" i="2" s="1"/>
  <c r="E39" i="2"/>
  <c r="G39" i="2" s="1"/>
  <c r="J39" i="2" s="1"/>
  <c r="K39" i="2" s="1"/>
  <c r="E40" i="2"/>
  <c r="G40" i="2" s="1"/>
  <c r="J40" i="2" s="1"/>
  <c r="K40" i="2" s="1"/>
  <c r="E41" i="2"/>
  <c r="G41" i="2" s="1"/>
  <c r="J41" i="2" s="1"/>
  <c r="K41" i="2" s="1"/>
  <c r="E42" i="2"/>
  <c r="G42" i="2" s="1"/>
  <c r="J42" i="2" s="1"/>
  <c r="K42" i="2" s="1"/>
  <c r="E44" i="2"/>
  <c r="G44" i="2" s="1"/>
  <c r="J44" i="2" s="1"/>
  <c r="K44" i="2" s="1"/>
  <c r="E57" i="2"/>
  <c r="G57" i="2" s="1"/>
  <c r="J57" i="2" s="1"/>
  <c r="K57" i="2" s="1"/>
  <c r="G60" i="2"/>
  <c r="J60" i="2" s="1"/>
  <c r="K60" i="2" s="1"/>
  <c r="G61" i="2"/>
  <c r="J61" i="2" s="1"/>
  <c r="K61" i="2" s="1"/>
  <c r="E62" i="2"/>
  <c r="G62" i="2" s="1"/>
  <c r="J62" i="2" s="1"/>
  <c r="K62" i="2" s="1"/>
  <c r="E63" i="2"/>
  <c r="G63" i="2" s="1"/>
  <c r="J63" i="2" s="1"/>
  <c r="K63" i="2" s="1"/>
  <c r="E64" i="2"/>
  <c r="G64" i="2" s="1"/>
  <c r="J64" i="2" s="1"/>
  <c r="K64" i="2" s="1"/>
  <c r="E70" i="2"/>
  <c r="G70" i="2" s="1"/>
  <c r="J70" i="2" s="1"/>
  <c r="K70" i="2" s="1"/>
  <c r="E74" i="2"/>
  <c r="G74" i="2" s="1"/>
  <c r="J74" i="2" s="1"/>
  <c r="K74" i="2" s="1"/>
  <c r="C83" i="2"/>
  <c r="B3" i="3" s="1"/>
  <c r="E25" i="1"/>
  <c r="I21" i="2" l="1"/>
  <c r="K21" i="2" s="1"/>
  <c r="E6" i="1"/>
  <c r="H26" i="1"/>
  <c r="J48" i="2"/>
  <c r="J71" i="2"/>
  <c r="K71" i="2" s="1"/>
  <c r="J75" i="2"/>
  <c r="K75" i="2" s="1"/>
  <c r="G59" i="2"/>
  <c r="J59" i="2" s="1"/>
  <c r="K59" i="2" s="1"/>
  <c r="K4" i="1"/>
  <c r="I6" i="1"/>
  <c r="I23" i="1" s="1"/>
  <c r="G17" i="1"/>
  <c r="E66" i="2"/>
  <c r="E75" i="2"/>
  <c r="D75" i="2" s="1"/>
  <c r="G4" i="3"/>
  <c r="E48" i="2"/>
  <c r="D48" i="2" s="1"/>
  <c r="C26" i="1"/>
  <c r="B4" i="3" s="1"/>
  <c r="D18" i="1"/>
  <c r="D25" i="1" s="1"/>
  <c r="G75" i="2"/>
  <c r="G82" i="2" s="1"/>
  <c r="G6" i="1"/>
  <c r="F6" i="1" s="1"/>
  <c r="E13" i="1"/>
  <c r="D13" i="1" s="1"/>
  <c r="D24" i="1" s="1"/>
  <c r="I10" i="1"/>
  <c r="G13" i="1"/>
  <c r="H82" i="2"/>
  <c r="G71" i="2"/>
  <c r="G48" i="2"/>
  <c r="E71" i="2"/>
  <c r="I80" i="2"/>
  <c r="H79" i="2"/>
  <c r="D23" i="1" l="1"/>
  <c r="D6" i="1"/>
  <c r="E23" i="1"/>
  <c r="K82" i="2"/>
  <c r="J20" i="3" s="1"/>
  <c r="G66" i="2"/>
  <c r="G18" i="1"/>
  <c r="F18" i="1" s="1"/>
  <c r="G25" i="1"/>
  <c r="I17" i="1"/>
  <c r="E82" i="2"/>
  <c r="D82" i="2" s="1"/>
  <c r="E79" i="2"/>
  <c r="D79" i="2" s="1"/>
  <c r="E24" i="1"/>
  <c r="E26" i="1" s="1"/>
  <c r="H83" i="2"/>
  <c r="F75" i="2"/>
  <c r="K6" i="1"/>
  <c r="F23" i="1"/>
  <c r="G23" i="1"/>
  <c r="K23" i="1" s="1"/>
  <c r="G24" i="1"/>
  <c r="F13" i="1"/>
  <c r="F24" i="1" s="1"/>
  <c r="I13" i="1"/>
  <c r="K10" i="1"/>
  <c r="F71" i="2"/>
  <c r="G81" i="2"/>
  <c r="K81" i="2" s="1"/>
  <c r="J19" i="3" s="1"/>
  <c r="D71" i="2"/>
  <c r="E81" i="2"/>
  <c r="D81" i="2" s="1"/>
  <c r="I83" i="2"/>
  <c r="I3" i="3" s="1"/>
  <c r="I5" i="3" s="1"/>
  <c r="G79" i="2"/>
  <c r="F48" i="2"/>
  <c r="J66" i="2" l="1"/>
  <c r="K66" i="2" s="1"/>
  <c r="F82" i="2"/>
  <c r="K17" i="1"/>
  <c r="I18" i="1"/>
  <c r="G26" i="1"/>
  <c r="K13" i="1"/>
  <c r="I24" i="1"/>
  <c r="G3" i="3"/>
  <c r="G5" i="3" s="1"/>
  <c r="D26" i="1"/>
  <c r="C4" i="3" s="1"/>
  <c r="D4" i="3"/>
  <c r="F79" i="2"/>
  <c r="K79" i="2"/>
  <c r="J17" i="3" s="1"/>
  <c r="G80" i="2"/>
  <c r="F81" i="2"/>
  <c r="F66" i="2"/>
  <c r="D66" i="2"/>
  <c r="E80" i="2"/>
  <c r="G83" i="2" l="1"/>
  <c r="F3" i="3" s="1"/>
  <c r="J83" i="2"/>
  <c r="H3" i="3" s="1"/>
  <c r="J3" i="3" s="1"/>
  <c r="K18" i="1"/>
  <c r="I25" i="1"/>
  <c r="K25" i="1" s="1"/>
  <c r="F80" i="2"/>
  <c r="F26" i="1"/>
  <c r="E4" i="3" s="1"/>
  <c r="F4" i="3"/>
  <c r="K24" i="1"/>
  <c r="D80" i="2"/>
  <c r="E83" i="2"/>
  <c r="D3" i="3" s="1"/>
  <c r="K80" i="2" l="1"/>
  <c r="J18" i="3" s="1"/>
  <c r="F5" i="3"/>
  <c r="K26" i="1"/>
  <c r="I26" i="1"/>
  <c r="J5" i="3"/>
  <c r="K83" i="2"/>
  <c r="D83" i="2"/>
  <c r="C3" i="3" s="1"/>
  <c r="F83" i="2"/>
  <c r="E3" i="3" s="1"/>
  <c r="D5" i="3"/>
  <c r="C5" i="3" s="1"/>
  <c r="J24" i="3" l="1"/>
  <c r="J21" i="3"/>
  <c r="E5" i="3"/>
</calcChain>
</file>

<file path=xl/comments1.xml><?xml version="1.0" encoding="utf-8"?>
<comments xmlns="http://schemas.openxmlformats.org/spreadsheetml/2006/main">
  <authors>
    <author>Barbara J. Smith</author>
    <author>SWRO</author>
    <author>bkowtha</author>
    <author>BBrennan</author>
  </authors>
  <commentList>
    <comment ref="C5" authorId="0">
      <text>
        <r>
          <rPr>
            <b/>
            <sz val="8"/>
            <color indexed="81"/>
            <rFont val="Tahoma"/>
            <family val="2"/>
          </rPr>
          <t>Barbara J. Smith:</t>
        </r>
        <r>
          <rPr>
            <sz val="8"/>
            <color indexed="81"/>
            <rFont val="Tahoma"/>
            <family val="2"/>
          </rPr>
          <t xml:space="preserve">
Cuurent number of CACFP SAs is 56.</t>
        </r>
      </text>
    </comment>
    <comment ref="F5" authorId="1">
      <text>
        <r>
          <rPr>
            <b/>
            <sz val="9"/>
            <color indexed="81"/>
            <rFont val="Tahoma"/>
            <family val="2"/>
          </rPr>
          <t>SD: Process simplified due to advanced technology
and previous burden included admininstrative burden.</t>
        </r>
      </text>
    </comment>
    <comment ref="G5" authorId="2">
      <text>
        <r>
          <rPr>
            <b/>
            <sz val="8"/>
            <color indexed="81"/>
            <rFont val="Tahoma"/>
            <family val="2"/>
          </rPr>
          <t>bkowtha:</t>
        </r>
        <r>
          <rPr>
            <sz val="8"/>
            <color indexed="81"/>
            <rFont val="Tahoma"/>
            <family val="2"/>
          </rPr>
          <t xml:space="preserve">
reduction in burden due to - see comment in column F.</t>
        </r>
      </text>
    </comment>
    <comment ref="F6" authorId="1">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G6" authorId="2">
      <text>
        <r>
          <rPr>
            <b/>
            <sz val="8"/>
            <color indexed="81"/>
            <rFont val="Tahoma"/>
            <family val="2"/>
          </rPr>
          <t>bkowtha:</t>
        </r>
        <r>
          <rPr>
            <sz val="8"/>
            <color indexed="81"/>
            <rFont val="Tahoma"/>
            <family val="2"/>
          </rPr>
          <t xml:space="preserve">
reduction in burden due to - see comment in column F.</t>
        </r>
      </text>
    </comment>
    <comment ref="F7" authorId="1">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G7" authorId="2">
      <text>
        <r>
          <rPr>
            <b/>
            <sz val="8"/>
            <color indexed="81"/>
            <rFont val="Tahoma"/>
            <family val="2"/>
          </rPr>
          <t>bkowtha:</t>
        </r>
        <r>
          <rPr>
            <sz val="8"/>
            <color indexed="81"/>
            <rFont val="Tahoma"/>
            <family val="2"/>
          </rPr>
          <t xml:space="preserve">
reduction in burden due to - see comment in column F.</t>
        </r>
      </text>
    </comment>
    <comment ref="F8" authorId="1">
      <text>
        <r>
          <rPr>
            <b/>
            <sz val="9"/>
            <color indexed="81"/>
            <rFont val="Tahoma"/>
            <family val="2"/>
          </rPr>
          <t>SD: Process simplified due to advanced technology.</t>
        </r>
        <r>
          <rPr>
            <sz val="9"/>
            <color indexed="81"/>
            <rFont val="Tahoma"/>
            <family val="2"/>
          </rPr>
          <t xml:space="preserve">
</t>
        </r>
      </text>
    </comment>
    <comment ref="G8" authorId="2">
      <text>
        <r>
          <rPr>
            <b/>
            <sz val="8"/>
            <color indexed="81"/>
            <rFont val="Tahoma"/>
            <family val="2"/>
          </rPr>
          <t>bkowtha:</t>
        </r>
        <r>
          <rPr>
            <sz val="8"/>
            <color indexed="81"/>
            <rFont val="Tahoma"/>
            <family val="2"/>
          </rPr>
          <t xml:space="preserve">
reduction in burden due to - see comment in column F.</t>
        </r>
      </text>
    </comment>
    <comment ref="F9" authorId="1">
      <text>
        <r>
          <rPr>
            <b/>
            <sz val="9"/>
            <color indexed="81"/>
            <rFont val="Tahoma"/>
            <family val="2"/>
          </rPr>
          <t>SD: Process simplified due to advanced technology (NDL system).</t>
        </r>
        <r>
          <rPr>
            <sz val="9"/>
            <color indexed="81"/>
            <rFont val="Tahoma"/>
            <family val="2"/>
          </rPr>
          <t xml:space="preserve">
</t>
        </r>
      </text>
    </comment>
    <comment ref="G9" authorId="2">
      <text>
        <r>
          <rPr>
            <b/>
            <sz val="8"/>
            <color indexed="81"/>
            <rFont val="Tahoma"/>
            <family val="2"/>
          </rPr>
          <t>bkowtha:</t>
        </r>
        <r>
          <rPr>
            <sz val="8"/>
            <color indexed="81"/>
            <rFont val="Tahoma"/>
            <family val="2"/>
          </rPr>
          <t xml:space="preserve">
reduction in burden due to - see comment in column F.</t>
        </r>
      </text>
    </comment>
    <comment ref="F10" authorId="1">
      <text>
        <r>
          <rPr>
            <b/>
            <sz val="9"/>
            <color indexed="81"/>
            <rFont val="Tahoma"/>
            <family val="2"/>
          </rPr>
          <t>SD: Process simplified due to advanced technology.</t>
        </r>
        <r>
          <rPr>
            <sz val="9"/>
            <color indexed="81"/>
            <rFont val="Tahoma"/>
            <family val="2"/>
          </rPr>
          <t xml:space="preserve">
</t>
        </r>
      </text>
    </comment>
    <comment ref="G10" authorId="2">
      <text>
        <r>
          <rPr>
            <b/>
            <sz val="8"/>
            <color indexed="81"/>
            <rFont val="Tahoma"/>
            <family val="2"/>
          </rPr>
          <t>bkowtha:</t>
        </r>
        <r>
          <rPr>
            <sz val="8"/>
            <color indexed="81"/>
            <rFont val="Tahoma"/>
            <family val="2"/>
          </rPr>
          <t xml:space="preserve">
reduction in burden due to - see comment in column F.</t>
        </r>
      </text>
    </comment>
    <comment ref="C11" authorId="1">
      <text>
        <r>
          <rPr>
            <b/>
            <sz val="9"/>
            <color indexed="81"/>
            <rFont val="Tahoma"/>
            <family val="2"/>
          </rPr>
          <t>SD: Most SAs already have this procedure due to implementation of published guidance.</t>
        </r>
        <r>
          <rPr>
            <sz val="9"/>
            <color indexed="81"/>
            <rFont val="Tahoma"/>
            <family val="2"/>
          </rPr>
          <t xml:space="preserve">
</t>
        </r>
      </text>
    </comment>
    <comment ref="G11" authorId="2">
      <text>
        <r>
          <rPr>
            <b/>
            <sz val="8"/>
            <color indexed="81"/>
            <rFont val="Tahoma"/>
            <family val="2"/>
          </rPr>
          <t>bkowtha:</t>
        </r>
        <r>
          <rPr>
            <sz val="8"/>
            <color indexed="81"/>
            <rFont val="Tahoma"/>
            <family val="2"/>
          </rPr>
          <t xml:space="preserve">
reduction in burden due to - see comment in column C.</t>
        </r>
      </text>
    </comment>
    <comment ref="C12" authorId="1">
      <text>
        <r>
          <rPr>
            <b/>
            <sz val="9"/>
            <color indexed="81"/>
            <rFont val="Tahoma"/>
            <family val="2"/>
          </rPr>
          <t>SD: Some Sas already have this procedure due to implementation of published guidance.</t>
        </r>
        <r>
          <rPr>
            <sz val="9"/>
            <color indexed="81"/>
            <rFont val="Tahoma"/>
            <family val="2"/>
          </rPr>
          <t xml:space="preserve">
</t>
        </r>
      </text>
    </comment>
    <comment ref="G12" authorId="2">
      <text>
        <r>
          <rPr>
            <b/>
            <sz val="8"/>
            <color indexed="81"/>
            <rFont val="Tahoma"/>
            <family val="2"/>
          </rPr>
          <t>bkowtha:</t>
        </r>
        <r>
          <rPr>
            <sz val="8"/>
            <color indexed="81"/>
            <rFont val="Tahoma"/>
            <family val="2"/>
          </rPr>
          <t xml:space="preserve">
reduction in burden due to - see comment in column F.</t>
        </r>
      </text>
    </comment>
    <comment ref="F13" authorId="1">
      <text>
        <r>
          <rPr>
            <b/>
            <sz val="9"/>
            <color indexed="81"/>
            <rFont val="Tahoma"/>
            <family val="2"/>
          </rPr>
          <t>SD: Process simplified due to advanced technology.</t>
        </r>
        <r>
          <rPr>
            <sz val="9"/>
            <color indexed="81"/>
            <rFont val="Tahoma"/>
            <family val="2"/>
          </rPr>
          <t xml:space="preserve">
</t>
        </r>
      </text>
    </comment>
    <comment ref="G13" authorId="2">
      <text>
        <r>
          <rPr>
            <b/>
            <sz val="8"/>
            <color indexed="81"/>
            <rFont val="Tahoma"/>
            <family val="2"/>
          </rPr>
          <t>bkowtha:</t>
        </r>
        <r>
          <rPr>
            <sz val="8"/>
            <color indexed="81"/>
            <rFont val="Tahoma"/>
            <family val="2"/>
          </rPr>
          <t xml:space="preserve">
reduction in burden due to - see comment in column F.</t>
        </r>
      </text>
    </comment>
    <comment ref="F14" authorId="1">
      <text>
        <r>
          <rPr>
            <b/>
            <sz val="9"/>
            <color indexed="81"/>
            <rFont val="Tahoma"/>
            <family val="2"/>
          </rPr>
          <t>SD: Process simplified due to advanced technology and batching distribution.</t>
        </r>
        <r>
          <rPr>
            <sz val="9"/>
            <color indexed="81"/>
            <rFont val="Tahoma"/>
            <family val="2"/>
          </rPr>
          <t xml:space="preserve">
</t>
        </r>
      </text>
    </comment>
    <comment ref="G14" authorId="2">
      <text>
        <r>
          <rPr>
            <b/>
            <sz val="8"/>
            <color indexed="81"/>
            <rFont val="Tahoma"/>
            <family val="2"/>
          </rPr>
          <t>bkowtha:</t>
        </r>
        <r>
          <rPr>
            <sz val="8"/>
            <color indexed="81"/>
            <rFont val="Tahoma"/>
            <family val="2"/>
          </rPr>
          <t xml:space="preserve">
reduction in burden due to - see comment in column F.</t>
        </r>
      </text>
    </comment>
    <comment ref="F15" authorId="1">
      <text>
        <r>
          <rPr>
            <b/>
            <sz val="9"/>
            <color indexed="81"/>
            <rFont val="Tahoma"/>
            <family val="2"/>
          </rPr>
          <t>SD: Process simplified due to advanced technology.</t>
        </r>
        <r>
          <rPr>
            <sz val="9"/>
            <color indexed="81"/>
            <rFont val="Tahoma"/>
            <family val="2"/>
          </rPr>
          <t xml:space="preserve">
</t>
        </r>
      </text>
    </comment>
    <comment ref="G15" authorId="2">
      <text>
        <r>
          <rPr>
            <b/>
            <sz val="8"/>
            <color indexed="81"/>
            <rFont val="Tahoma"/>
            <family val="2"/>
          </rPr>
          <t>bkowtha:</t>
        </r>
        <r>
          <rPr>
            <sz val="8"/>
            <color indexed="81"/>
            <rFont val="Tahoma"/>
            <family val="2"/>
          </rPr>
          <t xml:space="preserve">
reduction in burden due to - see comment in column F.</t>
        </r>
      </text>
    </comment>
    <comment ref="F16" authorId="1">
      <text>
        <r>
          <rPr>
            <b/>
            <sz val="9"/>
            <color indexed="81"/>
            <rFont val="Tahoma"/>
            <family val="2"/>
          </rPr>
          <t>SD: Process simplified due to advanced technology.</t>
        </r>
        <r>
          <rPr>
            <sz val="9"/>
            <color indexed="81"/>
            <rFont val="Tahoma"/>
            <family val="2"/>
          </rPr>
          <t xml:space="preserve">
</t>
        </r>
      </text>
    </comment>
    <comment ref="G16" authorId="2">
      <text>
        <r>
          <rPr>
            <b/>
            <sz val="8"/>
            <color indexed="81"/>
            <rFont val="Tahoma"/>
            <family val="2"/>
          </rPr>
          <t>bkowtha:</t>
        </r>
        <r>
          <rPr>
            <sz val="8"/>
            <color indexed="81"/>
            <rFont val="Tahoma"/>
            <family val="2"/>
          </rPr>
          <t xml:space="preserve">
reduction in burden due to - see comment in column F.</t>
        </r>
      </text>
    </comment>
    <comment ref="G17" authorId="2">
      <text>
        <r>
          <rPr>
            <b/>
            <sz val="8"/>
            <color indexed="81"/>
            <rFont val="Tahoma"/>
            <family val="2"/>
          </rPr>
          <t>bkowtha:</t>
        </r>
        <r>
          <rPr>
            <sz val="8"/>
            <color indexed="81"/>
            <rFont val="Tahoma"/>
            <family val="2"/>
          </rPr>
          <t xml:space="preserve">
Change due to change in number of SAs. </t>
        </r>
      </text>
    </comment>
    <comment ref="G18" authorId="1">
      <text>
        <r>
          <rPr>
            <sz val="9"/>
            <color indexed="81"/>
            <rFont val="Tahoma"/>
            <family val="2"/>
          </rPr>
          <t xml:space="preserve">SD: Process simplified due to advanced technology.
</t>
        </r>
      </text>
    </comment>
    <comment ref="D19" authorId="0">
      <text>
        <r>
          <rPr>
            <b/>
            <sz val="8"/>
            <color indexed="81"/>
            <rFont val="Tahoma"/>
            <family val="2"/>
          </rPr>
          <t>Barbara J. Smith:</t>
        </r>
        <r>
          <rPr>
            <sz val="8"/>
            <color indexed="81"/>
            <rFont val="Tahoma"/>
            <family val="2"/>
          </rPr>
          <t xml:space="preserve">
number of all sponsors of family day care homes divided by number of state agencies</t>
        </r>
      </text>
    </comment>
    <comment ref="F19" authorId="2">
      <text>
        <r>
          <rPr>
            <b/>
            <sz val="8"/>
            <color indexed="81"/>
            <rFont val="Tahoma"/>
            <family val="2"/>
          </rPr>
          <t>bkowtha:</t>
        </r>
        <r>
          <rPr>
            <sz val="8"/>
            <color indexed="81"/>
            <rFont val="Tahoma"/>
            <family val="2"/>
          </rPr>
          <t xml:space="preserve">
reduction in time due to technology</t>
        </r>
      </text>
    </comment>
    <comment ref="G19" authorId="2">
      <text>
        <r>
          <rPr>
            <b/>
            <sz val="8"/>
            <color indexed="81"/>
            <rFont val="Tahoma"/>
            <family val="2"/>
          </rPr>
          <t>bkowtha:</t>
        </r>
        <r>
          <rPr>
            <sz val="8"/>
            <color indexed="81"/>
            <rFont val="Tahoma"/>
            <family val="2"/>
          </rPr>
          <t xml:space="preserve">
see comments in columns D and F for reduction in hours. </t>
        </r>
      </text>
    </comment>
    <comment ref="B20" authorId="0">
      <text>
        <r>
          <rPr>
            <b/>
            <sz val="8"/>
            <color indexed="81"/>
            <rFont val="Tahoma"/>
            <family val="2"/>
          </rPr>
          <t>Barbara J. Smith:</t>
        </r>
        <r>
          <rPr>
            <sz val="8"/>
            <color indexed="81"/>
            <rFont val="Tahoma"/>
            <family val="2"/>
          </rPr>
          <t xml:space="preserve">
Delete…  This is an administrative burden.</t>
        </r>
      </text>
    </comment>
    <comment ref="G20" authorId="2">
      <text>
        <r>
          <rPr>
            <b/>
            <sz val="8"/>
            <color indexed="81"/>
            <rFont val="Tahoma"/>
            <family val="2"/>
          </rPr>
          <t>bkowtha:</t>
        </r>
        <r>
          <rPr>
            <sz val="8"/>
            <color indexed="81"/>
            <rFont val="Tahoma"/>
            <family val="2"/>
          </rPr>
          <t xml:space="preserve">
burden removed - as it is administrative task. </t>
        </r>
      </text>
    </comment>
    <comment ref="A21" authorId="2">
      <text>
        <r>
          <rPr>
            <b/>
            <sz val="8"/>
            <color indexed="81"/>
            <rFont val="Tahoma"/>
            <family val="2"/>
          </rPr>
          <t>bkowtha:</t>
        </r>
        <r>
          <rPr>
            <sz val="8"/>
            <color indexed="81"/>
            <rFont val="Tahoma"/>
            <family val="2"/>
          </rPr>
          <t xml:space="preserve">
note citation correction from last renewal. </t>
        </r>
      </text>
    </comment>
    <comment ref="C22" authorId="0">
      <text>
        <r>
          <rPr>
            <b/>
            <sz val="8"/>
            <color indexed="81"/>
            <rFont val="Tahoma"/>
            <family val="2"/>
          </rPr>
          <t>Barbara J. Smith:</t>
        </r>
        <r>
          <rPr>
            <sz val="8"/>
            <color indexed="81"/>
            <rFont val="Tahoma"/>
            <family val="2"/>
          </rPr>
          <t xml:space="preserve">
CND estimates that only 15 Sas distribute commodities to CACFP instutions…the majority provide cash-in-lieu of commodities</t>
        </r>
      </text>
    </comment>
    <comment ref="F22" authorId="1">
      <text>
        <r>
          <rPr>
            <b/>
            <sz val="9"/>
            <color indexed="81"/>
            <rFont val="Tahoma"/>
            <family val="2"/>
          </rPr>
          <t>SD: Process simplified due to advanced technology.</t>
        </r>
      </text>
    </comment>
    <comment ref="G22" authorId="2">
      <text>
        <r>
          <rPr>
            <b/>
            <sz val="8"/>
            <color indexed="81"/>
            <rFont val="Tahoma"/>
            <family val="2"/>
          </rPr>
          <t>bkowtha:</t>
        </r>
        <r>
          <rPr>
            <sz val="8"/>
            <color indexed="81"/>
            <rFont val="Tahoma"/>
            <family val="2"/>
          </rPr>
          <t xml:space="preserve">
see comment in column F.</t>
        </r>
      </text>
    </comment>
    <comment ref="F23" authorId="1">
      <text>
        <r>
          <rPr>
            <b/>
            <sz val="9"/>
            <color indexed="81"/>
            <rFont val="Tahoma"/>
            <family val="2"/>
          </rPr>
          <t>SD: SD: Process simplified due to advanced technology and removal of administrative burden.</t>
        </r>
        <r>
          <rPr>
            <sz val="9"/>
            <color indexed="81"/>
            <rFont val="Tahoma"/>
            <family val="2"/>
          </rPr>
          <t xml:space="preserve">
</t>
        </r>
      </text>
    </comment>
    <comment ref="G23" authorId="2">
      <text>
        <r>
          <rPr>
            <b/>
            <sz val="8"/>
            <color indexed="81"/>
            <rFont val="Tahoma"/>
            <family val="2"/>
          </rPr>
          <t>bkowtha:</t>
        </r>
        <r>
          <rPr>
            <sz val="8"/>
            <color indexed="81"/>
            <rFont val="Tahoma"/>
            <family val="2"/>
          </rPr>
          <t xml:space="preserve">
See comment in column D.</t>
        </r>
      </text>
    </comment>
    <comment ref="B24" authorId="0">
      <text>
        <r>
          <rPr>
            <b/>
            <sz val="8"/>
            <color indexed="81"/>
            <rFont val="Tahoma"/>
            <family val="2"/>
          </rPr>
          <t>Barbara J. Smith:</t>
        </r>
        <r>
          <rPr>
            <sz val="8"/>
            <color indexed="81"/>
            <rFont val="Tahoma"/>
            <family val="2"/>
          </rPr>
          <t xml:space="preserve">
This is an administrative function.  Delete from reporting.</t>
        </r>
      </text>
    </comment>
    <comment ref="B25" authorId="0">
      <text>
        <r>
          <rPr>
            <b/>
            <sz val="8"/>
            <color indexed="81"/>
            <rFont val="Tahoma"/>
            <family val="2"/>
          </rPr>
          <t>Barbara J. Smith:</t>
        </r>
        <r>
          <rPr>
            <sz val="8"/>
            <color indexed="81"/>
            <rFont val="Tahoma"/>
            <family val="2"/>
          </rPr>
          <t xml:space="preserve">
This is an administrative function - Delete from Reporting.</t>
        </r>
      </text>
    </comment>
    <comment ref="D26" authorId="0">
      <text>
        <r>
          <rPr>
            <b/>
            <sz val="8"/>
            <color indexed="81"/>
            <rFont val="Tahoma"/>
            <family val="2"/>
          </rPr>
          <t>Barbara J. Smith:</t>
        </r>
        <r>
          <rPr>
            <sz val="8"/>
            <color indexed="81"/>
            <rFont val="Tahoma"/>
            <family val="2"/>
          </rPr>
          <t xml:space="preserve">
number of institutions divided by number of SA; get from NDB; is this correct</t>
        </r>
      </text>
    </comment>
    <comment ref="F26" authorId="1">
      <text>
        <r>
          <rPr>
            <sz val="9"/>
            <color indexed="81"/>
            <rFont val="Tahoma"/>
            <family val="2"/>
          </rPr>
          <t xml:space="preserve">SD: Process simplified due to advanced technology and batching distribution.
</t>
        </r>
      </text>
    </comment>
    <comment ref="G26" authorId="2">
      <text>
        <r>
          <rPr>
            <b/>
            <sz val="8"/>
            <color indexed="81"/>
            <rFont val="Tahoma"/>
            <family val="2"/>
          </rPr>
          <t>bkowtha:</t>
        </r>
        <r>
          <rPr>
            <sz val="8"/>
            <color indexed="81"/>
            <rFont val="Tahoma"/>
            <family val="2"/>
          </rPr>
          <t xml:space="preserve">
See comment in column F</t>
        </r>
      </text>
    </comment>
    <comment ref="F28" authorId="1">
      <text>
        <r>
          <rPr>
            <sz val="9"/>
            <color indexed="81"/>
            <rFont val="Tahoma"/>
            <family val="2"/>
          </rPr>
          <t xml:space="preserve">SD: Process simplified due to advanced technology.
</t>
        </r>
      </text>
    </comment>
    <comment ref="G28" authorId="2">
      <text>
        <r>
          <rPr>
            <b/>
            <sz val="8"/>
            <color indexed="81"/>
            <rFont val="Tahoma"/>
            <family val="2"/>
          </rPr>
          <t>bkowtha:</t>
        </r>
        <r>
          <rPr>
            <sz val="8"/>
            <color indexed="81"/>
            <rFont val="Tahoma"/>
            <family val="2"/>
          </rPr>
          <t xml:space="preserve">
See comment in column F.</t>
        </r>
      </text>
    </comment>
    <comment ref="B29" authorId="0">
      <text>
        <r>
          <rPr>
            <b/>
            <sz val="8"/>
            <color indexed="81"/>
            <rFont val="Tahoma"/>
            <family val="2"/>
          </rPr>
          <t>Barbara J. Smith:</t>
        </r>
        <r>
          <rPr>
            <sz val="8"/>
            <color indexed="81"/>
            <rFont val="Tahoma"/>
            <family val="2"/>
          </rPr>
          <t xml:space="preserve">
Duplicative - this burden is captured under recordkeeping…DELETE HERE…verified during review.</t>
        </r>
      </text>
    </comment>
    <comment ref="F30" authorId="0">
      <text>
        <r>
          <rPr>
            <b/>
            <sz val="8"/>
            <color indexed="81"/>
            <rFont val="Tahoma"/>
            <family val="2"/>
          </rPr>
          <t>Barbara J. Smith:</t>
        </r>
        <r>
          <rPr>
            <sz val="8"/>
            <color indexed="81"/>
            <rFont val="Tahoma"/>
            <family val="2"/>
          </rPr>
          <t xml:space="preserve">
Decrease in time due to automation</t>
        </r>
      </text>
    </comment>
    <comment ref="G30" authorId="2">
      <text>
        <r>
          <rPr>
            <b/>
            <sz val="8"/>
            <color indexed="81"/>
            <rFont val="Tahoma"/>
            <family val="2"/>
          </rPr>
          <t>bkowtha:</t>
        </r>
        <r>
          <rPr>
            <sz val="8"/>
            <color indexed="81"/>
            <rFont val="Tahoma"/>
            <family val="2"/>
          </rPr>
          <t xml:space="preserve">
see comment in column F.</t>
        </r>
      </text>
    </comment>
    <comment ref="B31" authorId="2">
      <text>
        <r>
          <rPr>
            <b/>
            <sz val="8"/>
            <color indexed="81"/>
            <rFont val="Tahoma"/>
            <family val="2"/>
          </rPr>
          <t>bkowtha:</t>
        </r>
        <r>
          <rPr>
            <sz val="8"/>
            <color indexed="81"/>
            <rFont val="Tahoma"/>
            <family val="2"/>
          </rPr>
          <t xml:space="preserve">
Added  90 hours for Tiering Study authroized on March 3rd.  See Change Justification Memo.</t>
        </r>
      </text>
    </comment>
    <comment ref="D31" authorId="0">
      <text>
        <r>
          <rPr>
            <b/>
            <sz val="8"/>
            <color indexed="81"/>
            <rFont val="Tahoma"/>
            <family val="2"/>
          </rPr>
          <t>Barbara J. Smith:</t>
        </r>
        <r>
          <rPr>
            <sz val="8"/>
            <color indexed="81"/>
            <rFont val="Tahoma"/>
            <family val="2"/>
          </rPr>
          <t xml:space="preserve">
Projected increase in the number of irregularities</t>
        </r>
      </text>
    </comment>
    <comment ref="F31" authorId="0">
      <text>
        <r>
          <rPr>
            <b/>
            <sz val="8"/>
            <color indexed="81"/>
            <rFont val="Tahoma"/>
            <family val="2"/>
          </rPr>
          <t>Barbara J. Smith:</t>
        </r>
        <r>
          <rPr>
            <sz val="8"/>
            <color indexed="81"/>
            <rFont val="Tahoma"/>
            <family val="2"/>
          </rPr>
          <t xml:space="preserve">
Time decrease due to automation.</t>
        </r>
      </text>
    </comment>
    <comment ref="G31" authorId="2">
      <text>
        <r>
          <rPr>
            <b/>
            <sz val="8"/>
            <color indexed="81"/>
            <rFont val="Tahoma"/>
            <family val="2"/>
          </rPr>
          <t>bkowtha:</t>
        </r>
        <r>
          <rPr>
            <sz val="8"/>
            <color indexed="81"/>
            <rFont val="Tahoma"/>
            <family val="2"/>
          </rPr>
          <t xml:space="preserve">
this increase includes 90 hours from tiering study as well as program adjustments. </t>
        </r>
      </text>
    </comment>
    <comment ref="F32" authorId="0">
      <text>
        <r>
          <rPr>
            <b/>
            <sz val="8"/>
            <color indexed="81"/>
            <rFont val="Tahoma"/>
            <family val="2"/>
          </rPr>
          <t>Barbara J. Smith:</t>
        </r>
        <r>
          <rPr>
            <sz val="8"/>
            <color indexed="81"/>
            <rFont val="Tahoma"/>
            <family val="2"/>
          </rPr>
          <t xml:space="preserve">
Decrease due to automation</t>
        </r>
      </text>
    </comment>
    <comment ref="G32" authorId="2">
      <text>
        <r>
          <rPr>
            <b/>
            <sz val="8"/>
            <color indexed="81"/>
            <rFont val="Tahoma"/>
            <family val="2"/>
          </rPr>
          <t>bkowtha:</t>
        </r>
        <r>
          <rPr>
            <sz val="8"/>
            <color indexed="81"/>
            <rFont val="Tahoma"/>
            <family val="2"/>
          </rPr>
          <t xml:space="preserve">
see comment in column F. </t>
        </r>
      </text>
    </comment>
    <comment ref="B33" authorId="0">
      <text>
        <r>
          <rPr>
            <b/>
            <sz val="8"/>
            <color indexed="81"/>
            <rFont val="Tahoma"/>
            <family val="2"/>
          </rPr>
          <t>Barbara J. Smith:</t>
        </r>
        <r>
          <rPr>
            <sz val="8"/>
            <color indexed="81"/>
            <rFont val="Tahoma"/>
            <family val="2"/>
          </rPr>
          <t xml:space="preserve">
This is an administrative function..DELETE from reporting.</t>
        </r>
      </text>
    </comment>
    <comment ref="C34" authorId="0">
      <text>
        <r>
          <rPr>
            <b/>
            <sz val="8"/>
            <color indexed="81"/>
            <rFont val="Tahoma"/>
            <family val="2"/>
          </rPr>
          <t>Barbara J. Smith:</t>
        </r>
        <r>
          <rPr>
            <sz val="8"/>
            <color indexed="81"/>
            <rFont val="Tahoma"/>
            <family val="2"/>
          </rPr>
          <t xml:space="preserve">
MEs on a 2 year cycle</t>
        </r>
      </text>
    </comment>
    <comment ref="F34" authorId="2">
      <text>
        <r>
          <rPr>
            <b/>
            <sz val="8"/>
            <color indexed="81"/>
            <rFont val="Tahoma"/>
            <family val="2"/>
          </rPr>
          <t>bkowtha:</t>
        </r>
        <r>
          <rPr>
            <sz val="8"/>
            <color indexed="81"/>
            <rFont val="Tahoma"/>
            <family val="2"/>
          </rPr>
          <t xml:space="preserve">
decrease due to automation. </t>
        </r>
      </text>
    </comment>
    <comment ref="B35" authorId="2">
      <text>
        <r>
          <rPr>
            <b/>
            <sz val="9"/>
            <color indexed="81"/>
            <rFont val="Tahoma"/>
            <family val="2"/>
          </rPr>
          <t>bkowtha:</t>
        </r>
        <r>
          <rPr>
            <sz val="9"/>
            <color indexed="81"/>
            <rFont val="Tahoma"/>
            <family val="2"/>
          </rPr>
          <t xml:space="preserve">
this line item deals with FNS-44 form</t>
        </r>
      </text>
    </comment>
    <comment ref="F36" authorId="3">
      <text>
        <r>
          <rPr>
            <b/>
            <sz val="9"/>
            <color indexed="81"/>
            <rFont val="Tahoma"/>
            <family val="2"/>
          </rPr>
          <t>BBrennan:</t>
        </r>
        <r>
          <rPr>
            <sz val="9"/>
            <color indexed="81"/>
            <rFont val="Tahoma"/>
            <family val="2"/>
          </rPr>
          <t xml:space="preserve">
program adjustment to reflect more accurate burden;</t>
        </r>
      </text>
    </comment>
    <comment ref="G36" authorId="2">
      <text>
        <r>
          <rPr>
            <b/>
            <sz val="8"/>
            <color indexed="81"/>
            <rFont val="Tahoma"/>
            <family val="2"/>
          </rPr>
          <t>bkowtha:</t>
        </r>
        <r>
          <rPr>
            <sz val="8"/>
            <color indexed="81"/>
            <rFont val="Tahoma"/>
            <family val="2"/>
          </rPr>
          <t xml:space="preserve">
see comment under F</t>
        </r>
      </text>
    </comment>
    <comment ref="D37" authorId="0">
      <text>
        <r>
          <rPr>
            <b/>
            <sz val="8"/>
            <color indexed="81"/>
            <rFont val="Tahoma"/>
            <family val="2"/>
          </rPr>
          <t>Barbara J. Smith:</t>
        </r>
        <r>
          <rPr>
            <sz val="8"/>
            <color indexed="81"/>
            <rFont val="Tahoma"/>
            <family val="2"/>
          </rPr>
          <t xml:space="preserve">
each SA must process claims once a month</t>
        </r>
      </text>
    </comment>
    <comment ref="F37" authorId="2">
      <text>
        <r>
          <rPr>
            <b/>
            <sz val="8"/>
            <color indexed="81"/>
            <rFont val="Tahoma"/>
            <family val="2"/>
          </rPr>
          <t>bkowtha:</t>
        </r>
        <r>
          <rPr>
            <sz val="8"/>
            <color indexed="81"/>
            <rFont val="Tahoma"/>
            <family val="2"/>
          </rPr>
          <t xml:space="preserve">
change in time due to technology</t>
        </r>
      </text>
    </comment>
    <comment ref="G37" authorId="2">
      <text>
        <r>
          <rPr>
            <b/>
            <sz val="8"/>
            <color indexed="81"/>
            <rFont val="Tahoma"/>
            <family val="2"/>
          </rPr>
          <t>bkowtha:</t>
        </r>
        <r>
          <rPr>
            <sz val="8"/>
            <color indexed="81"/>
            <rFont val="Tahoma"/>
            <family val="2"/>
          </rPr>
          <t xml:space="preserve">
see comment under D and F. </t>
        </r>
      </text>
    </comment>
    <comment ref="B38" authorId="0">
      <text>
        <r>
          <rPr>
            <b/>
            <sz val="8"/>
            <color indexed="81"/>
            <rFont val="Tahoma"/>
            <family val="2"/>
          </rPr>
          <t>Barbara J. Smith:</t>
        </r>
        <r>
          <rPr>
            <sz val="8"/>
            <color indexed="81"/>
            <rFont val="Tahoma"/>
            <family val="2"/>
          </rPr>
          <t xml:space="preserve">
This is an administrative function.  Delete from reporting.  Verified during review.</t>
        </r>
      </text>
    </comment>
    <comment ref="B39" authorId="0">
      <text>
        <r>
          <rPr>
            <b/>
            <sz val="8"/>
            <color indexed="81"/>
            <rFont val="Tahoma"/>
            <family val="2"/>
          </rPr>
          <t>Barbara J. Smith:</t>
        </r>
        <r>
          <rPr>
            <sz val="8"/>
            <color indexed="81"/>
            <rFont val="Tahoma"/>
            <family val="2"/>
          </rPr>
          <t xml:space="preserve">
This is an administrative function.  Delete from Reporting.  Verified druing review.</t>
        </r>
      </text>
    </comment>
    <comment ref="G40" authorId="2">
      <text>
        <r>
          <rPr>
            <b/>
            <sz val="8"/>
            <color indexed="81"/>
            <rFont val="Tahoma"/>
            <family val="2"/>
          </rPr>
          <t>bkowtha:</t>
        </r>
        <r>
          <rPr>
            <sz val="8"/>
            <color indexed="81"/>
            <rFont val="Tahoma"/>
            <family val="2"/>
          </rPr>
          <t xml:space="preserve">
change due to change in number of SAs. </t>
        </r>
      </text>
    </comment>
    <comment ref="B41" authorId="0">
      <text>
        <r>
          <rPr>
            <b/>
            <sz val="8"/>
            <color indexed="81"/>
            <rFont val="Tahoma"/>
            <family val="2"/>
          </rPr>
          <t>Barbara J. Smith:</t>
        </r>
        <r>
          <rPr>
            <sz val="8"/>
            <color indexed="81"/>
            <rFont val="Tahoma"/>
            <family val="2"/>
          </rPr>
          <t xml:space="preserve">
This is an administrative function…  Remove from Reporting…this is verified during review.</t>
        </r>
      </text>
    </comment>
    <comment ref="B42" authorId="0">
      <text>
        <r>
          <rPr>
            <b/>
            <sz val="8"/>
            <color indexed="81"/>
            <rFont val="Tahoma"/>
            <family val="2"/>
          </rPr>
          <t>Barbara J. Smith:</t>
        </r>
        <r>
          <rPr>
            <sz val="8"/>
            <color indexed="81"/>
            <rFont val="Tahoma"/>
            <family val="2"/>
          </rPr>
          <t xml:space="preserve">
There is no reporting requirement.  Delete from reporting.</t>
        </r>
      </text>
    </comment>
    <comment ref="F43" authorId="3">
      <text>
        <r>
          <rPr>
            <b/>
            <sz val="9"/>
            <color indexed="81"/>
            <rFont val="Tahoma"/>
            <family val="2"/>
          </rPr>
          <t>BBrennan:</t>
        </r>
        <r>
          <rPr>
            <sz val="9"/>
            <color indexed="81"/>
            <rFont val="Tahoma"/>
            <family val="2"/>
          </rPr>
          <t xml:space="preserve">
program adjustment due to more accurate number of burden due to electronic filing</t>
        </r>
      </text>
    </comment>
    <comment ref="D44" authorId="0">
      <text>
        <r>
          <rPr>
            <b/>
            <sz val="8"/>
            <color indexed="81"/>
            <rFont val="Tahoma"/>
            <family val="2"/>
          </rPr>
          <t>Barbara J. Smith:</t>
        </r>
        <r>
          <rPr>
            <sz val="8"/>
            <color indexed="81"/>
            <rFont val="Tahoma"/>
            <family val="2"/>
          </rPr>
          <t xml:space="preserve">
10% of the average number fo insitutions per SA</t>
        </r>
      </text>
    </comment>
    <comment ref="G44" authorId="2">
      <text>
        <r>
          <rPr>
            <b/>
            <sz val="8"/>
            <color indexed="81"/>
            <rFont val="Tahoma"/>
            <family val="2"/>
          </rPr>
          <t>bkowtha:</t>
        </r>
        <r>
          <rPr>
            <sz val="8"/>
            <color indexed="81"/>
            <rFont val="Tahoma"/>
            <family val="2"/>
          </rPr>
          <t xml:space="preserve">
change in burden due to changes in columns D and F. </t>
        </r>
      </text>
    </comment>
    <comment ref="C46" authorId="3">
      <text>
        <r>
          <rPr>
            <b/>
            <sz val="9"/>
            <color indexed="81"/>
            <rFont val="Tahoma"/>
            <family val="2"/>
          </rPr>
          <t>BBrennan:</t>
        </r>
        <r>
          <rPr>
            <sz val="9"/>
            <color indexed="81"/>
            <rFont val="Tahoma"/>
            <family val="2"/>
          </rPr>
          <t xml:space="preserve">
only 5 SAs on average receive such requests</t>
        </r>
      </text>
    </comment>
    <comment ref="F51" authorId="0">
      <text>
        <r>
          <rPr>
            <b/>
            <sz val="8"/>
            <color indexed="81"/>
            <rFont val="Tahoma"/>
            <family val="2"/>
          </rPr>
          <t>Barbara J. Smith:</t>
        </r>
        <r>
          <rPr>
            <sz val="8"/>
            <color indexed="81"/>
            <rFont val="Tahoma"/>
            <family val="2"/>
          </rPr>
          <t xml:space="preserve">
Fix to show .0835</t>
        </r>
      </text>
    </comment>
    <comment ref="B53" authorId="0">
      <text>
        <r>
          <rPr>
            <b/>
            <sz val="8"/>
            <color indexed="81"/>
            <rFont val="Tahoma"/>
            <family val="2"/>
          </rPr>
          <t>Barbara J. Smith:</t>
        </r>
        <r>
          <rPr>
            <sz val="8"/>
            <color indexed="81"/>
            <rFont val="Tahoma"/>
            <family val="2"/>
          </rPr>
          <t xml:space="preserve">
This is not reported.  Documentation is reviewed during a review. This is captured already in record keeping </t>
        </r>
      </text>
    </comment>
    <comment ref="C53" authorId="0">
      <text>
        <r>
          <rPr>
            <b/>
            <sz val="8"/>
            <color indexed="81"/>
            <rFont val="Tahoma"/>
            <family val="2"/>
          </rPr>
          <t>Barbara J. Smith:</t>
        </r>
        <r>
          <rPr>
            <sz val="8"/>
            <color indexed="81"/>
            <rFont val="Tahoma"/>
            <family val="2"/>
          </rPr>
          <t xml:space="preserve">
CND estimates that 80% of institutions are independent and n ot subject to training requirements</t>
        </r>
      </text>
    </comment>
    <comment ref="B55" authorId="0">
      <text>
        <r>
          <rPr>
            <b/>
            <sz val="8"/>
            <color indexed="81"/>
            <rFont val="Tahoma"/>
            <family val="2"/>
          </rPr>
          <t>Barbara J. Smith:</t>
        </r>
        <r>
          <rPr>
            <sz val="8"/>
            <color indexed="81"/>
            <rFont val="Tahoma"/>
            <family val="2"/>
          </rPr>
          <t xml:space="preserve">
This is an administrartive function.  Delete.</t>
        </r>
      </text>
    </comment>
    <comment ref="C55" authorId="0">
      <text>
        <r>
          <rPr>
            <b/>
            <sz val="8"/>
            <color indexed="81"/>
            <rFont val="Tahoma"/>
            <family val="2"/>
          </rPr>
          <t>Barbara J. Smith:</t>
        </r>
        <r>
          <rPr>
            <sz val="8"/>
            <color indexed="81"/>
            <rFont val="Tahoma"/>
            <family val="2"/>
          </rPr>
          <t xml:space="preserve">
1/3 of participating instituions</t>
        </r>
      </text>
    </comment>
    <comment ref="F56" authorId="0">
      <text>
        <r>
          <rPr>
            <b/>
            <sz val="8"/>
            <color indexed="81"/>
            <rFont val="Tahoma"/>
            <family val="2"/>
          </rPr>
          <t>Barbara J. Smith:</t>
        </r>
        <r>
          <rPr>
            <sz val="8"/>
            <color indexed="81"/>
            <rFont val="Tahoma"/>
            <family val="2"/>
          </rPr>
          <t xml:space="preserve">
Time reduced due to electronic transmission</t>
        </r>
      </text>
    </comment>
    <comment ref="F58" authorId="0">
      <text>
        <r>
          <rPr>
            <b/>
            <sz val="8"/>
            <color indexed="81"/>
            <rFont val="Tahoma"/>
            <family val="2"/>
          </rPr>
          <t>Barbara J. Smith:</t>
        </r>
        <r>
          <rPr>
            <sz val="8"/>
            <color indexed="81"/>
            <rFont val="Tahoma"/>
            <family val="2"/>
          </rPr>
          <t xml:space="preserve">
How long does it take to submit application?  Think this number included preparation time.</t>
        </r>
      </text>
    </comment>
    <comment ref="F59" authorId="0">
      <text>
        <r>
          <rPr>
            <b/>
            <sz val="8"/>
            <color indexed="81"/>
            <rFont val="Tahoma"/>
            <family val="2"/>
          </rPr>
          <t>Barbara J. Smith:</t>
        </r>
        <r>
          <rPr>
            <sz val="8"/>
            <color indexed="81"/>
            <rFont val="Tahoma"/>
            <family val="2"/>
          </rPr>
          <t xml:space="preserve">
Time decrease due to policy change and automation</t>
        </r>
      </text>
    </comment>
    <comment ref="C60" authorId="0">
      <text>
        <r>
          <rPr>
            <b/>
            <sz val="8"/>
            <color indexed="81"/>
            <rFont val="Tahoma"/>
            <family val="2"/>
          </rPr>
          <t>Barbara J. Smith:</t>
        </r>
        <r>
          <rPr>
            <sz val="8"/>
            <color indexed="81"/>
            <rFont val="Tahoma"/>
            <family val="2"/>
          </rPr>
          <t xml:space="preserve">
This is an administtrative function.  Delete from reporting.</t>
        </r>
      </text>
    </comment>
    <comment ref="C61" authorId="0">
      <text>
        <r>
          <rPr>
            <b/>
            <sz val="8"/>
            <color indexed="81"/>
            <rFont val="Tahoma"/>
            <family val="2"/>
          </rPr>
          <t>Barbara J. Smith:</t>
        </r>
        <r>
          <rPr>
            <sz val="8"/>
            <color indexed="81"/>
            <rFont val="Tahoma"/>
            <family val="2"/>
          </rPr>
          <t xml:space="preserve">
This is an administrative function that is verified at the time of a review…Delete from reporting</t>
        </r>
      </text>
    </comment>
    <comment ref="C62" authorId="0">
      <text>
        <r>
          <rPr>
            <b/>
            <sz val="8"/>
            <color indexed="81"/>
            <rFont val="Tahoma"/>
            <family val="2"/>
          </rPr>
          <t>Barbara J. Smith:</t>
        </r>
        <r>
          <rPr>
            <sz val="8"/>
            <color indexed="81"/>
            <rFont val="Tahoma"/>
            <family val="2"/>
          </rPr>
          <t xml:space="preserve">
CND estimates 840 new institutions per year</t>
        </r>
      </text>
    </comment>
    <comment ref="C69" authorId="0">
      <text>
        <r>
          <rPr>
            <b/>
            <sz val="8"/>
            <color indexed="81"/>
            <rFont val="Tahoma"/>
            <family val="2"/>
          </rPr>
          <t>Estimate of total number of sponsored centers</t>
        </r>
      </text>
    </comment>
    <comment ref="F69" authorId="0">
      <text>
        <r>
          <rPr>
            <b/>
            <sz val="8"/>
            <color indexed="81"/>
            <rFont val="Tahoma"/>
            <family val="2"/>
          </rPr>
          <t>Barbara J. Smith:</t>
        </r>
        <r>
          <rPr>
            <sz val="8"/>
            <color indexed="81"/>
            <rFont val="Tahoma"/>
            <family val="2"/>
          </rPr>
          <t xml:space="preserve">
Time decreased to to automated submission if documents.</t>
        </r>
      </text>
    </comment>
    <comment ref="C70" authorId="0">
      <text>
        <r>
          <rPr>
            <b/>
            <sz val="8"/>
            <color indexed="81"/>
            <rFont val="Tahoma"/>
            <family val="2"/>
          </rPr>
          <t>Barbara J. Smith:</t>
        </r>
        <r>
          <rPr>
            <sz val="8"/>
            <color indexed="81"/>
            <rFont val="Tahoma"/>
            <family val="2"/>
          </rPr>
          <t xml:space="preserve">
Total number of day care homes for 2012 per NDB</t>
        </r>
      </text>
    </comment>
    <comment ref="F70" authorId="2">
      <text>
        <r>
          <rPr>
            <b/>
            <sz val="8"/>
            <color indexed="81"/>
            <rFont val="Tahoma"/>
            <family val="2"/>
          </rPr>
          <t>bkowtha:</t>
        </r>
        <r>
          <rPr>
            <sz val="8"/>
            <color indexed="81"/>
            <rFont val="Tahoma"/>
            <family val="2"/>
          </rPr>
          <t xml:space="preserve">
time reduced</t>
        </r>
      </text>
    </comment>
    <comment ref="B74" authorId="0">
      <text>
        <r>
          <rPr>
            <b/>
            <sz val="8"/>
            <color indexed="81"/>
            <rFont val="Tahoma"/>
            <family val="2"/>
          </rPr>
          <t>Barbara J. Smith:</t>
        </r>
        <r>
          <rPr>
            <sz val="8"/>
            <color indexed="81"/>
            <rFont val="Tahoma"/>
            <family val="2"/>
          </rPr>
          <t xml:space="preserve">
Also included in recordkeeping.</t>
        </r>
      </text>
    </comment>
    <comment ref="C74" authorId="0">
      <text>
        <r>
          <rPr>
            <b/>
            <sz val="8"/>
            <color indexed="81"/>
            <rFont val="Tahoma"/>
            <family val="2"/>
          </rPr>
          <t>Barbara J. Smith:</t>
        </r>
        <r>
          <rPr>
            <sz val="8"/>
            <color indexed="81"/>
            <rFont val="Tahoma"/>
            <family val="2"/>
          </rPr>
          <t xml:space="preserve">
This number was provided by ORA… Ed Harper</t>
        </r>
      </text>
    </comment>
  </commentList>
</comments>
</file>

<file path=xl/comments2.xml><?xml version="1.0" encoding="utf-8"?>
<comments xmlns="http://schemas.openxmlformats.org/spreadsheetml/2006/main">
  <authors>
    <author>Barbara J. Smith</author>
  </authors>
  <commentList>
    <comment ref="F10" authorId="0">
      <text>
        <r>
          <rPr>
            <b/>
            <sz val="8"/>
            <color indexed="81"/>
            <rFont val="Tahoma"/>
            <family val="2"/>
          </rPr>
          <t>Barbara J. Smith:</t>
        </r>
        <r>
          <rPr>
            <sz val="8"/>
            <color indexed="81"/>
            <rFont val="Tahoma"/>
            <family val="2"/>
          </rPr>
          <t xml:space="preserve">
Change due to automation</t>
        </r>
      </text>
    </comment>
    <comment ref="D11" authorId="0">
      <text>
        <r>
          <rPr>
            <b/>
            <sz val="8"/>
            <color indexed="81"/>
            <rFont val="Tahoma"/>
            <family val="2"/>
          </rPr>
          <t>Barbara J. Smith:</t>
        </r>
        <r>
          <rPr>
            <sz val="8"/>
            <color indexed="81"/>
            <rFont val="Tahoma"/>
            <family val="2"/>
          </rPr>
          <t xml:space="preserve">
Average number of Tier I providers based on NDB </t>
        </r>
      </text>
    </comment>
    <comment ref="D12" authorId="0">
      <text>
        <r>
          <rPr>
            <b/>
            <sz val="8"/>
            <color indexed="81"/>
            <rFont val="Tahoma"/>
            <family val="2"/>
          </rPr>
          <t>Barbara J. Smith:</t>
        </r>
        <r>
          <rPr>
            <sz val="8"/>
            <color indexed="81"/>
            <rFont val="Tahoma"/>
            <family val="2"/>
          </rPr>
          <t xml:space="preserve">
Approximately 1/3 of Tier I providers</t>
        </r>
      </text>
    </comment>
    <comment ref="C17" authorId="0">
      <text>
        <r>
          <rPr>
            <b/>
            <sz val="8"/>
            <color indexed="81"/>
            <rFont val="Tahoma"/>
            <family val="2"/>
          </rPr>
          <t>Barbara J. Smith:</t>
        </r>
        <r>
          <rPr>
            <sz val="8"/>
            <color indexed="81"/>
            <rFont val="Tahoma"/>
            <family val="2"/>
          </rPr>
          <t xml:space="preserve">
Total number of outlets per NDB</t>
        </r>
      </text>
    </comment>
  </commentList>
</comments>
</file>

<file path=xl/sharedStrings.xml><?xml version="1.0" encoding="utf-8"?>
<sst xmlns="http://schemas.openxmlformats.org/spreadsheetml/2006/main" count="249" uniqueCount="180">
  <si>
    <t>Title</t>
  </si>
  <si>
    <t>(A)</t>
  </si>
  <si>
    <t>(B)</t>
  </si>
  <si>
    <t>(D)</t>
  </si>
  <si>
    <t>(E)</t>
  </si>
  <si>
    <t>(F)</t>
  </si>
  <si>
    <t>(G)</t>
  </si>
  <si>
    <t>(H)</t>
  </si>
  <si>
    <t>STATE AGENCY BURDEN</t>
  </si>
  <si>
    <t>SPONSOR/INSTITUTION LEVEL</t>
  </si>
  <si>
    <t>226.15(e)(3)</t>
  </si>
  <si>
    <t>226.23(h)(6)</t>
  </si>
  <si>
    <t>SPONSOR/INSTITUTION BURDEN</t>
  </si>
  <si>
    <t>State Agency Burden</t>
  </si>
  <si>
    <t>Sponsor/Institution Burden</t>
  </si>
  <si>
    <t>Total Recordkeeping Burden</t>
  </si>
  <si>
    <t xml:space="preserve"> </t>
  </si>
  <si>
    <t>Previously Approved</t>
  </si>
  <si>
    <t>Total Difference</t>
  </si>
  <si>
    <t>Summary of Recordkeeping Burden</t>
  </si>
  <si>
    <t>STATE AGENCY LEVEL</t>
  </si>
  <si>
    <t>Section of Regulation</t>
  </si>
  <si>
    <t>Estimated # Respondents</t>
  </si>
  <si>
    <t>Total Annual Responses (Col. DxE)</t>
  </si>
  <si>
    <t>Estimated Avg. # of Hours Per Response</t>
  </si>
  <si>
    <t>Estimated Total Hours (Col. FxG)</t>
  </si>
  <si>
    <t>Due to Program Change</t>
  </si>
  <si>
    <t>Estimated Total Hours                                 (Col. FxG)</t>
  </si>
  <si>
    <t>Due to an Adjustment</t>
  </si>
  <si>
    <t>226.6(b)</t>
  </si>
  <si>
    <t>226.6(c)</t>
  </si>
  <si>
    <t>226.6(d)(3)</t>
  </si>
  <si>
    <t>226.6(f)(5)</t>
  </si>
  <si>
    <t>226.6 (h)</t>
  </si>
  <si>
    <t>226.6 ( i )</t>
  </si>
  <si>
    <t>226.6 ( j )</t>
  </si>
  <si>
    <t>226.6 ( k )</t>
  </si>
  <si>
    <t>226.6 ( m )</t>
  </si>
  <si>
    <t>226.6(m)(5)</t>
  </si>
  <si>
    <t>226.6 (n)</t>
  </si>
  <si>
    <t>226.6 (p)</t>
  </si>
  <si>
    <t>226.7 (c)</t>
  </si>
  <si>
    <t>226.7 (k)</t>
  </si>
  <si>
    <t>226.8 (a)</t>
  </si>
  <si>
    <t>Establish audits funds priorities</t>
  </si>
  <si>
    <t>226.9 (a)</t>
  </si>
  <si>
    <t>226.10 (a)</t>
  </si>
  <si>
    <t>226.10 (b)</t>
  </si>
  <si>
    <t>226.23(l)</t>
  </si>
  <si>
    <t>226.23(m)</t>
  </si>
  <si>
    <t>Property management</t>
  </si>
  <si>
    <t>TOTAL STATE AGENCY BURDEN</t>
  </si>
  <si>
    <t>226.6 (1)</t>
  </si>
  <si>
    <t>226.16 (d)</t>
  </si>
  <si>
    <t>FACILITY LEVEL</t>
  </si>
  <si>
    <t>HOUSEHOLD LEVEL</t>
  </si>
  <si>
    <t>HOUSEHOLD BURDEN TOTALS</t>
  </si>
  <si>
    <t>Facility Burden</t>
  </si>
  <si>
    <t>Household Burden</t>
  </si>
  <si>
    <t>Total Reporting Burden</t>
  </si>
  <si>
    <t>226.6(d)(1) &amp; (e)</t>
  </si>
  <si>
    <t>Establish procedures for start ups, advances, and recovery of over-payments</t>
  </si>
  <si>
    <t>226.16 (g) &amp; (h)</t>
  </si>
  <si>
    <t>Sponsoring organization disburses advances and program payments within 5 days of receipt from SA</t>
  </si>
  <si>
    <t>Free and reduced price meal requirements</t>
  </si>
  <si>
    <t>FACILITY BURDEN TOTALS</t>
  </si>
  <si>
    <t>226.15(e)(2) &amp; 226.16(e)(3)</t>
  </si>
  <si>
    <t>SPONSOR/INSTITUTION BURDEN TOTALS</t>
  </si>
  <si>
    <t>SUMMARY OF REPORTING BURDEN</t>
  </si>
  <si>
    <t>Responses Per Respondent</t>
  </si>
  <si>
    <t>Total Annual Responses  (Col. DxE)</t>
  </si>
  <si>
    <t>Estimated Total Hours   (Col. FxG)</t>
  </si>
  <si>
    <t>226.13 (b)(3)(i) thru (ii)</t>
  </si>
  <si>
    <t>Estimated # Recordkeepers</t>
  </si>
  <si>
    <t>TOTAL BURDEN FOR #0584-0055</t>
  </si>
  <si>
    <t>Per Recordkeeper</t>
  </si>
  <si>
    <t>Total Annual Records                                 (Col. DxE)</t>
  </si>
  <si>
    <t>Estimated Avg. # of Hours Per Record</t>
  </si>
  <si>
    <t>Notice of serious deficiency to participating institutions</t>
  </si>
  <si>
    <t>Submit copies of serious deficiency notices to FNSRO</t>
  </si>
  <si>
    <t>Provide FNSRO the required information of each day care home provider terminated for cause</t>
  </si>
  <si>
    <t>Submit copy disqualification notice and supportive documentation to FNSRO</t>
  </si>
  <si>
    <t>226.6(d)(3)  (vii)(D)</t>
  </si>
  <si>
    <t>Provide day care home sponsors a listing of State-funded programs, participation in which by a parent or child will qualify a meal served to a child in a tier II home for the tier I rate of reimbursement.</t>
  </si>
  <si>
    <t>226.6(f)(1)(ii)</t>
  </si>
  <si>
    <t>226.6(f)(1)(vii)</t>
  </si>
  <si>
    <t>Provide day home sponsoring organizations a list of elementary schools in which at least one-half of the children enrolled receive f/rp meals</t>
  </si>
  <si>
    <t>226.6(f)(1)   (vii)(D)</t>
  </si>
  <si>
    <t xml:space="preserve">Provide day care home sponsoring organizations a listing of State-funded programs that qualify participants in Tier II homes for Tier I reimbursement </t>
  </si>
  <si>
    <t>226.6(f)(1)   (vii)(E)</t>
  </si>
  <si>
    <t>Submit to SNAP SA list of providers receiving Tier I benefits based on SNAP participation</t>
  </si>
  <si>
    <t>226.6(f)(1) (ix)(A)</t>
  </si>
  <si>
    <t>226.6(f)(3)(iii)</t>
  </si>
  <si>
    <t>Provide all institutions a copy
of the income standards to be used by
institutions for determining the eligibility
of participants for free and reduced-
price meals under the Program</t>
  </si>
  <si>
    <t>Provide at-risk-afterschool care centers and sponsoring organizations the list of schools in which one-half of children enrolled are eligible for f/rp meals</t>
  </si>
  <si>
    <t>Submit to State commodity distribution agency list of institutions receiving commodities by June 1</t>
  </si>
  <si>
    <t>Develop standard contract for use between instiutions and food service management companies</t>
  </si>
  <si>
    <t>226.6(k)(4)(i)</t>
  </si>
  <si>
    <t>Annually submit admin review (appeal) procedures to all institutions</t>
  </si>
  <si>
    <t>226.6(k)(4)(ii)</t>
  </si>
  <si>
    <t>Provide technical and supervisory assistance to institutions</t>
  </si>
  <si>
    <t>Revise/edit Financial Management System</t>
  </si>
  <si>
    <t>Submit to FNSRO a written plan for correcting serious deficiencies noted in Management Evaluation/Audit</t>
  </si>
  <si>
    <t>Obtain written consent from the child's parents or guardians prior to use or disclosure if using or disclosing information in ways not permitted by statute</t>
  </si>
  <si>
    <t>Notify institution of disallowed claim and demand repayment</t>
  </si>
  <si>
    <t>Assign rates of reimbursement for all institutions not less than annually</t>
  </si>
  <si>
    <t>Provide advance payments to those institutions electing to receive payments</t>
  </si>
  <si>
    <t>Audits shall be conducted in accordance with A-133 and 7 CFR part 3052</t>
  </si>
  <si>
    <t>Obtain written consent from the child's parents or guardians prior to use or disclose if using or disclosing information in ways not permitted by statute</t>
  </si>
  <si>
    <t>Submit documentation to demonstrate that child care centers, outside-school-hours care centers, at-risk afterschool care centers, day care homes, and adult day care centers are in compliance with licensing/approval criteria.</t>
  </si>
  <si>
    <t>226.6 (d)-(e) and    226.6(f)(1)(vi)</t>
  </si>
  <si>
    <t>226.6(f)(1)(iii)</t>
  </si>
  <si>
    <t>226.10 and    226.15(i)</t>
  </si>
  <si>
    <t>Report to SA number of meals claimed for reimbursement</t>
  </si>
  <si>
    <t>Establish reimbursement rates for Tier 2 providers with income-eligible children</t>
  </si>
  <si>
    <t>226.15(b)</t>
  </si>
  <si>
    <t>New institutions submit application for participation</t>
  </si>
  <si>
    <t>Participating institutions submit documentation required for renewal</t>
  </si>
  <si>
    <t>Enter into a written agreement with the party requesting children's free and reduced price eligibility information.</t>
  </si>
  <si>
    <t xml:space="preserve">226.11(c); 226.17(b)(9)  and 226.17a(p)      </t>
  </si>
  <si>
    <t>Submit daily meal count records to sponsoring organizations monthly</t>
  </si>
  <si>
    <t>Day care home providers submit daily meal counts to sponsors monthly</t>
  </si>
  <si>
    <t>Collect and maintain on file CACFP agreements, records received from applicant and participating institutions and documentation of administrative review and Program assistance activities, results, and corrective actions.</t>
  </si>
  <si>
    <t>226.6(c)            (8)(ii)</t>
  </si>
  <si>
    <t>Maintain a State agency list that includes a synopsis of information concerning seriously deficient institutions and providers terminated
for cause in that State</t>
  </si>
  <si>
    <t xml:space="preserve">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  </t>
  </si>
  <si>
    <t>Maintain documentation used to classify homes as Tier 1</t>
  </si>
  <si>
    <t>Maintain information to verify homes that qualify as Tier 1 based on provider's income.</t>
  </si>
  <si>
    <t>226.15(e)   226.17(c)    226.17a(o)  226.18(g)   226.19(c)     226.19a(c)</t>
  </si>
  <si>
    <t>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t>
  </si>
  <si>
    <t>FACILITY BURDEN</t>
  </si>
  <si>
    <t>226.3(c)</t>
  </si>
  <si>
    <t>Notify institution of approval or disapproval of application within 30 days of receipt of a complete application</t>
  </si>
  <si>
    <t>Notice of serious deficiency (decision to disapprove new application or renew existing agreement) to institution</t>
  </si>
  <si>
    <t xml:space="preserve">226.6(c)(8)      (C)(ii)   </t>
  </si>
  <si>
    <t>Inquire into preference for commodities for new institutions</t>
  </si>
  <si>
    <t>Submit admin review procedures when applicable action taken</t>
  </si>
  <si>
    <t>226.7 (h), (i) &amp; (j)</t>
  </si>
  <si>
    <t>226.8 (b) - ( c)</t>
  </si>
  <si>
    <t>Establish procedues to monitor and reconcile advance payments</t>
  </si>
  <si>
    <t>226.10(e)</t>
  </si>
  <si>
    <t>Final Claim for Reimbursement postmarked and/or submitted to the State agency not later than 60 days following the last day of the full month covered by the claim.</t>
  </si>
  <si>
    <t>Submit current eligibility information on enrolled participants to be used to calculate  reimbursement rate</t>
  </si>
  <si>
    <t xml:space="preserve">Participate in reviews </t>
  </si>
  <si>
    <t>Sponsoring organization supervisory responsibilities (pre-approval visits, training, reviews, etc.)</t>
  </si>
  <si>
    <t>Enrollment documentation shall be updated annually, signed by a parent or legal guardian, and include information on child's normal days &amp; hours of care and the meals normally received while in care</t>
  </si>
  <si>
    <t>226.13 (d)(1) thru (3) &amp; 226.18 (e)</t>
  </si>
  <si>
    <t>Claims processing</t>
  </si>
  <si>
    <t>Provide census data to day care home sponsoring organizations</t>
  </si>
  <si>
    <t xml:space="preserve">Report findings of irregularities investigations </t>
  </si>
  <si>
    <t>Revise/edit household contact procedures - submit changes to FNSRO.</t>
  </si>
  <si>
    <t>Develop/revise and provide sponsoring organization agreement between sponsor and facilities…report changes to FNSRO</t>
  </si>
  <si>
    <r>
      <rPr>
        <sz val="8"/>
        <rFont val="Arial"/>
        <family val="2"/>
      </rPr>
      <t>Establish/revise admin review (appeal) procedures for day care home providers</t>
    </r>
    <r>
      <rPr>
        <sz val="8"/>
        <color indexed="8"/>
        <rFont val="Arial"/>
        <family val="2"/>
      </rPr>
      <t>- SA must notify the appropriate FNSRO of any change or option to offer an administrative review</t>
    </r>
  </si>
  <si>
    <t xml:space="preserve">Establish licensing/compliance review procedures for child care centers, day care homes, outside-school hours care centers and adult day centers </t>
  </si>
  <si>
    <t>Establish alternate procedures for review of institutions for which licensing or approval is not available -</t>
  </si>
  <si>
    <t>SAs adminstering CACFP provide listing of eligible schools to sponsoring organizations</t>
  </si>
  <si>
    <t>226.6(f)(1)         (viii)(A)</t>
  </si>
  <si>
    <t>226.6(f)(1)      (viii)(E)</t>
  </si>
  <si>
    <t>Sponsoring organizations of day care homes must submit a list of family daycare home providers receiving Tier I benefits based on SNAP participation</t>
  </si>
  <si>
    <t>Maintain verification that all facilities have adhered to Program training requirements</t>
  </si>
  <si>
    <t xml:space="preserve">Federal/State agreement </t>
  </si>
  <si>
    <t>Due to program change</t>
  </si>
  <si>
    <t>Due to an change</t>
  </si>
  <si>
    <t xml:space="preserve">7 CFR 226.6(n) </t>
  </si>
  <si>
    <t>CACFP Tiering Assessment:  FNS and OIG may make investigations at the request of the State agency, or whenever FNS or OIG determines that investigations are appropriate.</t>
  </si>
  <si>
    <t>Establish/revise appeal procedures</t>
  </si>
  <si>
    <t>Ensure procurement compliance</t>
  </si>
  <si>
    <t>Section of Regulation / Form</t>
  </si>
  <si>
    <t>226.7(d) 
(Form FNS-44)</t>
  </si>
  <si>
    <t xml:space="preserve">Submit CACFP Report to FNS 30 and 90 days following the month being reported </t>
  </si>
  <si>
    <t>226.6 (l)</t>
  </si>
  <si>
    <t>226.10(d) 226.15(e), 226.6(f)(1)(vii)</t>
  </si>
  <si>
    <t>Due to  Adjustment</t>
  </si>
  <si>
    <t>Due to Adjustment</t>
  </si>
  <si>
    <t>Responses</t>
  </si>
  <si>
    <t>Hours</t>
  </si>
  <si>
    <t>Program change 1</t>
  </si>
  <si>
    <t>Program change 2</t>
  </si>
  <si>
    <t>Total Burden</t>
  </si>
  <si>
    <t>Sponsor/Institution/Facility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</si>
</sst>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_(&quot;$&quot;* \(#,##0.00\);_(&quot;$&quot;* &quot;-&quot;??_);_(@_)"/>
    <numFmt numFmtId="43" formatCode="_(* #,##0.00_);_(* \(#,##0.00\);_(* &quot;-&quot;??_);_(@_)"/>
    <numFmt numFmtId="164" formatCode="#,##0.000"/>
    <numFmt numFmtId="165" formatCode="#,##0.0000"/>
    <numFmt numFmtId="166" formatCode="#,##0.00000"/>
    <numFmt numFmtId="167" formatCode="0.000"/>
    <numFmt numFmtId="168" formatCode="_(* #,##0.000_);_(* \(#,##0.000\);_(* &quot;-&quot;??_);_(@_)"/>
    <numFmt numFmtId="169" formatCode="#,##0.000_);\(#,##0.000\)"/>
    <numFmt numFmtId="170" formatCode="#,##0.000000_);\(#,##0.000000\)"/>
    <numFmt numFmtId="171" formatCode="_(* #,##0.000_);_(* \(#,##0.000\);_(* &quot;-&quot;???_);_(@_)"/>
    <numFmt numFmtId="172" formatCode="#,##0.000000"/>
    <numFmt numFmtId="173" formatCode="0.0000"/>
    <numFmt numFmtId="174" formatCode="0.000000"/>
    <numFmt numFmtId="175" formatCode="#,##0.0000000"/>
    <numFmt numFmtId="183" formatCode="_(* #,##0.0000_);_(* \(#,##0.0000\);_(* &quot;-&quot;??_);_(@_)"/>
    <numFmt numFmtId="185" formatCode="_(* #,##0.000000_);_(* \(#,##0.000000\);_(* &quot;-&quot;??_);_(@_)"/>
    <numFmt numFmtId="186" formatCode="_(* #,##0.0000000_);_(* \(#,##0.0000000\);_(* &quot;-&quot;??_);_(@_)"/>
  </numFmts>
  <fonts count="22" x14ac:knownFonts="1">
    <font>
      <sz val="10"/>
      <name val="Arial"/>
    </font>
    <font>
      <sz val="10"/>
      <name val="Arial"/>
      <family val="2"/>
    </font>
    <font>
      <sz val="8"/>
      <color indexed="8"/>
      <name val="Arial"/>
      <family val="2"/>
    </font>
    <font>
      <b/>
      <sz val="8"/>
      <color indexed="8"/>
      <name val="Arial"/>
      <family val="2"/>
    </font>
    <font>
      <b/>
      <sz val="9"/>
      <color indexed="8"/>
      <name val="Arial"/>
      <family val="2"/>
    </font>
    <font>
      <sz val="8"/>
      <name val="Arial"/>
      <family val="2"/>
    </font>
    <font>
      <b/>
      <sz val="10"/>
      <color indexed="8"/>
      <name val="Arial"/>
      <family val="2"/>
    </font>
    <font>
      <sz val="8"/>
      <color indexed="47"/>
      <name val="Arial"/>
      <family val="2"/>
    </font>
    <font>
      <sz val="9"/>
      <color indexed="8"/>
      <name val="Arial"/>
      <family val="2"/>
    </font>
    <font>
      <b/>
      <sz val="9"/>
      <color indexed="8"/>
      <name val="Arial"/>
      <family val="2"/>
    </font>
    <font>
      <sz val="9"/>
      <color indexed="8"/>
      <name val="Arial"/>
      <family val="2"/>
    </font>
    <font>
      <b/>
      <sz val="10"/>
      <color indexed="8"/>
      <name val="Arial"/>
      <family val="2"/>
    </font>
    <font>
      <b/>
      <sz val="10"/>
      <name val="Arial"/>
      <family val="2"/>
    </font>
    <font>
      <sz val="9"/>
      <name val="Arial"/>
      <family val="2"/>
    </font>
    <font>
      <sz val="9"/>
      <color indexed="81"/>
      <name val="Tahoma"/>
      <family val="2"/>
    </font>
    <font>
      <b/>
      <sz val="9"/>
      <color indexed="81"/>
      <name val="Tahoma"/>
      <family val="2"/>
    </font>
    <font>
      <sz val="8"/>
      <color indexed="81"/>
      <name val="Tahoma"/>
      <family val="2"/>
    </font>
    <font>
      <b/>
      <sz val="8"/>
      <color indexed="81"/>
      <name val="Tahoma"/>
      <family val="2"/>
    </font>
    <font>
      <b/>
      <sz val="8"/>
      <color rgb="FFFF0000"/>
      <name val="Arial"/>
      <family val="2"/>
    </font>
    <font>
      <sz val="10"/>
      <name val="Arial"/>
      <family val="2"/>
    </font>
    <font>
      <b/>
      <sz val="8"/>
      <name val="Arial"/>
      <family val="2"/>
    </font>
    <font>
      <b/>
      <sz val="8"/>
      <color indexed="47"/>
      <name val="Arial"/>
      <family val="2"/>
    </font>
  </fonts>
  <fills count="3">
    <fill>
      <patternFill patternType="none"/>
    </fill>
    <fill>
      <patternFill patternType="gray125"/>
    </fill>
    <fill>
      <patternFill patternType="solid">
        <fgColor theme="1"/>
        <bgColor indexed="64"/>
      </patternFill>
    </fill>
  </fills>
  <borders count="69">
    <border>
      <left/>
      <right/>
      <top/>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ck">
        <color indexed="64"/>
      </right>
      <top style="thin">
        <color indexed="64"/>
      </top>
      <bottom/>
      <diagonal/>
    </border>
  </borders>
  <cellStyleXfs count="4">
    <xf numFmtId="0" fontId="0" fillId="0" borderId="0"/>
    <xf numFmtId="43" fontId="1"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cellStyleXfs>
  <cellXfs count="433">
    <xf numFmtId="0" fontId="0" fillId="0" borderId="0" xfId="0"/>
    <xf numFmtId="164" fontId="2" fillId="0" borderId="5" xfId="0" applyNumberFormat="1" applyFont="1" applyFill="1" applyBorder="1" applyAlignment="1">
      <alignment vertical="top"/>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 fillId="0" borderId="10" xfId="0" applyFont="1" applyFill="1" applyBorder="1" applyAlignment="1">
      <alignment vertical="center"/>
    </xf>
    <xf numFmtId="0" fontId="2" fillId="0" borderId="3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2" fillId="0" borderId="38" xfId="0" applyNumberFormat="1" applyFont="1" applyFill="1" applyBorder="1" applyAlignment="1">
      <alignment vertical="top"/>
    </xf>
    <xf numFmtId="3" fontId="3" fillId="0" borderId="58" xfId="0" applyNumberFormat="1" applyFont="1" applyFill="1" applyBorder="1" applyAlignment="1"/>
    <xf numFmtId="165" fontId="3" fillId="0" borderId="58" xfId="0" applyNumberFormat="1" applyFont="1" applyFill="1" applyBorder="1" applyAlignment="1"/>
    <xf numFmtId="4" fontId="3" fillId="0" borderId="58" xfId="0" applyNumberFormat="1" applyFont="1" applyFill="1" applyBorder="1" applyAlignment="1"/>
    <xf numFmtId="164" fontId="3" fillId="0" borderId="58" xfId="0" applyNumberFormat="1" applyFont="1" applyFill="1" applyBorder="1" applyAlignment="1"/>
    <xf numFmtId="0" fontId="1" fillId="0" borderId="0" xfId="0" applyFont="1"/>
    <xf numFmtId="0" fontId="0" fillId="0" borderId="0" xfId="0" applyFill="1"/>
    <xf numFmtId="0" fontId="2" fillId="0" borderId="0" xfId="0" applyFont="1" applyFill="1" applyBorder="1" applyAlignment="1">
      <alignment horizontal="center" vertical="center" wrapText="1"/>
    </xf>
    <xf numFmtId="3" fontId="8" fillId="0" borderId="7" xfId="0" applyNumberFormat="1" applyFont="1" applyBorder="1" applyAlignment="1">
      <alignment vertical="center"/>
    </xf>
    <xf numFmtId="170" fontId="8" fillId="0" borderId="7" xfId="0" applyNumberFormat="1" applyFont="1" applyFill="1" applyBorder="1" applyAlignment="1">
      <alignment vertical="center"/>
    </xf>
    <xf numFmtId="168" fontId="8" fillId="0" borderId="7" xfId="1" applyNumberFormat="1" applyFont="1" applyBorder="1" applyAlignment="1">
      <alignment vertical="center"/>
    </xf>
    <xf numFmtId="172" fontId="10" fillId="0" borderId="7" xfId="0" applyNumberFormat="1" applyFont="1" applyFill="1" applyBorder="1" applyAlignment="1">
      <alignment vertical="center"/>
    </xf>
    <xf numFmtId="168" fontId="9" fillId="0" borderId="7" xfId="1" applyNumberFormat="1" applyFont="1" applyBorder="1" applyAlignment="1">
      <alignment vertical="center"/>
    </xf>
    <xf numFmtId="164" fontId="10" fillId="0" borderId="7" xfId="0" applyNumberFormat="1" applyFont="1" applyBorder="1" applyAlignment="1">
      <alignment vertical="center"/>
    </xf>
    <xf numFmtId="164" fontId="10" fillId="0" borderId="7" xfId="0" applyNumberFormat="1" applyFont="1" applyFill="1" applyBorder="1" applyAlignment="1">
      <alignment vertical="center"/>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11" fillId="0" borderId="14" xfId="0" applyFont="1" applyBorder="1" applyAlignment="1">
      <alignment horizontal="right" vertical="center" indent="1"/>
    </xf>
    <xf numFmtId="0" fontId="6" fillId="0" borderId="59" xfId="0" applyFont="1" applyBorder="1" applyAlignment="1">
      <alignment horizontal="right" vertical="center"/>
    </xf>
    <xf numFmtId="175" fontId="10" fillId="0" borderId="44" xfId="0" applyNumberFormat="1" applyFont="1" applyBorder="1" applyAlignment="1">
      <alignment vertical="center"/>
    </xf>
    <xf numFmtId="164" fontId="9" fillId="0" borderId="44" xfId="0" applyNumberFormat="1" applyFont="1" applyBorder="1" applyAlignment="1">
      <alignment vertical="center"/>
    </xf>
    <xf numFmtId="164" fontId="10" fillId="0" borderId="44" xfId="0" applyNumberFormat="1" applyFont="1" applyBorder="1" applyAlignment="1">
      <alignment vertical="center"/>
    </xf>
    <xf numFmtId="164" fontId="10" fillId="0" borderId="44" xfId="0" applyNumberFormat="1" applyFont="1" applyFill="1" applyBorder="1" applyAlignment="1">
      <alignment vertical="center"/>
    </xf>
    <xf numFmtId="0" fontId="12" fillId="0" borderId="29" xfId="0" applyFont="1" applyBorder="1" applyAlignment="1">
      <alignment horizontal="right" vertical="center"/>
    </xf>
    <xf numFmtId="164" fontId="2" fillId="0" borderId="38" xfId="0" applyNumberFormat="1" applyFont="1" applyFill="1" applyBorder="1" applyAlignment="1"/>
    <xf numFmtId="0" fontId="0" fillId="0" borderId="0" xfId="0"/>
    <xf numFmtId="164" fontId="2" fillId="0" borderId="7" xfId="0" applyNumberFormat="1" applyFont="1" applyFill="1" applyBorder="1" applyAlignment="1">
      <alignment vertical="center"/>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9" xfId="0" applyFont="1" applyFill="1" applyBorder="1" applyAlignment="1">
      <alignment horizontal="center"/>
    </xf>
    <xf numFmtId="0" fontId="2" fillId="0" borderId="23" xfId="0" applyFont="1" applyFill="1" applyBorder="1" applyAlignment="1">
      <alignment horizontal="center"/>
    </xf>
    <xf numFmtId="0" fontId="2" fillId="0" borderId="26" xfId="0" applyFont="1" applyFill="1" applyBorder="1" applyAlignment="1">
      <alignment wrapText="1"/>
    </xf>
    <xf numFmtId="0" fontId="2" fillId="0" borderId="7" xfId="0" applyFont="1" applyFill="1" applyBorder="1" applyAlignment="1">
      <alignment horizontal="left"/>
    </xf>
    <xf numFmtId="0" fontId="2" fillId="0" borderId="7" xfId="0" applyFont="1" applyFill="1" applyBorder="1" applyAlignment="1">
      <alignment wrapText="1"/>
    </xf>
    <xf numFmtId="3" fontId="2" fillId="0" borderId="7" xfId="0" applyNumberFormat="1" applyFont="1" applyFill="1" applyBorder="1"/>
    <xf numFmtId="0" fontId="2" fillId="0" borderId="7" xfId="0" applyFont="1" applyFill="1" applyBorder="1"/>
    <xf numFmtId="0" fontId="2" fillId="0" borderId="7" xfId="0" applyFont="1" applyFill="1" applyBorder="1" applyAlignment="1">
      <alignment horizontal="left" wrapText="1"/>
    </xf>
    <xf numFmtId="0" fontId="2" fillId="0" borderId="0" xfId="0" applyFont="1" applyFill="1" applyAlignment="1">
      <alignment wrapText="1"/>
    </xf>
    <xf numFmtId="0" fontId="2" fillId="0" borderId="7" xfId="0" applyFont="1" applyFill="1" applyBorder="1" applyAlignment="1">
      <alignment horizontal="left" vertical="top" wrapText="1"/>
    </xf>
    <xf numFmtId="0" fontId="2" fillId="0" borderId="7" xfId="0" applyFont="1" applyFill="1" applyBorder="1" applyAlignment="1">
      <alignment vertical="top" wrapText="1"/>
    </xf>
    <xf numFmtId="0" fontId="5" fillId="0" borderId="7" xfId="0" applyFont="1" applyFill="1" applyBorder="1" applyAlignment="1">
      <alignment horizontal="left" wrapText="1"/>
    </xf>
    <xf numFmtId="0" fontId="2" fillId="0" borderId="7" xfId="0" applyFont="1" applyFill="1" applyBorder="1" applyAlignment="1">
      <alignment vertical="distributed" wrapText="1"/>
    </xf>
    <xf numFmtId="3" fontId="2" fillId="0" borderId="7" xfId="0" applyNumberFormat="1" applyFont="1" applyFill="1" applyBorder="1" applyAlignment="1"/>
    <xf numFmtId="164" fontId="5" fillId="0" borderId="7" xfId="0" applyNumberFormat="1" applyFont="1" applyFill="1" applyBorder="1" applyAlignment="1">
      <alignment vertical="top"/>
    </xf>
    <xf numFmtId="0" fontId="2" fillId="0" borderId="38" xfId="0" applyFont="1" applyFill="1" applyBorder="1" applyAlignment="1">
      <alignment horizontal="left" wrapText="1"/>
    </xf>
    <xf numFmtId="3" fontId="3" fillId="0" borderId="38" xfId="0" applyNumberFormat="1" applyFont="1" applyFill="1" applyBorder="1" applyAlignment="1">
      <alignment wrapText="1"/>
    </xf>
    <xf numFmtId="3" fontId="3" fillId="0" borderId="38" xfId="0" applyNumberFormat="1" applyFont="1" applyFill="1" applyBorder="1"/>
    <xf numFmtId="3" fontId="2" fillId="0" borderId="38" xfId="0" applyNumberFormat="1" applyFont="1" applyFill="1" applyBorder="1"/>
    <xf numFmtId="3" fontId="2" fillId="0" borderId="13" xfId="0" applyNumberFormat="1" applyFont="1" applyFill="1" applyBorder="1" applyAlignment="1">
      <alignment wrapText="1"/>
    </xf>
    <xf numFmtId="0" fontId="3" fillId="0" borderId="3" xfId="0" applyFont="1" applyFill="1" applyBorder="1" applyAlignment="1">
      <alignmen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2" fillId="0" borderId="26" xfId="0" applyNumberFormat="1" applyFont="1" applyFill="1" applyBorder="1" applyAlignment="1">
      <alignment vertical="center"/>
    </xf>
    <xf numFmtId="3" fontId="2" fillId="0" borderId="7" xfId="0" applyNumberFormat="1" applyFont="1" applyFill="1" applyBorder="1" applyAlignment="1">
      <alignment vertical="center"/>
    </xf>
    <xf numFmtId="164" fontId="2" fillId="0" borderId="8" xfId="0" applyNumberFormat="1" applyFont="1" applyFill="1" applyBorder="1" applyAlignment="1">
      <alignment vertical="center"/>
    </xf>
    <xf numFmtId="3" fontId="2" fillId="0" borderId="44" xfId="0" applyNumberFormat="1" applyFont="1" applyFill="1" applyBorder="1" applyAlignment="1">
      <alignment vertical="center"/>
    </xf>
    <xf numFmtId="164" fontId="2" fillId="0" borderId="23" xfId="0" applyNumberFormat="1" applyFont="1" applyFill="1" applyBorder="1" applyAlignment="1">
      <alignment vertical="center"/>
    </xf>
    <xf numFmtId="3" fontId="2" fillId="0" borderId="23" xfId="0" applyNumberFormat="1" applyFont="1" applyFill="1" applyBorder="1" applyAlignment="1">
      <alignment vertical="center"/>
    </xf>
    <xf numFmtId="164" fontId="2" fillId="0" borderId="24" xfId="0" applyNumberFormat="1" applyFont="1" applyFill="1" applyBorder="1" applyAlignment="1">
      <alignment vertical="center"/>
    </xf>
    <xf numFmtId="0" fontId="2" fillId="0" borderId="10" xfId="0" applyFont="1" applyFill="1" applyBorder="1" applyAlignment="1">
      <alignment horizontal="center" vertical="center" wrapText="1"/>
    </xf>
    <xf numFmtId="164" fontId="2" fillId="0" borderId="36" xfId="0" applyNumberFormat="1" applyFont="1" applyFill="1" applyBorder="1" applyAlignment="1">
      <alignment vertical="center"/>
    </xf>
    <xf numFmtId="164" fontId="2" fillId="0" borderId="61" xfId="0" applyNumberFormat="1" applyFont="1" applyFill="1" applyBorder="1" applyAlignment="1">
      <alignment vertical="center"/>
    </xf>
    <xf numFmtId="164" fontId="5" fillId="0" borderId="30" xfId="0" applyNumberFormat="1" applyFont="1" applyFill="1" applyBorder="1" applyAlignment="1">
      <alignment vertical="center"/>
    </xf>
    <xf numFmtId="0" fontId="2" fillId="0" borderId="40" xfId="0" applyFont="1" applyFill="1" applyBorder="1" applyAlignment="1">
      <alignment horizontal="left" wrapText="1"/>
    </xf>
    <xf numFmtId="0" fontId="2" fillId="0" borderId="38" xfId="0" applyFont="1" applyFill="1" applyBorder="1" applyAlignment="1">
      <alignment wrapText="1"/>
    </xf>
    <xf numFmtId="0" fontId="2" fillId="0" borderId="14" xfId="0" applyFont="1" applyFill="1" applyBorder="1" applyAlignment="1">
      <alignment horizontal="left"/>
    </xf>
    <xf numFmtId="0" fontId="2" fillId="0" borderId="14" xfId="0" applyFont="1" applyFill="1" applyBorder="1" applyAlignment="1">
      <alignment horizontal="left" wrapText="1"/>
    </xf>
    <xf numFmtId="0" fontId="2" fillId="0" borderId="25" xfId="0" applyFont="1" applyFill="1" applyBorder="1" applyAlignment="1">
      <alignment horizontal="left" wrapText="1"/>
    </xf>
    <xf numFmtId="0" fontId="2" fillId="0" borderId="13" xfId="0" applyFont="1" applyFill="1" applyBorder="1" applyAlignment="1">
      <alignment wrapText="1"/>
    </xf>
    <xf numFmtId="0" fontId="2" fillId="0" borderId="14" xfId="0" applyFont="1" applyFill="1" applyBorder="1"/>
    <xf numFmtId="0" fontId="2" fillId="0" borderId="14" xfId="0" applyFont="1" applyFill="1" applyBorder="1" applyAlignment="1">
      <alignment wrapText="1"/>
    </xf>
    <xf numFmtId="3" fontId="2" fillId="0" borderId="7" xfId="0" applyNumberFormat="1" applyFont="1" applyFill="1" applyBorder="1" applyAlignment="1">
      <alignment horizontal="right"/>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3" xfId="0" applyFont="1" applyFill="1" applyBorder="1" applyAlignment="1">
      <alignment horizontal="center"/>
    </xf>
    <xf numFmtId="0" fontId="5" fillId="0" borderId="24" xfId="0" applyFont="1" applyFill="1" applyBorder="1" applyAlignment="1">
      <alignment horizontal="center"/>
    </xf>
    <xf numFmtId="0" fontId="5" fillId="0" borderId="6" xfId="0" applyFont="1" applyFill="1" applyBorder="1"/>
    <xf numFmtId="0" fontId="5" fillId="0" borderId="12" xfId="0" applyFont="1" applyFill="1" applyBorder="1"/>
    <xf numFmtId="0" fontId="5" fillId="0" borderId="26" xfId="0" applyFont="1" applyFill="1" applyBorder="1"/>
    <xf numFmtId="167" fontId="5" fillId="0" borderId="26" xfId="0" applyNumberFormat="1" applyFont="1" applyFill="1" applyBorder="1"/>
    <xf numFmtId="167" fontId="5" fillId="0" borderId="49" xfId="0" applyNumberFormat="1" applyFont="1" applyFill="1" applyBorder="1"/>
    <xf numFmtId="164" fontId="5" fillId="0" borderId="36" xfId="0" applyNumberFormat="1" applyFont="1" applyFill="1" applyBorder="1"/>
    <xf numFmtId="164" fontId="5" fillId="0" borderId="26" xfId="0" applyNumberFormat="1" applyFont="1" applyFill="1" applyBorder="1"/>
    <xf numFmtId="0" fontId="5" fillId="0" borderId="7" xfId="0" applyFont="1" applyFill="1" applyBorder="1"/>
    <xf numFmtId="167" fontId="5" fillId="0" borderId="7" xfId="0" applyNumberFormat="1" applyFont="1" applyFill="1" applyBorder="1"/>
    <xf numFmtId="168" fontId="5" fillId="0" borderId="8" xfId="1" applyNumberFormat="1" applyFont="1" applyFill="1" applyBorder="1"/>
    <xf numFmtId="164" fontId="5" fillId="0" borderId="7" xfId="0" applyNumberFormat="1" applyFont="1" applyFill="1" applyBorder="1"/>
    <xf numFmtId="167" fontId="5" fillId="0" borderId="8" xfId="0" applyNumberFormat="1" applyFont="1" applyFill="1" applyBorder="1"/>
    <xf numFmtId="0" fontId="5" fillId="0" borderId="7" xfId="0" applyFont="1" applyFill="1" applyBorder="1" applyAlignment="1">
      <alignment wrapText="1"/>
    </xf>
    <xf numFmtId="0" fontId="5" fillId="0" borderId="7" xfId="0" applyFont="1" applyFill="1" applyBorder="1" applyAlignment="1">
      <alignment vertical="distributed" wrapText="1"/>
    </xf>
    <xf numFmtId="0" fontId="5" fillId="0" borderId="8" xfId="0" applyFont="1" applyFill="1" applyBorder="1" applyAlignment="1">
      <alignment vertical="distributed" wrapText="1"/>
    </xf>
    <xf numFmtId="3" fontId="5" fillId="0" borderId="36" xfId="0" applyNumberFormat="1" applyFont="1" applyFill="1" applyBorder="1" applyAlignment="1">
      <alignment vertical="distributed" wrapText="1"/>
    </xf>
    <xf numFmtId="0" fontId="5" fillId="0" borderId="7" xfId="0" applyFont="1" applyFill="1" applyBorder="1" applyAlignment="1"/>
    <xf numFmtId="167" fontId="5" fillId="0" borderId="8" xfId="0" applyNumberFormat="1" applyFont="1" applyFill="1" applyBorder="1" applyAlignment="1"/>
    <xf numFmtId="164" fontId="5" fillId="0" borderId="36" xfId="0" applyNumberFormat="1" applyFont="1" applyFill="1" applyBorder="1" applyAlignment="1"/>
    <xf numFmtId="0" fontId="5" fillId="0" borderId="23" xfId="0" applyFont="1" applyFill="1" applyBorder="1"/>
    <xf numFmtId="164" fontId="5" fillId="0" borderId="23" xfId="0" applyNumberFormat="1" applyFont="1" applyFill="1" applyBorder="1"/>
    <xf numFmtId="0" fontId="5" fillId="0" borderId="35" xfId="0" applyFont="1" applyFill="1" applyBorder="1"/>
    <xf numFmtId="164" fontId="5" fillId="0" borderId="35" xfId="0" applyNumberFormat="1" applyFont="1" applyFill="1" applyBorder="1"/>
    <xf numFmtId="0" fontId="5" fillId="0" borderId="10" xfId="0" applyFont="1" applyFill="1" applyBorder="1"/>
    <xf numFmtId="167" fontId="5" fillId="0" borderId="10" xfId="0" applyNumberFormat="1" applyFont="1" applyFill="1" applyBorder="1"/>
    <xf numFmtId="164" fontId="5" fillId="0" borderId="10" xfId="0" applyNumberFormat="1" applyFont="1" applyFill="1" applyBorder="1"/>
    <xf numFmtId="0" fontId="5" fillId="0" borderId="38" xfId="0" applyFont="1" applyFill="1" applyBorder="1"/>
    <xf numFmtId="43" fontId="5" fillId="0" borderId="38" xfId="1" applyFont="1" applyFill="1" applyBorder="1"/>
    <xf numFmtId="43" fontId="5" fillId="0" borderId="50" xfId="1" applyFont="1" applyFill="1" applyBorder="1"/>
    <xf numFmtId="164" fontId="5" fillId="0" borderId="40" xfId="0" applyNumberFormat="1" applyFont="1" applyFill="1" applyBorder="1" applyAlignment="1">
      <alignment horizontal="right"/>
    </xf>
    <xf numFmtId="164" fontId="5" fillId="0" borderId="38" xfId="0" applyNumberFormat="1" applyFont="1" applyFill="1" applyBorder="1" applyAlignment="1"/>
    <xf numFmtId="43" fontId="5" fillId="0" borderId="26" xfId="1" applyFont="1" applyFill="1" applyBorder="1"/>
    <xf numFmtId="2" fontId="5" fillId="0" borderId="7" xfId="0" applyNumberFormat="1" applyFont="1" applyFill="1" applyBorder="1"/>
    <xf numFmtId="43" fontId="5" fillId="0" borderId="32" xfId="1" applyFont="1" applyFill="1" applyBorder="1"/>
    <xf numFmtId="168" fontId="5" fillId="0" borderId="14" xfId="0" applyNumberFormat="1" applyFont="1" applyFill="1" applyBorder="1" applyAlignment="1">
      <alignment horizontal="right"/>
    </xf>
    <xf numFmtId="164" fontId="5" fillId="0" borderId="14" xfId="0" applyNumberFormat="1" applyFont="1" applyFill="1" applyBorder="1" applyAlignment="1">
      <alignment horizontal="right"/>
    </xf>
    <xf numFmtId="164" fontId="20" fillId="0" borderId="7" xfId="0" applyNumberFormat="1" applyFont="1" applyFill="1" applyBorder="1"/>
    <xf numFmtId="168" fontId="5" fillId="0" borderId="7" xfId="1" applyNumberFormat="1" applyFont="1" applyFill="1" applyBorder="1"/>
    <xf numFmtId="168" fontId="5" fillId="0" borderId="21" xfId="1" applyNumberFormat="1" applyFont="1" applyFill="1" applyBorder="1"/>
    <xf numFmtId="171" fontId="5" fillId="0" borderId="32" xfId="1" applyNumberFormat="1" applyFont="1" applyFill="1" applyBorder="1"/>
    <xf numFmtId="0" fontId="5" fillId="0" borderId="7" xfId="0" applyFont="1" applyFill="1" applyBorder="1" applyAlignment="1">
      <alignment vertical="top" wrapText="1"/>
    </xf>
    <xf numFmtId="2" fontId="5" fillId="0" borderId="7" xfId="0" applyNumberFormat="1" applyFont="1" applyFill="1" applyBorder="1" applyAlignment="1">
      <alignment vertical="top" wrapText="1"/>
    </xf>
    <xf numFmtId="168" fontId="5" fillId="0" borderId="21" xfId="1" applyNumberFormat="1" applyFont="1" applyFill="1" applyBorder="1" applyAlignment="1">
      <alignment vertical="top" wrapText="1"/>
    </xf>
    <xf numFmtId="164" fontId="5" fillId="0" borderId="14" xfId="0" applyNumberFormat="1" applyFont="1" applyFill="1" applyBorder="1" applyAlignment="1">
      <alignment vertical="top" wrapText="1"/>
    </xf>
    <xf numFmtId="164" fontId="5" fillId="0" borderId="7" xfId="0" applyNumberFormat="1" applyFont="1" applyFill="1" applyBorder="1" applyAlignment="1">
      <alignment vertical="top" wrapText="1"/>
    </xf>
    <xf numFmtId="0" fontId="5" fillId="0" borderId="13" xfId="0" applyFont="1" applyFill="1" applyBorder="1" applyAlignment="1">
      <alignment wrapText="1"/>
    </xf>
    <xf numFmtId="2" fontId="5" fillId="0" borderId="58" xfId="0" applyNumberFormat="1" applyFont="1" applyFill="1" applyBorder="1" applyAlignment="1">
      <alignment wrapText="1"/>
    </xf>
    <xf numFmtId="168" fontId="5" fillId="0" borderId="58" xfId="1" applyNumberFormat="1" applyFont="1" applyFill="1" applyBorder="1" applyAlignment="1">
      <alignment wrapText="1"/>
    </xf>
    <xf numFmtId="164" fontId="5" fillId="0" borderId="57" xfId="0" applyNumberFormat="1" applyFont="1" applyFill="1" applyBorder="1" applyAlignment="1">
      <alignment horizontal="right"/>
    </xf>
    <xf numFmtId="164" fontId="5" fillId="0" borderId="13" xfId="0" applyNumberFormat="1" applyFont="1" applyFill="1" applyBorder="1" applyAlignment="1">
      <alignment vertical="top" wrapText="1"/>
    </xf>
    <xf numFmtId="168" fontId="20" fillId="0" borderId="30" xfId="1" applyNumberFormat="1" applyFont="1" applyFill="1" applyBorder="1" applyAlignment="1">
      <alignment vertical="center"/>
    </xf>
    <xf numFmtId="172" fontId="5" fillId="0" borderId="31" xfId="0" applyNumberFormat="1" applyFont="1" applyFill="1" applyBorder="1" applyAlignment="1">
      <alignment vertical="center"/>
    </xf>
    <xf numFmtId="164" fontId="5" fillId="0" borderId="29" xfId="0" applyNumberFormat="1" applyFont="1" applyFill="1" applyBorder="1" applyAlignment="1">
      <alignment vertical="center"/>
    </xf>
    <xf numFmtId="0" fontId="5" fillId="0" borderId="0" xfId="0" applyFont="1" applyFill="1" applyBorder="1"/>
    <xf numFmtId="167" fontId="5" fillId="0" borderId="0" xfId="0" applyNumberFormat="1" applyFont="1" applyFill="1" applyBorder="1"/>
    <xf numFmtId="164" fontId="5" fillId="0" borderId="0" xfId="0" applyNumberFormat="1" applyFont="1" applyFill="1" applyBorder="1"/>
    <xf numFmtId="3" fontId="5" fillId="0" borderId="38" xfId="0" applyNumberFormat="1" applyFont="1" applyFill="1" applyBorder="1"/>
    <xf numFmtId="3" fontId="5" fillId="0" borderId="41" xfId="0" applyNumberFormat="1" applyFont="1" applyFill="1" applyBorder="1"/>
    <xf numFmtId="164" fontId="5" fillId="0" borderId="42" xfId="0" applyNumberFormat="1" applyFont="1" applyFill="1" applyBorder="1"/>
    <xf numFmtId="0" fontId="5" fillId="0" borderId="13" xfId="0" applyFont="1" applyFill="1" applyBorder="1"/>
    <xf numFmtId="168" fontId="5" fillId="0" borderId="13" xfId="1" applyNumberFormat="1" applyFont="1" applyFill="1" applyBorder="1"/>
    <xf numFmtId="168" fontId="5" fillId="0" borderId="58" xfId="1" applyNumberFormat="1" applyFont="1" applyFill="1" applyBorder="1"/>
    <xf numFmtId="164" fontId="5" fillId="0" borderId="57" xfId="0" applyNumberFormat="1" applyFont="1" applyFill="1" applyBorder="1"/>
    <xf numFmtId="168" fontId="20" fillId="0" borderId="3" xfId="1" applyNumberFormat="1" applyFont="1" applyFill="1" applyBorder="1" applyAlignment="1">
      <alignment vertical="center"/>
    </xf>
    <xf numFmtId="168" fontId="20" fillId="0" borderId="10" xfId="1" applyNumberFormat="1" applyFont="1" applyFill="1" applyBorder="1"/>
    <xf numFmtId="43" fontId="5" fillId="0" borderId="10" xfId="1" applyFont="1" applyFill="1" applyBorder="1"/>
    <xf numFmtId="0" fontId="5" fillId="0" borderId="30" xfId="0" applyFont="1" applyFill="1" applyBorder="1"/>
    <xf numFmtId="164" fontId="5" fillId="0" borderId="14" xfId="0" applyNumberFormat="1" applyFont="1" applyFill="1" applyBorder="1"/>
    <xf numFmtId="43" fontId="5" fillId="0" borderId="30" xfId="0" applyNumberFormat="1" applyFont="1" applyFill="1" applyBorder="1"/>
    <xf numFmtId="168" fontId="20" fillId="0" borderId="54" xfId="1" applyNumberFormat="1" applyFont="1" applyFill="1" applyBorder="1" applyAlignment="1">
      <alignment vertical="center"/>
    </xf>
    <xf numFmtId="164" fontId="5" fillId="0" borderId="6" xfId="0" applyNumberFormat="1" applyFont="1" applyFill="1" applyBorder="1"/>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8" xfId="0" applyFont="1" applyFill="1" applyBorder="1" applyAlignment="1">
      <alignment horizontal="center" vertical="center" wrapText="1"/>
    </xf>
    <xf numFmtId="170" fontId="5" fillId="0" borderId="38" xfId="0" applyNumberFormat="1" applyFont="1" applyFill="1" applyBorder="1" applyAlignment="1">
      <alignment vertical="center"/>
    </xf>
    <xf numFmtId="168" fontId="5" fillId="0" borderId="26" xfId="1" applyNumberFormat="1" applyFont="1" applyFill="1" applyBorder="1" applyAlignment="1">
      <alignment vertical="center"/>
    </xf>
    <xf numFmtId="172" fontId="5" fillId="0" borderId="41" xfId="0" applyNumberFormat="1" applyFont="1" applyFill="1" applyBorder="1" applyAlignment="1">
      <alignment vertical="center"/>
    </xf>
    <xf numFmtId="168" fontId="5" fillId="0" borderId="49" xfId="1" applyNumberFormat="1" applyFont="1" applyFill="1" applyBorder="1" applyAlignment="1">
      <alignment vertical="center"/>
    </xf>
    <xf numFmtId="164" fontId="5" fillId="0" borderId="33" xfId="0" applyNumberFormat="1" applyFont="1" applyFill="1" applyBorder="1" applyAlignment="1">
      <alignment vertical="center"/>
    </xf>
    <xf numFmtId="164" fontId="5" fillId="0" borderId="26" xfId="0" applyNumberFormat="1" applyFont="1" applyFill="1" applyBorder="1" applyAlignment="1">
      <alignment vertical="center"/>
    </xf>
    <xf numFmtId="164" fontId="5" fillId="0" borderId="7" xfId="0" applyNumberFormat="1" applyFont="1" applyFill="1" applyBorder="1" applyAlignment="1">
      <alignment vertical="center"/>
    </xf>
    <xf numFmtId="164" fontId="5" fillId="0" borderId="49" xfId="0" applyNumberFormat="1" applyFont="1" applyFill="1" applyBorder="1" applyAlignment="1">
      <alignment vertical="center"/>
    </xf>
    <xf numFmtId="170" fontId="5" fillId="0" borderId="7" xfId="0" applyNumberFormat="1" applyFont="1" applyFill="1" applyBorder="1" applyAlignment="1">
      <alignment vertical="center"/>
    </xf>
    <xf numFmtId="168" fontId="5" fillId="0" borderId="7" xfId="1" applyNumberFormat="1" applyFont="1" applyFill="1" applyBorder="1" applyAlignment="1">
      <alignment vertical="center"/>
    </xf>
    <xf numFmtId="172" fontId="5" fillId="0" borderId="8" xfId="0" applyNumberFormat="1" applyFont="1" applyFill="1" applyBorder="1" applyAlignment="1">
      <alignment vertical="center"/>
    </xf>
    <xf numFmtId="168" fontId="5" fillId="0" borderId="8" xfId="1" applyNumberFormat="1" applyFont="1" applyFill="1" applyBorder="1" applyAlignment="1">
      <alignment vertical="center"/>
    </xf>
    <xf numFmtId="164" fontId="5" fillId="0" borderId="36" xfId="0" applyNumberFormat="1" applyFont="1" applyFill="1" applyBorder="1" applyAlignment="1">
      <alignment vertical="center"/>
    </xf>
    <xf numFmtId="164" fontId="5" fillId="0" borderId="8" xfId="0" applyNumberFormat="1" applyFont="1" applyFill="1" applyBorder="1" applyAlignment="1">
      <alignment vertical="center"/>
    </xf>
    <xf numFmtId="168" fontId="5" fillId="0" borderId="44" xfId="1" applyNumberFormat="1" applyFont="1" applyFill="1" applyBorder="1" applyAlignment="1">
      <alignment vertical="center"/>
    </xf>
    <xf numFmtId="168" fontId="5" fillId="0" borderId="60" xfId="1" applyNumberFormat="1" applyFont="1" applyFill="1" applyBorder="1" applyAlignment="1">
      <alignment vertical="center"/>
    </xf>
    <xf numFmtId="164" fontId="5" fillId="0" borderId="62" xfId="0" applyNumberFormat="1" applyFont="1" applyFill="1" applyBorder="1" applyAlignment="1">
      <alignment vertical="center"/>
    </xf>
    <xf numFmtId="164" fontId="5" fillId="0" borderId="44" xfId="0" applyNumberFormat="1" applyFont="1" applyFill="1" applyBorder="1" applyAlignment="1">
      <alignment vertical="center"/>
    </xf>
    <xf numFmtId="170" fontId="5" fillId="0" borderId="23" xfId="0" applyNumberFormat="1" applyFont="1" applyFill="1" applyBorder="1" applyAlignment="1">
      <alignment vertical="center"/>
    </xf>
    <xf numFmtId="168" fontId="5" fillId="0" borderId="23" xfId="1" applyNumberFormat="1" applyFont="1" applyFill="1" applyBorder="1" applyAlignment="1">
      <alignment vertical="center"/>
    </xf>
    <xf numFmtId="172" fontId="5" fillId="0" borderId="24" xfId="0" applyNumberFormat="1" applyFont="1" applyFill="1" applyBorder="1" applyAlignment="1">
      <alignment vertical="center"/>
    </xf>
    <xf numFmtId="168" fontId="5" fillId="0" borderId="24" xfId="1" applyNumberFormat="1" applyFont="1" applyFill="1" applyBorder="1" applyAlignment="1">
      <alignment vertical="center"/>
    </xf>
    <xf numFmtId="164" fontId="5" fillId="0" borderId="61" xfId="0" applyNumberFormat="1" applyFont="1" applyFill="1" applyBorder="1" applyAlignment="1">
      <alignment vertical="center"/>
    </xf>
    <xf numFmtId="164" fontId="5" fillId="0" borderId="23" xfId="0" applyNumberFormat="1" applyFont="1" applyFill="1" applyBorder="1" applyAlignment="1">
      <alignment vertical="center"/>
    </xf>
    <xf numFmtId="164" fontId="5" fillId="0" borderId="24" xfId="0" applyNumberFormat="1" applyFont="1" applyFill="1" applyBorder="1" applyAlignment="1">
      <alignment vertical="center"/>
    </xf>
    <xf numFmtId="0" fontId="3" fillId="0" borderId="6" xfId="0" applyFont="1" applyFill="1" applyBorder="1" applyAlignment="1">
      <alignment horizontal="left"/>
    </xf>
    <xf numFmtId="3" fontId="2" fillId="0" borderId="6" xfId="0" applyNumberFormat="1" applyFont="1" applyFill="1" applyBorder="1"/>
    <xf numFmtId="0" fontId="2" fillId="0" borderId="26" xfId="0" applyFont="1" applyFill="1" applyBorder="1" applyAlignment="1">
      <alignment horizontal="left"/>
    </xf>
    <xf numFmtId="3" fontId="2" fillId="0" borderId="0" xfId="0" applyNumberFormat="1" applyFont="1" applyFill="1"/>
    <xf numFmtId="0" fontId="2" fillId="0" borderId="7" xfId="0" applyFont="1" applyFill="1" applyBorder="1" applyAlignment="1"/>
    <xf numFmtId="0" fontId="2" fillId="0" borderId="23" xfId="0" applyFont="1" applyFill="1" applyBorder="1" applyAlignment="1">
      <alignment horizontal="left"/>
    </xf>
    <xf numFmtId="0" fontId="2" fillId="0" borderId="35" xfId="0" applyFont="1" applyFill="1" applyBorder="1"/>
    <xf numFmtId="3" fontId="2" fillId="0" borderId="35" xfId="0" applyNumberFormat="1" applyFont="1" applyFill="1" applyBorder="1"/>
    <xf numFmtId="0" fontId="3" fillId="0" borderId="10" xfId="0" applyFont="1" applyFill="1" applyBorder="1" applyAlignment="1">
      <alignment horizontal="left" wrapText="1"/>
    </xf>
    <xf numFmtId="3" fontId="2" fillId="0" borderId="10" xfId="0" applyNumberFormat="1" applyFont="1" applyFill="1" applyBorder="1"/>
    <xf numFmtId="3" fontId="2" fillId="0" borderId="7" xfId="0" applyNumberFormat="1" applyFont="1" applyFill="1" applyBorder="1" applyAlignment="1">
      <alignment vertical="top" wrapText="1"/>
    </xf>
    <xf numFmtId="3" fontId="2" fillId="0" borderId="30" xfId="0" applyNumberFormat="1" applyFont="1" applyFill="1" applyBorder="1" applyAlignment="1">
      <alignment vertical="center"/>
    </xf>
    <xf numFmtId="0" fontId="2" fillId="0" borderId="0" xfId="0" applyFont="1" applyFill="1" applyBorder="1"/>
    <xf numFmtId="0" fontId="2" fillId="0" borderId="0" xfId="0" applyFont="1" applyFill="1" applyBorder="1" applyAlignment="1">
      <alignment wrapText="1"/>
    </xf>
    <xf numFmtId="3" fontId="2" fillId="0" borderId="0" xfId="0" applyNumberFormat="1" applyFont="1" applyFill="1" applyBorder="1"/>
    <xf numFmtId="3" fontId="2" fillId="0" borderId="13" xfId="0" applyNumberFormat="1" applyFont="1" applyFill="1" applyBorder="1"/>
    <xf numFmtId="0" fontId="2" fillId="0" borderId="6" xfId="0" applyFont="1" applyFill="1" applyBorder="1"/>
    <xf numFmtId="0" fontId="2" fillId="0" borderId="47" xfId="0" applyFont="1" applyFill="1" applyBorder="1" applyAlignment="1">
      <alignment vertical="center"/>
    </xf>
    <xf numFmtId="0" fontId="2" fillId="0" borderId="28" xfId="0" applyFont="1" applyFill="1" applyBorder="1" applyAlignment="1">
      <alignment vertical="center"/>
    </xf>
    <xf numFmtId="0" fontId="2" fillId="0" borderId="43" xfId="0" applyFont="1" applyFill="1" applyBorder="1" applyAlignment="1">
      <alignment vertical="center"/>
    </xf>
    <xf numFmtId="0" fontId="2" fillId="0" borderId="55" xfId="0" applyFont="1" applyFill="1" applyBorder="1" applyAlignment="1">
      <alignment vertical="center"/>
    </xf>
    <xf numFmtId="0" fontId="5" fillId="0" borderId="0" xfId="0" applyFont="1" applyFill="1"/>
    <xf numFmtId="0" fontId="5" fillId="0" borderId="61" xfId="0" applyFont="1" applyFill="1" applyBorder="1"/>
    <xf numFmtId="0" fontId="5" fillId="0" borderId="37" xfId="0" applyFont="1" applyFill="1" applyBorder="1"/>
    <xf numFmtId="0" fontId="5" fillId="0" borderId="24" xfId="0" applyFont="1" applyFill="1" applyBorder="1"/>
    <xf numFmtId="0" fontId="3" fillId="0" borderId="50" xfId="0" applyFont="1" applyFill="1" applyBorder="1" applyAlignment="1">
      <alignment horizontal="left" vertical="center" indent="1"/>
    </xf>
    <xf numFmtId="164" fontId="5" fillId="0" borderId="64" xfId="0" applyNumberFormat="1" applyFont="1" applyFill="1" applyBorder="1"/>
    <xf numFmtId="164" fontId="5" fillId="0" borderId="66" xfId="0" applyNumberFormat="1" applyFont="1" applyFill="1" applyBorder="1"/>
    <xf numFmtId="0" fontId="5" fillId="0" borderId="0" xfId="0" applyFont="1" applyFill="1" applyAlignment="1">
      <alignment wrapText="1"/>
    </xf>
    <xf numFmtId="0" fontId="3" fillId="0" borderId="3" xfId="0" applyFont="1" applyFill="1" applyBorder="1" applyAlignment="1">
      <alignment horizontal="left" vertical="center" indent="1"/>
    </xf>
    <xf numFmtId="0" fontId="5" fillId="0" borderId="34" xfId="0" applyFont="1" applyFill="1" applyBorder="1"/>
    <xf numFmtId="167" fontId="5" fillId="0" borderId="38" xfId="0" applyNumberFormat="1" applyFont="1" applyFill="1" applyBorder="1"/>
    <xf numFmtId="164" fontId="5" fillId="0" borderId="12" xfId="0" applyNumberFormat="1" applyFont="1" applyFill="1" applyBorder="1"/>
    <xf numFmtId="43" fontId="5" fillId="0" borderId="0" xfId="0" applyNumberFormat="1" applyFont="1" applyFill="1" applyBorder="1"/>
    <xf numFmtId="0" fontId="18" fillId="0" borderId="0" xfId="0" applyFont="1" applyFill="1"/>
    <xf numFmtId="167" fontId="5" fillId="0" borderId="13" xfId="0" applyNumberFormat="1" applyFont="1" applyFill="1" applyBorder="1"/>
    <xf numFmtId="164" fontId="5" fillId="0" borderId="65" xfId="0" applyNumberFormat="1" applyFont="1" applyFill="1" applyBorder="1"/>
    <xf numFmtId="0" fontId="5" fillId="0" borderId="3" xfId="0" applyFont="1" applyFill="1" applyBorder="1"/>
    <xf numFmtId="0" fontId="3" fillId="0" borderId="10" xfId="0" applyFont="1" applyFill="1" applyBorder="1" applyAlignment="1">
      <alignment horizontal="right" vertical="center"/>
    </xf>
    <xf numFmtId="0" fontId="3" fillId="0" borderId="48" xfId="0" applyFont="1" applyFill="1" applyBorder="1" applyAlignment="1">
      <alignment horizontal="left" vertical="center" indent="1"/>
    </xf>
    <xf numFmtId="164" fontId="5" fillId="0" borderId="38" xfId="0" applyNumberFormat="1" applyFont="1" applyFill="1" applyBorder="1"/>
    <xf numFmtId="164" fontId="5" fillId="0" borderId="24" xfId="0" applyNumberFormat="1" applyFont="1" applyFill="1" applyBorder="1"/>
    <xf numFmtId="0" fontId="3" fillId="0" borderId="10" xfId="0" applyFont="1" applyFill="1" applyBorder="1" applyAlignment="1">
      <alignment horizontal="right" vertical="center" wrapText="1" indent="1"/>
    </xf>
    <xf numFmtId="43" fontId="5" fillId="0" borderId="0" xfId="1" applyFont="1" applyFill="1"/>
    <xf numFmtId="164" fontId="5" fillId="0" borderId="31" xfId="0" applyNumberFormat="1" applyFont="1" applyFill="1" applyBorder="1"/>
    <xf numFmtId="0" fontId="3" fillId="0" borderId="10" xfId="0" applyFont="1" applyFill="1" applyBorder="1" applyAlignment="1">
      <alignment horizontal="right" vertical="center" indent="1"/>
    </xf>
    <xf numFmtId="0" fontId="3" fillId="0" borderId="11" xfId="0" applyFont="1" applyFill="1" applyBorder="1" applyAlignment="1">
      <alignment horizontal="left" vertical="center" indent="1"/>
    </xf>
    <xf numFmtId="0" fontId="3" fillId="0" borderId="51" xfId="0" applyFont="1" applyFill="1" applyBorder="1" applyAlignment="1">
      <alignment horizontal="right" vertical="center" indent="1"/>
    </xf>
    <xf numFmtId="0" fontId="3" fillId="0" borderId="1" xfId="0" applyFont="1" applyFill="1" applyBorder="1" applyAlignment="1">
      <alignment horizontal="right" vertical="center" indent="1"/>
    </xf>
    <xf numFmtId="0" fontId="3" fillId="0" borderId="35" xfId="0" applyFont="1" applyFill="1" applyBorder="1" applyAlignment="1">
      <alignment horizontal="right" vertical="center" indent="1"/>
    </xf>
    <xf numFmtId="0" fontId="3" fillId="0" borderId="56" xfId="0" applyFont="1" applyFill="1" applyBorder="1" applyAlignment="1">
      <alignment horizontal="right" vertical="center" indent="1"/>
    </xf>
    <xf numFmtId="0" fontId="2" fillId="0" borderId="25" xfId="0" applyFont="1" applyFill="1" applyBorder="1" applyAlignment="1">
      <alignment vertical="center"/>
    </xf>
    <xf numFmtId="0" fontId="3" fillId="0" borderId="5" xfId="0" applyFont="1" applyFill="1" applyBorder="1" applyAlignment="1">
      <alignment horizontal="right" vertical="center" indent="1"/>
    </xf>
    <xf numFmtId="3" fontId="3" fillId="0" borderId="13" xfId="0" applyNumberFormat="1" applyFont="1" applyFill="1" applyBorder="1" applyAlignment="1">
      <alignment vertical="center"/>
    </xf>
    <xf numFmtId="168" fontId="20" fillId="0" borderId="13" xfId="1" applyNumberFormat="1" applyFont="1" applyFill="1" applyBorder="1" applyAlignment="1">
      <alignment vertical="center"/>
    </xf>
    <xf numFmtId="168" fontId="20" fillId="0" borderId="27" xfId="1" applyNumberFormat="1" applyFont="1" applyFill="1" applyBorder="1" applyAlignment="1">
      <alignment vertical="center"/>
    </xf>
    <xf numFmtId="3" fontId="5" fillId="0" borderId="0" xfId="0" applyNumberFormat="1" applyFont="1" applyFill="1" applyAlignment="1">
      <alignment wrapText="1"/>
    </xf>
    <xf numFmtId="172" fontId="5" fillId="0" borderId="0" xfId="0" applyNumberFormat="1" applyFont="1" applyFill="1" applyAlignment="1">
      <alignment wrapText="1"/>
    </xf>
    <xf numFmtId="0" fontId="2" fillId="0" borderId="14" xfId="0" applyFont="1" applyFill="1" applyBorder="1" applyAlignment="1">
      <alignment horizontal="center"/>
    </xf>
    <xf numFmtId="164" fontId="2" fillId="0" borderId="7" xfId="0" applyNumberFormat="1" applyFont="1" applyFill="1" applyBorder="1" applyAlignment="1"/>
    <xf numFmtId="3" fontId="3" fillId="0" borderId="30" xfId="0" applyNumberFormat="1" applyFont="1" applyFill="1" applyBorder="1" applyAlignment="1">
      <alignment vertical="center"/>
    </xf>
    <xf numFmtId="0" fontId="2" fillId="0" borderId="4" xfId="0" applyFont="1" applyFill="1" applyBorder="1" applyAlignment="1">
      <alignment horizontal="center"/>
    </xf>
    <xf numFmtId="0" fontId="2" fillId="0" borderId="57" xfId="0" applyFont="1" applyFill="1" applyBorder="1" applyAlignment="1">
      <alignment horizontal="center"/>
    </xf>
    <xf numFmtId="0" fontId="2" fillId="0" borderId="38" xfId="0" applyNumberFormat="1" applyFont="1" applyFill="1" applyBorder="1" applyAlignment="1">
      <alignment horizontal="left" wrapText="1"/>
    </xf>
    <xf numFmtId="3" fontId="2" fillId="0" borderId="38" xfId="0" applyNumberFormat="1" applyFont="1" applyFill="1" applyBorder="1" applyAlignment="1"/>
    <xf numFmtId="0" fontId="3" fillId="0" borderId="13" xfId="0" applyFont="1" applyFill="1" applyBorder="1" applyAlignment="1">
      <alignment horizontal="right"/>
    </xf>
    <xf numFmtId="0" fontId="2" fillId="0" borderId="5" xfId="0" applyFont="1" applyFill="1" applyBorder="1" applyAlignment="1"/>
    <xf numFmtId="0" fontId="3" fillId="0" borderId="5" xfId="0" applyFont="1" applyFill="1" applyBorder="1" applyAlignment="1">
      <alignment horizontal="right"/>
    </xf>
    <xf numFmtId="3" fontId="3" fillId="0" borderId="5" xfId="0" applyNumberFormat="1" applyFont="1" applyFill="1" applyBorder="1" applyAlignment="1"/>
    <xf numFmtId="3" fontId="2" fillId="0" borderId="5" xfId="0" applyNumberFormat="1" applyFont="1" applyFill="1" applyBorder="1" applyAlignment="1"/>
    <xf numFmtId="0" fontId="2" fillId="0" borderId="52" xfId="0" applyFont="1" applyFill="1" applyBorder="1" applyAlignment="1">
      <alignment horizontal="center" vertical="center" wrapText="1"/>
    </xf>
    <xf numFmtId="164" fontId="2" fillId="0" borderId="38" xfId="0" applyNumberFormat="1" applyFont="1" applyFill="1" applyBorder="1" applyAlignment="1">
      <alignment vertical="center"/>
    </xf>
    <xf numFmtId="164" fontId="2" fillId="0" borderId="41" xfId="0" applyNumberFormat="1" applyFont="1" applyFill="1" applyBorder="1" applyAlignment="1">
      <alignment vertical="center"/>
    </xf>
    <xf numFmtId="0" fontId="2" fillId="0" borderId="25" xfId="0" applyFont="1" applyFill="1" applyBorder="1"/>
    <xf numFmtId="164" fontId="2" fillId="0" borderId="0" xfId="0" applyNumberFormat="1" applyFont="1" applyFill="1" applyBorder="1" applyAlignment="1"/>
    <xf numFmtId="164" fontId="2" fillId="0" borderId="41" xfId="0" applyNumberFormat="1" applyFont="1" applyFill="1" applyBorder="1" applyAlignment="1"/>
    <xf numFmtId="0" fontId="2" fillId="0" borderId="25" xfId="0" applyFont="1" applyFill="1" applyBorder="1" applyAlignment="1"/>
    <xf numFmtId="3" fontId="2" fillId="0" borderId="10" xfId="0" applyNumberFormat="1" applyFont="1" applyFill="1" applyBorder="1" applyAlignment="1">
      <alignment vertical="top"/>
    </xf>
    <xf numFmtId="4" fontId="2" fillId="0" borderId="10" xfId="0" applyNumberFormat="1" applyFont="1" applyFill="1" applyBorder="1" applyAlignment="1">
      <alignment vertical="top"/>
    </xf>
    <xf numFmtId="164" fontId="2" fillId="0" borderId="10" xfId="0" applyNumberFormat="1" applyFont="1" applyFill="1" applyBorder="1" applyAlignment="1">
      <alignment vertical="top"/>
    </xf>
    <xf numFmtId="164" fontId="2" fillId="0" borderId="34" xfId="0" applyNumberFormat="1" applyFont="1" applyFill="1" applyBorder="1" applyAlignment="1">
      <alignment vertical="top"/>
    </xf>
    <xf numFmtId="164" fontId="2" fillId="0" borderId="7" xfId="0" applyNumberFormat="1" applyFont="1" applyFill="1" applyBorder="1" applyAlignment="1">
      <alignment vertical="top"/>
    </xf>
    <xf numFmtId="164" fontId="7" fillId="0" borderId="38" xfId="0" applyNumberFormat="1" applyFont="1" applyFill="1" applyBorder="1" applyAlignment="1">
      <alignment vertical="top"/>
    </xf>
    <xf numFmtId="164" fontId="2" fillId="0" borderId="8" xfId="0" applyNumberFormat="1" applyFont="1" applyFill="1" applyBorder="1" applyAlignment="1"/>
    <xf numFmtId="0" fontId="2" fillId="0" borderId="39" xfId="0" applyFont="1" applyFill="1" applyBorder="1"/>
    <xf numFmtId="164" fontId="2" fillId="0" borderId="42" xfId="0" applyNumberFormat="1" applyFont="1" applyFill="1" applyBorder="1" applyAlignment="1"/>
    <xf numFmtId="0" fontId="3" fillId="0" borderId="23" xfId="0" applyFont="1" applyFill="1" applyBorder="1" applyAlignment="1">
      <alignment horizontal="right" vertical="center"/>
    </xf>
    <xf numFmtId="4" fontId="3" fillId="0" borderId="23" xfId="0" applyNumberFormat="1" applyFont="1" applyFill="1" applyBorder="1" applyAlignment="1">
      <alignment vertical="center"/>
    </xf>
    <xf numFmtId="164" fontId="3" fillId="0" borderId="24" xfId="0" applyNumberFormat="1" applyFont="1" applyFill="1" applyBorder="1" applyAlignment="1">
      <alignment vertical="center"/>
    </xf>
    <xf numFmtId="0" fontId="2" fillId="0" borderId="40" xfId="0" applyFont="1" applyFill="1" applyBorder="1" applyAlignment="1">
      <alignment horizontal="center" vertical="top"/>
    </xf>
    <xf numFmtId="4" fontId="2" fillId="0" borderId="38" xfId="0" applyNumberFormat="1" applyFont="1" applyFill="1" applyBorder="1" applyAlignment="1"/>
    <xf numFmtId="3" fontId="3" fillId="0" borderId="23" xfId="0" applyNumberFormat="1" applyFont="1" applyFill="1" applyBorder="1" applyAlignment="1">
      <alignment vertical="center"/>
    </xf>
    <xf numFmtId="164" fontId="3" fillId="0" borderId="23" xfId="0" applyNumberFormat="1" applyFont="1" applyFill="1" applyBorder="1" applyAlignment="1">
      <alignment vertical="center"/>
    </xf>
    <xf numFmtId="164" fontId="2" fillId="0" borderId="24" xfId="0" applyNumberFormat="1" applyFont="1" applyFill="1" applyBorder="1" applyAlignment="1"/>
    <xf numFmtId="0" fontId="3" fillId="0" borderId="13" xfId="0" applyFont="1" applyFill="1" applyBorder="1" applyAlignment="1">
      <alignment horizontal="right" vertical="center"/>
    </xf>
    <xf numFmtId="164" fontId="3" fillId="0" borderId="13" xfId="0" applyNumberFormat="1" applyFont="1" applyFill="1" applyBorder="1" applyAlignment="1">
      <alignment vertical="center"/>
    </xf>
    <xf numFmtId="0" fontId="2" fillId="0" borderId="39" xfId="0" applyFont="1" applyFill="1" applyBorder="1" applyAlignment="1">
      <alignment horizontal="left" wrapText="1"/>
    </xf>
    <xf numFmtId="0" fontId="2" fillId="0" borderId="23" xfId="0" applyFont="1" applyFill="1" applyBorder="1" applyAlignment="1">
      <alignment horizontal="left" wrapText="1"/>
    </xf>
    <xf numFmtId="3" fontId="2" fillId="0" borderId="23" xfId="0" applyNumberFormat="1" applyFont="1" applyFill="1" applyBorder="1" applyAlignment="1"/>
    <xf numFmtId="4" fontId="2" fillId="0" borderId="23" xfId="0" applyNumberFormat="1" applyFont="1" applyFill="1" applyBorder="1" applyAlignment="1"/>
    <xf numFmtId="164" fontId="2" fillId="0" borderId="23" xfId="0" applyNumberFormat="1" applyFont="1" applyFill="1" applyBorder="1" applyAlignment="1"/>
    <xf numFmtId="164" fontId="7" fillId="0" borderId="23" xfId="0" applyNumberFormat="1" applyFont="1" applyFill="1" applyBorder="1" applyAlignment="1">
      <alignment vertical="top"/>
    </xf>
    <xf numFmtId="164" fontId="2" fillId="0" borderId="61" xfId="0" applyNumberFormat="1" applyFont="1" applyFill="1" applyBorder="1" applyAlignment="1"/>
    <xf numFmtId="164" fontId="3" fillId="0" borderId="27" xfId="0" applyNumberFormat="1" applyFont="1" applyFill="1" applyBorder="1" applyAlignment="1">
      <alignment vertical="center"/>
    </xf>
    <xf numFmtId="0" fontId="3" fillId="0" borderId="0" xfId="0" applyFont="1" applyFill="1" applyBorder="1" applyAlignment="1">
      <alignment horizontal="right" vertical="center"/>
    </xf>
    <xf numFmtId="3"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4" fontId="3"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4" fontId="3" fillId="0" borderId="0" xfId="0" applyNumberFormat="1" applyFont="1" applyFill="1" applyBorder="1" applyAlignment="1">
      <alignment vertical="center"/>
    </xf>
    <xf numFmtId="164" fontId="2" fillId="0" borderId="0" xfId="0" applyNumberFormat="1" applyFont="1" applyFill="1" applyBorder="1" applyAlignment="1">
      <alignment vertical="center"/>
    </xf>
    <xf numFmtId="164" fontId="2" fillId="0" borderId="40" xfId="0" applyNumberFormat="1" applyFont="1" applyFill="1" applyBorder="1" applyAlignment="1"/>
    <xf numFmtId="164" fontId="2" fillId="0" borderId="14" xfId="0" applyNumberFormat="1" applyFont="1" applyFill="1" applyBorder="1" applyAlignment="1"/>
    <xf numFmtId="3" fontId="2" fillId="0" borderId="50" xfId="0" applyNumberFormat="1" applyFont="1" applyFill="1" applyBorder="1" applyAlignment="1"/>
    <xf numFmtId="3" fontId="2" fillId="0" borderId="40" xfId="0" applyNumberFormat="1" applyFont="1" applyFill="1" applyBorder="1" applyAlignment="1"/>
    <xf numFmtId="0" fontId="3" fillId="0" borderId="3" xfId="0" applyFont="1" applyFill="1" applyBorder="1" applyAlignment="1"/>
    <xf numFmtId="0" fontId="2" fillId="0" borderId="10" xfId="0" applyFont="1" applyFill="1" applyBorder="1" applyAlignment="1">
      <alignment horizontal="center"/>
    </xf>
    <xf numFmtId="4" fontId="2" fillId="0" borderId="0" xfId="0" applyNumberFormat="1" applyFont="1" applyFill="1" applyBorder="1" applyAlignment="1">
      <alignment vertical="center"/>
    </xf>
    <xf numFmtId="3" fontId="3" fillId="0" borderId="0" xfId="0" applyNumberFormat="1" applyFont="1" applyFill="1" applyBorder="1" applyAlignment="1">
      <alignment vertical="center"/>
    </xf>
    <xf numFmtId="164" fontId="7" fillId="0" borderId="0" xfId="0" applyNumberFormat="1" applyFont="1" applyFill="1" applyBorder="1" applyAlignment="1">
      <alignment vertical="center"/>
    </xf>
    <xf numFmtId="0" fontId="3" fillId="0" borderId="3" xfId="0" applyFont="1" applyFill="1" applyBorder="1" applyAlignment="1">
      <alignment horizontal="left"/>
    </xf>
    <xf numFmtId="0" fontId="3" fillId="0" borderId="10" xfId="0" applyFont="1" applyFill="1" applyBorder="1" applyAlignment="1">
      <alignment horizontal="center"/>
    </xf>
    <xf numFmtId="4" fontId="2" fillId="0" borderId="10" xfId="0" applyNumberFormat="1" applyFont="1" applyFill="1" applyBorder="1"/>
    <xf numFmtId="164" fontId="2" fillId="0" borderId="10" xfId="0" applyNumberFormat="1" applyFont="1" applyFill="1" applyBorder="1"/>
    <xf numFmtId="0" fontId="2" fillId="0" borderId="59" xfId="0" applyFont="1" applyFill="1" applyBorder="1" applyAlignment="1">
      <alignment horizontal="center"/>
    </xf>
    <xf numFmtId="0" fontId="2" fillId="0" borderId="44" xfId="0" applyFont="1" applyFill="1" applyBorder="1" applyAlignment="1">
      <alignment horizontal="center"/>
    </xf>
    <xf numFmtId="0" fontId="2" fillId="0" borderId="68" xfId="0" applyFont="1" applyFill="1" applyBorder="1" applyAlignment="1">
      <alignment horizontal="center"/>
    </xf>
    <xf numFmtId="0" fontId="3" fillId="0" borderId="3" xfId="0" applyFont="1" applyFill="1" applyBorder="1"/>
    <xf numFmtId="164" fontId="2" fillId="0" borderId="34" xfId="0" applyNumberFormat="1" applyFont="1" applyFill="1" applyBorder="1"/>
    <xf numFmtId="173" fontId="2" fillId="0" borderId="38" xfId="0" applyNumberFormat="1" applyFont="1" applyFill="1" applyBorder="1" applyAlignment="1">
      <alignment horizontal="right" vertical="center"/>
    </xf>
    <xf numFmtId="0" fontId="2" fillId="0" borderId="67" xfId="0" applyFont="1" applyFill="1" applyBorder="1" applyAlignment="1">
      <alignment horizontal="center" vertical="center" wrapText="1"/>
    </xf>
    <xf numFmtId="0" fontId="2" fillId="0" borderId="28" xfId="0" applyFont="1" applyFill="1" applyBorder="1"/>
    <xf numFmtId="0" fontId="2" fillId="2" borderId="4" xfId="0" applyFont="1" applyFill="1" applyBorder="1" applyAlignment="1">
      <alignment horizontal="center"/>
    </xf>
    <xf numFmtId="0" fontId="3" fillId="2" borderId="0" xfId="0" applyFont="1" applyFill="1" applyBorder="1" applyAlignment="1">
      <alignment horizontal="right" vertical="center"/>
    </xf>
    <xf numFmtId="3" fontId="2" fillId="2" borderId="0" xfId="0" applyNumberFormat="1" applyFont="1" applyFill="1" applyBorder="1" applyAlignment="1">
      <alignment vertical="center"/>
    </xf>
    <xf numFmtId="4" fontId="2" fillId="2" borderId="0" xfId="0" applyNumberFormat="1" applyFont="1" applyFill="1" applyBorder="1" applyAlignment="1">
      <alignment vertical="center"/>
    </xf>
    <xf numFmtId="3" fontId="3" fillId="2" borderId="0" xfId="0" applyNumberFormat="1" applyFont="1" applyFill="1" applyBorder="1" applyAlignment="1">
      <alignment vertical="center"/>
    </xf>
    <xf numFmtId="166" fontId="2" fillId="2" borderId="0" xfId="0" applyNumberFormat="1" applyFont="1" applyFill="1" applyBorder="1" applyAlignment="1">
      <alignment vertical="center"/>
    </xf>
    <xf numFmtId="164" fontId="3" fillId="2" borderId="0" xfId="0" applyNumberFormat="1" applyFont="1" applyFill="1" applyBorder="1" applyAlignment="1">
      <alignment vertical="center"/>
    </xf>
    <xf numFmtId="164" fontId="2" fillId="2" borderId="0" xfId="0" applyNumberFormat="1" applyFont="1" applyFill="1" applyBorder="1" applyAlignment="1">
      <alignment vertical="center"/>
    </xf>
    <xf numFmtId="164" fontId="7" fillId="2" borderId="0" xfId="0" applyNumberFormat="1" applyFont="1" applyFill="1" applyBorder="1" applyAlignment="1">
      <alignment vertical="center"/>
    </xf>
    <xf numFmtId="164" fontId="2" fillId="2" borderId="0" xfId="0" applyNumberFormat="1" applyFont="1" applyFill="1" applyBorder="1" applyAlignment="1"/>
    <xf numFmtId="0" fontId="2" fillId="2" borderId="0" xfId="0" applyFont="1" applyFill="1" applyBorder="1"/>
    <xf numFmtId="165" fontId="2" fillId="2" borderId="0" xfId="0" applyNumberFormat="1" applyFont="1" applyFill="1" applyBorder="1" applyAlignment="1">
      <alignment vertical="center"/>
    </xf>
    <xf numFmtId="4" fontId="3" fillId="2" borderId="0" xfId="0" applyNumberFormat="1" applyFont="1" applyFill="1" applyBorder="1" applyAlignment="1">
      <alignment vertical="center"/>
    </xf>
    <xf numFmtId="0" fontId="2" fillId="2" borderId="0" xfId="0" applyFont="1" applyFill="1" applyBorder="1" applyAlignment="1"/>
    <xf numFmtId="0" fontId="3" fillId="2" borderId="0" xfId="0" applyFont="1" applyFill="1" applyBorder="1" applyAlignment="1">
      <alignment horizontal="right"/>
    </xf>
    <xf numFmtId="3" fontId="3" fillId="2" borderId="0" xfId="0" applyNumberFormat="1"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4" fontId="3" fillId="2" borderId="0" xfId="0" applyNumberFormat="1" applyFont="1" applyFill="1" applyBorder="1" applyAlignment="1"/>
    <xf numFmtId="3" fontId="2" fillId="2" borderId="0" xfId="0" applyNumberFormat="1" applyFont="1" applyFill="1" applyBorder="1" applyAlignment="1"/>
    <xf numFmtId="164" fontId="2" fillId="2" borderId="0" xfId="0" applyNumberFormat="1" applyFont="1" applyFill="1" applyBorder="1" applyAlignment="1">
      <alignment vertical="top"/>
    </xf>
    <xf numFmtId="0" fontId="2" fillId="0" borderId="40" xfId="0" applyFont="1" applyFill="1" applyBorder="1" applyAlignment="1">
      <alignment horizontal="center" wrapText="1"/>
    </xf>
    <xf numFmtId="4" fontId="3" fillId="0" borderId="13" xfId="0" applyNumberFormat="1" applyFont="1" applyFill="1" applyBorder="1" applyAlignment="1">
      <alignment vertical="center"/>
    </xf>
    <xf numFmtId="166" fontId="3" fillId="0" borderId="13" xfId="0" applyNumberFormat="1" applyFont="1" applyFill="1" applyBorder="1" applyAlignment="1">
      <alignment vertical="center"/>
    </xf>
    <xf numFmtId="164" fontId="3" fillId="0" borderId="63" xfId="0" applyNumberFormat="1" applyFont="1" applyFill="1" applyBorder="1" applyAlignment="1">
      <alignment vertical="center"/>
    </xf>
    <xf numFmtId="164" fontId="21" fillId="0" borderId="13" xfId="0" applyNumberFormat="1" applyFont="1" applyFill="1" applyBorder="1" applyAlignment="1">
      <alignment vertical="center"/>
    </xf>
    <xf numFmtId="164" fontId="3" fillId="0" borderId="27" xfId="0" applyNumberFormat="1" applyFont="1" applyFill="1" applyBorder="1" applyAlignment="1"/>
    <xf numFmtId="165" fontId="3" fillId="0" borderId="23" xfId="0" applyNumberFormat="1" applyFont="1" applyFill="1" applyBorder="1" applyAlignment="1">
      <alignment vertical="center"/>
    </xf>
    <xf numFmtId="166" fontId="3" fillId="0" borderId="23" xfId="0" applyNumberFormat="1" applyFont="1" applyFill="1" applyBorder="1" applyAlignment="1">
      <alignment vertical="center"/>
    </xf>
    <xf numFmtId="164" fontId="3" fillId="0" borderId="39" xfId="0" applyNumberFormat="1" applyFont="1" applyFill="1" applyBorder="1" applyAlignment="1">
      <alignment vertical="center"/>
    </xf>
    <xf numFmtId="3" fontId="3" fillId="0" borderId="55" xfId="0" applyNumberFormat="1" applyFont="1" applyFill="1" applyBorder="1" applyAlignment="1"/>
    <xf numFmtId="164" fontId="3" fillId="0" borderId="37" xfId="0" applyNumberFormat="1" applyFont="1" applyFill="1" applyBorder="1" applyAlignment="1"/>
    <xf numFmtId="164" fontId="3" fillId="0" borderId="37" xfId="0" applyNumberFormat="1" applyFont="1" applyFill="1" applyBorder="1" applyAlignment="1">
      <alignment vertical="top"/>
    </xf>
    <xf numFmtId="0" fontId="2" fillId="0" borderId="46" xfId="0" applyFont="1" applyFill="1" applyBorder="1"/>
    <xf numFmtId="0" fontId="2" fillId="0" borderId="44" xfId="0" applyFont="1" applyFill="1" applyBorder="1"/>
    <xf numFmtId="0" fontId="2" fillId="0" borderId="45" xfId="0" applyFont="1" applyFill="1" applyBorder="1"/>
    <xf numFmtId="0" fontId="2" fillId="0" borderId="60" xfId="0" applyFont="1" applyFill="1" applyBorder="1"/>
    <xf numFmtId="0" fontId="5" fillId="0" borderId="1" xfId="0" applyFont="1" applyFill="1" applyBorder="1"/>
    <xf numFmtId="164" fontId="5" fillId="0" borderId="0" xfId="0" applyNumberFormat="1" applyFont="1" applyFill="1"/>
    <xf numFmtId="0" fontId="3" fillId="0" borderId="52" xfId="0" applyFont="1" applyFill="1" applyBorder="1"/>
    <xf numFmtId="0" fontId="3" fillId="0" borderId="53" xfId="0" applyFont="1" applyFill="1" applyBorder="1" applyAlignment="1">
      <alignment horizontal="left"/>
    </xf>
    <xf numFmtId="0" fontId="3" fillId="0" borderId="9" xfId="0" applyFont="1" applyFill="1" applyBorder="1" applyAlignment="1">
      <alignment horizontal="right" vertical="center"/>
    </xf>
    <xf numFmtId="2" fontId="2" fillId="0" borderId="40" xfId="0" applyNumberFormat="1" applyFont="1" applyFill="1" applyBorder="1" applyAlignment="1">
      <alignment vertical="center"/>
    </xf>
    <xf numFmtId="2" fontId="5" fillId="0" borderId="38" xfId="0" applyNumberFormat="1" applyFont="1" applyFill="1" applyBorder="1" applyAlignment="1">
      <alignment vertical="center"/>
    </xf>
    <xf numFmtId="174" fontId="2" fillId="0" borderId="38" xfId="0" applyNumberFormat="1" applyFont="1" applyFill="1" applyBorder="1" applyAlignment="1">
      <alignment vertical="center"/>
    </xf>
    <xf numFmtId="2" fontId="2" fillId="0" borderId="41" xfId="0" applyNumberFormat="1" applyFont="1" applyFill="1" applyBorder="1" applyAlignment="1">
      <alignment vertical="center"/>
    </xf>
    <xf numFmtId="2" fontId="2" fillId="0" borderId="42" xfId="0" applyNumberFormat="1" applyFont="1" applyFill="1" applyBorder="1" applyAlignment="1">
      <alignment vertical="center"/>
    </xf>
    <xf numFmtId="2" fontId="2" fillId="0" borderId="38" xfId="0" applyNumberFormat="1" applyFont="1" applyFill="1" applyBorder="1" applyAlignment="1">
      <alignment vertical="center"/>
    </xf>
    <xf numFmtId="3" fontId="2" fillId="0" borderId="14" xfId="0" applyNumberFormat="1" applyFont="1" applyFill="1" applyBorder="1" applyAlignment="1">
      <alignment vertical="center"/>
    </xf>
    <xf numFmtId="165" fontId="2" fillId="0" borderId="7" xfId="0" applyNumberFormat="1" applyFont="1" applyFill="1" applyBorder="1" applyAlignment="1">
      <alignment horizontal="right" vertical="center"/>
    </xf>
    <xf numFmtId="3" fontId="5" fillId="0" borderId="7" xfId="0" applyNumberFormat="1" applyFont="1" applyFill="1" applyBorder="1" applyAlignment="1">
      <alignment vertical="center"/>
    </xf>
    <xf numFmtId="172" fontId="2" fillId="0" borderId="7" xfId="0" applyNumberFormat="1" applyFont="1" applyFill="1" applyBorder="1" applyAlignment="1">
      <alignment vertical="center"/>
    </xf>
    <xf numFmtId="3" fontId="2" fillId="0" borderId="39" xfId="0" applyNumberFormat="1" applyFont="1" applyFill="1" applyBorder="1" applyAlignment="1">
      <alignment vertical="center"/>
    </xf>
    <xf numFmtId="165" fontId="2" fillId="0" borderId="23" xfId="0" applyNumberFormat="1" applyFont="1" applyFill="1" applyBorder="1" applyAlignment="1">
      <alignment horizontal="right" vertical="center"/>
    </xf>
    <xf numFmtId="3" fontId="5" fillId="0" borderId="23" xfId="0" applyNumberFormat="1" applyFont="1" applyFill="1" applyBorder="1" applyAlignment="1">
      <alignment vertical="center"/>
    </xf>
    <xf numFmtId="172" fontId="2" fillId="0" borderId="23" xfId="0" applyNumberFormat="1" applyFont="1" applyFill="1" applyBorder="1" applyAlignment="1">
      <alignment vertical="center"/>
    </xf>
    <xf numFmtId="0" fontId="3" fillId="0" borderId="65" xfId="0" applyFont="1" applyFill="1" applyBorder="1" applyAlignment="1">
      <alignment horizontal="right" vertical="center"/>
    </xf>
    <xf numFmtId="3" fontId="3" fillId="0" borderId="63" xfId="0" applyNumberFormat="1" applyFont="1" applyFill="1" applyBorder="1" applyAlignment="1">
      <alignment vertical="center"/>
    </xf>
    <xf numFmtId="164" fontId="3" fillId="0" borderId="5" xfId="0" applyNumberFormat="1" applyFont="1" applyFill="1" applyBorder="1" applyAlignment="1">
      <alignment horizontal="right" vertical="center"/>
    </xf>
    <xf numFmtId="3" fontId="20" fillId="0" borderId="13" xfId="0" applyNumberFormat="1" applyFont="1" applyFill="1" applyBorder="1" applyAlignment="1">
      <alignment vertical="center"/>
    </xf>
    <xf numFmtId="164" fontId="5" fillId="0" borderId="0" xfId="0" applyNumberFormat="1" applyFont="1" applyFill="1" applyAlignment="1">
      <alignment wrapText="1"/>
    </xf>
    <xf numFmtId="165" fontId="5" fillId="0" borderId="0" xfId="0" applyNumberFormat="1" applyFont="1" applyFill="1" applyAlignment="1">
      <alignment wrapText="1"/>
    </xf>
    <xf numFmtId="170" fontId="20" fillId="0" borderId="30" xfId="0" applyNumberFormat="1" applyFont="1" applyFill="1" applyBorder="1" applyAlignment="1">
      <alignment vertical="center"/>
    </xf>
    <xf numFmtId="172" fontId="20" fillId="0" borderId="31" xfId="0" applyNumberFormat="1" applyFont="1" applyFill="1" applyBorder="1" applyAlignment="1">
      <alignment vertical="center"/>
    </xf>
    <xf numFmtId="164" fontId="20" fillId="0" borderId="29" xfId="0" applyNumberFormat="1" applyFont="1" applyFill="1" applyBorder="1" applyAlignment="1">
      <alignment vertical="center"/>
    </xf>
    <xf numFmtId="164" fontId="20" fillId="0" borderId="30" xfId="0" applyNumberFormat="1" applyFont="1" applyFill="1" applyBorder="1" applyAlignment="1">
      <alignment vertical="center"/>
    </xf>
    <xf numFmtId="164" fontId="20" fillId="0" borderId="34" xfId="0" applyNumberFormat="1" applyFont="1" applyFill="1" applyBorder="1"/>
    <xf numFmtId="3" fontId="3" fillId="0" borderId="38" xfId="0" applyNumberFormat="1" applyFont="1" applyFill="1" applyBorder="1" applyAlignment="1">
      <alignment vertical="center"/>
    </xf>
    <xf numFmtId="169" fontId="20" fillId="0" borderId="16" xfId="0" applyNumberFormat="1" applyFont="1" applyFill="1" applyBorder="1" applyAlignment="1">
      <alignment vertical="center"/>
    </xf>
    <xf numFmtId="164" fontId="20" fillId="0" borderId="2" xfId="0" applyNumberFormat="1" applyFont="1" applyFill="1" applyBorder="1" applyAlignment="1">
      <alignment vertical="center"/>
    </xf>
    <xf numFmtId="164" fontId="20" fillId="0" borderId="38" xfId="0" applyNumberFormat="1" applyFont="1" applyFill="1" applyBorder="1"/>
    <xf numFmtId="164" fontId="20" fillId="0" borderId="65" xfId="0" applyNumberFormat="1" applyFont="1" applyFill="1" applyBorder="1"/>
    <xf numFmtId="170" fontId="20" fillId="0" borderId="13" xfId="0" applyNumberFormat="1" applyFont="1" applyFill="1" applyBorder="1" applyAlignment="1">
      <alignment vertical="center"/>
    </xf>
    <xf numFmtId="172" fontId="20" fillId="0" borderId="27" xfId="0" applyNumberFormat="1" applyFont="1" applyFill="1" applyBorder="1" applyAlignment="1">
      <alignment vertical="center"/>
    </xf>
    <xf numFmtId="164" fontId="20" fillId="0" borderId="63" xfId="0" applyNumberFormat="1" applyFont="1" applyFill="1" applyBorder="1" applyAlignment="1">
      <alignment vertical="center"/>
    </xf>
    <xf numFmtId="164" fontId="20" fillId="0" borderId="13" xfId="0" applyNumberFormat="1" applyFont="1" applyFill="1" applyBorder="1" applyAlignment="1">
      <alignment vertical="center"/>
    </xf>
    <xf numFmtId="164" fontId="20" fillId="0" borderId="31" xfId="0" applyNumberFormat="1" applyFont="1" applyFill="1" applyBorder="1" applyAlignment="1">
      <alignment vertical="center"/>
    </xf>
    <xf numFmtId="3" fontId="8" fillId="0" borderId="44" xfId="0" applyNumberFormat="1" applyFont="1" applyFill="1" applyBorder="1" applyAlignment="1">
      <alignment vertical="center"/>
    </xf>
    <xf numFmtId="172" fontId="8" fillId="0" borderId="44" xfId="0" applyNumberFormat="1" applyFont="1" applyFill="1" applyBorder="1" applyAlignment="1">
      <alignment horizontal="right" vertical="center"/>
    </xf>
    <xf numFmtId="3" fontId="13" fillId="0" borderId="44" xfId="0" applyNumberFormat="1" applyFont="1" applyFill="1" applyBorder="1" applyAlignment="1">
      <alignment vertical="center"/>
    </xf>
    <xf numFmtId="3" fontId="12" fillId="0" borderId="30" xfId="0" applyNumberFormat="1" applyFont="1" applyFill="1" applyBorder="1" applyAlignment="1">
      <alignment vertical="center"/>
    </xf>
    <xf numFmtId="168" fontId="12" fillId="0" borderId="30" xfId="0" applyNumberFormat="1" applyFont="1" applyFill="1" applyBorder="1" applyAlignment="1">
      <alignment vertical="center"/>
    </xf>
    <xf numFmtId="170" fontId="12" fillId="0" borderId="30" xfId="0" applyNumberFormat="1" applyFont="1" applyFill="1" applyBorder="1" applyAlignment="1">
      <alignment vertical="center"/>
    </xf>
    <xf numFmtId="172" fontId="12" fillId="0" borderId="30" xfId="0" applyNumberFormat="1" applyFont="1" applyBorder="1" applyAlignment="1">
      <alignment vertical="center"/>
    </xf>
    <xf numFmtId="164" fontId="4" fillId="0" borderId="30" xfId="0" applyNumberFormat="1" applyFont="1" applyFill="1" applyBorder="1" applyAlignment="1">
      <alignment vertical="center"/>
    </xf>
    <xf numFmtId="168" fontId="12" fillId="0" borderId="30" xfId="0" applyNumberFormat="1" applyFont="1" applyBorder="1" applyAlignment="1">
      <alignment vertical="center"/>
    </xf>
    <xf numFmtId="164" fontId="10" fillId="0" borderId="8" xfId="0" applyNumberFormat="1" applyFont="1" applyFill="1" applyBorder="1" applyAlignment="1">
      <alignment vertical="center"/>
    </xf>
    <xf numFmtId="164" fontId="12" fillId="0" borderId="30" xfId="0" applyNumberFormat="1" applyFont="1" applyFill="1" applyBorder="1" applyAlignment="1">
      <alignment vertical="center"/>
    </xf>
    <xf numFmtId="0" fontId="2" fillId="0" borderId="23" xfId="0" applyFont="1" applyFill="1" applyBorder="1" applyAlignment="1">
      <alignment horizontal="right"/>
    </xf>
    <xf numFmtId="0" fontId="3" fillId="0" borderId="3" xfId="0" applyFont="1" applyFill="1" applyBorder="1" applyAlignment="1">
      <alignment horizontal="left" vertical="center" wrapText="1"/>
    </xf>
    <xf numFmtId="0" fontId="20" fillId="0" borderId="10" xfId="0" applyFont="1" applyFill="1" applyBorder="1" applyAlignment="1">
      <alignment horizontal="right" vertical="center" wrapText="1"/>
    </xf>
    <xf numFmtId="3" fontId="3" fillId="0" borderId="30" xfId="0" applyNumberFormat="1" applyFont="1" applyFill="1" applyBorder="1" applyAlignment="1">
      <alignment vertical="center" wrapText="1"/>
    </xf>
    <xf numFmtId="169" fontId="20" fillId="0" borderId="30" xfId="0" applyNumberFormat="1" applyFont="1" applyFill="1" applyBorder="1" applyAlignment="1">
      <alignment vertical="center" wrapText="1"/>
    </xf>
    <xf numFmtId="164" fontId="20" fillId="0" borderId="30" xfId="0" applyNumberFormat="1" applyFont="1" applyFill="1" applyBorder="1" applyAlignment="1">
      <alignment vertical="center" wrapText="1"/>
    </xf>
    <xf numFmtId="164" fontId="20" fillId="0" borderId="31" xfId="0" applyNumberFormat="1" applyFont="1" applyFill="1" applyBorder="1" applyAlignment="1">
      <alignment vertical="center" wrapText="1"/>
    </xf>
    <xf numFmtId="164" fontId="20" fillId="0" borderId="22" xfId="0" applyNumberFormat="1" applyFont="1" applyFill="1" applyBorder="1" applyAlignment="1">
      <alignment vertical="center" wrapText="1"/>
    </xf>
    <xf numFmtId="164" fontId="20" fillId="0" borderId="30" xfId="0" applyNumberFormat="1" applyFont="1" applyFill="1" applyBorder="1"/>
    <xf numFmtId="2" fontId="0" fillId="0" borderId="0" xfId="0" applyNumberFormat="1"/>
    <xf numFmtId="44" fontId="0" fillId="0" borderId="0" xfId="3" applyFont="1"/>
    <xf numFmtId="3" fontId="12" fillId="0" borderId="30" xfId="0" applyNumberFormat="1" applyFont="1" applyBorder="1" applyAlignment="1">
      <alignment vertical="center"/>
    </xf>
    <xf numFmtId="44" fontId="5" fillId="0" borderId="0" xfId="3" applyFont="1" applyFill="1"/>
    <xf numFmtId="44" fontId="5" fillId="0" borderId="0" xfId="3" applyFont="1" applyFill="1" applyAlignment="1">
      <alignment wrapText="1"/>
    </xf>
    <xf numFmtId="44" fontId="5" fillId="0" borderId="0" xfId="0" applyNumberFormat="1" applyFont="1" applyFill="1"/>
    <xf numFmtId="4" fontId="12" fillId="0" borderId="31" xfId="0" applyNumberFormat="1" applyFont="1" applyFill="1" applyBorder="1" applyAlignment="1">
      <alignment vertical="center"/>
    </xf>
    <xf numFmtId="43" fontId="0" fillId="0" borderId="0" xfId="1" applyFont="1"/>
    <xf numFmtId="43" fontId="0" fillId="0" borderId="0" xfId="0" applyNumberFormat="1"/>
    <xf numFmtId="183" fontId="0" fillId="0" borderId="0" xfId="1" applyNumberFormat="1" applyFont="1"/>
    <xf numFmtId="185" fontId="0" fillId="0" borderId="0" xfId="1" applyNumberFormat="1" applyFont="1"/>
    <xf numFmtId="186" fontId="0" fillId="0" borderId="0" xfId="0" applyNumberFormat="1"/>
    <xf numFmtId="4" fontId="5" fillId="0" borderId="0" xfId="0" applyNumberFormat="1" applyFont="1" applyFill="1" applyAlignment="1">
      <alignment wrapText="1"/>
    </xf>
    <xf numFmtId="0" fontId="3" fillId="0" borderId="0" xfId="0" applyFont="1" applyFill="1" applyBorder="1" applyAlignment="1">
      <alignment horizontal="right" vertical="center" indent="1"/>
    </xf>
  </cellXfs>
  <cellStyles count="4">
    <cellStyle name="Comma" xfId="1" builtinId="3"/>
    <cellStyle name="Comma 2" xfId="2"/>
    <cellStyle name="Currency" xfId="3"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6"/>
  <sheetViews>
    <sheetView tabSelected="1" zoomScale="110" zoomScaleNormal="110" zoomScaleSheetLayoutView="80" workbookViewId="0">
      <selection activeCell="C7" sqref="C7"/>
    </sheetView>
  </sheetViews>
  <sheetFormatPr defaultRowHeight="11.25" x14ac:dyDescent="0.2"/>
  <cols>
    <col min="1" max="1" width="10.5703125" style="211" customWidth="1"/>
    <col min="2" max="2" width="32.7109375" style="211" customWidth="1"/>
    <col min="3" max="3" width="11.85546875" style="211" customWidth="1"/>
    <col min="4" max="4" width="12.28515625" style="211" customWidth="1"/>
    <col min="5" max="5" width="16" style="211" customWidth="1"/>
    <col min="6" max="6" width="15.28515625" style="211" customWidth="1"/>
    <col min="7" max="7" width="14.7109375" style="211" customWidth="1"/>
    <col min="8" max="8" width="13.85546875" style="211" customWidth="1"/>
    <col min="9" max="9" width="10.7109375" style="211" customWidth="1"/>
    <col min="10" max="10" width="14.42578125" style="211" customWidth="1"/>
    <col min="11" max="11" width="16.28515625" style="211" bestFit="1" customWidth="1"/>
    <col min="12" max="12" width="3.42578125" style="211" hidden="1" customWidth="1"/>
    <col min="13" max="13" width="10.42578125" style="211" bestFit="1" customWidth="1"/>
    <col min="14" max="14" width="13.140625" style="211" bestFit="1" customWidth="1"/>
    <col min="15" max="16384" width="9.140625" style="211"/>
  </cols>
  <sheetData>
    <row r="1" spans="1:11" ht="33.75" x14ac:dyDescent="0.2">
      <c r="A1" s="38" t="s">
        <v>167</v>
      </c>
      <c r="B1" s="2" t="s">
        <v>0</v>
      </c>
      <c r="C1" s="2" t="s">
        <v>22</v>
      </c>
      <c r="D1" s="84" t="s">
        <v>69</v>
      </c>
      <c r="E1" s="84" t="s">
        <v>70</v>
      </c>
      <c r="F1" s="84" t="s">
        <v>24</v>
      </c>
      <c r="G1" s="85" t="s">
        <v>71</v>
      </c>
      <c r="H1" s="86" t="s">
        <v>17</v>
      </c>
      <c r="I1" s="84" t="s">
        <v>26</v>
      </c>
      <c r="J1" s="87" t="s">
        <v>28</v>
      </c>
      <c r="K1" s="85" t="s">
        <v>18</v>
      </c>
    </row>
    <row r="2" spans="1:11" ht="12" thickBot="1" x14ac:dyDescent="0.25">
      <c r="A2" s="41" t="s">
        <v>1</v>
      </c>
      <c r="B2" s="42" t="s">
        <v>2</v>
      </c>
      <c r="C2" s="42" t="s">
        <v>3</v>
      </c>
      <c r="D2" s="88" t="s">
        <v>4</v>
      </c>
      <c r="E2" s="88" t="s">
        <v>5</v>
      </c>
      <c r="F2" s="88" t="s">
        <v>6</v>
      </c>
      <c r="G2" s="89" t="s">
        <v>7</v>
      </c>
      <c r="H2" s="212"/>
      <c r="I2" s="109"/>
      <c r="J2" s="213"/>
      <c r="K2" s="214"/>
    </row>
    <row r="3" spans="1:11" x14ac:dyDescent="0.2">
      <c r="A3" s="215" t="s">
        <v>20</v>
      </c>
      <c r="B3" s="190"/>
      <c r="C3" s="191"/>
      <c r="D3" s="90"/>
      <c r="E3" s="90"/>
      <c r="F3" s="90"/>
      <c r="G3" s="91"/>
      <c r="H3" s="90"/>
      <c r="I3" s="90"/>
      <c r="J3" s="90"/>
      <c r="K3" s="91"/>
    </row>
    <row r="4" spans="1:11" x14ac:dyDescent="0.2">
      <c r="A4" s="192" t="s">
        <v>131</v>
      </c>
      <c r="B4" s="43" t="s">
        <v>160</v>
      </c>
      <c r="C4" s="193">
        <v>0</v>
      </c>
      <c r="D4" s="92">
        <v>0</v>
      </c>
      <c r="E4" s="93">
        <f t="shared" ref="E4:E44" si="0">C4*D4</f>
        <v>0</v>
      </c>
      <c r="F4" s="92">
        <v>0</v>
      </c>
      <c r="G4" s="94">
        <f t="shared" ref="G4:G44" si="1">E4*F4</f>
        <v>0</v>
      </c>
      <c r="H4" s="95">
        <v>50.6</v>
      </c>
      <c r="I4" s="96"/>
      <c r="J4" s="96">
        <f>G4-H4</f>
        <v>-50.6</v>
      </c>
      <c r="K4" s="216">
        <f>+I4+J4</f>
        <v>-50.6</v>
      </c>
    </row>
    <row r="5" spans="1:11" ht="33.75" x14ac:dyDescent="0.2">
      <c r="A5" s="44" t="s">
        <v>29</v>
      </c>
      <c r="B5" s="49" t="s">
        <v>132</v>
      </c>
      <c r="C5" s="46">
        <v>56</v>
      </c>
      <c r="D5" s="97">
        <v>15</v>
      </c>
      <c r="E5" s="98">
        <f>C5*D5</f>
        <v>840</v>
      </c>
      <c r="F5" s="97">
        <v>0.25</v>
      </c>
      <c r="G5" s="99">
        <f t="shared" si="1"/>
        <v>210</v>
      </c>
      <c r="H5" s="95">
        <v>6600</v>
      </c>
      <c r="I5" s="100"/>
      <c r="J5" s="96">
        <f>G5-H5</f>
        <v>-6390</v>
      </c>
      <c r="K5" s="216">
        <f t="shared" ref="K5:K48" si="2">+I5+J5</f>
        <v>-6390</v>
      </c>
    </row>
    <row r="6" spans="1:11" ht="33.75" x14ac:dyDescent="0.2">
      <c r="A6" s="44" t="s">
        <v>30</v>
      </c>
      <c r="B6" s="45" t="s">
        <v>133</v>
      </c>
      <c r="C6" s="46">
        <v>56</v>
      </c>
      <c r="D6" s="97">
        <v>5</v>
      </c>
      <c r="E6" s="98">
        <f t="shared" si="0"/>
        <v>280</v>
      </c>
      <c r="F6" s="97">
        <v>0.25</v>
      </c>
      <c r="G6" s="99">
        <f t="shared" si="1"/>
        <v>70</v>
      </c>
      <c r="H6" s="95">
        <v>2200</v>
      </c>
      <c r="I6" s="100"/>
      <c r="J6" s="96">
        <f>G6-H6</f>
        <v>-2130</v>
      </c>
      <c r="K6" s="216">
        <f t="shared" si="2"/>
        <v>-2130</v>
      </c>
    </row>
    <row r="7" spans="1:11" ht="22.5" x14ac:dyDescent="0.2">
      <c r="A7" s="44"/>
      <c r="B7" s="45" t="s">
        <v>78</v>
      </c>
      <c r="C7" s="46">
        <v>56</v>
      </c>
      <c r="D7" s="97">
        <v>10</v>
      </c>
      <c r="E7" s="98">
        <f t="shared" si="0"/>
        <v>560</v>
      </c>
      <c r="F7" s="97">
        <v>0.25</v>
      </c>
      <c r="G7" s="99">
        <f t="shared" si="1"/>
        <v>140</v>
      </c>
      <c r="H7" s="95">
        <v>4400</v>
      </c>
      <c r="I7" s="100"/>
      <c r="J7" s="96">
        <f>G7-H7</f>
        <v>-4260</v>
      </c>
      <c r="K7" s="216">
        <f t="shared" si="2"/>
        <v>-4260</v>
      </c>
    </row>
    <row r="8" spans="1:11" ht="22.5" x14ac:dyDescent="0.2">
      <c r="A8" s="44"/>
      <c r="B8" s="45" t="s">
        <v>79</v>
      </c>
      <c r="C8" s="46">
        <v>56</v>
      </c>
      <c r="D8" s="97">
        <v>10</v>
      </c>
      <c r="E8" s="98">
        <f t="shared" si="0"/>
        <v>560</v>
      </c>
      <c r="F8" s="97">
        <v>0.25</v>
      </c>
      <c r="G8" s="99">
        <f t="shared" si="1"/>
        <v>140</v>
      </c>
      <c r="H8" s="95">
        <v>275</v>
      </c>
      <c r="I8" s="100"/>
      <c r="J8" s="96">
        <f>G8-H8</f>
        <v>-135</v>
      </c>
      <c r="K8" s="216">
        <f t="shared" si="2"/>
        <v>-135</v>
      </c>
    </row>
    <row r="9" spans="1:11" ht="22.5" x14ac:dyDescent="0.2">
      <c r="A9" s="44"/>
      <c r="B9" s="45" t="s">
        <v>81</v>
      </c>
      <c r="C9" s="46">
        <v>56</v>
      </c>
      <c r="D9" s="97">
        <v>5</v>
      </c>
      <c r="E9" s="98">
        <f t="shared" si="0"/>
        <v>280</v>
      </c>
      <c r="F9" s="97">
        <v>0.25</v>
      </c>
      <c r="G9" s="99">
        <f>E9*F9</f>
        <v>70</v>
      </c>
      <c r="H9" s="95">
        <v>137.5</v>
      </c>
      <c r="I9" s="100"/>
      <c r="J9" s="96">
        <f t="shared" ref="J9:J46" si="3">G9-H9</f>
        <v>-67.5</v>
      </c>
      <c r="K9" s="216">
        <f t="shared" si="2"/>
        <v>-67.5</v>
      </c>
    </row>
    <row r="10" spans="1:11" ht="33.75" x14ac:dyDescent="0.2">
      <c r="A10" s="48" t="s">
        <v>134</v>
      </c>
      <c r="B10" s="45" t="s">
        <v>80</v>
      </c>
      <c r="C10" s="46">
        <v>56</v>
      </c>
      <c r="D10" s="97">
        <v>12</v>
      </c>
      <c r="E10" s="98">
        <f t="shared" si="0"/>
        <v>672</v>
      </c>
      <c r="F10" s="97">
        <v>0.25</v>
      </c>
      <c r="G10" s="99">
        <f>E10*F10</f>
        <v>168</v>
      </c>
      <c r="H10" s="95">
        <v>330</v>
      </c>
      <c r="I10" s="100"/>
      <c r="J10" s="96">
        <f t="shared" si="3"/>
        <v>-162</v>
      </c>
      <c r="K10" s="216">
        <f t="shared" si="2"/>
        <v>-162</v>
      </c>
    </row>
    <row r="11" spans="1:11" ht="45" x14ac:dyDescent="0.2">
      <c r="A11" s="48" t="s">
        <v>60</v>
      </c>
      <c r="B11" s="49" t="s">
        <v>153</v>
      </c>
      <c r="C11" s="46">
        <v>10</v>
      </c>
      <c r="D11" s="97">
        <v>1</v>
      </c>
      <c r="E11" s="98">
        <f t="shared" si="0"/>
        <v>10</v>
      </c>
      <c r="F11" s="97">
        <v>1</v>
      </c>
      <c r="G11" s="101">
        <f t="shared" si="1"/>
        <v>10</v>
      </c>
      <c r="H11" s="95">
        <v>20</v>
      </c>
      <c r="I11" s="100"/>
      <c r="J11" s="96">
        <f t="shared" si="3"/>
        <v>-10</v>
      </c>
      <c r="K11" s="216">
        <f t="shared" si="2"/>
        <v>-10</v>
      </c>
    </row>
    <row r="12" spans="1:11" ht="33.75" x14ac:dyDescent="0.2">
      <c r="A12" s="44" t="s">
        <v>31</v>
      </c>
      <c r="B12" s="45" t="s">
        <v>154</v>
      </c>
      <c r="C12" s="46">
        <v>10</v>
      </c>
      <c r="D12" s="97">
        <v>1</v>
      </c>
      <c r="E12" s="98">
        <f t="shared" si="0"/>
        <v>10</v>
      </c>
      <c r="F12" s="97">
        <v>3</v>
      </c>
      <c r="G12" s="99">
        <f t="shared" si="1"/>
        <v>30</v>
      </c>
      <c r="H12" s="95">
        <v>60</v>
      </c>
      <c r="I12" s="100"/>
      <c r="J12" s="96">
        <f t="shared" si="3"/>
        <v>-30</v>
      </c>
      <c r="K12" s="216">
        <f t="shared" si="2"/>
        <v>-30</v>
      </c>
    </row>
    <row r="13" spans="1:11" ht="56.25" x14ac:dyDescent="0.2">
      <c r="A13" s="48" t="s">
        <v>82</v>
      </c>
      <c r="B13" s="50" t="s">
        <v>83</v>
      </c>
      <c r="C13" s="46">
        <v>56</v>
      </c>
      <c r="D13" s="97">
        <v>16</v>
      </c>
      <c r="E13" s="98">
        <f t="shared" si="0"/>
        <v>896</v>
      </c>
      <c r="F13" s="97">
        <v>0.25</v>
      </c>
      <c r="G13" s="99">
        <f t="shared" si="1"/>
        <v>224</v>
      </c>
      <c r="H13" s="95">
        <v>880</v>
      </c>
      <c r="I13" s="100"/>
      <c r="J13" s="96">
        <f t="shared" si="3"/>
        <v>-656</v>
      </c>
      <c r="K13" s="216">
        <f t="shared" si="2"/>
        <v>-656</v>
      </c>
    </row>
    <row r="14" spans="1:11" ht="56.25" x14ac:dyDescent="0.2">
      <c r="A14" s="44" t="s">
        <v>84</v>
      </c>
      <c r="B14" s="45" t="s">
        <v>93</v>
      </c>
      <c r="C14" s="46">
        <v>56</v>
      </c>
      <c r="D14" s="97">
        <v>1</v>
      </c>
      <c r="E14" s="98">
        <f t="shared" si="0"/>
        <v>56</v>
      </c>
      <c r="F14" s="97">
        <v>0.5</v>
      </c>
      <c r="G14" s="99">
        <f t="shared" si="1"/>
        <v>28</v>
      </c>
      <c r="H14" s="95">
        <v>50.6</v>
      </c>
      <c r="I14" s="100"/>
      <c r="J14" s="96">
        <f t="shared" si="3"/>
        <v>-22.6</v>
      </c>
      <c r="K14" s="216">
        <f t="shared" si="2"/>
        <v>-22.6</v>
      </c>
    </row>
    <row r="15" spans="1:11" ht="45" x14ac:dyDescent="0.2">
      <c r="A15" s="44" t="s">
        <v>85</v>
      </c>
      <c r="B15" s="45" t="s">
        <v>86</v>
      </c>
      <c r="C15" s="46">
        <v>56</v>
      </c>
      <c r="D15" s="97">
        <v>16</v>
      </c>
      <c r="E15" s="98">
        <f t="shared" si="0"/>
        <v>896</v>
      </c>
      <c r="F15" s="97">
        <v>0.25</v>
      </c>
      <c r="G15" s="99">
        <f t="shared" si="1"/>
        <v>224</v>
      </c>
      <c r="H15" s="95">
        <v>880</v>
      </c>
      <c r="I15" s="100"/>
      <c r="J15" s="96">
        <f t="shared" si="3"/>
        <v>-656</v>
      </c>
      <c r="K15" s="216">
        <f t="shared" si="2"/>
        <v>-656</v>
      </c>
    </row>
    <row r="16" spans="1:11" ht="45" x14ac:dyDescent="0.2">
      <c r="A16" s="48" t="s">
        <v>87</v>
      </c>
      <c r="B16" s="45" t="s">
        <v>88</v>
      </c>
      <c r="C16" s="46">
        <v>56</v>
      </c>
      <c r="D16" s="97">
        <v>16</v>
      </c>
      <c r="E16" s="98">
        <f t="shared" si="0"/>
        <v>896</v>
      </c>
      <c r="F16" s="97">
        <v>0.25</v>
      </c>
      <c r="G16" s="99">
        <f>E16*F16</f>
        <v>224</v>
      </c>
      <c r="H16" s="95">
        <v>880</v>
      </c>
      <c r="I16" s="100"/>
      <c r="J16" s="96">
        <f t="shared" si="3"/>
        <v>-656</v>
      </c>
      <c r="K16" s="216">
        <f t="shared" si="2"/>
        <v>-656</v>
      </c>
    </row>
    <row r="17" spans="1:11" ht="22.5" x14ac:dyDescent="0.2">
      <c r="A17" s="48" t="s">
        <v>89</v>
      </c>
      <c r="B17" s="45" t="s">
        <v>90</v>
      </c>
      <c r="C17" s="46">
        <v>56</v>
      </c>
      <c r="D17" s="97">
        <v>1</v>
      </c>
      <c r="E17" s="98">
        <f>C17*D17</f>
        <v>56</v>
      </c>
      <c r="F17" s="97">
        <v>0.25</v>
      </c>
      <c r="G17" s="99">
        <f>E17*F17</f>
        <v>14</v>
      </c>
      <c r="H17" s="95">
        <v>13.75</v>
      </c>
      <c r="I17" s="100"/>
      <c r="J17" s="96">
        <f t="shared" si="3"/>
        <v>0.25</v>
      </c>
      <c r="K17" s="216">
        <f t="shared" si="2"/>
        <v>0.25</v>
      </c>
    </row>
    <row r="18" spans="1:11" ht="45" x14ac:dyDescent="0.2">
      <c r="A18" s="52" t="s">
        <v>91</v>
      </c>
      <c r="B18" s="45" t="s">
        <v>94</v>
      </c>
      <c r="C18" s="46">
        <v>56</v>
      </c>
      <c r="D18" s="97">
        <v>1</v>
      </c>
      <c r="E18" s="98">
        <f>C18*D18</f>
        <v>56</v>
      </c>
      <c r="F18" s="97">
        <v>0.25</v>
      </c>
      <c r="G18" s="99">
        <f>E18*F18</f>
        <v>14</v>
      </c>
      <c r="H18" s="95">
        <v>55</v>
      </c>
      <c r="I18" s="100"/>
      <c r="J18" s="96">
        <f t="shared" si="3"/>
        <v>-41</v>
      </c>
      <c r="K18" s="216">
        <f t="shared" si="2"/>
        <v>-41</v>
      </c>
    </row>
    <row r="19" spans="1:11" ht="22.5" x14ac:dyDescent="0.2">
      <c r="A19" s="44" t="s">
        <v>92</v>
      </c>
      <c r="B19" s="51" t="s">
        <v>148</v>
      </c>
      <c r="C19" s="46">
        <v>56</v>
      </c>
      <c r="D19" s="102">
        <v>15</v>
      </c>
      <c r="E19" s="98">
        <f t="shared" si="0"/>
        <v>840</v>
      </c>
      <c r="F19" s="97">
        <v>0.25</v>
      </c>
      <c r="G19" s="101">
        <f t="shared" si="1"/>
        <v>210</v>
      </c>
      <c r="H19" s="95">
        <v>275</v>
      </c>
      <c r="I19" s="100"/>
      <c r="J19" s="96">
        <f t="shared" si="3"/>
        <v>-65</v>
      </c>
      <c r="K19" s="216">
        <f t="shared" si="2"/>
        <v>-65</v>
      </c>
    </row>
    <row r="20" spans="1:11" ht="22.5" x14ac:dyDescent="0.2">
      <c r="A20" s="44" t="s">
        <v>32</v>
      </c>
      <c r="B20" s="45" t="s">
        <v>135</v>
      </c>
      <c r="C20" s="46">
        <v>0</v>
      </c>
      <c r="D20" s="97">
        <v>0</v>
      </c>
      <c r="E20" s="98">
        <f>C20*D20</f>
        <v>0</v>
      </c>
      <c r="F20" s="97">
        <v>0</v>
      </c>
      <c r="G20" s="101">
        <f t="shared" si="1"/>
        <v>0</v>
      </c>
      <c r="H20" s="95">
        <v>412.5</v>
      </c>
      <c r="I20" s="100"/>
      <c r="J20" s="96">
        <f t="shared" si="3"/>
        <v>-412.5</v>
      </c>
      <c r="K20" s="216">
        <f t="shared" si="2"/>
        <v>-412.5</v>
      </c>
    </row>
    <row r="21" spans="1:11" ht="22.5" x14ac:dyDescent="0.2">
      <c r="A21" s="52" t="s">
        <v>156</v>
      </c>
      <c r="B21" s="51" t="s">
        <v>155</v>
      </c>
      <c r="C21" s="46">
        <v>56</v>
      </c>
      <c r="D21" s="97">
        <v>15</v>
      </c>
      <c r="E21" s="98">
        <f>C21*D21</f>
        <v>840</v>
      </c>
      <c r="F21" s="97">
        <v>0.25</v>
      </c>
      <c r="G21" s="101">
        <f t="shared" si="1"/>
        <v>210</v>
      </c>
      <c r="H21" s="95">
        <v>0</v>
      </c>
      <c r="I21" s="96">
        <f>+G21-H21</f>
        <v>210</v>
      </c>
      <c r="J21" s="96">
        <v>0</v>
      </c>
      <c r="K21" s="216">
        <f t="shared" si="2"/>
        <v>210</v>
      </c>
    </row>
    <row r="22" spans="1:11" ht="33.75" x14ac:dyDescent="0.2">
      <c r="A22" s="44" t="s">
        <v>33</v>
      </c>
      <c r="B22" s="45" t="s">
        <v>95</v>
      </c>
      <c r="C22" s="46">
        <v>15</v>
      </c>
      <c r="D22" s="97">
        <v>1</v>
      </c>
      <c r="E22" s="98">
        <f t="shared" si="0"/>
        <v>15</v>
      </c>
      <c r="F22" s="97">
        <v>0.25</v>
      </c>
      <c r="G22" s="101">
        <f t="shared" si="1"/>
        <v>3.75</v>
      </c>
      <c r="H22" s="95">
        <v>7.5</v>
      </c>
      <c r="I22" s="100"/>
      <c r="J22" s="96">
        <f t="shared" si="3"/>
        <v>-3.75</v>
      </c>
      <c r="K22" s="216">
        <f t="shared" si="2"/>
        <v>-3.75</v>
      </c>
    </row>
    <row r="23" spans="1:11" ht="33.75" x14ac:dyDescent="0.2">
      <c r="A23" s="44" t="s">
        <v>34</v>
      </c>
      <c r="B23" s="45" t="s">
        <v>96</v>
      </c>
      <c r="C23" s="46">
        <v>56</v>
      </c>
      <c r="D23" s="97">
        <v>1</v>
      </c>
      <c r="E23" s="98">
        <f t="shared" si="0"/>
        <v>56</v>
      </c>
      <c r="F23" s="97">
        <v>0.25</v>
      </c>
      <c r="G23" s="101">
        <f t="shared" si="1"/>
        <v>14</v>
      </c>
      <c r="H23" s="95">
        <v>110</v>
      </c>
      <c r="I23" s="100"/>
      <c r="J23" s="96">
        <f t="shared" si="3"/>
        <v>-96</v>
      </c>
      <c r="K23" s="216">
        <f t="shared" si="2"/>
        <v>-96</v>
      </c>
    </row>
    <row r="24" spans="1:11" x14ac:dyDescent="0.2">
      <c r="A24" s="44" t="s">
        <v>35</v>
      </c>
      <c r="B24" s="51" t="s">
        <v>166</v>
      </c>
      <c r="C24" s="46">
        <v>0</v>
      </c>
      <c r="D24" s="97">
        <v>0</v>
      </c>
      <c r="E24" s="98">
        <f t="shared" si="0"/>
        <v>0</v>
      </c>
      <c r="F24" s="97">
        <v>0</v>
      </c>
      <c r="G24" s="101">
        <f t="shared" si="1"/>
        <v>0</v>
      </c>
      <c r="H24" s="95">
        <v>825</v>
      </c>
      <c r="I24" s="100"/>
      <c r="J24" s="96">
        <f t="shared" si="3"/>
        <v>-825</v>
      </c>
      <c r="K24" s="216">
        <f t="shared" si="2"/>
        <v>-825</v>
      </c>
    </row>
    <row r="25" spans="1:11" x14ac:dyDescent="0.2">
      <c r="A25" s="44" t="s">
        <v>36</v>
      </c>
      <c r="B25" s="45" t="s">
        <v>165</v>
      </c>
      <c r="C25" s="46">
        <v>0</v>
      </c>
      <c r="D25" s="97">
        <v>0</v>
      </c>
      <c r="E25" s="98">
        <v>0</v>
      </c>
      <c r="F25" s="97">
        <v>0</v>
      </c>
      <c r="G25" s="101">
        <f t="shared" si="1"/>
        <v>0</v>
      </c>
      <c r="H25" s="95">
        <v>36</v>
      </c>
      <c r="I25" s="100"/>
      <c r="J25" s="96">
        <f t="shared" si="3"/>
        <v>-36</v>
      </c>
      <c r="K25" s="216">
        <f t="shared" si="2"/>
        <v>-36</v>
      </c>
    </row>
    <row r="26" spans="1:11" ht="22.5" x14ac:dyDescent="0.2">
      <c r="A26" s="44" t="s">
        <v>97</v>
      </c>
      <c r="B26" s="45" t="s">
        <v>98</v>
      </c>
      <c r="C26" s="46">
        <v>56</v>
      </c>
      <c r="D26" s="97">
        <v>356</v>
      </c>
      <c r="E26" s="93">
        <f>C26*D26</f>
        <v>19936</v>
      </c>
      <c r="F26" s="97">
        <v>1.67E-2</v>
      </c>
      <c r="G26" s="94">
        <f t="shared" si="1"/>
        <v>332.93119999999999</v>
      </c>
      <c r="H26" s="95">
        <v>4895</v>
      </c>
      <c r="I26" s="100"/>
      <c r="J26" s="96">
        <f t="shared" si="3"/>
        <v>-4562.0688</v>
      </c>
      <c r="K26" s="216">
        <f t="shared" si="2"/>
        <v>-4562.0688</v>
      </c>
    </row>
    <row r="27" spans="1:11" ht="22.5" x14ac:dyDescent="0.2">
      <c r="A27" s="44" t="s">
        <v>99</v>
      </c>
      <c r="B27" s="53" t="s">
        <v>136</v>
      </c>
      <c r="C27" s="46">
        <v>56</v>
      </c>
      <c r="D27" s="97">
        <v>5</v>
      </c>
      <c r="E27" s="93">
        <f t="shared" si="0"/>
        <v>280</v>
      </c>
      <c r="F27" s="97">
        <v>0.25</v>
      </c>
      <c r="G27" s="94">
        <f t="shared" si="1"/>
        <v>70</v>
      </c>
      <c r="H27" s="95">
        <v>68.75</v>
      </c>
      <c r="I27" s="100"/>
      <c r="J27" s="96">
        <f t="shared" si="3"/>
        <v>1.25</v>
      </c>
      <c r="K27" s="216">
        <f t="shared" si="2"/>
        <v>1.25</v>
      </c>
    </row>
    <row r="28" spans="1:11" ht="56.25" x14ac:dyDescent="0.2">
      <c r="A28" s="44" t="s">
        <v>170</v>
      </c>
      <c r="B28" s="53" t="s">
        <v>152</v>
      </c>
      <c r="C28" s="46">
        <v>18</v>
      </c>
      <c r="D28" s="97">
        <v>1</v>
      </c>
      <c r="E28" s="93">
        <f t="shared" si="0"/>
        <v>18</v>
      </c>
      <c r="F28" s="97">
        <v>0.25</v>
      </c>
      <c r="G28" s="94">
        <f t="shared" si="1"/>
        <v>4.5</v>
      </c>
      <c r="H28" s="95">
        <v>18</v>
      </c>
      <c r="I28" s="100"/>
      <c r="J28" s="96">
        <f t="shared" si="3"/>
        <v>-13.5</v>
      </c>
      <c r="K28" s="216">
        <f t="shared" si="2"/>
        <v>-13.5</v>
      </c>
    </row>
    <row r="29" spans="1:11" ht="22.5" x14ac:dyDescent="0.2">
      <c r="A29" s="44" t="s">
        <v>37</v>
      </c>
      <c r="B29" s="53" t="s">
        <v>100</v>
      </c>
      <c r="C29" s="53">
        <v>0</v>
      </c>
      <c r="D29" s="103">
        <v>0</v>
      </c>
      <c r="E29" s="103">
        <f t="shared" si="0"/>
        <v>0</v>
      </c>
      <c r="F29" s="103">
        <v>0</v>
      </c>
      <c r="G29" s="104">
        <f t="shared" si="1"/>
        <v>0</v>
      </c>
      <c r="H29" s="105">
        <v>231660</v>
      </c>
      <c r="I29" s="100"/>
      <c r="J29" s="96">
        <f t="shared" si="3"/>
        <v>-231660</v>
      </c>
      <c r="K29" s="216">
        <f t="shared" si="2"/>
        <v>-231660</v>
      </c>
    </row>
    <row r="30" spans="1:11" ht="22.5" x14ac:dyDescent="0.2">
      <c r="A30" s="44" t="s">
        <v>38</v>
      </c>
      <c r="B30" s="45" t="s">
        <v>150</v>
      </c>
      <c r="C30" s="46">
        <v>15</v>
      </c>
      <c r="D30" s="97">
        <v>1</v>
      </c>
      <c r="E30" s="98">
        <f>C30*D30</f>
        <v>15</v>
      </c>
      <c r="F30" s="97">
        <v>0.25</v>
      </c>
      <c r="G30" s="101">
        <f>E30*F30</f>
        <v>3.75</v>
      </c>
      <c r="H30" s="95">
        <v>15</v>
      </c>
      <c r="I30" s="100"/>
      <c r="J30" s="96">
        <f t="shared" si="3"/>
        <v>-11.25</v>
      </c>
      <c r="K30" s="216">
        <f t="shared" si="2"/>
        <v>-11.25</v>
      </c>
    </row>
    <row r="31" spans="1:11" x14ac:dyDescent="0.2">
      <c r="A31" s="44" t="s">
        <v>39</v>
      </c>
      <c r="B31" s="45" t="s">
        <v>149</v>
      </c>
      <c r="C31" s="46">
        <v>56</v>
      </c>
      <c r="D31" s="97">
        <v>21</v>
      </c>
      <c r="E31" s="98">
        <f t="shared" si="0"/>
        <v>1176</v>
      </c>
      <c r="F31" s="97">
        <v>1.5</v>
      </c>
      <c r="G31" s="99">
        <f t="shared" si="1"/>
        <v>1764</v>
      </c>
      <c r="H31" s="95">
        <v>1650</v>
      </c>
      <c r="I31" s="100"/>
      <c r="J31" s="96">
        <f t="shared" si="3"/>
        <v>114</v>
      </c>
      <c r="K31" s="216">
        <f t="shared" si="2"/>
        <v>114</v>
      </c>
    </row>
    <row r="32" spans="1:11" ht="33.75" x14ac:dyDescent="0.2">
      <c r="A32" s="44" t="s">
        <v>40</v>
      </c>
      <c r="B32" s="45" t="s">
        <v>151</v>
      </c>
      <c r="C32" s="46">
        <v>15</v>
      </c>
      <c r="D32" s="97">
        <v>1</v>
      </c>
      <c r="E32" s="98">
        <f t="shared" si="0"/>
        <v>15</v>
      </c>
      <c r="F32" s="97">
        <v>0.25</v>
      </c>
      <c r="G32" s="99">
        <f t="shared" si="1"/>
        <v>3.75</v>
      </c>
      <c r="H32" s="95">
        <v>50</v>
      </c>
      <c r="I32" s="100"/>
      <c r="J32" s="96">
        <f t="shared" si="3"/>
        <v>-46.25</v>
      </c>
      <c r="K32" s="216">
        <f t="shared" si="2"/>
        <v>-46.25</v>
      </c>
    </row>
    <row r="33" spans="1:14" x14ac:dyDescent="0.2">
      <c r="A33" s="44">
        <v>226.7</v>
      </c>
      <c r="B33" s="45" t="s">
        <v>101</v>
      </c>
      <c r="C33" s="46">
        <v>0</v>
      </c>
      <c r="D33" s="97">
        <v>0</v>
      </c>
      <c r="E33" s="98">
        <f>C33*D33</f>
        <v>0</v>
      </c>
      <c r="F33" s="97">
        <v>0</v>
      </c>
      <c r="G33" s="99">
        <f t="shared" si="1"/>
        <v>0</v>
      </c>
      <c r="H33" s="95">
        <v>2200</v>
      </c>
      <c r="I33" s="100"/>
      <c r="J33" s="96">
        <f t="shared" si="3"/>
        <v>-2200</v>
      </c>
      <c r="K33" s="216">
        <f t="shared" si="2"/>
        <v>-2200</v>
      </c>
    </row>
    <row r="34" spans="1:14" ht="33.75" x14ac:dyDescent="0.2">
      <c r="A34" s="44" t="s">
        <v>41</v>
      </c>
      <c r="B34" s="45" t="s">
        <v>102</v>
      </c>
      <c r="C34" s="46">
        <v>28</v>
      </c>
      <c r="D34" s="97">
        <v>1</v>
      </c>
      <c r="E34" s="98">
        <f t="shared" si="0"/>
        <v>28</v>
      </c>
      <c r="F34" s="97">
        <v>5</v>
      </c>
      <c r="G34" s="99">
        <f t="shared" si="1"/>
        <v>140</v>
      </c>
      <c r="H34" s="95">
        <v>1000</v>
      </c>
      <c r="I34" s="100"/>
      <c r="J34" s="96">
        <f t="shared" si="3"/>
        <v>-860</v>
      </c>
      <c r="K34" s="216">
        <f t="shared" si="2"/>
        <v>-860</v>
      </c>
    </row>
    <row r="35" spans="1:14" ht="33.75" x14ac:dyDescent="0.2">
      <c r="A35" s="48" t="s">
        <v>168</v>
      </c>
      <c r="B35" s="45" t="s">
        <v>169</v>
      </c>
      <c r="C35" s="54">
        <v>56</v>
      </c>
      <c r="D35" s="106">
        <v>24</v>
      </c>
      <c r="E35" s="98">
        <f t="shared" si="0"/>
        <v>1344</v>
      </c>
      <c r="F35" s="106">
        <v>1</v>
      </c>
      <c r="G35" s="99">
        <f t="shared" si="1"/>
        <v>1344</v>
      </c>
      <c r="H35" s="95">
        <v>1320</v>
      </c>
      <c r="I35" s="100"/>
      <c r="J35" s="96">
        <f t="shared" si="3"/>
        <v>24</v>
      </c>
      <c r="K35" s="216">
        <f t="shared" si="2"/>
        <v>24</v>
      </c>
    </row>
    <row r="36" spans="1:14" ht="22.5" x14ac:dyDescent="0.2">
      <c r="A36" s="45" t="s">
        <v>137</v>
      </c>
      <c r="B36" s="45" t="s">
        <v>61</v>
      </c>
      <c r="C36" s="46">
        <v>10</v>
      </c>
      <c r="D36" s="97">
        <v>1</v>
      </c>
      <c r="E36" s="98">
        <f t="shared" si="0"/>
        <v>10</v>
      </c>
      <c r="F36" s="97">
        <v>2</v>
      </c>
      <c r="G36" s="99">
        <f t="shared" si="1"/>
        <v>20</v>
      </c>
      <c r="H36" s="95">
        <v>40</v>
      </c>
      <c r="I36" s="100"/>
      <c r="J36" s="96">
        <f t="shared" si="3"/>
        <v>-20</v>
      </c>
      <c r="K36" s="216">
        <f t="shared" si="2"/>
        <v>-20</v>
      </c>
    </row>
    <row r="37" spans="1:14" x14ac:dyDescent="0.2">
      <c r="A37" s="47" t="s">
        <v>42</v>
      </c>
      <c r="B37" s="45" t="s">
        <v>147</v>
      </c>
      <c r="C37" s="46">
        <v>56</v>
      </c>
      <c r="D37" s="97">
        <v>12</v>
      </c>
      <c r="E37" s="98">
        <f>C37*D37</f>
        <v>672</v>
      </c>
      <c r="F37" s="97">
        <v>1</v>
      </c>
      <c r="G37" s="99">
        <f t="shared" si="1"/>
        <v>672</v>
      </c>
      <c r="H37" s="95">
        <v>98.45</v>
      </c>
      <c r="I37" s="100"/>
      <c r="J37" s="96">
        <f t="shared" si="3"/>
        <v>573.54999999999995</v>
      </c>
      <c r="K37" s="216">
        <f t="shared" si="2"/>
        <v>573.54999999999995</v>
      </c>
    </row>
    <row r="38" spans="1:14" ht="22.5" x14ac:dyDescent="0.2">
      <c r="A38" s="47" t="s">
        <v>43</v>
      </c>
      <c r="B38" s="45" t="s">
        <v>107</v>
      </c>
      <c r="C38" s="46">
        <v>0</v>
      </c>
      <c r="D38" s="97">
        <v>0</v>
      </c>
      <c r="E38" s="98">
        <v>0</v>
      </c>
      <c r="F38" s="97">
        <v>0</v>
      </c>
      <c r="G38" s="99">
        <f t="shared" si="1"/>
        <v>0</v>
      </c>
      <c r="H38" s="95">
        <v>1210</v>
      </c>
      <c r="I38" s="100"/>
      <c r="J38" s="96">
        <f t="shared" si="3"/>
        <v>-1210</v>
      </c>
      <c r="K38" s="216">
        <f t="shared" si="2"/>
        <v>-1210</v>
      </c>
    </row>
    <row r="39" spans="1:14" x14ac:dyDescent="0.2">
      <c r="A39" s="47" t="s">
        <v>138</v>
      </c>
      <c r="B39" s="45" t="s">
        <v>44</v>
      </c>
      <c r="C39" s="46">
        <v>0</v>
      </c>
      <c r="D39" s="97">
        <v>0</v>
      </c>
      <c r="E39" s="98">
        <f t="shared" si="0"/>
        <v>0</v>
      </c>
      <c r="F39" s="97">
        <v>0</v>
      </c>
      <c r="G39" s="99">
        <f t="shared" si="1"/>
        <v>0</v>
      </c>
      <c r="H39" s="95">
        <v>50.6</v>
      </c>
      <c r="I39" s="100"/>
      <c r="J39" s="96">
        <f t="shared" si="3"/>
        <v>-50.6</v>
      </c>
      <c r="K39" s="216">
        <f t="shared" si="2"/>
        <v>-50.6</v>
      </c>
    </row>
    <row r="40" spans="1:14" ht="22.5" x14ac:dyDescent="0.2">
      <c r="A40" s="47" t="s">
        <v>45</v>
      </c>
      <c r="B40" s="45" t="s">
        <v>105</v>
      </c>
      <c r="C40" s="46">
        <v>56</v>
      </c>
      <c r="D40" s="97">
        <v>1</v>
      </c>
      <c r="E40" s="98">
        <f t="shared" si="0"/>
        <v>56</v>
      </c>
      <c r="F40" s="97">
        <v>0.25</v>
      </c>
      <c r="G40" s="99">
        <f t="shared" si="1"/>
        <v>14</v>
      </c>
      <c r="H40" s="95">
        <v>13.75</v>
      </c>
      <c r="I40" s="100"/>
      <c r="J40" s="96">
        <f t="shared" si="3"/>
        <v>0.25</v>
      </c>
      <c r="K40" s="216">
        <f t="shared" si="2"/>
        <v>0.25</v>
      </c>
    </row>
    <row r="41" spans="1:14" ht="22.5" x14ac:dyDescent="0.2">
      <c r="A41" s="47" t="s">
        <v>46</v>
      </c>
      <c r="B41" s="45" t="s">
        <v>106</v>
      </c>
      <c r="C41" s="46">
        <v>0</v>
      </c>
      <c r="D41" s="97">
        <v>0</v>
      </c>
      <c r="E41" s="98">
        <f t="shared" si="0"/>
        <v>0</v>
      </c>
      <c r="F41" s="97">
        <v>0</v>
      </c>
      <c r="G41" s="101">
        <f t="shared" si="1"/>
        <v>0</v>
      </c>
      <c r="H41" s="95">
        <v>50.6</v>
      </c>
      <c r="I41" s="100"/>
      <c r="J41" s="96">
        <f t="shared" si="3"/>
        <v>-50.6</v>
      </c>
      <c r="K41" s="216">
        <f t="shared" si="2"/>
        <v>-50.6</v>
      </c>
    </row>
    <row r="42" spans="1:14" ht="22.5" x14ac:dyDescent="0.2">
      <c r="A42" s="47" t="s">
        <v>47</v>
      </c>
      <c r="B42" s="45" t="s">
        <v>139</v>
      </c>
      <c r="C42" s="46">
        <v>0</v>
      </c>
      <c r="D42" s="97">
        <v>0</v>
      </c>
      <c r="E42" s="98">
        <f t="shared" si="0"/>
        <v>0</v>
      </c>
      <c r="F42" s="97">
        <v>0</v>
      </c>
      <c r="G42" s="101">
        <f t="shared" si="1"/>
        <v>0</v>
      </c>
      <c r="H42" s="95">
        <v>50.6</v>
      </c>
      <c r="I42" s="100"/>
      <c r="J42" s="96">
        <f t="shared" si="3"/>
        <v>-50.6</v>
      </c>
      <c r="K42" s="216">
        <f t="shared" si="2"/>
        <v>-50.6</v>
      </c>
    </row>
    <row r="43" spans="1:14" ht="45" x14ac:dyDescent="0.2">
      <c r="A43" s="47" t="s">
        <v>140</v>
      </c>
      <c r="B43" s="45" t="s">
        <v>141</v>
      </c>
      <c r="C43" s="46">
        <v>56</v>
      </c>
      <c r="D43" s="97">
        <v>12</v>
      </c>
      <c r="E43" s="98">
        <f t="shared" si="0"/>
        <v>672</v>
      </c>
      <c r="F43" s="97">
        <v>2</v>
      </c>
      <c r="G43" s="101">
        <f t="shared" si="1"/>
        <v>1344</v>
      </c>
      <c r="H43" s="95">
        <v>253</v>
      </c>
      <c r="I43" s="100"/>
      <c r="J43" s="96">
        <f t="shared" si="3"/>
        <v>1091</v>
      </c>
      <c r="K43" s="216">
        <f t="shared" si="2"/>
        <v>1091</v>
      </c>
    </row>
    <row r="44" spans="1:14" ht="22.5" x14ac:dyDescent="0.2">
      <c r="A44" s="44">
        <v>226.14</v>
      </c>
      <c r="B44" s="45" t="s">
        <v>104</v>
      </c>
      <c r="C44" s="46">
        <v>56</v>
      </c>
      <c r="D44" s="97">
        <v>35</v>
      </c>
      <c r="E44" s="98">
        <f t="shared" si="0"/>
        <v>1960</v>
      </c>
      <c r="F44" s="97">
        <v>1.67E-2</v>
      </c>
      <c r="G44" s="101">
        <f t="shared" si="1"/>
        <v>32.731999999999999</v>
      </c>
      <c r="H44" s="95">
        <v>203.5</v>
      </c>
      <c r="I44" s="100"/>
      <c r="J44" s="96">
        <f t="shared" si="3"/>
        <v>-170.768</v>
      </c>
      <c r="K44" s="216">
        <f t="shared" si="2"/>
        <v>-170.768</v>
      </c>
    </row>
    <row r="45" spans="1:14" ht="45" x14ac:dyDescent="0.2">
      <c r="A45" s="194" t="s">
        <v>48</v>
      </c>
      <c r="B45" s="45" t="s">
        <v>108</v>
      </c>
      <c r="C45" s="54">
        <v>0</v>
      </c>
      <c r="D45" s="106">
        <v>0</v>
      </c>
      <c r="E45" s="106">
        <f>C45*D45</f>
        <v>0</v>
      </c>
      <c r="F45" s="106">
        <v>0</v>
      </c>
      <c r="G45" s="107">
        <f>E45*F45</f>
        <v>0</v>
      </c>
      <c r="H45" s="108">
        <v>13.75</v>
      </c>
      <c r="I45" s="55"/>
      <c r="J45" s="96">
        <f t="shared" si="3"/>
        <v>-13.75</v>
      </c>
      <c r="K45" s="216">
        <f t="shared" si="2"/>
        <v>-13.75</v>
      </c>
    </row>
    <row r="46" spans="1:14" ht="33.75" x14ac:dyDescent="0.2">
      <c r="A46" s="44" t="s">
        <v>49</v>
      </c>
      <c r="B46" s="45" t="s">
        <v>118</v>
      </c>
      <c r="C46" s="54">
        <v>0</v>
      </c>
      <c r="D46" s="106">
        <v>0</v>
      </c>
      <c r="E46" s="106">
        <f>C46*D46</f>
        <v>0</v>
      </c>
      <c r="F46" s="106">
        <v>0</v>
      </c>
      <c r="G46" s="107">
        <f>E46*F46</f>
        <v>0</v>
      </c>
      <c r="H46" s="108">
        <v>5</v>
      </c>
      <c r="I46" s="55"/>
      <c r="J46" s="96">
        <f t="shared" si="3"/>
        <v>-5</v>
      </c>
      <c r="K46" s="216">
        <f t="shared" si="2"/>
        <v>-5</v>
      </c>
    </row>
    <row r="47" spans="1:14" ht="12" thickBot="1" x14ac:dyDescent="0.25">
      <c r="A47" s="195">
        <v>226.24</v>
      </c>
      <c r="B47" s="195" t="s">
        <v>50</v>
      </c>
      <c r="C47" s="410">
        <v>0</v>
      </c>
      <c r="D47" s="410">
        <v>0</v>
      </c>
      <c r="E47" s="410">
        <v>0</v>
      </c>
      <c r="F47" s="410">
        <v>0</v>
      </c>
      <c r="G47" s="410">
        <v>0</v>
      </c>
      <c r="H47" s="410">
        <v>192.5</v>
      </c>
      <c r="I47" s="410"/>
      <c r="J47" s="110">
        <f t="shared" ref="J47" si="4">G47-H47</f>
        <v>-192.5</v>
      </c>
      <c r="K47" s="217">
        <f t="shared" ref="K47" si="5">+I47+J47</f>
        <v>-192.5</v>
      </c>
      <c r="N47" s="360"/>
    </row>
    <row r="48" spans="1:14" s="218" customFormat="1" ht="12" thickBot="1" x14ac:dyDescent="0.25">
      <c r="A48" s="411"/>
      <c r="B48" s="412" t="s">
        <v>51</v>
      </c>
      <c r="C48" s="413">
        <v>56</v>
      </c>
      <c r="D48" s="414">
        <f>E48/C48</f>
        <v>607.16071428571433</v>
      </c>
      <c r="E48" s="415">
        <f>SUM(E4:E47)</f>
        <v>34001</v>
      </c>
      <c r="F48" s="415">
        <f>SUM(G48/E48)</f>
        <v>0.22791721419958236</v>
      </c>
      <c r="G48" s="416">
        <f>SUM(G4:G47)</f>
        <v>7749.4132</v>
      </c>
      <c r="H48" s="417">
        <f>SUM(H4:H47)</f>
        <v>263556.94999999995</v>
      </c>
      <c r="I48" s="418">
        <f>SUM(I4:I47)</f>
        <v>210</v>
      </c>
      <c r="J48" s="418">
        <f>SUM(J4:J47)</f>
        <v>-256017.53680000003</v>
      </c>
      <c r="K48" s="388">
        <f>SUM(K4:K47)</f>
        <v>-255807.53680000003</v>
      </c>
      <c r="N48" s="382"/>
    </row>
    <row r="49" spans="1:13" ht="12" thickBot="1" x14ac:dyDescent="0.25">
      <c r="A49" s="202"/>
      <c r="B49" s="203"/>
      <c r="C49" s="204"/>
      <c r="D49" s="143"/>
      <c r="E49" s="144" t="s">
        <v>16</v>
      </c>
      <c r="F49" s="143"/>
      <c r="G49" s="144"/>
      <c r="I49" s="145"/>
      <c r="J49" s="143"/>
      <c r="K49" s="143"/>
    </row>
    <row r="50" spans="1:13" ht="12" thickBot="1" x14ac:dyDescent="0.25">
      <c r="A50" s="219" t="s">
        <v>9</v>
      </c>
      <c r="B50" s="198"/>
      <c r="C50" s="199"/>
      <c r="D50" s="113"/>
      <c r="E50" s="113" t="s">
        <v>16</v>
      </c>
      <c r="F50" s="113"/>
      <c r="G50" s="114" t="s">
        <v>16</v>
      </c>
      <c r="H50" s="115"/>
      <c r="I50" s="115"/>
      <c r="J50" s="113"/>
      <c r="K50" s="220"/>
    </row>
    <row r="51" spans="1:13" ht="67.5" x14ac:dyDescent="0.2">
      <c r="A51" s="75" t="s">
        <v>110</v>
      </c>
      <c r="B51" s="76" t="s">
        <v>109</v>
      </c>
      <c r="C51" s="59">
        <v>20398</v>
      </c>
      <c r="D51" s="116">
        <v>1</v>
      </c>
      <c r="E51" s="117">
        <f t="shared" ref="E51:E62" si="6">C51*D51</f>
        <v>20398</v>
      </c>
      <c r="F51" s="117">
        <v>8.3500000000000005E-2</v>
      </c>
      <c r="G51" s="118">
        <f t="shared" ref="G51:G65" si="7">E51*F51</f>
        <v>1703.2330000000002</v>
      </c>
      <c r="H51" s="119">
        <v>9791</v>
      </c>
      <c r="I51" s="120"/>
      <c r="J51" s="221">
        <f>G51-H51</f>
        <v>-8087.7669999999998</v>
      </c>
      <c r="K51" s="222">
        <f t="shared" ref="K51:K66" si="8">+I51+J51</f>
        <v>-8087.7669999999998</v>
      </c>
    </row>
    <row r="52" spans="1:13" ht="33.75" x14ac:dyDescent="0.2">
      <c r="A52" s="77" t="s">
        <v>111</v>
      </c>
      <c r="B52" s="45" t="s">
        <v>142</v>
      </c>
      <c r="C52" s="46">
        <v>20398</v>
      </c>
      <c r="D52" s="97">
        <v>12</v>
      </c>
      <c r="E52" s="121">
        <f t="shared" si="6"/>
        <v>244776</v>
      </c>
      <c r="F52" s="122">
        <v>0.5</v>
      </c>
      <c r="G52" s="123">
        <f t="shared" si="7"/>
        <v>122388</v>
      </c>
      <c r="H52" s="124">
        <v>117492</v>
      </c>
      <c r="I52" s="100"/>
      <c r="J52" s="98">
        <f t="shared" ref="J52:J65" si="9">G52-H52</f>
        <v>4896</v>
      </c>
      <c r="K52" s="216">
        <f t="shared" si="8"/>
        <v>4896</v>
      </c>
    </row>
    <row r="53" spans="1:13" ht="22.5" x14ac:dyDescent="0.2">
      <c r="A53" s="77" t="s">
        <v>85</v>
      </c>
      <c r="B53" s="45" t="s">
        <v>159</v>
      </c>
      <c r="C53" s="46">
        <v>0</v>
      </c>
      <c r="D53" s="97">
        <v>0</v>
      </c>
      <c r="E53" s="98">
        <f t="shared" si="6"/>
        <v>0</v>
      </c>
      <c r="F53" s="122">
        <v>0</v>
      </c>
      <c r="G53" s="123">
        <f t="shared" si="7"/>
        <v>0</v>
      </c>
      <c r="H53" s="125">
        <v>19582</v>
      </c>
      <c r="I53" s="100"/>
      <c r="J53" s="98">
        <f>G53-H53</f>
        <v>-19582</v>
      </c>
      <c r="K53" s="216">
        <f t="shared" si="8"/>
        <v>-19582</v>
      </c>
      <c r="M53" s="218"/>
    </row>
    <row r="54" spans="1:13" ht="45" x14ac:dyDescent="0.2">
      <c r="A54" s="78" t="s">
        <v>157</v>
      </c>
      <c r="B54" s="45" t="s">
        <v>158</v>
      </c>
      <c r="C54" s="46">
        <v>8358</v>
      </c>
      <c r="D54" s="97">
        <v>1</v>
      </c>
      <c r="E54" s="98">
        <f t="shared" si="6"/>
        <v>8358</v>
      </c>
      <c r="F54" s="122">
        <v>1.67E-2</v>
      </c>
      <c r="G54" s="123">
        <f t="shared" si="7"/>
        <v>139.57859999999999</v>
      </c>
      <c r="H54" s="125">
        <v>0</v>
      </c>
      <c r="I54" s="98">
        <f>+G54-H54</f>
        <v>139.57859999999999</v>
      </c>
      <c r="J54" s="223">
        <v>0</v>
      </c>
      <c r="K54" s="216">
        <f t="shared" si="8"/>
        <v>139.57859999999999</v>
      </c>
    </row>
    <row r="55" spans="1:13" x14ac:dyDescent="0.2">
      <c r="A55" s="81" t="s">
        <v>52</v>
      </c>
      <c r="B55" s="45" t="s">
        <v>143</v>
      </c>
      <c r="C55" s="46">
        <v>0</v>
      </c>
      <c r="D55" s="97">
        <v>0</v>
      </c>
      <c r="E55" s="98">
        <f t="shared" si="6"/>
        <v>0</v>
      </c>
      <c r="F55" s="122">
        <v>0</v>
      </c>
      <c r="G55" s="123">
        <f>E55*F55</f>
        <v>0</v>
      </c>
      <c r="H55" s="125">
        <v>25848</v>
      </c>
      <c r="I55" s="100"/>
      <c r="J55" s="98">
        <f t="shared" si="9"/>
        <v>-25848</v>
      </c>
      <c r="K55" s="216">
        <f t="shared" si="8"/>
        <v>-25848</v>
      </c>
    </row>
    <row r="56" spans="1:13" ht="22.5" x14ac:dyDescent="0.2">
      <c r="A56" s="82" t="s">
        <v>112</v>
      </c>
      <c r="B56" s="45" t="s">
        <v>113</v>
      </c>
      <c r="C56" s="83">
        <v>20398</v>
      </c>
      <c r="D56" s="97">
        <v>12</v>
      </c>
      <c r="E56" s="121">
        <f>C56*D56</f>
        <v>244776</v>
      </c>
      <c r="F56" s="122">
        <v>1.9</v>
      </c>
      <c r="G56" s="123">
        <f>E56*F56</f>
        <v>465074.39999999997</v>
      </c>
      <c r="H56" s="125">
        <v>469968</v>
      </c>
      <c r="I56" s="126"/>
      <c r="J56" s="98">
        <f t="shared" si="9"/>
        <v>-4893.6000000000349</v>
      </c>
      <c r="K56" s="216">
        <f t="shared" si="8"/>
        <v>-4893.6000000000349</v>
      </c>
      <c r="L56" s="224"/>
    </row>
    <row r="57" spans="1:13" ht="33.75" x14ac:dyDescent="0.2">
      <c r="A57" s="82" t="s">
        <v>72</v>
      </c>
      <c r="B57" s="48" t="s">
        <v>114</v>
      </c>
      <c r="C57" s="46">
        <v>886</v>
      </c>
      <c r="D57" s="97">
        <v>5</v>
      </c>
      <c r="E57" s="127">
        <f t="shared" si="6"/>
        <v>4430</v>
      </c>
      <c r="F57" s="122">
        <v>0.3</v>
      </c>
      <c r="G57" s="128">
        <f t="shared" si="7"/>
        <v>1329</v>
      </c>
      <c r="H57" s="125">
        <v>1329</v>
      </c>
      <c r="I57" s="100"/>
      <c r="J57" s="98">
        <f t="shared" si="9"/>
        <v>0</v>
      </c>
      <c r="K57" s="216">
        <f t="shared" si="8"/>
        <v>0</v>
      </c>
    </row>
    <row r="58" spans="1:13" ht="22.5" x14ac:dyDescent="0.2">
      <c r="A58" s="78" t="s">
        <v>115</v>
      </c>
      <c r="B58" s="48" t="s">
        <v>116</v>
      </c>
      <c r="C58" s="46">
        <v>250</v>
      </c>
      <c r="D58" s="97">
        <v>1</v>
      </c>
      <c r="E58" s="121">
        <f t="shared" si="6"/>
        <v>250</v>
      </c>
      <c r="F58" s="122">
        <v>8</v>
      </c>
      <c r="G58" s="123">
        <f t="shared" si="7"/>
        <v>2000</v>
      </c>
      <c r="H58" s="125">
        <v>2000</v>
      </c>
      <c r="I58" s="100"/>
      <c r="J58" s="98">
        <f t="shared" si="9"/>
        <v>0</v>
      </c>
      <c r="K58" s="216">
        <f t="shared" si="8"/>
        <v>0</v>
      </c>
    </row>
    <row r="59" spans="1:13" ht="22.5" x14ac:dyDescent="0.2">
      <c r="A59" s="82"/>
      <c r="B59" s="48" t="s">
        <v>117</v>
      </c>
      <c r="C59" s="46">
        <v>20398</v>
      </c>
      <c r="D59" s="97">
        <v>1</v>
      </c>
      <c r="E59" s="123">
        <f t="shared" si="6"/>
        <v>20398</v>
      </c>
      <c r="F59" s="122">
        <v>0.25</v>
      </c>
      <c r="G59" s="123">
        <f t="shared" si="7"/>
        <v>5099.5</v>
      </c>
      <c r="H59" s="125">
        <v>595</v>
      </c>
      <c r="I59" s="100"/>
      <c r="J59" s="98">
        <f t="shared" si="9"/>
        <v>4504.5</v>
      </c>
      <c r="K59" s="216">
        <f t="shared" si="8"/>
        <v>4504.5</v>
      </c>
    </row>
    <row r="60" spans="1:13" ht="33.75" x14ac:dyDescent="0.2">
      <c r="A60" s="81" t="s">
        <v>53</v>
      </c>
      <c r="B60" s="45" t="s">
        <v>144</v>
      </c>
      <c r="C60" s="46">
        <v>0</v>
      </c>
      <c r="D60" s="97">
        <v>0</v>
      </c>
      <c r="E60" s="129">
        <f>C60*D60</f>
        <v>0</v>
      </c>
      <c r="F60" s="122">
        <v>0</v>
      </c>
      <c r="G60" s="128">
        <f t="shared" si="7"/>
        <v>0</v>
      </c>
      <c r="H60" s="125">
        <v>2038720</v>
      </c>
      <c r="I60" s="100"/>
      <c r="J60" s="98">
        <f t="shared" si="9"/>
        <v>-2038720</v>
      </c>
      <c r="K60" s="216">
        <f t="shared" si="8"/>
        <v>-2038720</v>
      </c>
    </row>
    <row r="61" spans="1:13" ht="33.75" x14ac:dyDescent="0.2">
      <c r="A61" s="82" t="s">
        <v>62</v>
      </c>
      <c r="B61" s="45" t="s">
        <v>63</v>
      </c>
      <c r="C61" s="46">
        <v>0</v>
      </c>
      <c r="D61" s="97">
        <v>0</v>
      </c>
      <c r="E61" s="123">
        <f t="shared" si="6"/>
        <v>0</v>
      </c>
      <c r="F61" s="122">
        <v>0</v>
      </c>
      <c r="G61" s="128">
        <f t="shared" si="7"/>
        <v>0</v>
      </c>
      <c r="H61" s="125">
        <v>764520</v>
      </c>
      <c r="I61" s="100"/>
      <c r="J61" s="98">
        <f t="shared" si="9"/>
        <v>-764520</v>
      </c>
      <c r="K61" s="216">
        <f t="shared" si="8"/>
        <v>-764520</v>
      </c>
    </row>
    <row r="62" spans="1:13" x14ac:dyDescent="0.2">
      <c r="A62" s="77">
        <v>226.23</v>
      </c>
      <c r="B62" s="45" t="s">
        <v>64</v>
      </c>
      <c r="C62" s="46">
        <v>840</v>
      </c>
      <c r="D62" s="97">
        <v>1</v>
      </c>
      <c r="E62" s="127">
        <f t="shared" si="6"/>
        <v>840</v>
      </c>
      <c r="F62" s="122">
        <v>1.67E-2</v>
      </c>
      <c r="G62" s="128">
        <f t="shared" si="7"/>
        <v>14.028</v>
      </c>
      <c r="H62" s="125">
        <v>39164</v>
      </c>
      <c r="I62" s="100"/>
      <c r="J62" s="98">
        <f t="shared" si="9"/>
        <v>-39149.972000000002</v>
      </c>
      <c r="K62" s="216">
        <f t="shared" si="8"/>
        <v>-39149.972000000002</v>
      </c>
    </row>
    <row r="63" spans="1:13" ht="45" x14ac:dyDescent="0.2">
      <c r="A63" s="82" t="s">
        <v>48</v>
      </c>
      <c r="B63" s="45" t="s">
        <v>103</v>
      </c>
      <c r="C63" s="200">
        <v>196</v>
      </c>
      <c r="D63" s="130">
        <v>1</v>
      </c>
      <c r="E63" s="130">
        <f>SUM(C63*D63)</f>
        <v>196</v>
      </c>
      <c r="F63" s="131">
        <v>8.3000000000000004E-2</v>
      </c>
      <c r="G63" s="132">
        <f t="shared" si="7"/>
        <v>16.268000000000001</v>
      </c>
      <c r="H63" s="133">
        <v>16.268000000000001</v>
      </c>
      <c r="I63" s="134"/>
      <c r="J63" s="98">
        <f t="shared" si="9"/>
        <v>0</v>
      </c>
      <c r="K63" s="216">
        <f t="shared" si="8"/>
        <v>0</v>
      </c>
    </row>
    <row r="64" spans="1:13" ht="33.75" x14ac:dyDescent="0.2">
      <c r="A64" s="78" t="s">
        <v>49</v>
      </c>
      <c r="B64" s="45" t="s">
        <v>118</v>
      </c>
      <c r="C64" s="200">
        <v>196</v>
      </c>
      <c r="D64" s="130">
        <v>1</v>
      </c>
      <c r="E64" s="130">
        <f>SUM(C64*D64)</f>
        <v>196</v>
      </c>
      <c r="F64" s="131">
        <v>8.3000000000000004E-2</v>
      </c>
      <c r="G64" s="132">
        <f t="shared" si="7"/>
        <v>16.268000000000001</v>
      </c>
      <c r="H64" s="133">
        <v>16.268000000000001</v>
      </c>
      <c r="I64" s="134"/>
      <c r="J64" s="98">
        <f t="shared" si="9"/>
        <v>0</v>
      </c>
      <c r="K64" s="216">
        <f t="shared" si="8"/>
        <v>0</v>
      </c>
    </row>
    <row r="65" spans="1:14" ht="64.5" customHeight="1" thickBot="1" x14ac:dyDescent="0.25">
      <c r="A65" s="79" t="s">
        <v>163</v>
      </c>
      <c r="B65" s="80" t="s">
        <v>164</v>
      </c>
      <c r="C65" s="60">
        <v>60</v>
      </c>
      <c r="D65" s="135">
        <v>1</v>
      </c>
      <c r="E65" s="135">
        <f>+D65*C65</f>
        <v>60</v>
      </c>
      <c r="F65" s="136">
        <v>1.5</v>
      </c>
      <c r="G65" s="137">
        <f t="shared" si="7"/>
        <v>90</v>
      </c>
      <c r="H65" s="138">
        <v>89.999999988799999</v>
      </c>
      <c r="I65" s="139"/>
      <c r="J65" s="225">
        <f t="shared" si="9"/>
        <v>1.1200000926692155E-8</v>
      </c>
      <c r="K65" s="226">
        <f t="shared" si="8"/>
        <v>1.1200000926692155E-8</v>
      </c>
    </row>
    <row r="66" spans="1:14" ht="12" thickBot="1" x14ac:dyDescent="0.25">
      <c r="A66" s="227"/>
      <c r="B66" s="228" t="s">
        <v>67</v>
      </c>
      <c r="C66" s="250">
        <v>20398</v>
      </c>
      <c r="D66" s="384">
        <f>SUM(E66/C66)</f>
        <v>26.702519854887733</v>
      </c>
      <c r="E66" s="140">
        <f>SUM(E51:E65)</f>
        <v>544678</v>
      </c>
      <c r="F66" s="385">
        <f>SUM(G66/E66)</f>
        <v>1.0976582046640402</v>
      </c>
      <c r="G66" s="140">
        <f>SUM(G51:G65)</f>
        <v>597870.27560000005</v>
      </c>
      <c r="H66" s="386">
        <f>SUM(H51:H65)</f>
        <v>3489131.5359999891</v>
      </c>
      <c r="I66" s="387">
        <f>SUM(I51:I65)</f>
        <v>139.57859999999999</v>
      </c>
      <c r="J66" s="387">
        <f>SUM(J51:J65)</f>
        <v>-2891400.838999989</v>
      </c>
      <c r="K66" s="388">
        <f t="shared" si="8"/>
        <v>-2891261.2603999889</v>
      </c>
      <c r="L66" s="224"/>
    </row>
    <row r="67" spans="1:14" ht="12" thickBot="1" x14ac:dyDescent="0.25">
      <c r="A67" s="202"/>
      <c r="B67" s="203"/>
      <c r="C67" s="204"/>
      <c r="D67" s="143"/>
      <c r="E67" s="143"/>
      <c r="F67" s="143"/>
      <c r="G67" s="144"/>
      <c r="I67" s="145"/>
      <c r="J67" s="143"/>
      <c r="K67" s="143"/>
    </row>
    <row r="68" spans="1:14" ht="12" thickBot="1" x14ac:dyDescent="0.25">
      <c r="A68" s="229" t="s">
        <v>54</v>
      </c>
      <c r="B68" s="198"/>
      <c r="C68" s="199"/>
      <c r="D68" s="113"/>
      <c r="E68" s="113" t="s">
        <v>16</v>
      </c>
      <c r="F68" s="113"/>
      <c r="G68" s="114" t="s">
        <v>16</v>
      </c>
      <c r="H68" s="115"/>
      <c r="I68" s="115"/>
      <c r="J68" s="113"/>
      <c r="K68" s="220"/>
    </row>
    <row r="69" spans="1:14" ht="45" x14ac:dyDescent="0.2">
      <c r="A69" s="56" t="s">
        <v>119</v>
      </c>
      <c r="B69" s="57" t="s">
        <v>120</v>
      </c>
      <c r="C69" s="58">
        <v>38608</v>
      </c>
      <c r="D69" s="92">
        <v>12</v>
      </c>
      <c r="E69" s="146">
        <f>C69*D69</f>
        <v>463296</v>
      </c>
      <c r="F69" s="92">
        <v>0.25</v>
      </c>
      <c r="G69" s="147">
        <f>E69*F69</f>
        <v>115824</v>
      </c>
      <c r="H69" s="148">
        <v>295152</v>
      </c>
      <c r="I69" s="96"/>
      <c r="J69" s="230">
        <f>G69-H69</f>
        <v>-179328</v>
      </c>
      <c r="K69" s="216">
        <f t="shared" ref="K69:K71" si="10">+I69+J69</f>
        <v>-179328</v>
      </c>
    </row>
    <row r="70" spans="1:14" ht="42.75" customHeight="1" thickBot="1" x14ac:dyDescent="0.25">
      <c r="A70" s="80" t="s">
        <v>146</v>
      </c>
      <c r="B70" s="60" t="s">
        <v>121</v>
      </c>
      <c r="C70" s="205">
        <v>127977</v>
      </c>
      <c r="D70" s="149">
        <v>12</v>
      </c>
      <c r="E70" s="150">
        <f>C70*D70</f>
        <v>1535724</v>
      </c>
      <c r="F70" s="109">
        <v>0.5</v>
      </c>
      <c r="G70" s="151">
        <f>E70*F70</f>
        <v>767862</v>
      </c>
      <c r="H70" s="152">
        <v>2083305</v>
      </c>
      <c r="I70" s="110"/>
      <c r="J70" s="110">
        <f>G70-H70</f>
        <v>-1315443</v>
      </c>
      <c r="K70" s="231">
        <f t="shared" si="10"/>
        <v>-1315443</v>
      </c>
    </row>
    <row r="71" spans="1:14" ht="12" thickBot="1" x14ac:dyDescent="0.25">
      <c r="A71" s="61"/>
      <c r="B71" s="232" t="s">
        <v>65</v>
      </c>
      <c r="C71" s="389">
        <f>C69+C70</f>
        <v>166585</v>
      </c>
      <c r="D71" s="390">
        <f>SUM(E71/C71)</f>
        <v>12</v>
      </c>
      <c r="E71" s="140">
        <f>SUM(E69:E70)</f>
        <v>1999020</v>
      </c>
      <c r="F71" s="391">
        <f>SUM(G71/E71)</f>
        <v>0.44205960920851217</v>
      </c>
      <c r="G71" s="153">
        <f>SUM(G69:G70)</f>
        <v>883686</v>
      </c>
      <c r="H71" s="386">
        <f>SUM(H69:H70)</f>
        <v>2378457</v>
      </c>
      <c r="I71" s="387"/>
      <c r="J71" s="392">
        <f>SUM(J69:J70)</f>
        <v>-1494771</v>
      </c>
      <c r="K71" s="393">
        <f t="shared" si="10"/>
        <v>-1494771</v>
      </c>
    </row>
    <row r="72" spans="1:14" ht="12" thickBot="1" x14ac:dyDescent="0.25">
      <c r="A72" s="5"/>
      <c r="B72" s="198"/>
      <c r="C72" s="199"/>
      <c r="D72" s="113"/>
      <c r="E72" s="154"/>
      <c r="F72" s="113"/>
      <c r="G72" s="154"/>
      <c r="H72" s="233"/>
      <c r="I72" s="155"/>
      <c r="J72" s="113"/>
      <c r="K72" s="115"/>
    </row>
    <row r="73" spans="1:14" ht="12" thickBot="1" x14ac:dyDescent="0.25">
      <c r="A73" s="229" t="s">
        <v>55</v>
      </c>
      <c r="B73" s="198"/>
      <c r="C73" s="199"/>
      <c r="D73" s="113"/>
      <c r="E73" s="113" t="s">
        <v>16</v>
      </c>
      <c r="F73" s="113"/>
      <c r="G73" s="114" t="s">
        <v>16</v>
      </c>
      <c r="H73" s="115"/>
      <c r="I73" s="115"/>
      <c r="J73" s="113"/>
      <c r="K73" s="220"/>
    </row>
    <row r="74" spans="1:14" ht="63" customHeight="1" thickBot="1" x14ac:dyDescent="0.25">
      <c r="A74" s="45" t="s">
        <v>66</v>
      </c>
      <c r="B74" s="48" t="s">
        <v>145</v>
      </c>
      <c r="C74" s="46">
        <v>2178065</v>
      </c>
      <c r="D74" s="156">
        <v>1</v>
      </c>
      <c r="E74" s="127">
        <f>C74*D74</f>
        <v>2178065</v>
      </c>
      <c r="F74" s="97">
        <v>8.3000000000000004E-2</v>
      </c>
      <c r="G74" s="128">
        <f>E74*F74</f>
        <v>180779.39500000002</v>
      </c>
      <c r="H74" s="157">
        <v>167406.51800000001</v>
      </c>
      <c r="I74" s="100"/>
      <c r="J74" s="230">
        <f>G74-H74</f>
        <v>13372.877000000008</v>
      </c>
      <c r="K74" s="234">
        <f t="shared" ref="K74:K75" si="11">+I74+J74</f>
        <v>13372.877000000008</v>
      </c>
    </row>
    <row r="75" spans="1:14" ht="12" thickBot="1" x14ac:dyDescent="0.25">
      <c r="A75" s="61"/>
      <c r="B75" s="235" t="s">
        <v>56</v>
      </c>
      <c r="C75" s="201">
        <v>2178065</v>
      </c>
      <c r="D75" s="158">
        <f>SUM(E75/C75)</f>
        <v>1</v>
      </c>
      <c r="E75" s="140">
        <f>SUM(E74:E74)</f>
        <v>2178065</v>
      </c>
      <c r="F75" s="141">
        <f>SUM(G75/E75)</f>
        <v>8.3000000000000004E-2</v>
      </c>
      <c r="G75" s="159">
        <f>SUM(G74:G74)</f>
        <v>180779.39500000002</v>
      </c>
      <c r="H75" s="142">
        <f>SUM(H74:H74)</f>
        <v>167406.51800000001</v>
      </c>
      <c r="I75" s="74">
        <v>0</v>
      </c>
      <c r="J75" s="74">
        <f>SUM(J74:J74)</f>
        <v>13372.877000000008</v>
      </c>
      <c r="K75" s="234">
        <f t="shared" si="11"/>
        <v>13372.877000000008</v>
      </c>
    </row>
    <row r="76" spans="1:14" ht="12" thickBot="1" x14ac:dyDescent="0.25">
      <c r="A76" s="196"/>
      <c r="B76" s="196"/>
      <c r="C76" s="197"/>
      <c r="D76" s="111"/>
      <c r="E76" s="111"/>
      <c r="F76" s="111"/>
      <c r="G76" s="111"/>
      <c r="H76" s="112"/>
      <c r="I76" s="112"/>
      <c r="J76" s="111"/>
      <c r="K76" s="111"/>
    </row>
    <row r="77" spans="1:14" ht="12" thickBot="1" x14ac:dyDescent="0.25">
      <c r="A77" s="236" t="s">
        <v>68</v>
      </c>
      <c r="B77" s="206"/>
      <c r="C77" s="191"/>
      <c r="D77" s="90"/>
      <c r="E77" s="90"/>
      <c r="F77" s="90"/>
      <c r="G77" s="90"/>
      <c r="H77" s="160"/>
      <c r="I77" s="160"/>
      <c r="J77" s="90"/>
      <c r="K77" s="91"/>
    </row>
    <row r="78" spans="1:14" ht="34.5" thickBot="1" x14ac:dyDescent="0.25">
      <c r="A78" s="62" t="s">
        <v>16</v>
      </c>
      <c r="B78" s="63" t="s">
        <v>16</v>
      </c>
      <c r="C78" s="6" t="s">
        <v>22</v>
      </c>
      <c r="D78" s="161" t="s">
        <v>69</v>
      </c>
      <c r="E78" s="161" t="s">
        <v>23</v>
      </c>
      <c r="F78" s="161" t="s">
        <v>24</v>
      </c>
      <c r="G78" s="162" t="s">
        <v>25</v>
      </c>
      <c r="H78" s="163" t="s">
        <v>17</v>
      </c>
      <c r="I78" s="161" t="s">
        <v>26</v>
      </c>
      <c r="J78" s="164" t="s">
        <v>28</v>
      </c>
      <c r="K78" s="162" t="s">
        <v>18</v>
      </c>
    </row>
    <row r="79" spans="1:14" x14ac:dyDescent="0.2">
      <c r="A79" s="207"/>
      <c r="B79" s="237" t="s">
        <v>13</v>
      </c>
      <c r="C79" s="64">
        <v>56</v>
      </c>
      <c r="D79" s="165">
        <f>SUM(E79/C79)</f>
        <v>607.16071428571433</v>
      </c>
      <c r="E79" s="166">
        <f>SUM(E48)</f>
        <v>34001</v>
      </c>
      <c r="F79" s="167">
        <f>SUM(G79/E79)</f>
        <v>0.22791721419958236</v>
      </c>
      <c r="G79" s="168">
        <f>SUM(G48)</f>
        <v>7749.4132</v>
      </c>
      <c r="H79" s="169">
        <f>SUM(H48)</f>
        <v>263556.94999999995</v>
      </c>
      <c r="I79" s="170">
        <f>+I48</f>
        <v>210</v>
      </c>
      <c r="J79" s="171">
        <f>+J48</f>
        <v>-256017.53680000003</v>
      </c>
      <c r="K79" s="172">
        <f>SUM(I79+J79)</f>
        <v>-255807.53680000003</v>
      </c>
      <c r="M79" s="360"/>
      <c r="N79" s="422"/>
    </row>
    <row r="80" spans="1:14" x14ac:dyDescent="0.2">
      <c r="A80" s="208"/>
      <c r="B80" s="238" t="s">
        <v>14</v>
      </c>
      <c r="C80" s="65">
        <f>SUM(C66)</f>
        <v>20398</v>
      </c>
      <c r="D80" s="173">
        <f>SUM(E80/C80)</f>
        <v>26.702519854887733</v>
      </c>
      <c r="E80" s="174">
        <f>SUM(E66)</f>
        <v>544678</v>
      </c>
      <c r="F80" s="175">
        <f>SUM(G80/E80)</f>
        <v>1.0976582046640402</v>
      </c>
      <c r="G80" s="176">
        <f>SUM(G66)</f>
        <v>597870.27560000005</v>
      </c>
      <c r="H80" s="177">
        <f>SUM(H66)</f>
        <v>3489131.5359999891</v>
      </c>
      <c r="I80" s="171">
        <f>SUM(I66)</f>
        <v>139.57859999999999</v>
      </c>
      <c r="J80" s="171">
        <f>+J66</f>
        <v>-2891400.838999989</v>
      </c>
      <c r="K80" s="178">
        <f>SUM(I80+J80)</f>
        <v>-2891261.2603999889</v>
      </c>
      <c r="N80" s="422"/>
    </row>
    <row r="81" spans="1:14" x14ac:dyDescent="0.2">
      <c r="A81" s="209"/>
      <c r="B81" s="239" t="s">
        <v>57</v>
      </c>
      <c r="C81" s="67">
        <f>SUM(C71)</f>
        <v>166585</v>
      </c>
      <c r="D81" s="173">
        <f>SUM(E81/C81)</f>
        <v>12</v>
      </c>
      <c r="E81" s="179">
        <f>SUM(E71)</f>
        <v>1999020</v>
      </c>
      <c r="F81" s="175">
        <f>SUM(G81/E81)</f>
        <v>0.44205960920851217</v>
      </c>
      <c r="G81" s="180">
        <f>SUM(G71)</f>
        <v>883686</v>
      </c>
      <c r="H81" s="181">
        <f>SUM(H71)</f>
        <v>2378457</v>
      </c>
      <c r="I81" s="182">
        <v>0</v>
      </c>
      <c r="J81" s="171">
        <f>+J71</f>
        <v>-1494771</v>
      </c>
      <c r="K81" s="178">
        <f>SUM(I81+J81)</f>
        <v>-1494771</v>
      </c>
      <c r="N81" s="422"/>
    </row>
    <row r="82" spans="1:14" ht="12" thickBot="1" x14ac:dyDescent="0.25">
      <c r="A82" s="210"/>
      <c r="B82" s="240" t="s">
        <v>58</v>
      </c>
      <c r="C82" s="69">
        <f>+C75</f>
        <v>2178065</v>
      </c>
      <c r="D82" s="183">
        <f>SUM(E82/C82)</f>
        <v>1</v>
      </c>
      <c r="E82" s="184">
        <f>SUM(E75)</f>
        <v>2178065</v>
      </c>
      <c r="F82" s="185">
        <f>SUM(G82/E82)</f>
        <v>8.3000000000000004E-2</v>
      </c>
      <c r="G82" s="186">
        <f>SUM(G75)</f>
        <v>180779.39500000002</v>
      </c>
      <c r="H82" s="187">
        <f>SUM(H75)</f>
        <v>167406.51800000001</v>
      </c>
      <c r="I82" s="188">
        <v>0</v>
      </c>
      <c r="J82" s="188">
        <f>+J75</f>
        <v>13372.877000000008</v>
      </c>
      <c r="K82" s="189">
        <f>SUM(I82+J82)</f>
        <v>13372.877000000008</v>
      </c>
      <c r="N82" s="422"/>
    </row>
    <row r="83" spans="1:14" ht="12" thickBot="1" x14ac:dyDescent="0.25">
      <c r="A83" s="241"/>
      <c r="B83" s="242" t="s">
        <v>59</v>
      </c>
      <c r="C83" s="243">
        <f>SUM(C79:C82)</f>
        <v>2365104</v>
      </c>
      <c r="D83" s="394">
        <f>SUM(E83/C83)</f>
        <v>2.0108054444963095</v>
      </c>
      <c r="E83" s="244">
        <f>SUM(E79:E82)</f>
        <v>4755764</v>
      </c>
      <c r="F83" s="395">
        <f>SUM(G83/E83)</f>
        <v>0.35117072331595933</v>
      </c>
      <c r="G83" s="245">
        <f>SUM(G79:G82)</f>
        <v>1670085.0838000001</v>
      </c>
      <c r="H83" s="396">
        <f>SUM(H79:H82)</f>
        <v>6298552.0039999895</v>
      </c>
      <c r="I83" s="397">
        <f>SUM(I79:I82)</f>
        <v>349.57859999999999</v>
      </c>
      <c r="J83" s="397">
        <f>SUM(J79:J82)</f>
        <v>-4628816.498799989</v>
      </c>
      <c r="K83" s="398">
        <f>SUM(I83:J83)</f>
        <v>-4628466.9201999893</v>
      </c>
      <c r="N83" s="422"/>
    </row>
    <row r="85" spans="1:14" s="218" customFormat="1" x14ac:dyDescent="0.2">
      <c r="C85" s="246"/>
      <c r="D85" s="247"/>
      <c r="E85" s="246"/>
      <c r="F85" s="247"/>
      <c r="G85" s="431"/>
      <c r="H85" s="246"/>
      <c r="I85" s="246"/>
      <c r="J85" s="246"/>
      <c r="K85" s="246"/>
      <c r="N85" s="423"/>
    </row>
    <row r="86" spans="1:14" x14ac:dyDescent="0.2">
      <c r="N86" s="424"/>
    </row>
  </sheetData>
  <autoFilter ref="A1:K66"/>
  <phoneticPr fontId="5" type="noConversion"/>
  <pageMargins left="0.56000000000000005" right="0.39" top="0.83" bottom="0.78" header="0.5" footer="0.5"/>
  <pageSetup scale="73" fitToHeight="0" orientation="landscape" r:id="rId1"/>
  <headerFooter alignWithMargins="0">
    <oddHeader>&amp;CREPORTING - #0584-0055</oddHeader>
    <oddFooter>&amp;CPage &amp;P</oddFooter>
  </headerFooter>
  <rowBreaks count="2" manualBreakCount="2">
    <brk id="49" max="16383" man="1"/>
    <brk id="67"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X30"/>
  <sheetViews>
    <sheetView topLeftCell="A10" workbookViewId="0">
      <selection activeCell="G30" sqref="G30"/>
    </sheetView>
  </sheetViews>
  <sheetFormatPr defaultRowHeight="11.25" x14ac:dyDescent="0.2"/>
  <cols>
    <col min="1" max="1" width="9.140625" style="211" customWidth="1"/>
    <col min="2" max="2" width="40.7109375" style="211" customWidth="1"/>
    <col min="3" max="3" width="11.85546875" style="211" customWidth="1"/>
    <col min="4" max="4" width="10.5703125" style="211" customWidth="1"/>
    <col min="5" max="5" width="12.28515625" style="211" customWidth="1"/>
    <col min="6" max="6" width="10.5703125" style="211" customWidth="1"/>
    <col min="7" max="7" width="13.140625" style="211" customWidth="1"/>
    <col min="8" max="9" width="12.5703125" style="211" customWidth="1"/>
    <col min="10" max="10" width="10.5703125" style="211" customWidth="1"/>
    <col min="11" max="11" width="11.140625" style="211" customWidth="1"/>
    <col min="12" max="12" width="11.140625" style="211" bestFit="1" customWidth="1"/>
    <col min="13" max="16384" width="9.140625" style="211"/>
  </cols>
  <sheetData>
    <row r="1" spans="1:206" ht="45" x14ac:dyDescent="0.2">
      <c r="A1" s="38" t="s">
        <v>21</v>
      </c>
      <c r="B1" s="2" t="s">
        <v>0</v>
      </c>
      <c r="C1" s="2" t="s">
        <v>73</v>
      </c>
      <c r="D1" s="2" t="s">
        <v>75</v>
      </c>
      <c r="E1" s="2" t="s">
        <v>76</v>
      </c>
      <c r="F1" s="2" t="s">
        <v>77</v>
      </c>
      <c r="G1" s="39" t="s">
        <v>27</v>
      </c>
      <c r="H1" s="40" t="s">
        <v>17</v>
      </c>
      <c r="I1" s="2" t="s">
        <v>172</v>
      </c>
      <c r="J1" s="4" t="s">
        <v>161</v>
      </c>
      <c r="K1" s="3" t="s">
        <v>18</v>
      </c>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row>
    <row r="2" spans="1:206" s="359" customFormat="1" ht="12" thickBot="1" x14ac:dyDescent="0.25">
      <c r="A2" s="314" t="s">
        <v>1</v>
      </c>
      <c r="B2" s="315" t="s">
        <v>2</v>
      </c>
      <c r="C2" s="315" t="s">
        <v>3</v>
      </c>
      <c r="D2" s="315" t="s">
        <v>4</v>
      </c>
      <c r="E2" s="315" t="s">
        <v>5</v>
      </c>
      <c r="F2" s="315" t="s">
        <v>6</v>
      </c>
      <c r="G2" s="316" t="s">
        <v>7</v>
      </c>
      <c r="H2" s="355"/>
      <c r="I2" s="356"/>
      <c r="J2" s="357"/>
      <c r="K2" s="358"/>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row>
    <row r="3" spans="1:206" ht="12" thickBot="1" x14ac:dyDescent="0.25">
      <c r="A3" s="317" t="s">
        <v>20</v>
      </c>
      <c r="B3" s="311"/>
      <c r="C3" s="199"/>
      <c r="D3" s="199"/>
      <c r="E3" s="199"/>
      <c r="F3" s="312"/>
      <c r="G3" s="313"/>
      <c r="H3" s="269"/>
      <c r="I3" s="313"/>
      <c r="J3" s="313"/>
      <c r="K3" s="318"/>
    </row>
    <row r="4" spans="1:206" ht="45" x14ac:dyDescent="0.2">
      <c r="A4" s="279">
        <v>226.6</v>
      </c>
      <c r="B4" s="56" t="s">
        <v>122</v>
      </c>
      <c r="C4" s="254">
        <v>56</v>
      </c>
      <c r="D4" s="254">
        <v>5</v>
      </c>
      <c r="E4" s="254">
        <f>SUM(C4*D4)</f>
        <v>280</v>
      </c>
      <c r="F4" s="280">
        <v>1</v>
      </c>
      <c r="G4" s="265">
        <f>SUM(F4*E4)</f>
        <v>280</v>
      </c>
      <c r="H4" s="275">
        <v>660</v>
      </c>
      <c r="I4" s="35">
        <f>+G4-H4</f>
        <v>-380</v>
      </c>
      <c r="J4" s="272"/>
      <c r="K4" s="265">
        <f>SUM(I4+J4)</f>
        <v>-380</v>
      </c>
      <c r="L4" s="360"/>
    </row>
    <row r="5" spans="1:206" ht="45.75" thickBot="1" x14ac:dyDescent="0.25">
      <c r="A5" s="286" t="s">
        <v>123</v>
      </c>
      <c r="B5" s="287" t="s">
        <v>124</v>
      </c>
      <c r="C5" s="288">
        <v>56</v>
      </c>
      <c r="D5" s="288">
        <v>1</v>
      </c>
      <c r="E5" s="288">
        <f>SUM(C5*D5)</f>
        <v>56</v>
      </c>
      <c r="F5" s="289">
        <v>0.5</v>
      </c>
      <c r="G5" s="283">
        <f>SUM(E5*F5)</f>
        <v>28</v>
      </c>
      <c r="H5" s="292">
        <v>55</v>
      </c>
      <c r="I5" s="290">
        <f>+G5-H5</f>
        <v>-27</v>
      </c>
      <c r="J5" s="291"/>
      <c r="K5" s="283">
        <f>SUM(I5+J5)</f>
        <v>-27</v>
      </c>
      <c r="L5" s="360"/>
    </row>
    <row r="6" spans="1:206" ht="23.25" customHeight="1" thickBot="1" x14ac:dyDescent="0.25">
      <c r="A6" s="252"/>
      <c r="B6" s="284" t="s">
        <v>8</v>
      </c>
      <c r="C6" s="243">
        <v>56</v>
      </c>
      <c r="D6" s="344">
        <f>+E6/C6</f>
        <v>6</v>
      </c>
      <c r="E6" s="243">
        <f>SUM(E4:E5)</f>
        <v>336</v>
      </c>
      <c r="F6" s="345">
        <f>+G6/E6</f>
        <v>0.91666666666666663</v>
      </c>
      <c r="G6" s="293">
        <f>SUM(G4:G5)</f>
        <v>308</v>
      </c>
      <c r="H6" s="346">
        <f>SUM(H4:H5)</f>
        <v>715</v>
      </c>
      <c r="I6" s="285">
        <f>SUM(I4:I5)</f>
        <v>-407</v>
      </c>
      <c r="J6" s="347"/>
      <c r="K6" s="348">
        <f>SUM(I6+J6)</f>
        <v>-407</v>
      </c>
      <c r="L6" s="360"/>
    </row>
    <row r="7" spans="1:206" ht="5.0999999999999996" customHeight="1" x14ac:dyDescent="0.2">
      <c r="A7" s="322"/>
      <c r="B7" s="323"/>
      <c r="C7" s="324"/>
      <c r="D7" s="325"/>
      <c r="E7" s="326"/>
      <c r="F7" s="327"/>
      <c r="G7" s="328"/>
      <c r="H7" s="329"/>
      <c r="I7" s="329"/>
      <c r="J7" s="330"/>
      <c r="K7" s="331"/>
      <c r="L7" s="145"/>
    </row>
    <row r="8" spans="1:206" ht="23.25" customHeight="1" thickBot="1" x14ac:dyDescent="0.25">
      <c r="A8" s="251"/>
      <c r="B8" s="294"/>
      <c r="C8" s="295"/>
      <c r="D8" s="307"/>
      <c r="E8" s="308"/>
      <c r="F8" s="298"/>
      <c r="G8" s="299"/>
      <c r="H8" s="300"/>
      <c r="I8" s="300"/>
      <c r="J8" s="309"/>
      <c r="K8" s="264"/>
      <c r="L8" s="145"/>
    </row>
    <row r="9" spans="1:206" ht="18.75" customHeight="1" thickBot="1" x14ac:dyDescent="0.25">
      <c r="A9" s="310" t="s">
        <v>9</v>
      </c>
      <c r="B9" s="311"/>
      <c r="C9" s="199"/>
      <c r="D9" s="199"/>
      <c r="E9" s="199"/>
      <c r="F9" s="312"/>
      <c r="G9" s="313"/>
      <c r="H9" s="269"/>
      <c r="I9" s="269"/>
      <c r="J9" s="269"/>
      <c r="K9" s="270"/>
      <c r="L9" s="360"/>
    </row>
    <row r="10" spans="1:206" ht="78.75" x14ac:dyDescent="0.2">
      <c r="A10" s="343" t="s">
        <v>171</v>
      </c>
      <c r="B10" s="56" t="s">
        <v>125</v>
      </c>
      <c r="C10" s="254">
        <v>20398</v>
      </c>
      <c r="D10" s="254">
        <v>3</v>
      </c>
      <c r="E10" s="35">
        <f>SUM(C10*D10)</f>
        <v>61194</v>
      </c>
      <c r="F10" s="35">
        <v>1</v>
      </c>
      <c r="G10" s="265">
        <f>SUM(F10*E10)</f>
        <v>61194</v>
      </c>
      <c r="H10" s="301">
        <v>234984</v>
      </c>
      <c r="I10" s="35">
        <f>SUM(G10-H10)</f>
        <v>-173790</v>
      </c>
      <c r="J10" s="272"/>
      <c r="K10" s="265">
        <f>SUM(I10+J10)</f>
        <v>-173790</v>
      </c>
      <c r="L10" s="360"/>
    </row>
    <row r="11" spans="1:206" ht="30" customHeight="1" x14ac:dyDescent="0.2">
      <c r="A11" s="248" t="s">
        <v>10</v>
      </c>
      <c r="B11" s="48" t="s">
        <v>126</v>
      </c>
      <c r="C11" s="54">
        <v>848</v>
      </c>
      <c r="D11" s="54">
        <v>124</v>
      </c>
      <c r="E11" s="249">
        <f>SUM(C11*D11)</f>
        <v>105152</v>
      </c>
      <c r="F11" s="249">
        <v>2.5000000000000001E-2</v>
      </c>
      <c r="G11" s="273">
        <f>SUM(F11*E11)</f>
        <v>2628.8</v>
      </c>
      <c r="H11" s="302">
        <v>5980.5</v>
      </c>
      <c r="I11" s="100">
        <f>G11-H11</f>
        <v>-3351.7</v>
      </c>
      <c r="J11" s="271"/>
      <c r="K11" s="273">
        <f>SUM(I11+J11)</f>
        <v>-3351.7</v>
      </c>
      <c r="L11" s="360"/>
    </row>
    <row r="12" spans="1:206" ht="22.5" x14ac:dyDescent="0.2">
      <c r="A12" s="248" t="s">
        <v>11</v>
      </c>
      <c r="B12" s="48" t="s">
        <v>127</v>
      </c>
      <c r="C12" s="54">
        <v>848</v>
      </c>
      <c r="D12" s="54">
        <v>41</v>
      </c>
      <c r="E12" s="249">
        <f>SUM(C12*D12)</f>
        <v>34768</v>
      </c>
      <c r="F12" s="249">
        <v>2.5000000000000001E-2</v>
      </c>
      <c r="G12" s="273">
        <f>SUM(F12*E12)</f>
        <v>869.2</v>
      </c>
      <c r="H12" s="302">
        <v>2279.6779999999999</v>
      </c>
      <c r="I12" s="249">
        <f>G12-H12</f>
        <v>-1410.4779999999998</v>
      </c>
      <c r="J12" s="271"/>
      <c r="K12" s="273">
        <f>SUM(I12+J12)</f>
        <v>-1410.4779999999998</v>
      </c>
      <c r="L12" s="360"/>
    </row>
    <row r="13" spans="1:206" ht="20.100000000000001" customHeight="1" thickBot="1" x14ac:dyDescent="0.25">
      <c r="A13" s="274"/>
      <c r="B13" s="276" t="s">
        <v>12</v>
      </c>
      <c r="C13" s="281">
        <v>20398</v>
      </c>
      <c r="D13" s="349">
        <f>SUM(E13/C13)</f>
        <v>9.8594960290224538</v>
      </c>
      <c r="E13" s="277">
        <f>SUM(E10:E12)</f>
        <v>201114</v>
      </c>
      <c r="F13" s="350">
        <f>SUM(G13/E13)</f>
        <v>0.3216683075270742</v>
      </c>
      <c r="G13" s="278">
        <f>SUM(G10:G12)</f>
        <v>64692</v>
      </c>
      <c r="H13" s="351">
        <f>SUM(H10:H12)</f>
        <v>243244.17800000001</v>
      </c>
      <c r="I13" s="282">
        <f>SUM(I10:I12)</f>
        <v>-178552.17800000001</v>
      </c>
      <c r="J13" s="282"/>
      <c r="K13" s="278">
        <f>SUM(I13+J13)</f>
        <v>-178552.17800000001</v>
      </c>
      <c r="L13" s="360"/>
    </row>
    <row r="14" spans="1:206" ht="5.0999999999999996" customHeight="1" x14ac:dyDescent="0.2">
      <c r="A14" s="332"/>
      <c r="B14" s="323"/>
      <c r="C14" s="324"/>
      <c r="D14" s="333"/>
      <c r="E14" s="334"/>
      <c r="F14" s="327"/>
      <c r="G14" s="328"/>
      <c r="H14" s="329"/>
      <c r="I14" s="329"/>
      <c r="J14" s="329"/>
      <c r="K14" s="329"/>
      <c r="L14" s="360"/>
    </row>
    <row r="15" spans="1:206" ht="20.100000000000001" customHeight="1" thickBot="1" x14ac:dyDescent="0.25">
      <c r="A15" s="202"/>
      <c r="B15" s="294"/>
      <c r="C15" s="295"/>
      <c r="D15" s="296"/>
      <c r="E15" s="297"/>
      <c r="F15" s="298"/>
      <c r="G15" s="299"/>
      <c r="H15" s="300"/>
      <c r="I15" s="300"/>
      <c r="J15" s="300"/>
      <c r="K15" s="300"/>
      <c r="L15" s="360"/>
    </row>
    <row r="16" spans="1:206" ht="20.100000000000001" customHeight="1" thickBot="1" x14ac:dyDescent="0.25">
      <c r="A16" s="305" t="s">
        <v>54</v>
      </c>
      <c r="B16" s="306"/>
      <c r="C16" s="267"/>
      <c r="D16" s="267"/>
      <c r="E16" s="267"/>
      <c r="F16" s="268"/>
      <c r="G16" s="269"/>
      <c r="H16" s="269"/>
      <c r="I16" s="269"/>
      <c r="J16" s="269"/>
      <c r="K16" s="270"/>
      <c r="L16" s="360"/>
    </row>
    <row r="17" spans="1:12" ht="92.25" customHeight="1" x14ac:dyDescent="0.2">
      <c r="A17" s="75" t="s">
        <v>128</v>
      </c>
      <c r="B17" s="253" t="s">
        <v>129</v>
      </c>
      <c r="C17" s="254">
        <v>166585</v>
      </c>
      <c r="D17" s="254">
        <v>3</v>
      </c>
      <c r="E17" s="254">
        <f>SUM(C17*D17)</f>
        <v>499755</v>
      </c>
      <c r="F17" s="254">
        <v>1</v>
      </c>
      <c r="G17" s="303">
        <f>SUM(E17*F17)</f>
        <v>499755</v>
      </c>
      <c r="H17" s="304">
        <v>490449</v>
      </c>
      <c r="I17" s="35">
        <f>+G17-H17</f>
        <v>9306</v>
      </c>
      <c r="J17" s="9"/>
      <c r="K17" s="265">
        <f>SUM(I17+J17)</f>
        <v>9306</v>
      </c>
      <c r="L17" s="360"/>
    </row>
    <row r="18" spans="1:12" ht="18" customHeight="1" thickBot="1" x14ac:dyDescent="0.25">
      <c r="A18" s="266"/>
      <c r="B18" s="255" t="s">
        <v>130</v>
      </c>
      <c r="C18" s="10">
        <f>SUM(C17)</f>
        <v>166585</v>
      </c>
      <c r="D18" s="11">
        <f>SUM(E18/C18)</f>
        <v>3</v>
      </c>
      <c r="E18" s="10">
        <f>SUM(E17)</f>
        <v>499755</v>
      </c>
      <c r="F18" s="12">
        <f>SUM(G18/E18)</f>
        <v>1</v>
      </c>
      <c r="G18" s="13">
        <f>SUM(G17)</f>
        <v>499755</v>
      </c>
      <c r="H18" s="352">
        <v>490449</v>
      </c>
      <c r="I18" s="353">
        <f>SUM(I17)</f>
        <v>9306</v>
      </c>
      <c r="J18" s="354"/>
      <c r="K18" s="348">
        <f>SUM(I18+J18)</f>
        <v>9306</v>
      </c>
      <c r="L18" s="360"/>
    </row>
    <row r="19" spans="1:12" ht="5.0999999999999996" customHeight="1" x14ac:dyDescent="0.2">
      <c r="A19" s="335"/>
      <c r="B19" s="336"/>
      <c r="C19" s="337"/>
      <c r="D19" s="338"/>
      <c r="E19" s="337"/>
      <c r="F19" s="339"/>
      <c r="G19" s="340"/>
      <c r="H19" s="341"/>
      <c r="I19" s="331"/>
      <c r="J19" s="342"/>
      <c r="K19" s="331"/>
      <c r="L19" s="360"/>
    </row>
    <row r="20" spans="1:12" ht="17.25" customHeight="1" thickBot="1" x14ac:dyDescent="0.25">
      <c r="A20" s="256"/>
      <c r="B20" s="257"/>
      <c r="C20" s="258"/>
      <c r="D20" s="258"/>
      <c r="E20" s="258"/>
      <c r="F20" s="258"/>
      <c r="G20" s="258"/>
      <c r="H20" s="259"/>
      <c r="I20" s="1"/>
      <c r="J20" s="1"/>
      <c r="K20" s="1"/>
      <c r="L20" s="360"/>
    </row>
    <row r="21" spans="1:12" ht="20.100000000000001" customHeight="1" thickBot="1" x14ac:dyDescent="0.25">
      <c r="A21" s="361" t="s">
        <v>19</v>
      </c>
      <c r="B21" s="362"/>
      <c r="C21" s="267"/>
      <c r="D21" s="267"/>
      <c r="E21" s="267"/>
      <c r="F21" s="268"/>
      <c r="G21" s="269"/>
      <c r="H21" s="269"/>
      <c r="I21" s="269"/>
      <c r="J21" s="269"/>
      <c r="K21" s="270"/>
      <c r="L21" s="360"/>
    </row>
    <row r="22" spans="1:12" ht="45.75" thickBot="1" x14ac:dyDescent="0.25">
      <c r="A22" s="260" t="s">
        <v>16</v>
      </c>
      <c r="B22" s="320" t="s">
        <v>16</v>
      </c>
      <c r="C22" s="63" t="s">
        <v>73</v>
      </c>
      <c r="D22" s="6" t="s">
        <v>75</v>
      </c>
      <c r="E22" s="6" t="s">
        <v>76</v>
      </c>
      <c r="F22" s="6" t="s">
        <v>77</v>
      </c>
      <c r="G22" s="8" t="s">
        <v>27</v>
      </c>
      <c r="H22" s="71" t="s">
        <v>17</v>
      </c>
      <c r="I22" s="6" t="s">
        <v>173</v>
      </c>
      <c r="J22" s="7" t="s">
        <v>162</v>
      </c>
      <c r="K22" s="8" t="s">
        <v>18</v>
      </c>
      <c r="L22" s="360"/>
    </row>
    <row r="23" spans="1:12" ht="20.100000000000001" customHeight="1" x14ac:dyDescent="0.2">
      <c r="A23" s="321"/>
      <c r="B23" s="363" t="s">
        <v>13</v>
      </c>
      <c r="C23" s="364">
        <f t="shared" ref="C23:H23" si="0">SUM(C6)</f>
        <v>56</v>
      </c>
      <c r="D23" s="319">
        <f t="shared" si="0"/>
        <v>6</v>
      </c>
      <c r="E23" s="365">
        <f t="shared" si="0"/>
        <v>336</v>
      </c>
      <c r="F23" s="366">
        <f t="shared" si="0"/>
        <v>0.91666666666666663</v>
      </c>
      <c r="G23" s="367">
        <f t="shared" si="0"/>
        <v>308</v>
      </c>
      <c r="H23" s="368">
        <f t="shared" si="0"/>
        <v>715</v>
      </c>
      <c r="I23" s="369">
        <f>+I6</f>
        <v>-407</v>
      </c>
      <c r="J23" s="261"/>
      <c r="K23" s="262">
        <f>SUM(I23+J23)</f>
        <v>-407</v>
      </c>
      <c r="L23" s="360"/>
    </row>
    <row r="24" spans="1:12" ht="20.100000000000001" customHeight="1" x14ac:dyDescent="0.2">
      <c r="A24" s="321"/>
      <c r="B24" s="363" t="s">
        <v>14</v>
      </c>
      <c r="C24" s="370">
        <f t="shared" ref="C24:H24" si="1">SUM(C13)</f>
        <v>20398</v>
      </c>
      <c r="D24" s="371">
        <f t="shared" si="1"/>
        <v>9.8594960290224538</v>
      </c>
      <c r="E24" s="372">
        <f t="shared" si="1"/>
        <v>201114</v>
      </c>
      <c r="F24" s="373">
        <f t="shared" si="1"/>
        <v>0.3216683075270742</v>
      </c>
      <c r="G24" s="66">
        <f t="shared" si="1"/>
        <v>64692</v>
      </c>
      <c r="H24" s="72">
        <f t="shared" si="1"/>
        <v>243244.17800000001</v>
      </c>
      <c r="I24" s="37">
        <f>+I13</f>
        <v>-178552.17800000001</v>
      </c>
      <c r="J24" s="37"/>
      <c r="K24" s="66">
        <f>SUM(I24+J24)</f>
        <v>-178552.17800000001</v>
      </c>
      <c r="L24" s="360"/>
    </row>
    <row r="25" spans="1:12" ht="20.100000000000001" customHeight="1" thickBot="1" x14ac:dyDescent="0.25">
      <c r="A25" s="321"/>
      <c r="B25" s="363" t="s">
        <v>57</v>
      </c>
      <c r="C25" s="374">
        <f>C17</f>
        <v>166585</v>
      </c>
      <c r="D25" s="375">
        <f>D18</f>
        <v>3</v>
      </c>
      <c r="E25" s="376">
        <f>SUM(E17)</f>
        <v>499755</v>
      </c>
      <c r="F25" s="377">
        <f>F17</f>
        <v>1</v>
      </c>
      <c r="G25" s="70">
        <f>G17</f>
        <v>499755</v>
      </c>
      <c r="H25" s="73">
        <f>H17</f>
        <v>490449</v>
      </c>
      <c r="I25" s="68">
        <f>+I18</f>
        <v>9306</v>
      </c>
      <c r="J25" s="68"/>
      <c r="K25" s="189">
        <f>SUM(I25+J25)</f>
        <v>9306</v>
      </c>
      <c r="L25" s="360"/>
    </row>
    <row r="26" spans="1:12" ht="30" customHeight="1" thickBot="1" x14ac:dyDescent="0.25">
      <c r="A26" s="263"/>
      <c r="B26" s="378" t="s">
        <v>15</v>
      </c>
      <c r="C26" s="379">
        <f>SUM(C23:C25)</f>
        <v>187039</v>
      </c>
      <c r="D26" s="380">
        <f>SUM(E26/C26)</f>
        <v>3.7489774859788598</v>
      </c>
      <c r="E26" s="381">
        <f>SUM(E23:E25)</f>
        <v>701205</v>
      </c>
      <c r="F26" s="345">
        <f>SUM(G26/E26)</f>
        <v>0.80540640754130388</v>
      </c>
      <c r="G26" s="293">
        <f>SUM(G23:G25)</f>
        <v>564755</v>
      </c>
      <c r="H26" s="346">
        <f>SUM(H23:H25)</f>
        <v>734408.17800000007</v>
      </c>
      <c r="I26" s="285">
        <f>SUM(I23:I25)</f>
        <v>-169653.17800000001</v>
      </c>
      <c r="J26" s="285"/>
      <c r="K26" s="293">
        <f>SUM(K23:K25)</f>
        <v>-169653.17800000001</v>
      </c>
      <c r="L26" s="360"/>
    </row>
    <row r="27" spans="1:12" x14ac:dyDescent="0.2">
      <c r="G27" s="360"/>
    </row>
    <row r="28" spans="1:12" s="218" customFormat="1" x14ac:dyDescent="0.2">
      <c r="C28" s="246"/>
      <c r="D28" s="382"/>
      <c r="E28" s="246"/>
      <c r="F28" s="383"/>
      <c r="G28" s="246"/>
      <c r="H28" s="246"/>
      <c r="I28" s="246"/>
      <c r="J28" s="246"/>
      <c r="K28" s="246"/>
    </row>
    <row r="30" spans="1:12" x14ac:dyDescent="0.2">
      <c r="G30" s="360"/>
    </row>
  </sheetData>
  <phoneticPr fontId="0" type="noConversion"/>
  <printOptions gridLines="1"/>
  <pageMargins left="0.25" right="0.25" top="0.75" bottom="0.75" header="0.5" footer="0.5"/>
  <pageSetup scale="85" orientation="landscape" r:id="rId1"/>
  <headerFooter alignWithMargins="0">
    <oddHeader>&amp;CRECORDKEEPING - #0584-0055</oddHeader>
    <oddFooter>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workbookViewId="0">
      <selection activeCell="B25" sqref="B25"/>
    </sheetView>
  </sheetViews>
  <sheetFormatPr defaultRowHeight="12.75" x14ac:dyDescent="0.2"/>
  <cols>
    <col min="1" max="1" width="32.28515625" customWidth="1"/>
    <col min="2" max="2" width="13.28515625" customWidth="1"/>
    <col min="3" max="3" width="12.7109375" customWidth="1"/>
    <col min="4" max="4" width="13.85546875" customWidth="1"/>
    <col min="5" max="5" width="13.28515625" customWidth="1"/>
    <col min="6" max="6" width="14.7109375" customWidth="1"/>
    <col min="7" max="7" width="14.5703125" customWidth="1"/>
    <col min="8" max="8" width="12.7109375" customWidth="1"/>
    <col min="9" max="9" width="13.140625" customWidth="1"/>
    <col min="10" max="10" width="13.5703125" bestFit="1" customWidth="1"/>
    <col min="12" max="12" width="26.42578125" bestFit="1" customWidth="1"/>
  </cols>
  <sheetData>
    <row r="1" spans="1:12" ht="13.5" thickBot="1" x14ac:dyDescent="0.25"/>
    <row r="2" spans="1:12" ht="33.75" x14ac:dyDescent="0.2">
      <c r="A2" s="24" t="s">
        <v>16</v>
      </c>
      <c r="B2" s="25" t="s">
        <v>22</v>
      </c>
      <c r="C2" s="25" t="s">
        <v>69</v>
      </c>
      <c r="D2" s="25" t="s">
        <v>23</v>
      </c>
      <c r="E2" s="25" t="s">
        <v>24</v>
      </c>
      <c r="F2" s="25" t="s">
        <v>25</v>
      </c>
      <c r="G2" s="25" t="s">
        <v>17</v>
      </c>
      <c r="H2" s="26" t="s">
        <v>172</v>
      </c>
      <c r="I2" s="26" t="s">
        <v>26</v>
      </c>
      <c r="J2" s="27" t="s">
        <v>18</v>
      </c>
      <c r="L2" s="16"/>
    </row>
    <row r="3" spans="1:12" ht="30" customHeight="1" x14ac:dyDescent="0.2">
      <c r="A3" s="28" t="s">
        <v>59</v>
      </c>
      <c r="B3" s="17">
        <f>SUM('#0055 Reporting'!C83)</f>
        <v>2365104</v>
      </c>
      <c r="C3" s="18">
        <f>SUM('#0055 Reporting'!D83)</f>
        <v>2.0108054444963095</v>
      </c>
      <c r="D3" s="19">
        <f>SUM('#0055 Reporting'!E83)</f>
        <v>4755764</v>
      </c>
      <c r="E3" s="20">
        <f>SUM('#0055 Reporting'!F83)</f>
        <v>0.35117072331595933</v>
      </c>
      <c r="F3" s="21">
        <f>SUM('#0055 Reporting'!G83)</f>
        <v>1670085.0838000001</v>
      </c>
      <c r="G3" s="22">
        <f>SUM('#0055 Reporting'!H83)</f>
        <v>6298552.0039999895</v>
      </c>
      <c r="H3" s="23">
        <f>+'#0055 Reporting'!J83</f>
        <v>-4628816.498799989</v>
      </c>
      <c r="I3" s="23">
        <f>+'#0055 Reporting'!I83</f>
        <v>349.57859999999999</v>
      </c>
      <c r="J3" s="408">
        <f>+H3+I3</f>
        <v>-4628466.9201999893</v>
      </c>
    </row>
    <row r="4" spans="1:12" ht="30" customHeight="1" thickBot="1" x14ac:dyDescent="0.25">
      <c r="A4" s="29" t="s">
        <v>15</v>
      </c>
      <c r="B4" s="399">
        <f>+'#0055 Recordkeeping'!C26</f>
        <v>187039</v>
      </c>
      <c r="C4" s="400">
        <f>SUM('#0055 Recordkeeping'!D26)</f>
        <v>3.7489774859788598</v>
      </c>
      <c r="D4" s="401">
        <f>SUM('#0055 Recordkeeping'!E26)</f>
        <v>701205</v>
      </c>
      <c r="E4" s="30">
        <f>SUM('#0055 Recordkeeping'!F26)</f>
        <v>0.80540640754130388</v>
      </c>
      <c r="F4" s="31">
        <f>SUM('#0055 Recordkeeping'!G26)</f>
        <v>564755</v>
      </c>
      <c r="G4" s="32">
        <f>SUM('#0055 Recordkeeping'!H26)</f>
        <v>734408.17800000007</v>
      </c>
      <c r="H4" s="33">
        <f>+'#0055 Recordkeeping'!I26</f>
        <v>-169653.17800000001</v>
      </c>
      <c r="I4" s="33">
        <f>+'#0055 Recordkeeping'!J26</f>
        <v>0</v>
      </c>
      <c r="J4" s="408">
        <f>+H4+I4</f>
        <v>-169653.17800000001</v>
      </c>
    </row>
    <row r="5" spans="1:12" ht="30" customHeight="1" thickBot="1" x14ac:dyDescent="0.25">
      <c r="A5" s="34" t="s">
        <v>74</v>
      </c>
      <c r="B5" s="402">
        <v>2365104</v>
      </c>
      <c r="C5" s="404">
        <f>D5/B5</f>
        <v>2.3072850073400577</v>
      </c>
      <c r="D5" s="403">
        <f>SUM(D3:D4)</f>
        <v>5456969</v>
      </c>
      <c r="E5" s="405">
        <f>F5/D5</f>
        <v>0.40953871715232398</v>
      </c>
      <c r="F5" s="407">
        <f>SUM(F3:F4)</f>
        <v>2234840.0838000001</v>
      </c>
      <c r="G5" s="421">
        <f>SUM(G3:G4)</f>
        <v>7032960.1819999898</v>
      </c>
      <c r="H5" s="406">
        <f>SUM(H3:H4)</f>
        <v>-4798469.6767999893</v>
      </c>
      <c r="I5" s="409">
        <f>SUM(I3:I4)</f>
        <v>349.57859999999999</v>
      </c>
      <c r="J5" s="425">
        <f>SUM(J3:J4)</f>
        <v>-4798120.0981999896</v>
      </c>
      <c r="L5" s="15"/>
    </row>
    <row r="10" spans="1:12" hidden="1" x14ac:dyDescent="0.2">
      <c r="B10" s="14" t="s">
        <v>174</v>
      </c>
      <c r="C10" s="14" t="s">
        <v>175</v>
      </c>
    </row>
    <row r="11" spans="1:12" hidden="1" x14ac:dyDescent="0.2">
      <c r="A11" s="14" t="s">
        <v>176</v>
      </c>
      <c r="B11">
        <v>840</v>
      </c>
      <c r="C11" s="419">
        <v>210</v>
      </c>
      <c r="F11" s="420"/>
    </row>
    <row r="12" spans="1:12" hidden="1" x14ac:dyDescent="0.2">
      <c r="A12" s="14" t="s">
        <v>177</v>
      </c>
      <c r="B12" s="36">
        <f>+'#0055 Reporting'!E54</f>
        <v>8358</v>
      </c>
      <c r="C12" s="419">
        <f>+'#0055 Reporting'!I54</f>
        <v>139.57859999999999</v>
      </c>
      <c r="D12" s="36"/>
      <c r="F12" s="420"/>
    </row>
    <row r="13" spans="1:12" hidden="1" x14ac:dyDescent="0.2">
      <c r="A13" s="14"/>
      <c r="B13" s="36">
        <f>SUM(B11:B12)</f>
        <v>9198</v>
      </c>
      <c r="C13" s="419">
        <f>SUM(C11:C12)</f>
        <v>349.57859999999999</v>
      </c>
      <c r="D13" s="36"/>
      <c r="F13" s="420"/>
    </row>
    <row r="14" spans="1:12" hidden="1" x14ac:dyDescent="0.2">
      <c r="A14" s="14"/>
      <c r="B14" s="36"/>
      <c r="C14" s="419"/>
      <c r="D14" s="36"/>
      <c r="F14" s="420"/>
    </row>
    <row r="15" spans="1:12" ht="13.5" hidden="1" thickBot="1" x14ac:dyDescent="0.25">
      <c r="B15" s="14"/>
      <c r="C15" s="36"/>
      <c r="D15" s="14"/>
      <c r="F15" s="420"/>
    </row>
    <row r="16" spans="1:12" ht="34.5" hidden="1" thickBot="1" x14ac:dyDescent="0.25">
      <c r="B16" s="6" t="s">
        <v>22</v>
      </c>
      <c r="C16" s="161" t="s">
        <v>69</v>
      </c>
      <c r="D16" s="161" t="s">
        <v>23</v>
      </c>
      <c r="E16" s="161" t="s">
        <v>24</v>
      </c>
      <c r="F16" s="162" t="s">
        <v>25</v>
      </c>
      <c r="G16" s="163" t="s">
        <v>17</v>
      </c>
      <c r="H16" s="161" t="s">
        <v>26</v>
      </c>
      <c r="I16" s="164" t="s">
        <v>28</v>
      </c>
      <c r="J16" s="162" t="s">
        <v>18</v>
      </c>
    </row>
    <row r="17" spans="1:10" hidden="1" x14ac:dyDescent="0.2">
      <c r="A17" s="237" t="s">
        <v>13</v>
      </c>
      <c r="B17" s="426">
        <f>+'#0055 Reporting'!C79</f>
        <v>56</v>
      </c>
      <c r="C17" s="429">
        <f>+D17/B17</f>
        <v>613.16071428571433</v>
      </c>
      <c r="D17" s="426">
        <f>+'#0055 Reporting'!E79+'#0055 Recordkeeping'!E23</f>
        <v>34337</v>
      </c>
      <c r="E17" s="426">
        <f>+F17/D17</f>
        <v>0.23465687742085797</v>
      </c>
      <c r="F17" s="426">
        <f>+'#0055 Reporting'!G79+'#0055 Recordkeeping'!G23</f>
        <v>8057.4132</v>
      </c>
      <c r="G17" s="426">
        <f>+'#0055 Reporting'!H79+'#0055 Recordkeeping'!H23</f>
        <v>264271.94999999995</v>
      </c>
      <c r="H17" s="426">
        <f>+'#0055 Reporting'!I79+'#0055 Recordkeeping'!J23</f>
        <v>210</v>
      </c>
      <c r="I17" s="426">
        <f>+'#0055 Reporting'!J79+'#0055 Recordkeeping'!I23</f>
        <v>-256424.53680000003</v>
      </c>
      <c r="J17" s="426">
        <f>+'#0055 Reporting'!K79+'#0055 Recordkeeping'!K23</f>
        <v>-256214.53680000003</v>
      </c>
    </row>
    <row r="18" spans="1:10" hidden="1" x14ac:dyDescent="0.2">
      <c r="A18" s="238" t="s">
        <v>14</v>
      </c>
      <c r="B18" s="426">
        <f>+'#0055 Reporting'!C80</f>
        <v>20398</v>
      </c>
      <c r="C18" s="429">
        <f t="shared" ref="C18:C21" si="0">+D18/B18</f>
        <v>36.562015883910185</v>
      </c>
      <c r="D18" s="426">
        <f>+'#0055 Reporting'!E80+'#0055 Recordkeeping'!E24</f>
        <v>745792</v>
      </c>
      <c r="E18" s="426">
        <f t="shared" ref="E18:E21" si="1">+F18/D18</f>
        <v>0.88840088871964307</v>
      </c>
      <c r="F18" s="426">
        <f>+'#0055 Reporting'!G80+'#0055 Recordkeeping'!G24</f>
        <v>662562.27560000005</v>
      </c>
      <c r="G18" s="426">
        <f>+'#0055 Reporting'!H80+'#0055 Recordkeeping'!H24</f>
        <v>3732375.713999989</v>
      </c>
      <c r="H18" s="426">
        <f>+'#0055 Reporting'!I80+'#0055 Recordkeeping'!J24</f>
        <v>139.57859999999999</v>
      </c>
      <c r="I18" s="426">
        <f>+'#0055 Reporting'!J80+'#0055 Recordkeeping'!I24</f>
        <v>-3069953.0169999888</v>
      </c>
      <c r="J18" s="426">
        <f>+'#0055 Reporting'!K80+'#0055 Recordkeeping'!K24</f>
        <v>-3069813.4383999887</v>
      </c>
    </row>
    <row r="19" spans="1:10" hidden="1" x14ac:dyDescent="0.2">
      <c r="A19" s="239" t="s">
        <v>57</v>
      </c>
      <c r="B19" s="426">
        <f>+'#0055 Reporting'!C81</f>
        <v>166585</v>
      </c>
      <c r="C19" s="429">
        <f t="shared" si="0"/>
        <v>15</v>
      </c>
      <c r="D19" s="426">
        <f>+'#0055 Reporting'!E81+'#0055 Recordkeeping'!E25</f>
        <v>2498775</v>
      </c>
      <c r="E19" s="426">
        <f t="shared" si="1"/>
        <v>0.55364768736680969</v>
      </c>
      <c r="F19" s="426">
        <f>+'#0055 Reporting'!G81+'#0055 Recordkeeping'!G25</f>
        <v>1383441</v>
      </c>
      <c r="G19" s="426">
        <f>+'#0055 Reporting'!H81+'#0055 Recordkeeping'!H25</f>
        <v>2868906</v>
      </c>
      <c r="H19" s="426">
        <f>+'#0055 Reporting'!I81+'#0055 Recordkeeping'!J25</f>
        <v>0</v>
      </c>
      <c r="I19" s="426">
        <f>+'#0055 Reporting'!J81+'#0055 Recordkeeping'!I25</f>
        <v>-1485465</v>
      </c>
      <c r="J19" s="426">
        <f>+'#0055 Reporting'!K81+'#0055 Recordkeeping'!K25</f>
        <v>-1485465</v>
      </c>
    </row>
    <row r="20" spans="1:10" ht="13.5" hidden="1" thickBot="1" x14ac:dyDescent="0.25">
      <c r="A20" s="240" t="s">
        <v>58</v>
      </c>
      <c r="B20" s="426">
        <f>+'#0055 Reporting'!C82</f>
        <v>2178065</v>
      </c>
      <c r="C20" s="429">
        <f t="shared" si="0"/>
        <v>1</v>
      </c>
      <c r="D20" s="426">
        <f>+'#0055 Reporting'!E82</f>
        <v>2178065</v>
      </c>
      <c r="E20" s="426">
        <f t="shared" si="1"/>
        <v>8.3000000000000004E-2</v>
      </c>
      <c r="F20" s="428">
        <f>+'#0055 Reporting'!G82</f>
        <v>180779.39500000002</v>
      </c>
      <c r="G20" s="426">
        <f>+'#0055 Reporting'!H82</f>
        <v>167406.51800000001</v>
      </c>
      <c r="H20" s="426">
        <f>+'#0055 Reporting'!I82</f>
        <v>0</v>
      </c>
      <c r="I20" s="426">
        <f>+'#0055 Reporting'!J82</f>
        <v>13372.877000000008</v>
      </c>
      <c r="J20" s="426">
        <f>+'#0055 Reporting'!K82</f>
        <v>13372.877000000008</v>
      </c>
    </row>
    <row r="21" spans="1:10" ht="13.5" hidden="1" thickBot="1" x14ac:dyDescent="0.25">
      <c r="A21" s="242" t="s">
        <v>178</v>
      </c>
      <c r="B21" s="426">
        <f>SUM(B17:B20)</f>
        <v>2365104</v>
      </c>
      <c r="C21" s="429">
        <f t="shared" si="0"/>
        <v>2.3072850073400577</v>
      </c>
      <c r="D21" s="426">
        <f>SUM(D17:D20)</f>
        <v>5456969</v>
      </c>
      <c r="E21" s="426">
        <f t="shared" si="1"/>
        <v>0.40953871715232398</v>
      </c>
      <c r="F21" s="426">
        <f>SUM(F17:F20)</f>
        <v>2234840.0838000001</v>
      </c>
      <c r="G21" s="426">
        <f>SUM(G17:G20)</f>
        <v>7032960.1819999889</v>
      </c>
      <c r="H21" s="426">
        <f>+'#0055 Reporting'!I83</f>
        <v>349.57859999999999</v>
      </c>
      <c r="I21" s="426">
        <f>SUM(I17:I20)</f>
        <v>-4798469.6767999884</v>
      </c>
      <c r="J21" s="426">
        <f>SUM(J17:J20)</f>
        <v>-4798120.0981999878</v>
      </c>
    </row>
    <row r="22" spans="1:10" hidden="1" x14ac:dyDescent="0.2">
      <c r="I22" s="427"/>
    </row>
    <row r="23" spans="1:10" hidden="1" x14ac:dyDescent="0.2">
      <c r="D23" s="427"/>
    </row>
    <row r="24" spans="1:10" hidden="1" x14ac:dyDescent="0.2">
      <c r="A24" s="432" t="s">
        <v>179</v>
      </c>
      <c r="B24" s="427">
        <f>+B18+B19</f>
        <v>186983</v>
      </c>
      <c r="C24" s="430">
        <f>+D24/B24</f>
        <v>17.352203141462059</v>
      </c>
      <c r="D24" s="427">
        <f>+D18+D19</f>
        <v>3244567</v>
      </c>
      <c r="E24" s="427">
        <f>+F24/D24</f>
        <v>0.63059362793247919</v>
      </c>
      <c r="F24" s="427">
        <f>+F18+F19</f>
        <v>2046003.2756000001</v>
      </c>
      <c r="G24" s="427">
        <f>+G18+G19</f>
        <v>6601281.7139999885</v>
      </c>
      <c r="H24" s="427">
        <f>+H18+H19</f>
        <v>139.57859999999999</v>
      </c>
      <c r="I24" s="427">
        <f>+I18+I19</f>
        <v>-4555418.0169999888</v>
      </c>
      <c r="J24" s="427">
        <f>+J18+J19</f>
        <v>-4555278.4383999892</v>
      </c>
    </row>
  </sheetData>
  <phoneticPr fontId="5" type="noConversion"/>
  <pageMargins left="0.48" right="0.44" top="1" bottom="1" header="0.5" footer="0.5"/>
  <pageSetup scale="84" orientation="landscape" r:id="rId1"/>
  <headerFooter alignWithMargins="0">
    <oddHeader xml:space="preserve">&amp;CSUMMARY OF BURDEN #0584-0055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#0055 Reporting</vt:lpstr>
      <vt:lpstr>#0055 Recordkeeping</vt:lpstr>
      <vt:lpstr>#0055 BURDEN SUMMARY</vt:lpstr>
      <vt:lpstr>'#0055 Recordkeeping'!Print_Area</vt:lpstr>
      <vt:lpstr>'#0055 Recordkeeping'!Print_Titles</vt:lpstr>
      <vt:lpstr>'#0055 Reporting'!Print_Titles</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dc:creator>
  <cp:lastModifiedBy>lywilliams</cp:lastModifiedBy>
  <cp:lastPrinted>2013-08-15T15:08:04Z</cp:lastPrinted>
  <dcterms:created xsi:type="dcterms:W3CDTF">2000-04-18T13:19:19Z</dcterms:created>
  <dcterms:modified xsi:type="dcterms:W3CDTF">2013-08-16T17:46:36Z</dcterms:modified>
</cp:coreProperties>
</file>