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15" windowWidth="15225" windowHeight="8895"/>
  </bookViews>
  <sheets>
    <sheet name="#0055 Reporting" sheetId="2" r:id="rId1"/>
    <sheet name="#0055 Recordkeeping" sheetId="1" r:id="rId2"/>
    <sheet name="#0055 BURDEN SUMMARY" sheetId="3" r:id="rId3"/>
  </sheets>
  <definedNames>
    <definedName name="_xlnm._FilterDatabase" localSheetId="0" hidden="1">'#0055 Reporting'!$A$1:$K$66</definedName>
    <definedName name="_xlnm.Print_Area" localSheetId="1">'#0055 Recordkeeping'!$A$1:$K$26</definedName>
    <definedName name="_xlnm.Print_Titles" localSheetId="1">'#0055 Recordkeeping'!$1:$2</definedName>
    <definedName name="_xlnm.Print_Titles" localSheetId="0">'#0055 Reporting'!$1:$2</definedName>
  </definedNames>
  <calcPr calcId="145621"/>
</workbook>
</file>

<file path=xl/calcChain.xml><?xml version="1.0" encoding="utf-8"?>
<calcChain xmlns="http://schemas.openxmlformats.org/spreadsheetml/2006/main">
  <c r="H5" i="3" l="1"/>
  <c r="J82" i="2"/>
  <c r="J81" i="2"/>
  <c r="I19" i="3" s="1"/>
  <c r="J80" i="2"/>
  <c r="J79" i="2"/>
  <c r="H24" i="3"/>
  <c r="G24" i="3"/>
  <c r="F24" i="3"/>
  <c r="E24" i="3" s="1"/>
  <c r="D24" i="3"/>
  <c r="C24" i="3" s="1"/>
  <c r="B24" i="3"/>
  <c r="I20" i="3"/>
  <c r="I18" i="3"/>
  <c r="I17" i="3"/>
  <c r="H20" i="3"/>
  <c r="H19" i="3"/>
  <c r="H18" i="3"/>
  <c r="H17" i="3"/>
  <c r="H21" i="3"/>
  <c r="G21" i="3"/>
  <c r="G20" i="3"/>
  <c r="G18" i="3"/>
  <c r="G19" i="3"/>
  <c r="G17" i="3"/>
  <c r="F20" i="3"/>
  <c r="F21" i="3" s="1"/>
  <c r="E18" i="3"/>
  <c r="E19" i="3"/>
  <c r="E17" i="3"/>
  <c r="F18" i="3"/>
  <c r="F19" i="3"/>
  <c r="F17" i="3"/>
  <c r="C18" i="3"/>
  <c r="C19" i="3"/>
  <c r="C20" i="3"/>
  <c r="C17" i="3"/>
  <c r="D21" i="3"/>
  <c r="C21" i="3" s="1"/>
  <c r="D18" i="3"/>
  <c r="D19" i="3"/>
  <c r="D17" i="3"/>
  <c r="D20" i="3"/>
  <c r="B21" i="3"/>
  <c r="B18" i="3"/>
  <c r="B19" i="3"/>
  <c r="B20" i="3"/>
  <c r="B17" i="3"/>
  <c r="B13" i="3"/>
  <c r="C13" i="3"/>
  <c r="C12" i="3"/>
  <c r="B12" i="3"/>
  <c r="K48" i="2"/>
  <c r="J4" i="3"/>
  <c r="I4" i="3"/>
  <c r="H4" i="3"/>
  <c r="I79" i="2"/>
  <c r="I54" i="2"/>
  <c r="I48" i="2"/>
  <c r="E4" i="2"/>
  <c r="G4" i="2"/>
  <c r="J4" i="2" s="1"/>
  <c r="K4" i="2" s="1"/>
  <c r="E21" i="3" l="1"/>
  <c r="I24" i="3"/>
  <c r="I21" i="3"/>
  <c r="E20" i="3"/>
  <c r="E36" i="2"/>
  <c r="G36" i="2" s="1"/>
  <c r="J36" i="2" s="1"/>
  <c r="K36" i="2" s="1"/>
  <c r="J47" i="2"/>
  <c r="K47" i="2" s="1"/>
  <c r="C82" i="2"/>
  <c r="E35" i="2" l="1"/>
  <c r="G35" i="2" s="1"/>
  <c r="I66" i="2"/>
  <c r="H66" i="2" l="1"/>
  <c r="E65" i="2"/>
  <c r="G65" i="2" s="1"/>
  <c r="J65" i="2" s="1"/>
  <c r="K65" i="2" s="1"/>
  <c r="H6" i="1" l="1"/>
  <c r="C80" i="2"/>
  <c r="C71" i="2"/>
  <c r="C81" i="2" s="1"/>
  <c r="J35" i="2"/>
  <c r="K35" i="2" s="1"/>
  <c r="H48" i="2"/>
  <c r="H71" i="2"/>
  <c r="E60" i="2"/>
  <c r="E61" i="2"/>
  <c r="E56" i="2"/>
  <c r="E55" i="2"/>
  <c r="G55" i="2" s="1"/>
  <c r="J55" i="2" s="1"/>
  <c r="K55" i="2" s="1"/>
  <c r="E54" i="2"/>
  <c r="G54" i="2" s="1"/>
  <c r="K54" i="2" s="1"/>
  <c r="E53" i="2"/>
  <c r="G56" i="2" l="1"/>
  <c r="J56" i="2" s="1"/>
  <c r="K56" i="2" s="1"/>
  <c r="E37" i="2"/>
  <c r="G37" i="2" s="1"/>
  <c r="J37" i="2" s="1"/>
  <c r="K37" i="2" s="1"/>
  <c r="E43" i="2"/>
  <c r="G43" i="2" s="1"/>
  <c r="J43" i="2" s="1"/>
  <c r="K43" i="2" s="1"/>
  <c r="E26" i="2"/>
  <c r="G26" i="2" s="1"/>
  <c r="J26" i="2" s="1"/>
  <c r="K26" i="2" s="1"/>
  <c r="E20" i="2"/>
  <c r="G20" i="2" s="1"/>
  <c r="J20" i="2" s="1"/>
  <c r="K20" i="2" s="1"/>
  <c r="H25" i="1"/>
  <c r="F25" i="1"/>
  <c r="C25" i="1"/>
  <c r="C18" i="1"/>
  <c r="E17" i="1"/>
  <c r="E18" i="1" s="1"/>
  <c r="C23" i="1"/>
  <c r="E5" i="1"/>
  <c r="G5" i="1" s="1"/>
  <c r="I5" i="1" s="1"/>
  <c r="K5" i="1" s="1"/>
  <c r="E4" i="1"/>
  <c r="G4" i="1" s="1"/>
  <c r="I4" i="1" s="1"/>
  <c r="E69" i="2"/>
  <c r="G69" i="2" s="1"/>
  <c r="J69" i="2" s="1"/>
  <c r="K69" i="2" s="1"/>
  <c r="E59" i="2"/>
  <c r="E58" i="2"/>
  <c r="G58" i="2" s="1"/>
  <c r="J58" i="2" s="1"/>
  <c r="K58" i="2" s="1"/>
  <c r="G53" i="2"/>
  <c r="J53" i="2" s="1"/>
  <c r="K53" i="2" s="1"/>
  <c r="E52" i="2"/>
  <c r="G52" i="2" s="1"/>
  <c r="J52" i="2" s="1"/>
  <c r="K52" i="2" s="1"/>
  <c r="E51" i="2"/>
  <c r="G51" i="2" s="1"/>
  <c r="J51" i="2" s="1"/>
  <c r="K51" i="2" s="1"/>
  <c r="E46" i="2"/>
  <c r="G46" i="2" s="1"/>
  <c r="J46" i="2" s="1"/>
  <c r="K46" i="2" s="1"/>
  <c r="E45" i="2"/>
  <c r="G45" i="2" s="1"/>
  <c r="J45" i="2" s="1"/>
  <c r="K45" i="2" s="1"/>
  <c r="E33" i="2"/>
  <c r="G33" i="2" s="1"/>
  <c r="J33" i="2" s="1"/>
  <c r="K33" i="2" s="1"/>
  <c r="E30" i="2"/>
  <c r="G30" i="2" s="1"/>
  <c r="J30" i="2" s="1"/>
  <c r="K30" i="2" s="1"/>
  <c r="E28" i="2"/>
  <c r="G28" i="2" s="1"/>
  <c r="J28" i="2" s="1"/>
  <c r="K28" i="2" s="1"/>
  <c r="E27" i="2"/>
  <c r="G27" i="2" s="1"/>
  <c r="J27" i="2" s="1"/>
  <c r="K27" i="2" s="1"/>
  <c r="E21" i="2"/>
  <c r="G21" i="2" s="1"/>
  <c r="E19" i="2"/>
  <c r="G19" i="2" s="1"/>
  <c r="J19" i="2" s="1"/>
  <c r="K19" i="2" s="1"/>
  <c r="E18" i="2"/>
  <c r="G18" i="2" s="1"/>
  <c r="J18" i="2" s="1"/>
  <c r="K18" i="2" s="1"/>
  <c r="E17" i="2"/>
  <c r="G17" i="2" s="1"/>
  <c r="J17" i="2" s="1"/>
  <c r="K17" i="2" s="1"/>
  <c r="E16" i="2"/>
  <c r="G16" i="2" s="1"/>
  <c r="J16" i="2" s="1"/>
  <c r="K16" i="2" s="1"/>
  <c r="E15" i="2"/>
  <c r="G15" i="2" s="1"/>
  <c r="J15" i="2" s="1"/>
  <c r="K15" i="2" s="1"/>
  <c r="E14" i="2"/>
  <c r="G14" i="2" s="1"/>
  <c r="J14" i="2" s="1"/>
  <c r="K14" i="2" s="1"/>
  <c r="E13" i="2"/>
  <c r="G13" i="2" s="1"/>
  <c r="J13" i="2" s="1"/>
  <c r="K13" i="2" s="1"/>
  <c r="E9" i="2"/>
  <c r="G9" i="2" s="1"/>
  <c r="J9" i="2" s="1"/>
  <c r="K9" i="2" s="1"/>
  <c r="E10" i="2"/>
  <c r="G10" i="2" s="1"/>
  <c r="J10" i="2" s="1"/>
  <c r="K10" i="2" s="1"/>
  <c r="E8" i="2"/>
  <c r="G8" i="2" s="1"/>
  <c r="J8" i="2" s="1"/>
  <c r="K8" i="2" s="1"/>
  <c r="E7" i="2"/>
  <c r="G7" i="2" s="1"/>
  <c r="J7" i="2" s="1"/>
  <c r="K7" i="2" s="1"/>
  <c r="E5" i="2"/>
  <c r="G5" i="2" s="1"/>
  <c r="J5" i="2" s="1"/>
  <c r="K5" i="2" s="1"/>
  <c r="C24" i="1"/>
  <c r="H23" i="1"/>
  <c r="E10" i="1"/>
  <c r="G10" i="1" s="1"/>
  <c r="E11" i="1"/>
  <c r="G11" i="1" s="1"/>
  <c r="I11" i="1" s="1"/>
  <c r="K11" i="1" s="1"/>
  <c r="H13" i="1"/>
  <c r="H24" i="1" s="1"/>
  <c r="E12" i="1"/>
  <c r="G12" i="1" s="1"/>
  <c r="I12" i="1" s="1"/>
  <c r="K12" i="1" s="1"/>
  <c r="H80" i="2"/>
  <c r="H81" i="2"/>
  <c r="H75" i="2"/>
  <c r="E6" i="2"/>
  <c r="G6" i="2" s="1"/>
  <c r="J6" i="2" s="1"/>
  <c r="K6" i="2" s="1"/>
  <c r="E11" i="2"/>
  <c r="G11" i="2" s="1"/>
  <c r="J11" i="2" s="1"/>
  <c r="K11" i="2" s="1"/>
  <c r="E12" i="2"/>
  <c r="G12" i="2" s="1"/>
  <c r="J12" i="2" s="1"/>
  <c r="K12" i="2" s="1"/>
  <c r="E22" i="2"/>
  <c r="G22" i="2" s="1"/>
  <c r="J22" i="2" s="1"/>
  <c r="K22" i="2" s="1"/>
  <c r="E23" i="2"/>
  <c r="G23" i="2" s="1"/>
  <c r="J23" i="2" s="1"/>
  <c r="K23" i="2" s="1"/>
  <c r="E24" i="2"/>
  <c r="G24" i="2" s="1"/>
  <c r="J24" i="2" s="1"/>
  <c r="K24" i="2" s="1"/>
  <c r="G25" i="2"/>
  <c r="J25" i="2" s="1"/>
  <c r="K25" i="2" s="1"/>
  <c r="E29" i="2"/>
  <c r="G29" i="2" s="1"/>
  <c r="J29" i="2" s="1"/>
  <c r="K29" i="2" s="1"/>
  <c r="E31" i="2"/>
  <c r="G31" i="2" s="1"/>
  <c r="J31" i="2" s="1"/>
  <c r="K31" i="2" s="1"/>
  <c r="E32" i="2"/>
  <c r="G32" i="2" s="1"/>
  <c r="J32" i="2" s="1"/>
  <c r="K32" i="2" s="1"/>
  <c r="E34" i="2"/>
  <c r="G34" i="2" s="1"/>
  <c r="J34" i="2" s="1"/>
  <c r="K34" i="2" s="1"/>
  <c r="G38" i="2"/>
  <c r="J38" i="2" s="1"/>
  <c r="K38" i="2" s="1"/>
  <c r="E39" i="2"/>
  <c r="G39" i="2" s="1"/>
  <c r="J39" i="2" s="1"/>
  <c r="K39" i="2" s="1"/>
  <c r="E40" i="2"/>
  <c r="G40" i="2" s="1"/>
  <c r="J40" i="2" s="1"/>
  <c r="K40" i="2" s="1"/>
  <c r="E41" i="2"/>
  <c r="G41" i="2" s="1"/>
  <c r="J41" i="2" s="1"/>
  <c r="K41" i="2" s="1"/>
  <c r="E42" i="2"/>
  <c r="G42" i="2" s="1"/>
  <c r="J42" i="2" s="1"/>
  <c r="K42" i="2" s="1"/>
  <c r="E44" i="2"/>
  <c r="G44" i="2" s="1"/>
  <c r="J44" i="2" s="1"/>
  <c r="K44" i="2" s="1"/>
  <c r="E57" i="2"/>
  <c r="G57" i="2" s="1"/>
  <c r="J57" i="2" s="1"/>
  <c r="K57" i="2" s="1"/>
  <c r="G60" i="2"/>
  <c r="J60" i="2" s="1"/>
  <c r="K60" i="2" s="1"/>
  <c r="G61" i="2"/>
  <c r="J61" i="2" s="1"/>
  <c r="K61" i="2" s="1"/>
  <c r="E62" i="2"/>
  <c r="G62" i="2" s="1"/>
  <c r="J62" i="2" s="1"/>
  <c r="K62" i="2" s="1"/>
  <c r="E63" i="2"/>
  <c r="G63" i="2" s="1"/>
  <c r="J63" i="2" s="1"/>
  <c r="K63" i="2" s="1"/>
  <c r="E64" i="2"/>
  <c r="G64" i="2" s="1"/>
  <c r="J64" i="2" s="1"/>
  <c r="K64" i="2" s="1"/>
  <c r="E70" i="2"/>
  <c r="G70" i="2" s="1"/>
  <c r="J70" i="2" s="1"/>
  <c r="K70" i="2" s="1"/>
  <c r="E74" i="2"/>
  <c r="G74" i="2" s="1"/>
  <c r="J74" i="2" s="1"/>
  <c r="K74" i="2" s="1"/>
  <c r="C83" i="2"/>
  <c r="B3" i="3" s="1"/>
  <c r="E25" i="1"/>
  <c r="I21" i="2" l="1"/>
  <c r="K21" i="2" s="1"/>
  <c r="E6" i="1"/>
  <c r="H26" i="1"/>
  <c r="J48" i="2"/>
  <c r="J71" i="2"/>
  <c r="K71" i="2" s="1"/>
  <c r="J75" i="2"/>
  <c r="K75" i="2" s="1"/>
  <c r="G59" i="2"/>
  <c r="J59" i="2" s="1"/>
  <c r="K59" i="2" s="1"/>
  <c r="K4" i="1"/>
  <c r="I6" i="1"/>
  <c r="I23" i="1" s="1"/>
  <c r="G17" i="1"/>
  <c r="E66" i="2"/>
  <c r="E75" i="2"/>
  <c r="D75" i="2" s="1"/>
  <c r="G4" i="3"/>
  <c r="E48" i="2"/>
  <c r="D48" i="2" s="1"/>
  <c r="C26" i="1"/>
  <c r="B4" i="3" s="1"/>
  <c r="D18" i="1"/>
  <c r="D25" i="1" s="1"/>
  <c r="G75" i="2"/>
  <c r="G82" i="2" s="1"/>
  <c r="G6" i="1"/>
  <c r="F6" i="1" s="1"/>
  <c r="E13" i="1"/>
  <c r="D13" i="1" s="1"/>
  <c r="D24" i="1" s="1"/>
  <c r="I10" i="1"/>
  <c r="G13" i="1"/>
  <c r="H82" i="2"/>
  <c r="G71" i="2"/>
  <c r="G48" i="2"/>
  <c r="E71" i="2"/>
  <c r="I80" i="2"/>
  <c r="H79" i="2"/>
  <c r="D23" i="1" l="1"/>
  <c r="D6" i="1"/>
  <c r="E23" i="1"/>
  <c r="K82" i="2"/>
  <c r="J20" i="3" s="1"/>
  <c r="G66" i="2"/>
  <c r="G18" i="1"/>
  <c r="F18" i="1" s="1"/>
  <c r="G25" i="1"/>
  <c r="I17" i="1"/>
  <c r="E82" i="2"/>
  <c r="D82" i="2" s="1"/>
  <c r="E79" i="2"/>
  <c r="D79" i="2" s="1"/>
  <c r="E24" i="1"/>
  <c r="E26" i="1" s="1"/>
  <c r="H83" i="2"/>
  <c r="F75" i="2"/>
  <c r="K6" i="1"/>
  <c r="F23" i="1"/>
  <c r="G23" i="1"/>
  <c r="K23" i="1" s="1"/>
  <c r="G24" i="1"/>
  <c r="F13" i="1"/>
  <c r="F24" i="1" s="1"/>
  <c r="I13" i="1"/>
  <c r="K10" i="1"/>
  <c r="F71" i="2"/>
  <c r="G81" i="2"/>
  <c r="K81" i="2" s="1"/>
  <c r="J19" i="3" s="1"/>
  <c r="D71" i="2"/>
  <c r="E81" i="2"/>
  <c r="D81" i="2" s="1"/>
  <c r="I83" i="2"/>
  <c r="I3" i="3" s="1"/>
  <c r="I5" i="3" s="1"/>
  <c r="G79" i="2"/>
  <c r="F48" i="2"/>
  <c r="J66" i="2" l="1"/>
  <c r="K66" i="2" s="1"/>
  <c r="F82" i="2"/>
  <c r="K17" i="1"/>
  <c r="I18" i="1"/>
  <c r="G26" i="1"/>
  <c r="K13" i="1"/>
  <c r="I24" i="1"/>
  <c r="G3" i="3"/>
  <c r="G5" i="3" s="1"/>
  <c r="D26" i="1"/>
  <c r="C4" i="3" s="1"/>
  <c r="D4" i="3"/>
  <c r="F79" i="2"/>
  <c r="K79" i="2"/>
  <c r="J17" i="3" s="1"/>
  <c r="G80" i="2"/>
  <c r="F81" i="2"/>
  <c r="F66" i="2"/>
  <c r="D66" i="2"/>
  <c r="E80" i="2"/>
  <c r="G83" i="2" l="1"/>
  <c r="F3" i="3" s="1"/>
  <c r="J83" i="2"/>
  <c r="H3" i="3" s="1"/>
  <c r="J3" i="3" s="1"/>
  <c r="K18" i="1"/>
  <c r="I25" i="1"/>
  <c r="K25" i="1" s="1"/>
  <c r="F80" i="2"/>
  <c r="F26" i="1"/>
  <c r="E4" i="3" s="1"/>
  <c r="F4" i="3"/>
  <c r="K24" i="1"/>
  <c r="D80" i="2"/>
  <c r="E83" i="2"/>
  <c r="D3" i="3" s="1"/>
  <c r="K80" i="2" l="1"/>
  <c r="J18" i="3" s="1"/>
  <c r="F5" i="3"/>
  <c r="K26" i="1"/>
  <c r="I26" i="1"/>
  <c r="J5" i="3"/>
  <c r="K83" i="2"/>
  <c r="D83" i="2"/>
  <c r="C3" i="3" s="1"/>
  <c r="F83" i="2"/>
  <c r="E3" i="3" s="1"/>
  <c r="D5" i="3"/>
  <c r="C5" i="3" s="1"/>
  <c r="J24" i="3" l="1"/>
  <c r="J21" i="3"/>
  <c r="E5" i="3"/>
</calcChain>
</file>

<file path=xl/comments1.xml><?xml version="1.0" encoding="utf-8"?>
<comments xmlns="http://schemas.openxmlformats.org/spreadsheetml/2006/main">
  <authors>
    <author>Barbara J. Smith</author>
    <author>SWRO</author>
    <author>bkowtha</author>
    <author>BBrennan</author>
  </authors>
  <commentList>
    <comment ref="C5" authorId="0">
      <text>
        <r>
          <rPr>
            <b/>
            <sz val="8"/>
            <color indexed="81"/>
            <rFont val="Tahoma"/>
            <family val="2"/>
          </rPr>
          <t>Barbara J. Smith:</t>
        </r>
        <r>
          <rPr>
            <sz val="8"/>
            <color indexed="81"/>
            <rFont val="Tahoma"/>
            <family val="2"/>
          </rPr>
          <t xml:space="preserve">
Cuurent number of CACFP SAs is 56.</t>
        </r>
      </text>
    </comment>
    <comment ref="F5" authorId="1">
      <text>
        <r>
          <rPr>
            <b/>
            <sz val="9"/>
            <color indexed="81"/>
            <rFont val="Tahoma"/>
            <family val="2"/>
          </rPr>
          <t>SD: Process simplified due to advanced technology
and previous burden included admininstrative burden.</t>
        </r>
      </text>
    </comment>
    <comment ref="G5" authorId="2">
      <text>
        <r>
          <rPr>
            <b/>
            <sz val="8"/>
            <color indexed="81"/>
            <rFont val="Tahoma"/>
            <family val="2"/>
          </rPr>
          <t>bkowtha:</t>
        </r>
        <r>
          <rPr>
            <sz val="8"/>
            <color indexed="81"/>
            <rFont val="Tahoma"/>
            <family val="2"/>
          </rPr>
          <t xml:space="preserve">
reduction in burden due to - see comment in column F.</t>
        </r>
      </text>
    </comment>
    <comment ref="F6" authorId="1">
      <text>
        <r>
          <rPr>
            <b/>
            <sz val="9"/>
            <color indexed="81"/>
            <rFont val="Tahoma"/>
            <family val="2"/>
          </rPr>
          <t>SD: Process simplified due to advanced technology
and previous burden included admininstrative burden.</t>
        </r>
        <r>
          <rPr>
            <sz val="9"/>
            <color indexed="81"/>
            <rFont val="Tahoma"/>
            <family val="2"/>
          </rPr>
          <t xml:space="preserve">
</t>
        </r>
      </text>
    </comment>
    <comment ref="G6" authorId="2">
      <text>
        <r>
          <rPr>
            <b/>
            <sz val="8"/>
            <color indexed="81"/>
            <rFont val="Tahoma"/>
            <family val="2"/>
          </rPr>
          <t>bkowtha:</t>
        </r>
        <r>
          <rPr>
            <sz val="8"/>
            <color indexed="81"/>
            <rFont val="Tahoma"/>
            <family val="2"/>
          </rPr>
          <t xml:space="preserve">
reduction in burden due to - see comment in column F.</t>
        </r>
      </text>
    </comment>
    <comment ref="F7" authorId="1">
      <text>
        <r>
          <rPr>
            <b/>
            <sz val="9"/>
            <color indexed="81"/>
            <rFont val="Tahoma"/>
            <family val="2"/>
          </rPr>
          <t>SD: Process simplified due to advanced technology
and previous burden included admininstrative burden.</t>
        </r>
        <r>
          <rPr>
            <sz val="9"/>
            <color indexed="81"/>
            <rFont val="Tahoma"/>
            <family val="2"/>
          </rPr>
          <t xml:space="preserve">
</t>
        </r>
      </text>
    </comment>
    <comment ref="G7" authorId="2">
      <text>
        <r>
          <rPr>
            <b/>
            <sz val="8"/>
            <color indexed="81"/>
            <rFont val="Tahoma"/>
            <family val="2"/>
          </rPr>
          <t>bkowtha:</t>
        </r>
        <r>
          <rPr>
            <sz val="8"/>
            <color indexed="81"/>
            <rFont val="Tahoma"/>
            <family val="2"/>
          </rPr>
          <t xml:space="preserve">
reduction in burden due to - see comment in column F.</t>
        </r>
      </text>
    </comment>
    <comment ref="F8" authorId="1">
      <text>
        <r>
          <rPr>
            <b/>
            <sz val="9"/>
            <color indexed="81"/>
            <rFont val="Tahoma"/>
            <family val="2"/>
          </rPr>
          <t>SD: Process simplified due to advanced technology.</t>
        </r>
        <r>
          <rPr>
            <sz val="9"/>
            <color indexed="81"/>
            <rFont val="Tahoma"/>
            <family val="2"/>
          </rPr>
          <t xml:space="preserve">
</t>
        </r>
      </text>
    </comment>
    <comment ref="G8" authorId="2">
      <text>
        <r>
          <rPr>
            <b/>
            <sz val="8"/>
            <color indexed="81"/>
            <rFont val="Tahoma"/>
            <family val="2"/>
          </rPr>
          <t>bkowtha:</t>
        </r>
        <r>
          <rPr>
            <sz val="8"/>
            <color indexed="81"/>
            <rFont val="Tahoma"/>
            <family val="2"/>
          </rPr>
          <t xml:space="preserve">
reduction in burden due to - see comment in column F.</t>
        </r>
      </text>
    </comment>
    <comment ref="F9" authorId="1">
      <text>
        <r>
          <rPr>
            <b/>
            <sz val="9"/>
            <color indexed="81"/>
            <rFont val="Tahoma"/>
            <family val="2"/>
          </rPr>
          <t>SD: Process simplified due to advanced technology (NDL system).</t>
        </r>
        <r>
          <rPr>
            <sz val="9"/>
            <color indexed="81"/>
            <rFont val="Tahoma"/>
            <family val="2"/>
          </rPr>
          <t xml:space="preserve">
</t>
        </r>
      </text>
    </comment>
    <comment ref="G9" authorId="2">
      <text>
        <r>
          <rPr>
            <b/>
            <sz val="8"/>
            <color indexed="81"/>
            <rFont val="Tahoma"/>
            <family val="2"/>
          </rPr>
          <t>bkowtha:</t>
        </r>
        <r>
          <rPr>
            <sz val="8"/>
            <color indexed="81"/>
            <rFont val="Tahoma"/>
            <family val="2"/>
          </rPr>
          <t xml:space="preserve">
reduction in burden due to - see comment in column F.</t>
        </r>
      </text>
    </comment>
    <comment ref="F10" authorId="1">
      <text>
        <r>
          <rPr>
            <b/>
            <sz val="9"/>
            <color indexed="81"/>
            <rFont val="Tahoma"/>
            <family val="2"/>
          </rPr>
          <t>SD: Process simplified due to advanced technology.</t>
        </r>
        <r>
          <rPr>
            <sz val="9"/>
            <color indexed="81"/>
            <rFont val="Tahoma"/>
            <family val="2"/>
          </rPr>
          <t xml:space="preserve">
</t>
        </r>
      </text>
    </comment>
    <comment ref="G10" authorId="2">
      <text>
        <r>
          <rPr>
            <b/>
            <sz val="8"/>
            <color indexed="81"/>
            <rFont val="Tahoma"/>
            <family val="2"/>
          </rPr>
          <t>bkowtha:</t>
        </r>
        <r>
          <rPr>
            <sz val="8"/>
            <color indexed="81"/>
            <rFont val="Tahoma"/>
            <family val="2"/>
          </rPr>
          <t xml:space="preserve">
reduction in burden due to - see comment in column F.</t>
        </r>
      </text>
    </comment>
    <comment ref="C11" authorId="1">
      <text>
        <r>
          <rPr>
            <b/>
            <sz val="9"/>
            <color indexed="81"/>
            <rFont val="Tahoma"/>
            <family val="2"/>
          </rPr>
          <t>SD: Most SAs already have this procedure due to implementation of published guidance.</t>
        </r>
        <r>
          <rPr>
            <sz val="9"/>
            <color indexed="81"/>
            <rFont val="Tahoma"/>
            <family val="2"/>
          </rPr>
          <t xml:space="preserve">
</t>
        </r>
      </text>
    </comment>
    <comment ref="G11" authorId="2">
      <text>
        <r>
          <rPr>
            <b/>
            <sz val="8"/>
            <color indexed="81"/>
            <rFont val="Tahoma"/>
            <family val="2"/>
          </rPr>
          <t>bkowtha:</t>
        </r>
        <r>
          <rPr>
            <sz val="8"/>
            <color indexed="81"/>
            <rFont val="Tahoma"/>
            <family val="2"/>
          </rPr>
          <t xml:space="preserve">
reduction in burden due to - see comment in column C.</t>
        </r>
      </text>
    </comment>
    <comment ref="C12" authorId="1">
      <text>
        <r>
          <rPr>
            <b/>
            <sz val="9"/>
            <color indexed="81"/>
            <rFont val="Tahoma"/>
            <family val="2"/>
          </rPr>
          <t>SD: Some Sas already have this procedure due to implementation of published guidance.</t>
        </r>
        <r>
          <rPr>
            <sz val="9"/>
            <color indexed="81"/>
            <rFont val="Tahoma"/>
            <family val="2"/>
          </rPr>
          <t xml:space="preserve">
</t>
        </r>
      </text>
    </comment>
    <comment ref="G12" authorId="2">
      <text>
        <r>
          <rPr>
            <b/>
            <sz val="8"/>
            <color indexed="81"/>
            <rFont val="Tahoma"/>
            <family val="2"/>
          </rPr>
          <t>bkowtha:</t>
        </r>
        <r>
          <rPr>
            <sz val="8"/>
            <color indexed="81"/>
            <rFont val="Tahoma"/>
            <family val="2"/>
          </rPr>
          <t xml:space="preserve">
reduction in burden due to - see comment in column F.</t>
        </r>
      </text>
    </comment>
    <comment ref="F13" authorId="1">
      <text>
        <r>
          <rPr>
            <b/>
            <sz val="9"/>
            <color indexed="81"/>
            <rFont val="Tahoma"/>
            <family val="2"/>
          </rPr>
          <t>SD: Process simplified due to advanced technology.</t>
        </r>
        <r>
          <rPr>
            <sz val="9"/>
            <color indexed="81"/>
            <rFont val="Tahoma"/>
            <family val="2"/>
          </rPr>
          <t xml:space="preserve">
</t>
        </r>
      </text>
    </comment>
    <comment ref="G13" authorId="2">
      <text>
        <r>
          <rPr>
            <b/>
            <sz val="8"/>
            <color indexed="81"/>
            <rFont val="Tahoma"/>
            <family val="2"/>
          </rPr>
          <t>bkowtha:</t>
        </r>
        <r>
          <rPr>
            <sz val="8"/>
            <color indexed="81"/>
            <rFont val="Tahoma"/>
            <family val="2"/>
          </rPr>
          <t xml:space="preserve">
reduction in burden due to - see comment in column F.</t>
        </r>
      </text>
    </comment>
    <comment ref="F14" authorId="1">
      <text>
        <r>
          <rPr>
            <b/>
            <sz val="9"/>
            <color indexed="81"/>
            <rFont val="Tahoma"/>
            <family val="2"/>
          </rPr>
          <t>SD: Process simplified due to advanced technology and batching distribution.</t>
        </r>
        <r>
          <rPr>
            <sz val="9"/>
            <color indexed="81"/>
            <rFont val="Tahoma"/>
            <family val="2"/>
          </rPr>
          <t xml:space="preserve">
</t>
        </r>
      </text>
    </comment>
    <comment ref="G14" authorId="2">
      <text>
        <r>
          <rPr>
            <b/>
            <sz val="8"/>
            <color indexed="81"/>
            <rFont val="Tahoma"/>
            <family val="2"/>
          </rPr>
          <t>bkowtha:</t>
        </r>
        <r>
          <rPr>
            <sz val="8"/>
            <color indexed="81"/>
            <rFont val="Tahoma"/>
            <family val="2"/>
          </rPr>
          <t xml:space="preserve">
reduction in burden due to - see comment in column F.</t>
        </r>
      </text>
    </comment>
    <comment ref="F15" authorId="1">
      <text>
        <r>
          <rPr>
            <b/>
            <sz val="9"/>
            <color indexed="81"/>
            <rFont val="Tahoma"/>
            <family val="2"/>
          </rPr>
          <t>SD: Process simplified due to advanced technology.</t>
        </r>
        <r>
          <rPr>
            <sz val="9"/>
            <color indexed="81"/>
            <rFont val="Tahoma"/>
            <family val="2"/>
          </rPr>
          <t xml:space="preserve">
</t>
        </r>
      </text>
    </comment>
    <comment ref="G15" authorId="2">
      <text>
        <r>
          <rPr>
            <b/>
            <sz val="8"/>
            <color indexed="81"/>
            <rFont val="Tahoma"/>
            <family val="2"/>
          </rPr>
          <t>bkowtha:</t>
        </r>
        <r>
          <rPr>
            <sz val="8"/>
            <color indexed="81"/>
            <rFont val="Tahoma"/>
            <family val="2"/>
          </rPr>
          <t xml:space="preserve">
reduction in burden due to - see comment in column F.</t>
        </r>
      </text>
    </comment>
    <comment ref="F16" authorId="1">
      <text>
        <r>
          <rPr>
            <b/>
            <sz val="9"/>
            <color indexed="81"/>
            <rFont val="Tahoma"/>
            <family val="2"/>
          </rPr>
          <t>SD: Process simplified due to advanced technology.</t>
        </r>
        <r>
          <rPr>
            <sz val="9"/>
            <color indexed="81"/>
            <rFont val="Tahoma"/>
            <family val="2"/>
          </rPr>
          <t xml:space="preserve">
</t>
        </r>
      </text>
    </comment>
    <comment ref="G16" authorId="2">
      <text>
        <r>
          <rPr>
            <b/>
            <sz val="8"/>
            <color indexed="81"/>
            <rFont val="Tahoma"/>
            <family val="2"/>
          </rPr>
          <t>bkowtha:</t>
        </r>
        <r>
          <rPr>
            <sz val="8"/>
            <color indexed="81"/>
            <rFont val="Tahoma"/>
            <family val="2"/>
          </rPr>
          <t xml:space="preserve">
reduction in burden due to - see comment in column F.</t>
        </r>
      </text>
    </comment>
    <comment ref="G17" authorId="2">
      <text>
        <r>
          <rPr>
            <b/>
            <sz val="8"/>
            <color indexed="81"/>
            <rFont val="Tahoma"/>
            <family val="2"/>
          </rPr>
          <t>bkowtha:</t>
        </r>
        <r>
          <rPr>
            <sz val="8"/>
            <color indexed="81"/>
            <rFont val="Tahoma"/>
            <family val="2"/>
          </rPr>
          <t xml:space="preserve">
Change due to change in number of SAs. </t>
        </r>
      </text>
    </comment>
    <comment ref="G18" authorId="1">
      <text>
        <r>
          <rPr>
            <sz val="9"/>
            <color indexed="81"/>
            <rFont val="Tahoma"/>
            <family val="2"/>
          </rPr>
          <t xml:space="preserve">SD: Process simplified due to advanced technology.
</t>
        </r>
      </text>
    </comment>
    <comment ref="D19" authorId="0">
      <text>
        <r>
          <rPr>
            <b/>
            <sz val="8"/>
            <color indexed="81"/>
            <rFont val="Tahoma"/>
            <family val="2"/>
          </rPr>
          <t>Barbara J. Smith:</t>
        </r>
        <r>
          <rPr>
            <sz val="8"/>
            <color indexed="81"/>
            <rFont val="Tahoma"/>
            <family val="2"/>
          </rPr>
          <t xml:space="preserve">
number of all sponsors of family day care homes divided by number of state agencies</t>
        </r>
      </text>
    </comment>
    <comment ref="F19" authorId="2">
      <text>
        <r>
          <rPr>
            <b/>
            <sz val="8"/>
            <color indexed="81"/>
            <rFont val="Tahoma"/>
            <family val="2"/>
          </rPr>
          <t>bkowtha:</t>
        </r>
        <r>
          <rPr>
            <sz val="8"/>
            <color indexed="81"/>
            <rFont val="Tahoma"/>
            <family val="2"/>
          </rPr>
          <t xml:space="preserve">
reduction in time due to technology</t>
        </r>
      </text>
    </comment>
    <comment ref="G19" authorId="2">
      <text>
        <r>
          <rPr>
            <b/>
            <sz val="8"/>
            <color indexed="81"/>
            <rFont val="Tahoma"/>
            <family val="2"/>
          </rPr>
          <t>bkowtha:</t>
        </r>
        <r>
          <rPr>
            <sz val="8"/>
            <color indexed="81"/>
            <rFont val="Tahoma"/>
            <family val="2"/>
          </rPr>
          <t xml:space="preserve">
see comments in columns D and F for reduction in hours. </t>
        </r>
      </text>
    </comment>
    <comment ref="B20" authorId="0">
      <text>
        <r>
          <rPr>
            <b/>
            <sz val="8"/>
            <color indexed="81"/>
            <rFont val="Tahoma"/>
            <family val="2"/>
          </rPr>
          <t>Barbara J. Smith:</t>
        </r>
        <r>
          <rPr>
            <sz val="8"/>
            <color indexed="81"/>
            <rFont val="Tahoma"/>
            <family val="2"/>
          </rPr>
          <t xml:space="preserve">
Delete…  This is an administrative burden.</t>
        </r>
      </text>
    </comment>
    <comment ref="G20" authorId="2">
      <text>
        <r>
          <rPr>
            <b/>
            <sz val="8"/>
            <color indexed="81"/>
            <rFont val="Tahoma"/>
            <family val="2"/>
          </rPr>
          <t>bkowtha:</t>
        </r>
        <r>
          <rPr>
            <sz val="8"/>
            <color indexed="81"/>
            <rFont val="Tahoma"/>
            <family val="2"/>
          </rPr>
          <t xml:space="preserve">
burden removed - as it is administrative task. </t>
        </r>
      </text>
    </comment>
    <comment ref="A21" authorId="2">
      <text>
        <r>
          <rPr>
            <b/>
            <sz val="8"/>
            <color indexed="81"/>
            <rFont val="Tahoma"/>
            <family val="2"/>
          </rPr>
          <t>bkowtha:</t>
        </r>
        <r>
          <rPr>
            <sz val="8"/>
            <color indexed="81"/>
            <rFont val="Tahoma"/>
            <family val="2"/>
          </rPr>
          <t xml:space="preserve">
note citation correction from last renewal. </t>
        </r>
      </text>
    </comment>
    <comment ref="C22" authorId="0">
      <text>
        <r>
          <rPr>
            <b/>
            <sz val="8"/>
            <color indexed="81"/>
            <rFont val="Tahoma"/>
            <family val="2"/>
          </rPr>
          <t>Barbara J. Smith:</t>
        </r>
        <r>
          <rPr>
            <sz val="8"/>
            <color indexed="81"/>
            <rFont val="Tahoma"/>
            <family val="2"/>
          </rPr>
          <t xml:space="preserve">
CND estimates that only 15 Sas distribute commodities to CACFP instutions…the majority provide cash-in-lieu of commodities</t>
        </r>
      </text>
    </comment>
    <comment ref="F22" authorId="1">
      <text>
        <r>
          <rPr>
            <b/>
            <sz val="9"/>
            <color indexed="81"/>
            <rFont val="Tahoma"/>
            <family val="2"/>
          </rPr>
          <t>SD: Process simplified due to advanced technology.</t>
        </r>
      </text>
    </comment>
    <comment ref="G22" authorId="2">
      <text>
        <r>
          <rPr>
            <b/>
            <sz val="8"/>
            <color indexed="81"/>
            <rFont val="Tahoma"/>
            <family val="2"/>
          </rPr>
          <t>bkowtha:</t>
        </r>
        <r>
          <rPr>
            <sz val="8"/>
            <color indexed="81"/>
            <rFont val="Tahoma"/>
            <family val="2"/>
          </rPr>
          <t xml:space="preserve">
see comment in column F.</t>
        </r>
      </text>
    </comment>
    <comment ref="F23" authorId="1">
      <text>
        <r>
          <rPr>
            <b/>
            <sz val="9"/>
            <color indexed="81"/>
            <rFont val="Tahoma"/>
            <family val="2"/>
          </rPr>
          <t>SD: SD: Process simplified due to advanced technology and removal of administrative burden.</t>
        </r>
        <r>
          <rPr>
            <sz val="9"/>
            <color indexed="81"/>
            <rFont val="Tahoma"/>
            <family val="2"/>
          </rPr>
          <t xml:space="preserve">
</t>
        </r>
      </text>
    </comment>
    <comment ref="G23" authorId="2">
      <text>
        <r>
          <rPr>
            <b/>
            <sz val="8"/>
            <color indexed="81"/>
            <rFont val="Tahoma"/>
            <family val="2"/>
          </rPr>
          <t>bkowtha:</t>
        </r>
        <r>
          <rPr>
            <sz val="8"/>
            <color indexed="81"/>
            <rFont val="Tahoma"/>
            <family val="2"/>
          </rPr>
          <t xml:space="preserve">
See comment in column D.</t>
        </r>
      </text>
    </comment>
    <comment ref="B24" authorId="0">
      <text>
        <r>
          <rPr>
            <b/>
            <sz val="8"/>
            <color indexed="81"/>
            <rFont val="Tahoma"/>
            <family val="2"/>
          </rPr>
          <t>Barbara J. Smith:</t>
        </r>
        <r>
          <rPr>
            <sz val="8"/>
            <color indexed="81"/>
            <rFont val="Tahoma"/>
            <family val="2"/>
          </rPr>
          <t xml:space="preserve">
This is an administrative function.  Delete from reporting.</t>
        </r>
      </text>
    </comment>
    <comment ref="B25" authorId="0">
      <text>
        <r>
          <rPr>
            <b/>
            <sz val="8"/>
            <color indexed="81"/>
            <rFont val="Tahoma"/>
            <family val="2"/>
          </rPr>
          <t>Barbara J. Smith:</t>
        </r>
        <r>
          <rPr>
            <sz val="8"/>
            <color indexed="81"/>
            <rFont val="Tahoma"/>
            <family val="2"/>
          </rPr>
          <t xml:space="preserve">
This is an administrative function - Delete from Reporting.</t>
        </r>
      </text>
    </comment>
    <comment ref="D26" authorId="0">
      <text>
        <r>
          <rPr>
            <b/>
            <sz val="8"/>
            <color indexed="81"/>
            <rFont val="Tahoma"/>
            <family val="2"/>
          </rPr>
          <t>Barbara J. Smith:</t>
        </r>
        <r>
          <rPr>
            <sz val="8"/>
            <color indexed="81"/>
            <rFont val="Tahoma"/>
            <family val="2"/>
          </rPr>
          <t xml:space="preserve">
number of institutions divided by number of SA; get from NDB; is this correct</t>
        </r>
      </text>
    </comment>
    <comment ref="F26" authorId="1">
      <text>
        <r>
          <rPr>
            <sz val="9"/>
            <color indexed="81"/>
            <rFont val="Tahoma"/>
            <family val="2"/>
          </rPr>
          <t xml:space="preserve">SD: Process simplified due to advanced technology and batching distribution.
</t>
        </r>
      </text>
    </comment>
    <comment ref="G26" authorId="2">
      <text>
        <r>
          <rPr>
            <b/>
            <sz val="8"/>
            <color indexed="81"/>
            <rFont val="Tahoma"/>
            <family val="2"/>
          </rPr>
          <t>bkowtha:</t>
        </r>
        <r>
          <rPr>
            <sz val="8"/>
            <color indexed="81"/>
            <rFont val="Tahoma"/>
            <family val="2"/>
          </rPr>
          <t xml:space="preserve">
See comment in column F</t>
        </r>
      </text>
    </comment>
    <comment ref="F28" authorId="1">
      <text>
        <r>
          <rPr>
            <sz val="9"/>
            <color indexed="81"/>
            <rFont val="Tahoma"/>
            <family val="2"/>
          </rPr>
          <t xml:space="preserve">SD: Process simplified due to advanced technology.
</t>
        </r>
      </text>
    </comment>
    <comment ref="G28" authorId="2">
      <text>
        <r>
          <rPr>
            <b/>
            <sz val="8"/>
            <color indexed="81"/>
            <rFont val="Tahoma"/>
            <family val="2"/>
          </rPr>
          <t>bkowtha:</t>
        </r>
        <r>
          <rPr>
            <sz val="8"/>
            <color indexed="81"/>
            <rFont val="Tahoma"/>
            <family val="2"/>
          </rPr>
          <t xml:space="preserve">
See comment in column F.</t>
        </r>
      </text>
    </comment>
    <comment ref="B29" authorId="0">
      <text>
        <r>
          <rPr>
            <b/>
            <sz val="8"/>
            <color indexed="81"/>
            <rFont val="Tahoma"/>
            <family val="2"/>
          </rPr>
          <t>Barbara J. Smith:</t>
        </r>
        <r>
          <rPr>
            <sz val="8"/>
            <color indexed="81"/>
            <rFont val="Tahoma"/>
            <family val="2"/>
          </rPr>
          <t xml:space="preserve">
Duplicative - this burden is captured under recordkeeping…DELETE HERE…verified during review.</t>
        </r>
      </text>
    </comment>
    <comment ref="F30" authorId="0">
      <text>
        <r>
          <rPr>
            <b/>
            <sz val="8"/>
            <color indexed="81"/>
            <rFont val="Tahoma"/>
            <family val="2"/>
          </rPr>
          <t>Barbara J. Smith:</t>
        </r>
        <r>
          <rPr>
            <sz val="8"/>
            <color indexed="81"/>
            <rFont val="Tahoma"/>
            <family val="2"/>
          </rPr>
          <t xml:space="preserve">
Decrease in time due to automation</t>
        </r>
      </text>
    </comment>
    <comment ref="G30" authorId="2">
      <text>
        <r>
          <rPr>
            <b/>
            <sz val="8"/>
            <color indexed="81"/>
            <rFont val="Tahoma"/>
            <family val="2"/>
          </rPr>
          <t>bkowtha:</t>
        </r>
        <r>
          <rPr>
            <sz val="8"/>
            <color indexed="81"/>
            <rFont val="Tahoma"/>
            <family val="2"/>
          </rPr>
          <t xml:space="preserve">
see comment in column F.</t>
        </r>
      </text>
    </comment>
    <comment ref="B31" authorId="2">
      <text>
        <r>
          <rPr>
            <b/>
            <sz val="8"/>
            <color indexed="81"/>
            <rFont val="Tahoma"/>
            <family val="2"/>
          </rPr>
          <t>bkowtha:</t>
        </r>
        <r>
          <rPr>
            <sz val="8"/>
            <color indexed="81"/>
            <rFont val="Tahoma"/>
            <family val="2"/>
          </rPr>
          <t xml:space="preserve">
Added  90 hours for Tiering Study authroized on March 3rd.  See Change Justification Memo.</t>
        </r>
      </text>
    </comment>
    <comment ref="D31" authorId="0">
      <text>
        <r>
          <rPr>
            <b/>
            <sz val="8"/>
            <color indexed="81"/>
            <rFont val="Tahoma"/>
            <family val="2"/>
          </rPr>
          <t>Barbara J. Smith:</t>
        </r>
        <r>
          <rPr>
            <sz val="8"/>
            <color indexed="81"/>
            <rFont val="Tahoma"/>
            <family val="2"/>
          </rPr>
          <t xml:space="preserve">
Projected increase in the number of irregularities</t>
        </r>
      </text>
    </comment>
    <comment ref="F31" authorId="0">
      <text>
        <r>
          <rPr>
            <b/>
            <sz val="8"/>
            <color indexed="81"/>
            <rFont val="Tahoma"/>
            <family val="2"/>
          </rPr>
          <t>Barbara J. Smith:</t>
        </r>
        <r>
          <rPr>
            <sz val="8"/>
            <color indexed="81"/>
            <rFont val="Tahoma"/>
            <family val="2"/>
          </rPr>
          <t xml:space="preserve">
Time decrease due to automation.</t>
        </r>
      </text>
    </comment>
    <comment ref="G31" authorId="2">
      <text>
        <r>
          <rPr>
            <b/>
            <sz val="8"/>
            <color indexed="81"/>
            <rFont val="Tahoma"/>
            <family val="2"/>
          </rPr>
          <t>bkowtha:</t>
        </r>
        <r>
          <rPr>
            <sz val="8"/>
            <color indexed="81"/>
            <rFont val="Tahoma"/>
            <family val="2"/>
          </rPr>
          <t xml:space="preserve">
this increase includes 90 hours from tiering study as well as program adjustments. </t>
        </r>
      </text>
    </comment>
    <comment ref="F32" authorId="0">
      <text>
        <r>
          <rPr>
            <b/>
            <sz val="8"/>
            <color indexed="81"/>
            <rFont val="Tahoma"/>
            <family val="2"/>
          </rPr>
          <t>Barbara J. Smith:</t>
        </r>
        <r>
          <rPr>
            <sz val="8"/>
            <color indexed="81"/>
            <rFont val="Tahoma"/>
            <family val="2"/>
          </rPr>
          <t xml:space="preserve">
Decrease due to automation</t>
        </r>
      </text>
    </comment>
    <comment ref="G32" authorId="2">
      <text>
        <r>
          <rPr>
            <b/>
            <sz val="8"/>
            <color indexed="81"/>
            <rFont val="Tahoma"/>
            <family val="2"/>
          </rPr>
          <t>bkowtha:</t>
        </r>
        <r>
          <rPr>
            <sz val="8"/>
            <color indexed="81"/>
            <rFont val="Tahoma"/>
            <family val="2"/>
          </rPr>
          <t xml:space="preserve">
see comment in column F. </t>
        </r>
      </text>
    </comment>
    <comment ref="B33" authorId="0">
      <text>
        <r>
          <rPr>
            <b/>
            <sz val="8"/>
            <color indexed="81"/>
            <rFont val="Tahoma"/>
            <family val="2"/>
          </rPr>
          <t>Barbara J. Smith:</t>
        </r>
        <r>
          <rPr>
            <sz val="8"/>
            <color indexed="81"/>
            <rFont val="Tahoma"/>
            <family val="2"/>
          </rPr>
          <t xml:space="preserve">
This is an administrative function..DELETE from reporting.</t>
        </r>
      </text>
    </comment>
    <comment ref="C34" authorId="0">
      <text>
        <r>
          <rPr>
            <b/>
            <sz val="8"/>
            <color indexed="81"/>
            <rFont val="Tahoma"/>
            <family val="2"/>
          </rPr>
          <t>Barbara J. Smith:</t>
        </r>
        <r>
          <rPr>
            <sz val="8"/>
            <color indexed="81"/>
            <rFont val="Tahoma"/>
            <family val="2"/>
          </rPr>
          <t xml:space="preserve">
MEs on a 2 year cycle</t>
        </r>
      </text>
    </comment>
    <comment ref="F34" authorId="2">
      <text>
        <r>
          <rPr>
            <b/>
            <sz val="8"/>
            <color indexed="81"/>
            <rFont val="Tahoma"/>
            <family val="2"/>
          </rPr>
          <t>bkowtha:</t>
        </r>
        <r>
          <rPr>
            <sz val="8"/>
            <color indexed="81"/>
            <rFont val="Tahoma"/>
            <family val="2"/>
          </rPr>
          <t xml:space="preserve">
decrease due to automation. </t>
        </r>
      </text>
    </comment>
    <comment ref="B35" authorId="2">
      <text>
        <r>
          <rPr>
            <b/>
            <sz val="9"/>
            <color indexed="81"/>
            <rFont val="Tahoma"/>
            <family val="2"/>
          </rPr>
          <t>bkowtha:</t>
        </r>
        <r>
          <rPr>
            <sz val="9"/>
            <color indexed="81"/>
            <rFont val="Tahoma"/>
            <family val="2"/>
          </rPr>
          <t xml:space="preserve">
this line item deals with FNS-44 form</t>
        </r>
      </text>
    </comment>
    <comment ref="F36" authorId="3">
      <text>
        <r>
          <rPr>
            <b/>
            <sz val="9"/>
            <color indexed="81"/>
            <rFont val="Tahoma"/>
            <family val="2"/>
          </rPr>
          <t>BBrennan:</t>
        </r>
        <r>
          <rPr>
            <sz val="9"/>
            <color indexed="81"/>
            <rFont val="Tahoma"/>
            <family val="2"/>
          </rPr>
          <t xml:space="preserve">
program adjustment to reflect more accurate burden;</t>
        </r>
      </text>
    </comment>
    <comment ref="G36" authorId="2">
      <text>
        <r>
          <rPr>
            <b/>
            <sz val="8"/>
            <color indexed="81"/>
            <rFont val="Tahoma"/>
            <family val="2"/>
          </rPr>
          <t>bkowtha:</t>
        </r>
        <r>
          <rPr>
            <sz val="8"/>
            <color indexed="81"/>
            <rFont val="Tahoma"/>
            <family val="2"/>
          </rPr>
          <t xml:space="preserve">
see comment under F</t>
        </r>
      </text>
    </comment>
    <comment ref="D37" authorId="0">
      <text>
        <r>
          <rPr>
            <b/>
            <sz val="8"/>
            <color indexed="81"/>
            <rFont val="Tahoma"/>
            <family val="2"/>
          </rPr>
          <t>Barbara J. Smith:</t>
        </r>
        <r>
          <rPr>
            <sz val="8"/>
            <color indexed="81"/>
            <rFont val="Tahoma"/>
            <family val="2"/>
          </rPr>
          <t xml:space="preserve">
each SA must process claims once a month</t>
        </r>
      </text>
    </comment>
    <comment ref="F37" authorId="2">
      <text>
        <r>
          <rPr>
            <b/>
            <sz val="8"/>
            <color indexed="81"/>
            <rFont val="Tahoma"/>
            <family val="2"/>
          </rPr>
          <t>bkowtha:</t>
        </r>
        <r>
          <rPr>
            <sz val="8"/>
            <color indexed="81"/>
            <rFont val="Tahoma"/>
            <family val="2"/>
          </rPr>
          <t xml:space="preserve">
change in time due to technology</t>
        </r>
      </text>
    </comment>
    <comment ref="G37" authorId="2">
      <text>
        <r>
          <rPr>
            <b/>
            <sz val="8"/>
            <color indexed="81"/>
            <rFont val="Tahoma"/>
            <family val="2"/>
          </rPr>
          <t>bkowtha:</t>
        </r>
        <r>
          <rPr>
            <sz val="8"/>
            <color indexed="81"/>
            <rFont val="Tahoma"/>
            <family val="2"/>
          </rPr>
          <t xml:space="preserve">
see comment under D and F. </t>
        </r>
      </text>
    </comment>
    <comment ref="B38" authorId="0">
      <text>
        <r>
          <rPr>
            <b/>
            <sz val="8"/>
            <color indexed="81"/>
            <rFont val="Tahoma"/>
            <family val="2"/>
          </rPr>
          <t>Barbara J. Smith:</t>
        </r>
        <r>
          <rPr>
            <sz val="8"/>
            <color indexed="81"/>
            <rFont val="Tahoma"/>
            <family val="2"/>
          </rPr>
          <t xml:space="preserve">
This is an administrative function.  Delete from reporting.  Verified during review.</t>
        </r>
      </text>
    </comment>
    <comment ref="B39" authorId="0">
      <text>
        <r>
          <rPr>
            <b/>
            <sz val="8"/>
            <color indexed="81"/>
            <rFont val="Tahoma"/>
            <family val="2"/>
          </rPr>
          <t>Barbara J. Smith:</t>
        </r>
        <r>
          <rPr>
            <sz val="8"/>
            <color indexed="81"/>
            <rFont val="Tahoma"/>
            <family val="2"/>
          </rPr>
          <t xml:space="preserve">
This is an administrative function.  Delete from Reporting.  Verified druing review.</t>
        </r>
      </text>
    </comment>
    <comment ref="G40" authorId="2">
      <text>
        <r>
          <rPr>
            <b/>
            <sz val="8"/>
            <color indexed="81"/>
            <rFont val="Tahoma"/>
            <family val="2"/>
          </rPr>
          <t>bkowtha:</t>
        </r>
        <r>
          <rPr>
            <sz val="8"/>
            <color indexed="81"/>
            <rFont val="Tahoma"/>
            <family val="2"/>
          </rPr>
          <t xml:space="preserve">
change due to change in number of SAs. </t>
        </r>
      </text>
    </comment>
    <comment ref="B41" authorId="0">
      <text>
        <r>
          <rPr>
            <b/>
            <sz val="8"/>
            <color indexed="81"/>
            <rFont val="Tahoma"/>
            <family val="2"/>
          </rPr>
          <t>Barbara J. Smith:</t>
        </r>
        <r>
          <rPr>
            <sz val="8"/>
            <color indexed="81"/>
            <rFont val="Tahoma"/>
            <family val="2"/>
          </rPr>
          <t xml:space="preserve">
This is an administrative function…  Remove from Reporting…this is verified during review.</t>
        </r>
      </text>
    </comment>
    <comment ref="B42" authorId="0">
      <text>
        <r>
          <rPr>
            <b/>
            <sz val="8"/>
            <color indexed="81"/>
            <rFont val="Tahoma"/>
            <family val="2"/>
          </rPr>
          <t>Barbara J. Smith:</t>
        </r>
        <r>
          <rPr>
            <sz val="8"/>
            <color indexed="81"/>
            <rFont val="Tahoma"/>
            <family val="2"/>
          </rPr>
          <t xml:space="preserve">
There is no reporting requirement.  Delete from reporting.</t>
        </r>
      </text>
    </comment>
    <comment ref="F43" authorId="3">
      <text>
        <r>
          <rPr>
            <b/>
            <sz val="9"/>
            <color indexed="81"/>
            <rFont val="Tahoma"/>
            <family val="2"/>
          </rPr>
          <t>BBrennan:</t>
        </r>
        <r>
          <rPr>
            <sz val="9"/>
            <color indexed="81"/>
            <rFont val="Tahoma"/>
            <family val="2"/>
          </rPr>
          <t xml:space="preserve">
program adjustment due to more accurate number of burden due to electronic filing</t>
        </r>
      </text>
    </comment>
    <comment ref="D44" authorId="0">
      <text>
        <r>
          <rPr>
            <b/>
            <sz val="8"/>
            <color indexed="81"/>
            <rFont val="Tahoma"/>
            <family val="2"/>
          </rPr>
          <t>Barbara J. Smith:</t>
        </r>
        <r>
          <rPr>
            <sz val="8"/>
            <color indexed="81"/>
            <rFont val="Tahoma"/>
            <family val="2"/>
          </rPr>
          <t xml:space="preserve">
10% of the average number fo insitutions per SA</t>
        </r>
      </text>
    </comment>
    <comment ref="G44" authorId="2">
      <text>
        <r>
          <rPr>
            <b/>
            <sz val="8"/>
            <color indexed="81"/>
            <rFont val="Tahoma"/>
            <family val="2"/>
          </rPr>
          <t>bkowtha:</t>
        </r>
        <r>
          <rPr>
            <sz val="8"/>
            <color indexed="81"/>
            <rFont val="Tahoma"/>
            <family val="2"/>
          </rPr>
          <t xml:space="preserve">
change in burden due to changes in columns D and F. </t>
        </r>
      </text>
    </comment>
    <comment ref="C46" authorId="3">
      <text>
        <r>
          <rPr>
            <b/>
            <sz val="9"/>
            <color indexed="81"/>
            <rFont val="Tahoma"/>
            <family val="2"/>
          </rPr>
          <t>BBrennan:</t>
        </r>
        <r>
          <rPr>
            <sz val="9"/>
            <color indexed="81"/>
            <rFont val="Tahoma"/>
            <family val="2"/>
          </rPr>
          <t xml:space="preserve">
only 5 SAs on average receive such requests</t>
        </r>
      </text>
    </comment>
    <comment ref="F51" authorId="0">
      <text>
        <r>
          <rPr>
            <b/>
            <sz val="8"/>
            <color indexed="81"/>
            <rFont val="Tahoma"/>
            <family val="2"/>
          </rPr>
          <t>Barbara J. Smith:</t>
        </r>
        <r>
          <rPr>
            <sz val="8"/>
            <color indexed="81"/>
            <rFont val="Tahoma"/>
            <family val="2"/>
          </rPr>
          <t xml:space="preserve">
Fix to show .0835</t>
        </r>
      </text>
    </comment>
    <comment ref="B53" authorId="0">
      <text>
        <r>
          <rPr>
            <b/>
            <sz val="8"/>
            <color indexed="81"/>
            <rFont val="Tahoma"/>
            <family val="2"/>
          </rPr>
          <t>Barbara J. Smith:</t>
        </r>
        <r>
          <rPr>
            <sz val="8"/>
            <color indexed="81"/>
            <rFont val="Tahoma"/>
            <family val="2"/>
          </rPr>
          <t xml:space="preserve">
This is not reported.  Documentation is reviewed during a review. This is captured already in record keeping </t>
        </r>
      </text>
    </comment>
    <comment ref="C53" authorId="0">
      <text>
        <r>
          <rPr>
            <b/>
            <sz val="8"/>
            <color indexed="81"/>
            <rFont val="Tahoma"/>
            <family val="2"/>
          </rPr>
          <t>Barbara J. Smith:</t>
        </r>
        <r>
          <rPr>
            <sz val="8"/>
            <color indexed="81"/>
            <rFont val="Tahoma"/>
            <family val="2"/>
          </rPr>
          <t xml:space="preserve">
CND estimates that 80% of institutions are independent and n ot subject to training requirements</t>
        </r>
      </text>
    </comment>
    <comment ref="B55" authorId="0">
      <text>
        <r>
          <rPr>
            <b/>
            <sz val="8"/>
            <color indexed="81"/>
            <rFont val="Tahoma"/>
            <family val="2"/>
          </rPr>
          <t>Barbara J. Smith:</t>
        </r>
        <r>
          <rPr>
            <sz val="8"/>
            <color indexed="81"/>
            <rFont val="Tahoma"/>
            <family val="2"/>
          </rPr>
          <t xml:space="preserve">
This is an administrartive function.  Delete.</t>
        </r>
      </text>
    </comment>
    <comment ref="C55" authorId="0">
      <text>
        <r>
          <rPr>
            <b/>
            <sz val="8"/>
            <color indexed="81"/>
            <rFont val="Tahoma"/>
            <family val="2"/>
          </rPr>
          <t>Barbara J. Smith:</t>
        </r>
        <r>
          <rPr>
            <sz val="8"/>
            <color indexed="81"/>
            <rFont val="Tahoma"/>
            <family val="2"/>
          </rPr>
          <t xml:space="preserve">
1/3 of participating instituions</t>
        </r>
      </text>
    </comment>
    <comment ref="F56" authorId="0">
      <text>
        <r>
          <rPr>
            <b/>
            <sz val="8"/>
            <color indexed="81"/>
            <rFont val="Tahoma"/>
            <family val="2"/>
          </rPr>
          <t>Barbara J. Smith:</t>
        </r>
        <r>
          <rPr>
            <sz val="8"/>
            <color indexed="81"/>
            <rFont val="Tahoma"/>
            <family val="2"/>
          </rPr>
          <t xml:space="preserve">
Time reduced due to electronic transmission</t>
        </r>
      </text>
    </comment>
    <comment ref="F58" authorId="0">
      <text>
        <r>
          <rPr>
            <b/>
            <sz val="8"/>
            <color indexed="81"/>
            <rFont val="Tahoma"/>
            <family val="2"/>
          </rPr>
          <t>Barbara J. Smith:</t>
        </r>
        <r>
          <rPr>
            <sz val="8"/>
            <color indexed="81"/>
            <rFont val="Tahoma"/>
            <family val="2"/>
          </rPr>
          <t xml:space="preserve">
How long does it take to submit application?  Think this number included preparation time.</t>
        </r>
      </text>
    </comment>
    <comment ref="F59" authorId="0">
      <text>
        <r>
          <rPr>
            <b/>
            <sz val="8"/>
            <color indexed="81"/>
            <rFont val="Tahoma"/>
            <family val="2"/>
          </rPr>
          <t>Barbara J. Smith:</t>
        </r>
        <r>
          <rPr>
            <sz val="8"/>
            <color indexed="81"/>
            <rFont val="Tahoma"/>
            <family val="2"/>
          </rPr>
          <t xml:space="preserve">
Time decrease due to policy change and automation</t>
        </r>
      </text>
    </comment>
    <comment ref="C60" authorId="0">
      <text>
        <r>
          <rPr>
            <b/>
            <sz val="8"/>
            <color indexed="81"/>
            <rFont val="Tahoma"/>
            <family val="2"/>
          </rPr>
          <t>Barbara J. Smith:</t>
        </r>
        <r>
          <rPr>
            <sz val="8"/>
            <color indexed="81"/>
            <rFont val="Tahoma"/>
            <family val="2"/>
          </rPr>
          <t xml:space="preserve">
This is an administtrative function.  Delete from reporting.</t>
        </r>
      </text>
    </comment>
    <comment ref="C61" authorId="0">
      <text>
        <r>
          <rPr>
            <b/>
            <sz val="8"/>
            <color indexed="81"/>
            <rFont val="Tahoma"/>
            <family val="2"/>
          </rPr>
          <t>Barbara J. Smith:</t>
        </r>
        <r>
          <rPr>
            <sz val="8"/>
            <color indexed="81"/>
            <rFont val="Tahoma"/>
            <family val="2"/>
          </rPr>
          <t xml:space="preserve">
This is an administrative function that is verified at the time of a review…Delete from reporting</t>
        </r>
      </text>
    </comment>
    <comment ref="C62" authorId="0">
      <text>
        <r>
          <rPr>
            <b/>
            <sz val="8"/>
            <color indexed="81"/>
            <rFont val="Tahoma"/>
            <family val="2"/>
          </rPr>
          <t>Barbara J. Smith:</t>
        </r>
        <r>
          <rPr>
            <sz val="8"/>
            <color indexed="81"/>
            <rFont val="Tahoma"/>
            <family val="2"/>
          </rPr>
          <t xml:space="preserve">
CND estimates 840 new institutions per year</t>
        </r>
      </text>
    </comment>
    <comment ref="C69" authorId="0">
      <text>
        <r>
          <rPr>
            <b/>
            <sz val="8"/>
            <color indexed="81"/>
            <rFont val="Tahoma"/>
            <family val="2"/>
          </rPr>
          <t>Estimate of total number of sponsored centers</t>
        </r>
      </text>
    </comment>
    <comment ref="F69" authorId="0">
      <text>
        <r>
          <rPr>
            <b/>
            <sz val="8"/>
            <color indexed="81"/>
            <rFont val="Tahoma"/>
            <family val="2"/>
          </rPr>
          <t>Barbara J. Smith:</t>
        </r>
        <r>
          <rPr>
            <sz val="8"/>
            <color indexed="81"/>
            <rFont val="Tahoma"/>
            <family val="2"/>
          </rPr>
          <t xml:space="preserve">
Time decreased to to automated submission if documents.</t>
        </r>
      </text>
    </comment>
    <comment ref="C70" authorId="0">
      <text>
        <r>
          <rPr>
            <b/>
            <sz val="8"/>
            <color indexed="81"/>
            <rFont val="Tahoma"/>
            <family val="2"/>
          </rPr>
          <t>Barbara J. Smith:</t>
        </r>
        <r>
          <rPr>
            <sz val="8"/>
            <color indexed="81"/>
            <rFont val="Tahoma"/>
            <family val="2"/>
          </rPr>
          <t xml:space="preserve">
Total number of day care homes for 2012 per NDB</t>
        </r>
      </text>
    </comment>
    <comment ref="F70" authorId="2">
      <text>
        <r>
          <rPr>
            <b/>
            <sz val="8"/>
            <color indexed="81"/>
            <rFont val="Tahoma"/>
            <family val="2"/>
          </rPr>
          <t>bkowtha:</t>
        </r>
        <r>
          <rPr>
            <sz val="8"/>
            <color indexed="81"/>
            <rFont val="Tahoma"/>
            <family val="2"/>
          </rPr>
          <t xml:space="preserve">
time reduced</t>
        </r>
      </text>
    </comment>
    <comment ref="B74" authorId="0">
      <text>
        <r>
          <rPr>
            <b/>
            <sz val="8"/>
            <color indexed="81"/>
            <rFont val="Tahoma"/>
            <family val="2"/>
          </rPr>
          <t>Barbara J. Smith:</t>
        </r>
        <r>
          <rPr>
            <sz val="8"/>
            <color indexed="81"/>
            <rFont val="Tahoma"/>
            <family val="2"/>
          </rPr>
          <t xml:space="preserve">
Also included in recordkeeping.</t>
        </r>
      </text>
    </comment>
    <comment ref="C74" authorId="0">
      <text>
        <r>
          <rPr>
            <b/>
            <sz val="8"/>
            <color indexed="81"/>
            <rFont val="Tahoma"/>
            <family val="2"/>
          </rPr>
          <t>Barbara J. Smith:</t>
        </r>
        <r>
          <rPr>
            <sz val="8"/>
            <color indexed="81"/>
            <rFont val="Tahoma"/>
            <family val="2"/>
          </rPr>
          <t xml:space="preserve">
This number was provided by ORA… Ed Harper</t>
        </r>
      </text>
    </comment>
  </commentList>
</comments>
</file>

<file path=xl/comments2.xml><?xml version="1.0" encoding="utf-8"?>
<comments xmlns="http://schemas.openxmlformats.org/spreadsheetml/2006/main">
  <authors>
    <author>Barbara J. Smith</author>
  </authors>
  <commentList>
    <comment ref="F10" authorId="0">
      <text>
        <r>
          <rPr>
            <b/>
            <sz val="8"/>
            <color indexed="81"/>
            <rFont val="Tahoma"/>
            <family val="2"/>
          </rPr>
          <t>Barbara J. Smith:</t>
        </r>
        <r>
          <rPr>
            <sz val="8"/>
            <color indexed="81"/>
            <rFont val="Tahoma"/>
            <family val="2"/>
          </rPr>
          <t xml:space="preserve">
Change due to automation</t>
        </r>
      </text>
    </comment>
    <comment ref="D11" authorId="0">
      <text>
        <r>
          <rPr>
            <b/>
            <sz val="8"/>
            <color indexed="81"/>
            <rFont val="Tahoma"/>
            <family val="2"/>
          </rPr>
          <t>Barbara J. Smith:</t>
        </r>
        <r>
          <rPr>
            <sz val="8"/>
            <color indexed="81"/>
            <rFont val="Tahoma"/>
            <family val="2"/>
          </rPr>
          <t xml:space="preserve">
Average number of Tier I providers based on NDB </t>
        </r>
      </text>
    </comment>
    <comment ref="D12" authorId="0">
      <text>
        <r>
          <rPr>
            <b/>
            <sz val="8"/>
            <color indexed="81"/>
            <rFont val="Tahoma"/>
            <family val="2"/>
          </rPr>
          <t>Barbara J. Smith:</t>
        </r>
        <r>
          <rPr>
            <sz val="8"/>
            <color indexed="81"/>
            <rFont val="Tahoma"/>
            <family val="2"/>
          </rPr>
          <t xml:space="preserve">
Approximately 1/3 of Tier I providers</t>
        </r>
      </text>
    </comment>
    <comment ref="C17" authorId="0">
      <text>
        <r>
          <rPr>
            <b/>
            <sz val="8"/>
            <color indexed="81"/>
            <rFont val="Tahoma"/>
            <family val="2"/>
          </rPr>
          <t>Barbara J. Smith:</t>
        </r>
        <r>
          <rPr>
            <sz val="8"/>
            <color indexed="81"/>
            <rFont val="Tahoma"/>
            <family val="2"/>
          </rPr>
          <t xml:space="preserve">
Total number of outlets per NDB</t>
        </r>
      </text>
    </comment>
  </commentList>
</comments>
</file>

<file path=xl/sharedStrings.xml><?xml version="1.0" encoding="utf-8"?>
<sst xmlns="http://schemas.openxmlformats.org/spreadsheetml/2006/main" count="249" uniqueCount="180">
  <si>
    <t>Title</t>
  </si>
  <si>
    <t>(A)</t>
  </si>
  <si>
    <t>(B)</t>
  </si>
  <si>
    <t>(D)</t>
  </si>
  <si>
    <t>(E)</t>
  </si>
  <si>
    <t>(F)</t>
  </si>
  <si>
    <t>(G)</t>
  </si>
  <si>
    <t>(H)</t>
  </si>
  <si>
    <t>STATE AGENCY BURDEN</t>
  </si>
  <si>
    <t>SPONSOR/INSTITUTION LEVEL</t>
  </si>
  <si>
    <t>226.15(e)(3)</t>
  </si>
  <si>
    <t>226.23(h)(6)</t>
  </si>
  <si>
    <t>SPONSOR/INSTITUTION BURDEN</t>
  </si>
  <si>
    <t>State Agency Burden</t>
  </si>
  <si>
    <t>Sponsor/Institution Burden</t>
  </si>
  <si>
    <t>Total Recordkeeping Burden</t>
  </si>
  <si>
    <t xml:space="preserve"> </t>
  </si>
  <si>
    <t>Previously Approved</t>
  </si>
  <si>
    <t>Total Difference</t>
  </si>
  <si>
    <t>Summary of Recordkeeping Burden</t>
  </si>
  <si>
    <t>STATE AGENCY LEVEL</t>
  </si>
  <si>
    <t>Section of Regulation</t>
  </si>
  <si>
    <t>Estimated # Respondents</t>
  </si>
  <si>
    <t>Total Annual Responses (Col. DxE)</t>
  </si>
  <si>
    <t>Estimated Avg. # of Hours Per Response</t>
  </si>
  <si>
    <t>Estimated Total Hours (Col. FxG)</t>
  </si>
  <si>
    <t>Due to Program Change</t>
  </si>
  <si>
    <t>Estimated Total Hours                                 (Col. FxG)</t>
  </si>
  <si>
    <t>Due to an Adjustment</t>
  </si>
  <si>
    <t>226.6(b)</t>
  </si>
  <si>
    <t>226.6(c)</t>
  </si>
  <si>
    <t>226.6(d)(3)</t>
  </si>
  <si>
    <t>226.6(f)(5)</t>
  </si>
  <si>
    <t>226.6 (h)</t>
  </si>
  <si>
    <t>226.6 ( i )</t>
  </si>
  <si>
    <t>226.6 ( j )</t>
  </si>
  <si>
    <t>226.6 ( k )</t>
  </si>
  <si>
    <t>226.6 ( m )</t>
  </si>
  <si>
    <t>226.6(m)(5)</t>
  </si>
  <si>
    <t>226.6 (n)</t>
  </si>
  <si>
    <t>226.6 (p)</t>
  </si>
  <si>
    <t>226.7 (c)</t>
  </si>
  <si>
    <t>226.7 (k)</t>
  </si>
  <si>
    <t>226.8 (a)</t>
  </si>
  <si>
    <t>Establish audits funds priorities</t>
  </si>
  <si>
    <t>226.9 (a)</t>
  </si>
  <si>
    <t>226.10 (a)</t>
  </si>
  <si>
    <t>226.10 (b)</t>
  </si>
  <si>
    <t>226.23(l)</t>
  </si>
  <si>
    <t>226.23(m)</t>
  </si>
  <si>
    <t>Property management</t>
  </si>
  <si>
    <t>TOTAL STATE AGENCY BURDEN</t>
  </si>
  <si>
    <t>226.6 (1)</t>
  </si>
  <si>
    <t>226.16 (d)</t>
  </si>
  <si>
    <t>FACILITY LEVEL</t>
  </si>
  <si>
    <t>HOUSEHOLD LEVEL</t>
  </si>
  <si>
    <t>HOUSEHOLD BURDEN TOTALS</t>
  </si>
  <si>
    <t>Facility Burden</t>
  </si>
  <si>
    <t>Household Burden</t>
  </si>
  <si>
    <t>Total Reporting Burden</t>
  </si>
  <si>
    <t>226.6(d)(1) &amp; (e)</t>
  </si>
  <si>
    <t>Establish procedures for start ups, advances, and recovery of over-payments</t>
  </si>
  <si>
    <t>226.16 (g) &amp; (h)</t>
  </si>
  <si>
    <t>Sponsoring organization disburses advances and program payments within 5 days of receipt from SA</t>
  </si>
  <si>
    <t>Free and reduced price meal requirements</t>
  </si>
  <si>
    <t>FACILITY BURDEN TOTALS</t>
  </si>
  <si>
    <t>226.15(e)(2) &amp; 226.16(e)(3)</t>
  </si>
  <si>
    <t>SPONSOR/INSTITUTION BURDEN TOTALS</t>
  </si>
  <si>
    <t>SUMMARY OF REPORTING BURDEN</t>
  </si>
  <si>
    <t>Responses Per Respondent</t>
  </si>
  <si>
    <t>Total Annual Responses  (Col. DxE)</t>
  </si>
  <si>
    <t>Estimated Total Hours   (Col. FxG)</t>
  </si>
  <si>
    <t>226.13 (b)(3)(i) thru (ii)</t>
  </si>
  <si>
    <t>Estimated # Recordkeepers</t>
  </si>
  <si>
    <t>TOTAL BURDEN FOR #0584-0055</t>
  </si>
  <si>
    <t>Per Recordkeeper</t>
  </si>
  <si>
    <t>Total Annual Records                                 (Col. DxE)</t>
  </si>
  <si>
    <t>Estimated Avg. # of Hours Per Record</t>
  </si>
  <si>
    <t>Notice of serious deficiency to participating institutions</t>
  </si>
  <si>
    <t>Submit copies of serious deficiency notices to FNSRO</t>
  </si>
  <si>
    <t>Provide FNSRO the required information of each day care home provider terminated for cause</t>
  </si>
  <si>
    <t>Submit copy disqualification notice and supportive documentation to FNSRO</t>
  </si>
  <si>
    <t>226.6(d)(3)  (vii)(D)</t>
  </si>
  <si>
    <t>Provide day care home sponsors a listing of State-funded programs, participation in which by a parent or child will qualify a meal served to a child in a tier II home for the tier I rate of reimbursement.</t>
  </si>
  <si>
    <t>226.6(f)(1)(ii)</t>
  </si>
  <si>
    <t>226.6(f)(1)(vii)</t>
  </si>
  <si>
    <t>Provide day home sponsoring organizations a list of elementary schools in which at least one-half of the children enrolled receive f/rp meals</t>
  </si>
  <si>
    <t>226.6(f)(1)   (vii)(D)</t>
  </si>
  <si>
    <t xml:space="preserve">Provide day care home sponsoring organizations a listing of State-funded programs that qualify participants in Tier II homes for Tier I reimbursement </t>
  </si>
  <si>
    <t>226.6(f)(1)   (vii)(E)</t>
  </si>
  <si>
    <t>Submit to SNAP SA list of providers receiving Tier I benefits based on SNAP participation</t>
  </si>
  <si>
    <t>226.6(f)(1) (ix)(A)</t>
  </si>
  <si>
    <t>226.6(f)(3)(iii)</t>
  </si>
  <si>
    <t>Provide all institutions a copy
of the income standards to be used by
institutions for determining the eligibility
of participants for free and reduced-
price meals under the Program</t>
  </si>
  <si>
    <t>Provide at-risk-afterschool care centers and sponsoring organizations the list of schools in which one-half of children enrolled are eligible for f/rp meals</t>
  </si>
  <si>
    <t>Submit to State commodity distribution agency list of institutions receiving commodities by June 1</t>
  </si>
  <si>
    <t>Develop standard contract for use between instiutions and food service management companies</t>
  </si>
  <si>
    <t>226.6(k)(4)(i)</t>
  </si>
  <si>
    <t>Annually submit admin review (appeal) procedures to all institutions</t>
  </si>
  <si>
    <t>226.6(k)(4)(ii)</t>
  </si>
  <si>
    <t>Provide technical and supervisory assistance to institutions</t>
  </si>
  <si>
    <t>Revise/edit Financial Management System</t>
  </si>
  <si>
    <t>Submit to FNSRO a written plan for correcting serious deficiencies noted in Management Evaluation/Audit</t>
  </si>
  <si>
    <t>Obtain written consent from the child's parents or guardians prior to use or disclosure if using or disclosing information in ways not permitted by statute</t>
  </si>
  <si>
    <t>Notify institution of disallowed claim and demand repayment</t>
  </si>
  <si>
    <t>Assign rates of reimbursement for all institutions not less than annually</t>
  </si>
  <si>
    <t>Provide advance payments to those institutions electing to receive payments</t>
  </si>
  <si>
    <t>Audits shall be conducted in accordance with A-133 and 7 CFR part 3052</t>
  </si>
  <si>
    <t>Obtain written consent from the child's parents or guardians prior to use or disclose if using or disclosing information in ways not permitted by statute</t>
  </si>
  <si>
    <t>Submit documentation to demonstrate that child care centers, outside-school-hours care centers, at-risk afterschool care centers, day care homes, and adult day care centers are in compliance with licensing/approval criteria.</t>
  </si>
  <si>
    <t>226.6 (d)-(e) and    226.6(f)(1)(vi)</t>
  </si>
  <si>
    <t>226.6(f)(1)(iii)</t>
  </si>
  <si>
    <t>226.10 and    226.15(i)</t>
  </si>
  <si>
    <t>Report to SA number of meals claimed for reimbursement</t>
  </si>
  <si>
    <t>Establish reimbursement rates for Tier 2 providers with income-eligible children</t>
  </si>
  <si>
    <t>226.15(b)</t>
  </si>
  <si>
    <t>New institutions submit application for participation</t>
  </si>
  <si>
    <t>Participating institutions submit documentation required for renewal</t>
  </si>
  <si>
    <t>Enter into a written agreement with the party requesting children's free and reduced price eligibility information.</t>
  </si>
  <si>
    <t xml:space="preserve">226.11(c); 226.17(b)(9)  and 226.17a(p)      </t>
  </si>
  <si>
    <t>Submit daily meal count records to sponsoring organizations monthly</t>
  </si>
  <si>
    <t>Day care home providers submit daily meal counts to sponsors monthly</t>
  </si>
  <si>
    <t>Collect and maintain on file CACFP agreements, records received from applicant and participating institutions and documentation of administrative review and Program assistance activities, results, and corrective actions.</t>
  </si>
  <si>
    <t>226.6(c)            (8)(ii)</t>
  </si>
  <si>
    <t>Maintain a State agency list that includes a synopsis of information concerning seriously deficient institutions and providers terminated
for cause in that State</t>
  </si>
  <si>
    <t xml:space="preserve">Collect and maintain for a period of 3 years and the current year Program applications, enrollment documents, income eligibility forms, attendance records, menus, meal counts, invoices and receipts, claims for reimbursement,  licenses,  administrative and operating costs records, training documentation, and any other records required by the SA.  </t>
  </si>
  <si>
    <t>Maintain documentation used to classify homes as Tier 1</t>
  </si>
  <si>
    <t>Maintain information to verify homes that qualify as Tier 1 based on provider's income.</t>
  </si>
  <si>
    <t>226.15(e)   226.17(c)    226.17a(o)  226.18(g)   226.19(c)     226.19a(c)</t>
  </si>
  <si>
    <t>Collect and maintain for a period of 3 years and the current year Program applications, enrollment documents, income eligibility forms, attendance records, menus, meal counts, invoices and receipts, claims for reimbursement,  licenses,  administrative and operating costs records, training documentation, and any other records required by the SA.</t>
  </si>
  <si>
    <t>FACILITY BURDEN</t>
  </si>
  <si>
    <t>226.3(c)</t>
  </si>
  <si>
    <t>Notify institution of approval or disapproval of application within 30 days of receipt of a complete application</t>
  </si>
  <si>
    <t>Notice of serious deficiency (decision to disapprove new application or renew existing agreement) to institution</t>
  </si>
  <si>
    <t xml:space="preserve">226.6(c)(8)      (C)(ii)   </t>
  </si>
  <si>
    <t>Inquire into preference for commodities for new institutions</t>
  </si>
  <si>
    <t>Submit admin review procedures when applicable action taken</t>
  </si>
  <si>
    <t>226.7 (h), (i) &amp; (j)</t>
  </si>
  <si>
    <t>226.8 (b) - ( c)</t>
  </si>
  <si>
    <t>Establish procedues to monitor and reconcile advance payments</t>
  </si>
  <si>
    <t>226.10(e)</t>
  </si>
  <si>
    <t>Final Claim for Reimbursement postmarked and/or submitted to the State agency not later than 60 days following the last day of the full month covered by the claim.</t>
  </si>
  <si>
    <t>Submit current eligibility information on enrolled participants to be used to calculate  reimbursement rate</t>
  </si>
  <si>
    <t xml:space="preserve">Participate in reviews </t>
  </si>
  <si>
    <t>Sponsoring organization supervisory responsibilities (pre-approval visits, training, reviews, etc.)</t>
  </si>
  <si>
    <t>Enrollment documentation shall be updated annually, signed by a parent or legal guardian, and include information on child's normal days &amp; hours of care and the meals normally received while in care</t>
  </si>
  <si>
    <t>226.13 (d)(1) thru (3) &amp; 226.18 (e)</t>
  </si>
  <si>
    <t>Claims processing</t>
  </si>
  <si>
    <t>Provide census data to day care home sponsoring organizations</t>
  </si>
  <si>
    <t xml:space="preserve">Report findings of irregularities investigations </t>
  </si>
  <si>
    <t>Revise/edit household contact procedures - submit changes to FNSRO.</t>
  </si>
  <si>
    <t>Develop/revise and provide sponsoring organization agreement between sponsor and facilities…report changes to FNSRO</t>
  </si>
  <si>
    <r>
      <rPr>
        <sz val="8"/>
        <rFont val="Arial"/>
        <family val="2"/>
      </rPr>
      <t>Establish/revise admin review (appeal) procedures for day care home providers</t>
    </r>
    <r>
      <rPr>
        <sz val="8"/>
        <color indexed="8"/>
        <rFont val="Arial"/>
        <family val="2"/>
      </rPr>
      <t>- SA must notify the appropriate FNSRO of any change or option to offer an administrative review</t>
    </r>
  </si>
  <si>
    <t xml:space="preserve">Establish licensing/compliance review procedures for child care centers, day care homes, outside-school hours care centers and adult day centers </t>
  </si>
  <si>
    <t>Establish alternate procedures for review of institutions for which licensing or approval is not available -</t>
  </si>
  <si>
    <t>SAs adminstering CACFP provide listing of eligible schools to sponsoring organizations</t>
  </si>
  <si>
    <t>226.6(f)(1)         (viii)(A)</t>
  </si>
  <si>
    <t>226.6(f)(1)      (viii)(E)</t>
  </si>
  <si>
    <t>Sponsoring organizations of day care homes must submit a list of family daycare home providers receiving Tier I benefits based on SNAP participation</t>
  </si>
  <si>
    <t>Maintain verification that all facilities have adhered to Program training requirements</t>
  </si>
  <si>
    <t xml:space="preserve">Federal/State agreement </t>
  </si>
  <si>
    <t>Due to program change</t>
  </si>
  <si>
    <t>Due to an change</t>
  </si>
  <si>
    <t xml:space="preserve">7 CFR 226.6(n) </t>
  </si>
  <si>
    <t>CACFP Tiering Assessment:  FNS and OIG may make investigations at the request of the State agency, or whenever FNS or OIG determines that investigations are appropriate.</t>
  </si>
  <si>
    <t>Establish/revise appeal procedures</t>
  </si>
  <si>
    <t>Ensure procurement compliance</t>
  </si>
  <si>
    <t>Section of Regulation / Form</t>
  </si>
  <si>
    <t>226.7(d) 
(Form FNS-44)</t>
  </si>
  <si>
    <t xml:space="preserve">Submit CACFP Report to FNS 30 and 90 days following the month being reported </t>
  </si>
  <si>
    <t>226.6 (l)</t>
  </si>
  <si>
    <t>226.10(d) 226.15(e), 226.6(f)(1)(vii)</t>
  </si>
  <si>
    <t>Due to  Adjustment</t>
  </si>
  <si>
    <t>Due to Adjustment</t>
  </si>
  <si>
    <t>Responses</t>
  </si>
  <si>
    <t>Hours</t>
  </si>
  <si>
    <t>Program change 1</t>
  </si>
  <si>
    <t>Program change 2</t>
  </si>
  <si>
    <t>Total Burden</t>
  </si>
  <si>
    <t>Sponsor/Institution/Facility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</si>
</sst>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0.000"/>
    <numFmt numFmtId="165" formatCode="#,##0.0000"/>
    <numFmt numFmtId="166" formatCode="#,##0.00000"/>
    <numFmt numFmtId="167" formatCode="0.000"/>
    <numFmt numFmtId="168" formatCode="_(* #,##0.000_);_(* \(#,##0.000\);_(* &quot;-&quot;??_);_(@_)"/>
    <numFmt numFmtId="169" formatCode="#,##0.000_);\(#,##0.000\)"/>
    <numFmt numFmtId="170" formatCode="#,##0.000000_);\(#,##0.000000\)"/>
    <numFmt numFmtId="171" formatCode="_(* #,##0.000_);_(* \(#,##0.000\);_(* &quot;-&quot;???_);_(@_)"/>
    <numFmt numFmtId="172" formatCode="#,##0.000000"/>
    <numFmt numFmtId="173" formatCode="0.0000"/>
    <numFmt numFmtId="174" formatCode="0.000000"/>
    <numFmt numFmtId="175" formatCode="#,##0.0000000"/>
    <numFmt numFmtId="183" formatCode="_(* #,##0.0000_);_(* \(#,##0.0000\);_(* &quot;-&quot;??_);_(@_)"/>
    <numFmt numFmtId="185" formatCode="_(* #,##0.000000_);_(* \(#,##0.000000\);_(* &quot;-&quot;??_);_(@_)"/>
    <numFmt numFmtId="186" formatCode="_(* #,##0.0000000_);_(* \(#,##0.0000000\);_(* &quot;-&quot;??_);_(@_)"/>
  </numFmts>
  <fonts count="22" x14ac:knownFonts="1">
    <font>
      <sz val="10"/>
      <name val="Arial"/>
    </font>
    <font>
      <sz val="10"/>
      <name val="Arial"/>
      <family val="2"/>
    </font>
    <font>
      <sz val="8"/>
      <color indexed="8"/>
      <name val="Arial"/>
      <family val="2"/>
    </font>
    <font>
      <b/>
      <sz val="8"/>
      <color indexed="8"/>
      <name val="Arial"/>
      <family val="2"/>
    </font>
    <font>
      <b/>
      <sz val="9"/>
      <color indexed="8"/>
      <name val="Arial"/>
      <family val="2"/>
    </font>
    <font>
      <sz val="8"/>
      <name val="Arial"/>
      <family val="2"/>
    </font>
    <font>
      <b/>
      <sz val="10"/>
      <color indexed="8"/>
      <name val="Arial"/>
      <family val="2"/>
    </font>
    <font>
      <sz val="8"/>
      <color indexed="47"/>
      <name val="Arial"/>
      <family val="2"/>
    </font>
    <font>
      <sz val="9"/>
      <color indexed="8"/>
      <name val="Arial"/>
      <family val="2"/>
    </font>
    <font>
      <b/>
      <sz val="9"/>
      <color indexed="8"/>
      <name val="Arial"/>
      <family val="2"/>
    </font>
    <font>
      <sz val="9"/>
      <color indexed="8"/>
      <name val="Arial"/>
      <family val="2"/>
    </font>
    <font>
      <b/>
      <sz val="10"/>
      <color indexed="8"/>
      <name val="Arial"/>
      <family val="2"/>
    </font>
    <font>
      <b/>
      <sz val="10"/>
      <name val="Arial"/>
      <family val="2"/>
    </font>
    <font>
      <sz val="9"/>
      <name val="Arial"/>
      <family val="2"/>
    </font>
    <font>
      <sz val="9"/>
      <color indexed="81"/>
      <name val="Tahoma"/>
      <family val="2"/>
    </font>
    <font>
      <b/>
      <sz val="9"/>
      <color indexed="81"/>
      <name val="Tahoma"/>
      <family val="2"/>
    </font>
    <font>
      <sz val="8"/>
      <color indexed="81"/>
      <name val="Tahoma"/>
      <family val="2"/>
    </font>
    <font>
      <b/>
      <sz val="8"/>
      <color indexed="81"/>
      <name val="Tahoma"/>
      <family val="2"/>
    </font>
    <font>
      <b/>
      <sz val="8"/>
      <color rgb="FFFF0000"/>
      <name val="Arial"/>
      <family val="2"/>
    </font>
    <font>
      <sz val="10"/>
      <name val="Arial"/>
      <family val="2"/>
    </font>
    <font>
      <b/>
      <sz val="8"/>
      <name val="Arial"/>
      <family val="2"/>
    </font>
    <font>
      <b/>
      <sz val="8"/>
      <color indexed="47"/>
      <name val="Arial"/>
      <family val="2"/>
    </font>
  </fonts>
  <fills count="3">
    <fill>
      <patternFill patternType="none"/>
    </fill>
    <fill>
      <patternFill patternType="gray125"/>
    </fill>
    <fill>
      <patternFill patternType="solid">
        <fgColor theme="1"/>
        <bgColor indexed="64"/>
      </patternFill>
    </fill>
  </fills>
  <borders count="69">
    <border>
      <left/>
      <right/>
      <top/>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ck">
        <color indexed="64"/>
      </right>
      <top style="thin">
        <color indexed="64"/>
      </top>
      <bottom/>
      <diagonal/>
    </border>
  </borders>
  <cellStyleXfs count="4">
    <xf numFmtId="0" fontId="0" fillId="0" borderId="0"/>
    <xf numFmtId="43" fontId="1"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433">
    <xf numFmtId="0" fontId="0" fillId="0" borderId="0" xfId="0"/>
    <xf numFmtId="164" fontId="2" fillId="0" borderId="5" xfId="0" applyNumberFormat="1" applyFont="1" applyFill="1" applyBorder="1" applyAlignment="1">
      <alignment vertical="top"/>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10" xfId="0" applyFont="1" applyFill="1" applyBorder="1" applyAlignment="1">
      <alignment vertical="center"/>
    </xf>
    <xf numFmtId="0" fontId="2" fillId="0" borderId="3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1" xfId="0" applyFont="1" applyFill="1" applyBorder="1" applyAlignment="1">
      <alignment horizontal="center" vertical="center" wrapText="1"/>
    </xf>
    <xf numFmtId="164" fontId="2" fillId="0" borderId="38" xfId="0" applyNumberFormat="1" applyFont="1" applyFill="1" applyBorder="1" applyAlignment="1">
      <alignment vertical="top"/>
    </xf>
    <xf numFmtId="3" fontId="3" fillId="0" borderId="58" xfId="0" applyNumberFormat="1" applyFont="1" applyFill="1" applyBorder="1" applyAlignment="1"/>
    <xf numFmtId="165" fontId="3" fillId="0" borderId="58" xfId="0" applyNumberFormat="1" applyFont="1" applyFill="1" applyBorder="1" applyAlignment="1"/>
    <xf numFmtId="4" fontId="3" fillId="0" borderId="58" xfId="0" applyNumberFormat="1" applyFont="1" applyFill="1" applyBorder="1" applyAlignment="1"/>
    <xf numFmtId="164" fontId="3" fillId="0" borderId="58" xfId="0" applyNumberFormat="1" applyFont="1" applyFill="1" applyBorder="1" applyAlignment="1"/>
    <xf numFmtId="0" fontId="1" fillId="0" borderId="0" xfId="0" applyFont="1"/>
    <xf numFmtId="0" fontId="0" fillId="0" borderId="0" xfId="0" applyFill="1"/>
    <xf numFmtId="0" fontId="2" fillId="0" borderId="0" xfId="0" applyFont="1" applyFill="1" applyBorder="1" applyAlignment="1">
      <alignment horizontal="center" vertical="center" wrapText="1"/>
    </xf>
    <xf numFmtId="3" fontId="8" fillId="0" borderId="7" xfId="0" applyNumberFormat="1" applyFont="1" applyBorder="1" applyAlignment="1">
      <alignment vertical="center"/>
    </xf>
    <xf numFmtId="170" fontId="8" fillId="0" borderId="7" xfId="0" applyNumberFormat="1" applyFont="1" applyFill="1" applyBorder="1" applyAlignment="1">
      <alignment vertical="center"/>
    </xf>
    <xf numFmtId="168" fontId="8" fillId="0" borderId="7" xfId="1" applyNumberFormat="1" applyFont="1" applyBorder="1" applyAlignment="1">
      <alignment vertical="center"/>
    </xf>
    <xf numFmtId="172" fontId="10" fillId="0" borderId="7" xfId="0" applyNumberFormat="1" applyFont="1" applyFill="1" applyBorder="1" applyAlignment="1">
      <alignment vertical="center"/>
    </xf>
    <xf numFmtId="168" fontId="9" fillId="0" borderId="7" xfId="1" applyNumberFormat="1" applyFont="1" applyBorder="1" applyAlignment="1">
      <alignment vertical="center"/>
    </xf>
    <xf numFmtId="164" fontId="10" fillId="0" borderId="7" xfId="0" applyNumberFormat="1" applyFont="1" applyBorder="1" applyAlignment="1">
      <alignment vertical="center"/>
    </xf>
    <xf numFmtId="164" fontId="10" fillId="0" borderId="7" xfId="0" applyNumberFormat="1" applyFont="1" applyFill="1" applyBorder="1" applyAlignment="1">
      <alignment vertical="center"/>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11" fillId="0" borderId="14" xfId="0" applyFont="1" applyBorder="1" applyAlignment="1">
      <alignment horizontal="right" vertical="center" indent="1"/>
    </xf>
    <xf numFmtId="0" fontId="6" fillId="0" borderId="59" xfId="0" applyFont="1" applyBorder="1" applyAlignment="1">
      <alignment horizontal="right" vertical="center"/>
    </xf>
    <xf numFmtId="175" fontId="10" fillId="0" borderId="44" xfId="0" applyNumberFormat="1" applyFont="1" applyBorder="1" applyAlignment="1">
      <alignment vertical="center"/>
    </xf>
    <xf numFmtId="164" fontId="9" fillId="0" borderId="44" xfId="0" applyNumberFormat="1" applyFont="1" applyBorder="1" applyAlignment="1">
      <alignment vertical="center"/>
    </xf>
    <xf numFmtId="164" fontId="10" fillId="0" borderId="44" xfId="0" applyNumberFormat="1" applyFont="1" applyBorder="1" applyAlignment="1">
      <alignment vertical="center"/>
    </xf>
    <xf numFmtId="164" fontId="10" fillId="0" borderId="44" xfId="0" applyNumberFormat="1" applyFont="1" applyFill="1" applyBorder="1" applyAlignment="1">
      <alignment vertical="center"/>
    </xf>
    <xf numFmtId="0" fontId="12" fillId="0" borderId="29" xfId="0" applyFont="1" applyBorder="1" applyAlignment="1">
      <alignment horizontal="right" vertical="center"/>
    </xf>
    <xf numFmtId="164" fontId="2" fillId="0" borderId="38" xfId="0" applyNumberFormat="1" applyFont="1" applyFill="1" applyBorder="1" applyAlignment="1"/>
    <xf numFmtId="0" fontId="0" fillId="0" borderId="0" xfId="0"/>
    <xf numFmtId="164" fontId="2" fillId="0" borderId="7" xfId="0" applyNumberFormat="1" applyFont="1" applyFill="1" applyBorder="1" applyAlignment="1">
      <alignment vertical="center"/>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9" xfId="0" applyFont="1" applyFill="1" applyBorder="1" applyAlignment="1">
      <alignment horizontal="center"/>
    </xf>
    <xf numFmtId="0" fontId="2" fillId="0" borderId="23" xfId="0" applyFont="1" applyFill="1" applyBorder="1" applyAlignment="1">
      <alignment horizontal="center"/>
    </xf>
    <xf numFmtId="0" fontId="2" fillId="0" borderId="26" xfId="0" applyFont="1" applyFill="1" applyBorder="1" applyAlignment="1">
      <alignment wrapText="1"/>
    </xf>
    <xf numFmtId="0" fontId="2" fillId="0" borderId="7" xfId="0" applyFont="1" applyFill="1" applyBorder="1" applyAlignment="1">
      <alignment horizontal="left"/>
    </xf>
    <xf numFmtId="0" fontId="2" fillId="0" borderId="7" xfId="0" applyFont="1" applyFill="1" applyBorder="1" applyAlignment="1">
      <alignment wrapText="1"/>
    </xf>
    <xf numFmtId="3" fontId="2" fillId="0" borderId="7" xfId="0" applyNumberFormat="1" applyFont="1" applyFill="1" applyBorder="1"/>
    <xf numFmtId="0" fontId="2" fillId="0" borderId="7" xfId="0" applyFont="1" applyFill="1" applyBorder="1"/>
    <xf numFmtId="0" fontId="2" fillId="0" borderId="7" xfId="0" applyFont="1" applyFill="1" applyBorder="1" applyAlignment="1">
      <alignment horizontal="left" wrapText="1"/>
    </xf>
    <xf numFmtId="0" fontId="2" fillId="0" borderId="0" xfId="0" applyFont="1" applyFill="1" applyAlignment="1">
      <alignment wrapText="1"/>
    </xf>
    <xf numFmtId="0" fontId="2" fillId="0" borderId="7" xfId="0" applyFont="1" applyFill="1" applyBorder="1" applyAlignment="1">
      <alignment horizontal="left" vertical="top" wrapText="1"/>
    </xf>
    <xf numFmtId="0" fontId="2" fillId="0" borderId="7" xfId="0" applyFont="1" applyFill="1" applyBorder="1" applyAlignment="1">
      <alignment vertical="top" wrapText="1"/>
    </xf>
    <xf numFmtId="0" fontId="5" fillId="0" borderId="7" xfId="0" applyFont="1" applyFill="1" applyBorder="1" applyAlignment="1">
      <alignment horizontal="left" wrapText="1"/>
    </xf>
    <xf numFmtId="0" fontId="2" fillId="0" borderId="7" xfId="0" applyFont="1" applyFill="1" applyBorder="1" applyAlignment="1">
      <alignment vertical="distributed" wrapText="1"/>
    </xf>
    <xf numFmtId="3" fontId="2" fillId="0" borderId="7" xfId="0" applyNumberFormat="1" applyFont="1" applyFill="1" applyBorder="1" applyAlignment="1"/>
    <xf numFmtId="164" fontId="5" fillId="0" borderId="7" xfId="0" applyNumberFormat="1" applyFont="1" applyFill="1" applyBorder="1" applyAlignment="1">
      <alignment vertical="top"/>
    </xf>
    <xf numFmtId="0" fontId="2" fillId="0" borderId="38" xfId="0" applyFont="1" applyFill="1" applyBorder="1" applyAlignment="1">
      <alignment horizontal="left" wrapText="1"/>
    </xf>
    <xf numFmtId="3" fontId="3" fillId="0" borderId="38" xfId="0" applyNumberFormat="1" applyFont="1" applyFill="1" applyBorder="1" applyAlignment="1">
      <alignment wrapText="1"/>
    </xf>
    <xf numFmtId="3" fontId="3" fillId="0" borderId="38" xfId="0" applyNumberFormat="1" applyFont="1" applyFill="1" applyBorder="1"/>
    <xf numFmtId="3" fontId="2" fillId="0" borderId="38" xfId="0" applyNumberFormat="1" applyFont="1" applyFill="1" applyBorder="1"/>
    <xf numFmtId="3" fontId="2" fillId="0" borderId="13" xfId="0" applyNumberFormat="1" applyFont="1" applyFill="1" applyBorder="1" applyAlignment="1">
      <alignment wrapText="1"/>
    </xf>
    <xf numFmtId="0" fontId="3" fillId="0" borderId="3" xfId="0" applyFont="1" applyFill="1" applyBorder="1" applyAlignment="1">
      <alignmen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2" fillId="0" borderId="26" xfId="0" applyNumberFormat="1" applyFont="1" applyFill="1" applyBorder="1" applyAlignment="1">
      <alignment vertical="center"/>
    </xf>
    <xf numFmtId="3" fontId="2" fillId="0" borderId="7" xfId="0" applyNumberFormat="1" applyFont="1" applyFill="1" applyBorder="1" applyAlignment="1">
      <alignment vertical="center"/>
    </xf>
    <xf numFmtId="164" fontId="2" fillId="0" borderId="8" xfId="0" applyNumberFormat="1" applyFont="1" applyFill="1" applyBorder="1" applyAlignment="1">
      <alignment vertical="center"/>
    </xf>
    <xf numFmtId="3" fontId="2" fillId="0" borderId="44" xfId="0" applyNumberFormat="1" applyFont="1" applyFill="1" applyBorder="1" applyAlignment="1">
      <alignment vertical="center"/>
    </xf>
    <xf numFmtId="164" fontId="2" fillId="0" borderId="23" xfId="0" applyNumberFormat="1" applyFont="1" applyFill="1" applyBorder="1" applyAlignment="1">
      <alignment vertical="center"/>
    </xf>
    <xf numFmtId="3"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0" fontId="2" fillId="0" borderId="10" xfId="0" applyFont="1" applyFill="1" applyBorder="1" applyAlignment="1">
      <alignment horizontal="center" vertical="center" wrapText="1"/>
    </xf>
    <xf numFmtId="164" fontId="2" fillId="0" borderId="36" xfId="0" applyNumberFormat="1" applyFont="1" applyFill="1" applyBorder="1" applyAlignment="1">
      <alignment vertical="center"/>
    </xf>
    <xf numFmtId="164" fontId="2" fillId="0" borderId="61" xfId="0" applyNumberFormat="1" applyFont="1" applyFill="1" applyBorder="1" applyAlignment="1">
      <alignment vertical="center"/>
    </xf>
    <xf numFmtId="164" fontId="5" fillId="0" borderId="30" xfId="0" applyNumberFormat="1" applyFont="1" applyFill="1" applyBorder="1" applyAlignment="1">
      <alignment vertical="center"/>
    </xf>
    <xf numFmtId="0" fontId="2" fillId="0" borderId="40" xfId="0" applyFont="1" applyFill="1" applyBorder="1" applyAlignment="1">
      <alignment horizontal="left" wrapText="1"/>
    </xf>
    <xf numFmtId="0" fontId="2" fillId="0" borderId="38" xfId="0" applyFont="1" applyFill="1" applyBorder="1" applyAlignment="1">
      <alignment wrapText="1"/>
    </xf>
    <xf numFmtId="0" fontId="2" fillId="0" borderId="14" xfId="0" applyFont="1" applyFill="1" applyBorder="1" applyAlignment="1">
      <alignment horizontal="left"/>
    </xf>
    <xf numFmtId="0" fontId="2" fillId="0" borderId="14" xfId="0" applyFont="1" applyFill="1" applyBorder="1" applyAlignment="1">
      <alignment horizontal="left" wrapText="1"/>
    </xf>
    <xf numFmtId="0" fontId="2" fillId="0" borderId="25" xfId="0" applyFont="1" applyFill="1" applyBorder="1" applyAlignment="1">
      <alignment horizontal="left" wrapText="1"/>
    </xf>
    <xf numFmtId="0" fontId="2" fillId="0" borderId="13" xfId="0" applyFont="1" applyFill="1" applyBorder="1" applyAlignment="1">
      <alignment wrapText="1"/>
    </xf>
    <xf numFmtId="0" fontId="2" fillId="0" borderId="14" xfId="0" applyFont="1" applyFill="1" applyBorder="1"/>
    <xf numFmtId="0" fontId="2" fillId="0" borderId="14" xfId="0" applyFont="1" applyFill="1" applyBorder="1" applyAlignment="1">
      <alignment wrapText="1"/>
    </xf>
    <xf numFmtId="3" fontId="2" fillId="0" borderId="7" xfId="0" applyNumberFormat="1" applyFont="1" applyFill="1" applyBorder="1" applyAlignment="1">
      <alignment horizontal="right"/>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xf>
    <xf numFmtId="0" fontId="5" fillId="0" borderId="24" xfId="0" applyFont="1" applyFill="1" applyBorder="1" applyAlignment="1">
      <alignment horizontal="center"/>
    </xf>
    <xf numFmtId="0" fontId="5" fillId="0" borderId="6" xfId="0" applyFont="1" applyFill="1" applyBorder="1"/>
    <xf numFmtId="0" fontId="5" fillId="0" borderId="12" xfId="0" applyFont="1" applyFill="1" applyBorder="1"/>
    <xf numFmtId="0" fontId="5" fillId="0" borderId="26" xfId="0" applyFont="1" applyFill="1" applyBorder="1"/>
    <xf numFmtId="167" fontId="5" fillId="0" borderId="26" xfId="0" applyNumberFormat="1" applyFont="1" applyFill="1" applyBorder="1"/>
    <xf numFmtId="167" fontId="5" fillId="0" borderId="49" xfId="0" applyNumberFormat="1" applyFont="1" applyFill="1" applyBorder="1"/>
    <xf numFmtId="164" fontId="5" fillId="0" borderId="36" xfId="0" applyNumberFormat="1" applyFont="1" applyFill="1" applyBorder="1"/>
    <xf numFmtId="164" fontId="5" fillId="0" borderId="26" xfId="0" applyNumberFormat="1" applyFont="1" applyFill="1" applyBorder="1"/>
    <xf numFmtId="0" fontId="5" fillId="0" borderId="7" xfId="0" applyFont="1" applyFill="1" applyBorder="1"/>
    <xf numFmtId="167" fontId="5" fillId="0" borderId="7" xfId="0" applyNumberFormat="1" applyFont="1" applyFill="1" applyBorder="1"/>
    <xf numFmtId="168" fontId="5" fillId="0" borderId="8" xfId="1" applyNumberFormat="1" applyFont="1" applyFill="1" applyBorder="1"/>
    <xf numFmtId="164" fontId="5" fillId="0" borderId="7" xfId="0" applyNumberFormat="1" applyFont="1" applyFill="1" applyBorder="1"/>
    <xf numFmtId="167" fontId="5" fillId="0" borderId="8" xfId="0" applyNumberFormat="1" applyFont="1" applyFill="1" applyBorder="1"/>
    <xf numFmtId="0" fontId="5" fillId="0" borderId="7" xfId="0" applyFont="1" applyFill="1" applyBorder="1" applyAlignment="1">
      <alignment wrapText="1"/>
    </xf>
    <xf numFmtId="0" fontId="5" fillId="0" borderId="7" xfId="0" applyFont="1" applyFill="1" applyBorder="1" applyAlignment="1">
      <alignment vertical="distributed" wrapText="1"/>
    </xf>
    <xf numFmtId="0" fontId="5" fillId="0" borderId="8" xfId="0" applyFont="1" applyFill="1" applyBorder="1" applyAlignment="1">
      <alignment vertical="distributed" wrapText="1"/>
    </xf>
    <xf numFmtId="3" fontId="5" fillId="0" borderId="36" xfId="0" applyNumberFormat="1" applyFont="1" applyFill="1" applyBorder="1" applyAlignment="1">
      <alignment vertical="distributed" wrapText="1"/>
    </xf>
    <xf numFmtId="0" fontId="5" fillId="0" borderId="7" xfId="0" applyFont="1" applyFill="1" applyBorder="1" applyAlignment="1"/>
    <xf numFmtId="167" fontId="5" fillId="0" borderId="8" xfId="0" applyNumberFormat="1" applyFont="1" applyFill="1" applyBorder="1" applyAlignment="1"/>
    <xf numFmtId="164" fontId="5" fillId="0" borderId="36" xfId="0" applyNumberFormat="1" applyFont="1" applyFill="1" applyBorder="1" applyAlignment="1"/>
    <xf numFmtId="0" fontId="5" fillId="0" borderId="23" xfId="0" applyFont="1" applyFill="1" applyBorder="1"/>
    <xf numFmtId="164" fontId="5" fillId="0" borderId="23" xfId="0" applyNumberFormat="1" applyFont="1" applyFill="1" applyBorder="1"/>
    <xf numFmtId="0" fontId="5" fillId="0" borderId="35" xfId="0" applyFont="1" applyFill="1" applyBorder="1"/>
    <xf numFmtId="164" fontId="5" fillId="0" borderId="35" xfId="0" applyNumberFormat="1" applyFont="1" applyFill="1" applyBorder="1"/>
    <xf numFmtId="0" fontId="5" fillId="0" borderId="10" xfId="0" applyFont="1" applyFill="1" applyBorder="1"/>
    <xf numFmtId="167" fontId="5" fillId="0" borderId="10" xfId="0" applyNumberFormat="1" applyFont="1" applyFill="1" applyBorder="1"/>
    <xf numFmtId="164" fontId="5" fillId="0" borderId="10" xfId="0" applyNumberFormat="1" applyFont="1" applyFill="1" applyBorder="1"/>
    <xf numFmtId="0" fontId="5" fillId="0" borderId="38" xfId="0" applyFont="1" applyFill="1" applyBorder="1"/>
    <xf numFmtId="43" fontId="5" fillId="0" borderId="38" xfId="1" applyFont="1" applyFill="1" applyBorder="1"/>
    <xf numFmtId="43" fontId="5" fillId="0" borderId="50" xfId="1" applyFont="1" applyFill="1" applyBorder="1"/>
    <xf numFmtId="164" fontId="5" fillId="0" borderId="40" xfId="0" applyNumberFormat="1" applyFont="1" applyFill="1" applyBorder="1" applyAlignment="1">
      <alignment horizontal="right"/>
    </xf>
    <xf numFmtId="164" fontId="5" fillId="0" borderId="38" xfId="0" applyNumberFormat="1" applyFont="1" applyFill="1" applyBorder="1" applyAlignment="1"/>
    <xf numFmtId="43" fontId="5" fillId="0" borderId="26" xfId="1" applyFont="1" applyFill="1" applyBorder="1"/>
    <xf numFmtId="2" fontId="5" fillId="0" borderId="7" xfId="0" applyNumberFormat="1" applyFont="1" applyFill="1" applyBorder="1"/>
    <xf numFmtId="43" fontId="5" fillId="0" borderId="32" xfId="1" applyFont="1" applyFill="1" applyBorder="1"/>
    <xf numFmtId="168" fontId="5" fillId="0" borderId="14" xfId="0" applyNumberFormat="1" applyFont="1" applyFill="1" applyBorder="1" applyAlignment="1">
      <alignment horizontal="right"/>
    </xf>
    <xf numFmtId="164" fontId="5" fillId="0" borderId="14" xfId="0" applyNumberFormat="1" applyFont="1" applyFill="1" applyBorder="1" applyAlignment="1">
      <alignment horizontal="right"/>
    </xf>
    <xf numFmtId="164" fontId="20" fillId="0" borderId="7" xfId="0" applyNumberFormat="1" applyFont="1" applyFill="1" applyBorder="1"/>
    <xf numFmtId="168" fontId="5" fillId="0" borderId="7" xfId="1" applyNumberFormat="1" applyFont="1" applyFill="1" applyBorder="1"/>
    <xf numFmtId="168" fontId="5" fillId="0" borderId="21" xfId="1" applyNumberFormat="1" applyFont="1" applyFill="1" applyBorder="1"/>
    <xf numFmtId="171" fontId="5" fillId="0" borderId="32" xfId="1" applyNumberFormat="1" applyFont="1" applyFill="1" applyBorder="1"/>
    <xf numFmtId="0" fontId="5" fillId="0" borderId="7" xfId="0" applyFont="1" applyFill="1" applyBorder="1" applyAlignment="1">
      <alignment vertical="top" wrapText="1"/>
    </xf>
    <xf numFmtId="2" fontId="5" fillId="0" borderId="7" xfId="0" applyNumberFormat="1" applyFont="1" applyFill="1" applyBorder="1" applyAlignment="1">
      <alignment vertical="top" wrapText="1"/>
    </xf>
    <xf numFmtId="168" fontId="5" fillId="0" borderId="21" xfId="1" applyNumberFormat="1" applyFont="1" applyFill="1" applyBorder="1" applyAlignment="1">
      <alignment vertical="top" wrapText="1"/>
    </xf>
    <xf numFmtId="164" fontId="5" fillId="0" borderId="14" xfId="0" applyNumberFormat="1" applyFont="1" applyFill="1" applyBorder="1" applyAlignment="1">
      <alignment vertical="top" wrapText="1"/>
    </xf>
    <xf numFmtId="164" fontId="5" fillId="0" borderId="7" xfId="0" applyNumberFormat="1" applyFont="1" applyFill="1" applyBorder="1" applyAlignment="1">
      <alignment vertical="top" wrapText="1"/>
    </xf>
    <xf numFmtId="0" fontId="5" fillId="0" borderId="13" xfId="0" applyFont="1" applyFill="1" applyBorder="1" applyAlignment="1">
      <alignment wrapText="1"/>
    </xf>
    <xf numFmtId="2" fontId="5" fillId="0" borderId="58" xfId="0" applyNumberFormat="1" applyFont="1" applyFill="1" applyBorder="1" applyAlignment="1">
      <alignment wrapText="1"/>
    </xf>
    <xf numFmtId="168" fontId="5" fillId="0" borderId="58" xfId="1" applyNumberFormat="1" applyFont="1" applyFill="1" applyBorder="1" applyAlignment="1">
      <alignment wrapText="1"/>
    </xf>
    <xf numFmtId="164" fontId="5" fillId="0" borderId="57" xfId="0" applyNumberFormat="1" applyFont="1" applyFill="1" applyBorder="1" applyAlignment="1">
      <alignment horizontal="right"/>
    </xf>
    <xf numFmtId="164" fontId="5" fillId="0" borderId="13" xfId="0" applyNumberFormat="1" applyFont="1" applyFill="1" applyBorder="1" applyAlignment="1">
      <alignment vertical="top" wrapText="1"/>
    </xf>
    <xf numFmtId="168" fontId="20" fillId="0" borderId="30" xfId="1" applyNumberFormat="1" applyFont="1" applyFill="1" applyBorder="1" applyAlignment="1">
      <alignment vertical="center"/>
    </xf>
    <xf numFmtId="172" fontId="5" fillId="0" borderId="31" xfId="0" applyNumberFormat="1" applyFont="1" applyFill="1" applyBorder="1" applyAlignment="1">
      <alignment vertical="center"/>
    </xf>
    <xf numFmtId="164" fontId="5" fillId="0" borderId="29" xfId="0" applyNumberFormat="1" applyFont="1" applyFill="1" applyBorder="1" applyAlignment="1">
      <alignment vertical="center"/>
    </xf>
    <xf numFmtId="0" fontId="5" fillId="0" borderId="0" xfId="0" applyFont="1" applyFill="1" applyBorder="1"/>
    <xf numFmtId="167" fontId="5" fillId="0" borderId="0" xfId="0" applyNumberFormat="1" applyFont="1" applyFill="1" applyBorder="1"/>
    <xf numFmtId="164" fontId="5" fillId="0" borderId="0" xfId="0" applyNumberFormat="1" applyFont="1" applyFill="1" applyBorder="1"/>
    <xf numFmtId="3" fontId="5" fillId="0" borderId="38" xfId="0" applyNumberFormat="1" applyFont="1" applyFill="1" applyBorder="1"/>
    <xf numFmtId="3" fontId="5" fillId="0" borderId="41" xfId="0" applyNumberFormat="1" applyFont="1" applyFill="1" applyBorder="1"/>
    <xf numFmtId="164" fontId="5" fillId="0" borderId="42" xfId="0" applyNumberFormat="1" applyFont="1" applyFill="1" applyBorder="1"/>
    <xf numFmtId="0" fontId="5" fillId="0" borderId="13" xfId="0" applyFont="1" applyFill="1" applyBorder="1"/>
    <xf numFmtId="168" fontId="5" fillId="0" borderId="13" xfId="1" applyNumberFormat="1" applyFont="1" applyFill="1" applyBorder="1"/>
    <xf numFmtId="168" fontId="5" fillId="0" borderId="58" xfId="1" applyNumberFormat="1" applyFont="1" applyFill="1" applyBorder="1"/>
    <xf numFmtId="164" fontId="5" fillId="0" borderId="57" xfId="0" applyNumberFormat="1" applyFont="1" applyFill="1" applyBorder="1"/>
    <xf numFmtId="168" fontId="20" fillId="0" borderId="3" xfId="1" applyNumberFormat="1" applyFont="1" applyFill="1" applyBorder="1" applyAlignment="1">
      <alignment vertical="center"/>
    </xf>
    <xf numFmtId="168" fontId="20" fillId="0" borderId="10" xfId="1" applyNumberFormat="1" applyFont="1" applyFill="1" applyBorder="1"/>
    <xf numFmtId="43" fontId="5" fillId="0" borderId="10" xfId="1" applyFont="1" applyFill="1" applyBorder="1"/>
    <xf numFmtId="0" fontId="5" fillId="0" borderId="30" xfId="0" applyFont="1" applyFill="1" applyBorder="1"/>
    <xf numFmtId="164" fontId="5" fillId="0" borderId="14" xfId="0" applyNumberFormat="1" applyFont="1" applyFill="1" applyBorder="1"/>
    <xf numFmtId="43" fontId="5" fillId="0" borderId="30" xfId="0" applyNumberFormat="1" applyFont="1" applyFill="1" applyBorder="1"/>
    <xf numFmtId="168" fontId="20" fillId="0" borderId="54" xfId="1" applyNumberFormat="1" applyFont="1" applyFill="1" applyBorder="1" applyAlignment="1">
      <alignment vertical="center"/>
    </xf>
    <xf numFmtId="164" fontId="5" fillId="0" borderId="6" xfId="0" applyNumberFormat="1" applyFont="1" applyFill="1" applyBorder="1"/>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8" xfId="0" applyFont="1" applyFill="1" applyBorder="1" applyAlignment="1">
      <alignment horizontal="center" vertical="center" wrapText="1"/>
    </xf>
    <xf numFmtId="170" fontId="5" fillId="0" borderId="38" xfId="0" applyNumberFormat="1" applyFont="1" applyFill="1" applyBorder="1" applyAlignment="1">
      <alignment vertical="center"/>
    </xf>
    <xf numFmtId="168" fontId="5" fillId="0" borderId="26" xfId="1" applyNumberFormat="1" applyFont="1" applyFill="1" applyBorder="1" applyAlignment="1">
      <alignment vertical="center"/>
    </xf>
    <xf numFmtId="172" fontId="5" fillId="0" borderId="41" xfId="0" applyNumberFormat="1" applyFont="1" applyFill="1" applyBorder="1" applyAlignment="1">
      <alignment vertical="center"/>
    </xf>
    <xf numFmtId="168" fontId="5" fillId="0" borderId="49" xfId="1" applyNumberFormat="1" applyFont="1" applyFill="1" applyBorder="1" applyAlignment="1">
      <alignment vertical="center"/>
    </xf>
    <xf numFmtId="164" fontId="5" fillId="0" borderId="33" xfId="0" applyNumberFormat="1" applyFont="1" applyFill="1" applyBorder="1" applyAlignment="1">
      <alignment vertical="center"/>
    </xf>
    <xf numFmtId="164" fontId="5" fillId="0" borderId="26" xfId="0" applyNumberFormat="1" applyFont="1" applyFill="1" applyBorder="1" applyAlignment="1">
      <alignment vertical="center"/>
    </xf>
    <xf numFmtId="164" fontId="5" fillId="0" borderId="7" xfId="0" applyNumberFormat="1" applyFont="1" applyFill="1" applyBorder="1" applyAlignment="1">
      <alignment vertical="center"/>
    </xf>
    <xf numFmtId="164" fontId="5" fillId="0" borderId="49" xfId="0" applyNumberFormat="1" applyFont="1" applyFill="1" applyBorder="1" applyAlignment="1">
      <alignment vertical="center"/>
    </xf>
    <xf numFmtId="170" fontId="5" fillId="0" borderId="7" xfId="0" applyNumberFormat="1" applyFont="1" applyFill="1" applyBorder="1" applyAlignment="1">
      <alignment vertical="center"/>
    </xf>
    <xf numFmtId="168" fontId="5" fillId="0" borderId="7" xfId="1" applyNumberFormat="1" applyFont="1" applyFill="1" applyBorder="1" applyAlignment="1">
      <alignment vertical="center"/>
    </xf>
    <xf numFmtId="172" fontId="5" fillId="0" borderId="8" xfId="0" applyNumberFormat="1" applyFont="1" applyFill="1" applyBorder="1" applyAlignment="1">
      <alignment vertical="center"/>
    </xf>
    <xf numFmtId="168" fontId="5" fillId="0" borderId="8" xfId="1" applyNumberFormat="1" applyFont="1" applyFill="1" applyBorder="1" applyAlignment="1">
      <alignment vertical="center"/>
    </xf>
    <xf numFmtId="164" fontId="5" fillId="0" borderId="36" xfId="0" applyNumberFormat="1" applyFont="1" applyFill="1" applyBorder="1" applyAlignment="1">
      <alignment vertical="center"/>
    </xf>
    <xf numFmtId="164" fontId="5" fillId="0" borderId="8" xfId="0" applyNumberFormat="1" applyFont="1" applyFill="1" applyBorder="1" applyAlignment="1">
      <alignment vertical="center"/>
    </xf>
    <xf numFmtId="168" fontId="5" fillId="0" borderId="44" xfId="1" applyNumberFormat="1" applyFont="1" applyFill="1" applyBorder="1" applyAlignment="1">
      <alignment vertical="center"/>
    </xf>
    <xf numFmtId="168" fontId="5" fillId="0" borderId="60" xfId="1" applyNumberFormat="1" applyFont="1" applyFill="1" applyBorder="1" applyAlignment="1">
      <alignment vertical="center"/>
    </xf>
    <xf numFmtId="164" fontId="5" fillId="0" borderId="62" xfId="0" applyNumberFormat="1" applyFont="1" applyFill="1" applyBorder="1" applyAlignment="1">
      <alignment vertical="center"/>
    </xf>
    <xf numFmtId="164" fontId="5" fillId="0" borderId="44" xfId="0" applyNumberFormat="1" applyFont="1" applyFill="1" applyBorder="1" applyAlignment="1">
      <alignment vertical="center"/>
    </xf>
    <xf numFmtId="170" fontId="5" fillId="0" borderId="23" xfId="0" applyNumberFormat="1" applyFont="1" applyFill="1" applyBorder="1" applyAlignment="1">
      <alignment vertical="center"/>
    </xf>
    <xf numFmtId="168" fontId="5" fillId="0" borderId="23" xfId="1" applyNumberFormat="1" applyFont="1" applyFill="1" applyBorder="1" applyAlignment="1">
      <alignment vertical="center"/>
    </xf>
    <xf numFmtId="172" fontId="5" fillId="0" borderId="24" xfId="0" applyNumberFormat="1" applyFont="1" applyFill="1" applyBorder="1" applyAlignment="1">
      <alignment vertical="center"/>
    </xf>
    <xf numFmtId="168" fontId="5" fillId="0" borderId="24" xfId="1" applyNumberFormat="1" applyFont="1" applyFill="1" applyBorder="1" applyAlignment="1">
      <alignment vertical="center"/>
    </xf>
    <xf numFmtId="164" fontId="5" fillId="0" borderId="61" xfId="0" applyNumberFormat="1" applyFont="1" applyFill="1" applyBorder="1" applyAlignment="1">
      <alignment vertical="center"/>
    </xf>
    <xf numFmtId="164" fontId="5" fillId="0" borderId="23" xfId="0" applyNumberFormat="1" applyFont="1" applyFill="1" applyBorder="1" applyAlignment="1">
      <alignment vertical="center"/>
    </xf>
    <xf numFmtId="164" fontId="5" fillId="0" borderId="24" xfId="0" applyNumberFormat="1" applyFont="1" applyFill="1" applyBorder="1" applyAlignment="1">
      <alignment vertical="center"/>
    </xf>
    <xf numFmtId="0" fontId="3" fillId="0" borderId="6" xfId="0" applyFont="1" applyFill="1" applyBorder="1" applyAlignment="1">
      <alignment horizontal="left"/>
    </xf>
    <xf numFmtId="3" fontId="2" fillId="0" borderId="6" xfId="0" applyNumberFormat="1" applyFont="1" applyFill="1" applyBorder="1"/>
    <xf numFmtId="0" fontId="2" fillId="0" borderId="26" xfId="0" applyFont="1" applyFill="1" applyBorder="1" applyAlignment="1">
      <alignment horizontal="left"/>
    </xf>
    <xf numFmtId="3" fontId="2" fillId="0" borderId="0" xfId="0" applyNumberFormat="1" applyFont="1" applyFill="1"/>
    <xf numFmtId="0" fontId="2" fillId="0" borderId="7" xfId="0" applyFont="1" applyFill="1" applyBorder="1" applyAlignment="1"/>
    <xf numFmtId="0" fontId="2" fillId="0" borderId="23" xfId="0" applyFont="1" applyFill="1" applyBorder="1" applyAlignment="1">
      <alignment horizontal="left"/>
    </xf>
    <xf numFmtId="0" fontId="2" fillId="0" borderId="35" xfId="0" applyFont="1" applyFill="1" applyBorder="1"/>
    <xf numFmtId="3" fontId="2" fillId="0" borderId="35" xfId="0" applyNumberFormat="1" applyFont="1" applyFill="1" applyBorder="1"/>
    <xf numFmtId="0" fontId="3" fillId="0" borderId="10" xfId="0" applyFont="1" applyFill="1" applyBorder="1" applyAlignment="1">
      <alignment horizontal="left" wrapText="1"/>
    </xf>
    <xf numFmtId="3" fontId="2" fillId="0" borderId="10" xfId="0" applyNumberFormat="1" applyFont="1" applyFill="1" applyBorder="1"/>
    <xf numFmtId="3" fontId="2" fillId="0" borderId="7" xfId="0" applyNumberFormat="1" applyFont="1" applyFill="1" applyBorder="1" applyAlignment="1">
      <alignment vertical="top" wrapText="1"/>
    </xf>
    <xf numFmtId="3" fontId="2" fillId="0" borderId="30" xfId="0" applyNumberFormat="1" applyFont="1" applyFill="1" applyBorder="1" applyAlignment="1">
      <alignment vertical="center"/>
    </xf>
    <xf numFmtId="0" fontId="2" fillId="0" borderId="0" xfId="0" applyFont="1" applyFill="1" applyBorder="1"/>
    <xf numFmtId="0" fontId="2" fillId="0" borderId="0" xfId="0" applyFont="1" applyFill="1" applyBorder="1" applyAlignment="1">
      <alignment wrapText="1"/>
    </xf>
    <xf numFmtId="3" fontId="2" fillId="0" borderId="0" xfId="0" applyNumberFormat="1" applyFont="1" applyFill="1" applyBorder="1"/>
    <xf numFmtId="3" fontId="2" fillId="0" borderId="13" xfId="0" applyNumberFormat="1" applyFont="1" applyFill="1" applyBorder="1"/>
    <xf numFmtId="0" fontId="2" fillId="0" borderId="6" xfId="0" applyFont="1" applyFill="1" applyBorder="1"/>
    <xf numFmtId="0" fontId="2" fillId="0" borderId="47" xfId="0" applyFont="1" applyFill="1" applyBorder="1" applyAlignment="1">
      <alignment vertical="center"/>
    </xf>
    <xf numFmtId="0" fontId="2" fillId="0" borderId="28" xfId="0" applyFont="1" applyFill="1" applyBorder="1" applyAlignment="1">
      <alignment vertical="center"/>
    </xf>
    <xf numFmtId="0" fontId="2" fillId="0" borderId="43" xfId="0" applyFont="1" applyFill="1" applyBorder="1" applyAlignment="1">
      <alignment vertical="center"/>
    </xf>
    <xf numFmtId="0" fontId="2" fillId="0" borderId="55" xfId="0" applyFont="1" applyFill="1" applyBorder="1" applyAlignment="1">
      <alignment vertical="center"/>
    </xf>
    <xf numFmtId="0" fontId="5" fillId="0" borderId="0" xfId="0" applyFont="1" applyFill="1"/>
    <xf numFmtId="0" fontId="5" fillId="0" borderId="61" xfId="0" applyFont="1" applyFill="1" applyBorder="1"/>
    <xf numFmtId="0" fontId="5" fillId="0" borderId="37" xfId="0" applyFont="1" applyFill="1" applyBorder="1"/>
    <xf numFmtId="0" fontId="5" fillId="0" borderId="24" xfId="0" applyFont="1" applyFill="1" applyBorder="1"/>
    <xf numFmtId="0" fontId="3" fillId="0" borderId="50" xfId="0" applyFont="1" applyFill="1" applyBorder="1" applyAlignment="1">
      <alignment horizontal="left" vertical="center" indent="1"/>
    </xf>
    <xf numFmtId="164" fontId="5" fillId="0" borderId="64" xfId="0" applyNumberFormat="1" applyFont="1" applyFill="1" applyBorder="1"/>
    <xf numFmtId="164" fontId="5" fillId="0" borderId="66" xfId="0" applyNumberFormat="1" applyFont="1" applyFill="1" applyBorder="1"/>
    <xf numFmtId="0" fontId="5" fillId="0" borderId="0" xfId="0" applyFont="1" applyFill="1" applyAlignment="1">
      <alignment wrapText="1"/>
    </xf>
    <xf numFmtId="0" fontId="3" fillId="0" borderId="3" xfId="0" applyFont="1" applyFill="1" applyBorder="1" applyAlignment="1">
      <alignment horizontal="left" vertical="center" indent="1"/>
    </xf>
    <xf numFmtId="0" fontId="5" fillId="0" borderId="34" xfId="0" applyFont="1" applyFill="1" applyBorder="1"/>
    <xf numFmtId="167" fontId="5" fillId="0" borderId="38" xfId="0" applyNumberFormat="1" applyFont="1" applyFill="1" applyBorder="1"/>
    <xf numFmtId="164" fontId="5" fillId="0" borderId="12" xfId="0" applyNumberFormat="1" applyFont="1" applyFill="1" applyBorder="1"/>
    <xf numFmtId="43" fontId="5" fillId="0" borderId="0" xfId="0" applyNumberFormat="1" applyFont="1" applyFill="1" applyBorder="1"/>
    <xf numFmtId="0" fontId="18" fillId="0" borderId="0" xfId="0" applyFont="1" applyFill="1"/>
    <xf numFmtId="167" fontId="5" fillId="0" borderId="13" xfId="0" applyNumberFormat="1" applyFont="1" applyFill="1" applyBorder="1"/>
    <xf numFmtId="164" fontId="5" fillId="0" borderId="65" xfId="0" applyNumberFormat="1" applyFont="1" applyFill="1" applyBorder="1"/>
    <xf numFmtId="0" fontId="5" fillId="0" borderId="3" xfId="0" applyFont="1" applyFill="1" applyBorder="1"/>
    <xf numFmtId="0" fontId="3" fillId="0" borderId="10" xfId="0" applyFont="1" applyFill="1" applyBorder="1" applyAlignment="1">
      <alignment horizontal="right" vertical="center"/>
    </xf>
    <xf numFmtId="0" fontId="3" fillId="0" borderId="48" xfId="0" applyFont="1" applyFill="1" applyBorder="1" applyAlignment="1">
      <alignment horizontal="left" vertical="center" indent="1"/>
    </xf>
    <xf numFmtId="164" fontId="5" fillId="0" borderId="38" xfId="0" applyNumberFormat="1" applyFont="1" applyFill="1" applyBorder="1"/>
    <xf numFmtId="164" fontId="5" fillId="0" borderId="24" xfId="0" applyNumberFormat="1" applyFont="1" applyFill="1" applyBorder="1"/>
    <xf numFmtId="0" fontId="3" fillId="0" borderId="10" xfId="0" applyFont="1" applyFill="1" applyBorder="1" applyAlignment="1">
      <alignment horizontal="right" vertical="center" wrapText="1" indent="1"/>
    </xf>
    <xf numFmtId="43" fontId="5" fillId="0" borderId="0" xfId="1" applyFont="1" applyFill="1"/>
    <xf numFmtId="164" fontId="5" fillId="0" borderId="31" xfId="0" applyNumberFormat="1" applyFont="1" applyFill="1" applyBorder="1"/>
    <xf numFmtId="0" fontId="3" fillId="0" borderId="10" xfId="0" applyFont="1" applyFill="1" applyBorder="1" applyAlignment="1">
      <alignment horizontal="right" vertical="center" indent="1"/>
    </xf>
    <xf numFmtId="0" fontId="3" fillId="0" borderId="11" xfId="0" applyFont="1" applyFill="1" applyBorder="1" applyAlignment="1">
      <alignment horizontal="left" vertical="center" indent="1"/>
    </xf>
    <xf numFmtId="0" fontId="3" fillId="0" borderId="51" xfId="0" applyFont="1" applyFill="1" applyBorder="1" applyAlignment="1">
      <alignment horizontal="right" vertical="center" indent="1"/>
    </xf>
    <xf numFmtId="0" fontId="3" fillId="0" borderId="1" xfId="0" applyFont="1" applyFill="1" applyBorder="1" applyAlignment="1">
      <alignment horizontal="right" vertical="center" indent="1"/>
    </xf>
    <xf numFmtId="0" fontId="3" fillId="0" borderId="35" xfId="0" applyFont="1" applyFill="1" applyBorder="1" applyAlignment="1">
      <alignment horizontal="right" vertical="center" indent="1"/>
    </xf>
    <xf numFmtId="0" fontId="3" fillId="0" borderId="56" xfId="0" applyFont="1" applyFill="1" applyBorder="1" applyAlignment="1">
      <alignment horizontal="right" vertical="center" indent="1"/>
    </xf>
    <xf numFmtId="0" fontId="2" fillId="0" borderId="25" xfId="0" applyFont="1" applyFill="1" applyBorder="1" applyAlignment="1">
      <alignment vertical="center"/>
    </xf>
    <xf numFmtId="0" fontId="3" fillId="0" borderId="5" xfId="0" applyFont="1" applyFill="1" applyBorder="1" applyAlignment="1">
      <alignment horizontal="right" vertical="center" indent="1"/>
    </xf>
    <xf numFmtId="3" fontId="3" fillId="0" borderId="13" xfId="0" applyNumberFormat="1" applyFont="1" applyFill="1" applyBorder="1" applyAlignment="1">
      <alignment vertical="center"/>
    </xf>
    <xf numFmtId="168" fontId="20" fillId="0" borderId="13" xfId="1" applyNumberFormat="1" applyFont="1" applyFill="1" applyBorder="1" applyAlignment="1">
      <alignment vertical="center"/>
    </xf>
    <xf numFmtId="168" fontId="20" fillId="0" borderId="27" xfId="1" applyNumberFormat="1" applyFont="1" applyFill="1" applyBorder="1" applyAlignment="1">
      <alignment vertical="center"/>
    </xf>
    <xf numFmtId="3" fontId="5" fillId="0" borderId="0" xfId="0" applyNumberFormat="1" applyFont="1" applyFill="1" applyAlignment="1">
      <alignment wrapText="1"/>
    </xf>
    <xf numFmtId="172" fontId="5" fillId="0" borderId="0" xfId="0" applyNumberFormat="1" applyFont="1" applyFill="1" applyAlignment="1">
      <alignment wrapText="1"/>
    </xf>
    <xf numFmtId="0" fontId="2" fillId="0" borderId="14" xfId="0" applyFont="1" applyFill="1" applyBorder="1" applyAlignment="1">
      <alignment horizontal="center"/>
    </xf>
    <xf numFmtId="164" fontId="2" fillId="0" borderId="7" xfId="0" applyNumberFormat="1" applyFont="1" applyFill="1" applyBorder="1" applyAlignment="1"/>
    <xf numFmtId="3" fontId="3" fillId="0" borderId="30" xfId="0" applyNumberFormat="1" applyFont="1" applyFill="1" applyBorder="1" applyAlignment="1">
      <alignment vertical="center"/>
    </xf>
    <xf numFmtId="0" fontId="2" fillId="0" borderId="4" xfId="0" applyFont="1" applyFill="1" applyBorder="1" applyAlignment="1">
      <alignment horizontal="center"/>
    </xf>
    <xf numFmtId="0" fontId="2" fillId="0" borderId="57" xfId="0" applyFont="1" applyFill="1" applyBorder="1" applyAlignment="1">
      <alignment horizontal="center"/>
    </xf>
    <xf numFmtId="0" fontId="2" fillId="0" borderId="38" xfId="0" applyNumberFormat="1" applyFont="1" applyFill="1" applyBorder="1" applyAlignment="1">
      <alignment horizontal="left" wrapText="1"/>
    </xf>
    <xf numFmtId="3" fontId="2" fillId="0" borderId="38" xfId="0" applyNumberFormat="1" applyFont="1" applyFill="1" applyBorder="1" applyAlignment="1"/>
    <xf numFmtId="0" fontId="3" fillId="0" borderId="13" xfId="0" applyFont="1" applyFill="1" applyBorder="1" applyAlignment="1">
      <alignment horizontal="right"/>
    </xf>
    <xf numFmtId="0" fontId="2" fillId="0" borderId="5" xfId="0" applyFont="1" applyFill="1" applyBorder="1" applyAlignment="1"/>
    <xf numFmtId="0" fontId="3" fillId="0" borderId="5" xfId="0" applyFont="1" applyFill="1" applyBorder="1" applyAlignment="1">
      <alignment horizontal="right"/>
    </xf>
    <xf numFmtId="3" fontId="3" fillId="0" borderId="5" xfId="0" applyNumberFormat="1" applyFont="1" applyFill="1" applyBorder="1" applyAlignment="1"/>
    <xf numFmtId="3" fontId="2" fillId="0" borderId="5" xfId="0" applyNumberFormat="1" applyFont="1" applyFill="1" applyBorder="1" applyAlignment="1"/>
    <xf numFmtId="0" fontId="2" fillId="0" borderId="52" xfId="0" applyFont="1" applyFill="1" applyBorder="1" applyAlignment="1">
      <alignment horizontal="center" vertical="center" wrapText="1"/>
    </xf>
    <xf numFmtId="164" fontId="2" fillId="0" borderId="38" xfId="0" applyNumberFormat="1" applyFont="1" applyFill="1" applyBorder="1" applyAlignment="1">
      <alignment vertical="center"/>
    </xf>
    <xf numFmtId="164" fontId="2" fillId="0" borderId="41" xfId="0" applyNumberFormat="1" applyFont="1" applyFill="1" applyBorder="1" applyAlignment="1">
      <alignment vertical="center"/>
    </xf>
    <xf numFmtId="0" fontId="2" fillId="0" borderId="25" xfId="0" applyFont="1" applyFill="1" applyBorder="1"/>
    <xf numFmtId="164" fontId="2" fillId="0" borderId="0" xfId="0" applyNumberFormat="1" applyFont="1" applyFill="1" applyBorder="1" applyAlignment="1"/>
    <xf numFmtId="164" fontId="2" fillId="0" borderId="41" xfId="0" applyNumberFormat="1" applyFont="1" applyFill="1" applyBorder="1" applyAlignment="1"/>
    <xf numFmtId="0" fontId="2" fillId="0" borderId="25" xfId="0" applyFont="1" applyFill="1" applyBorder="1" applyAlignment="1"/>
    <xf numFmtId="3" fontId="2" fillId="0" borderId="10" xfId="0" applyNumberFormat="1" applyFont="1" applyFill="1" applyBorder="1" applyAlignment="1">
      <alignment vertical="top"/>
    </xf>
    <xf numFmtId="4" fontId="2" fillId="0" borderId="10" xfId="0" applyNumberFormat="1" applyFont="1" applyFill="1" applyBorder="1" applyAlignment="1">
      <alignment vertical="top"/>
    </xf>
    <xf numFmtId="164" fontId="2" fillId="0" borderId="10" xfId="0" applyNumberFormat="1" applyFont="1" applyFill="1" applyBorder="1" applyAlignment="1">
      <alignment vertical="top"/>
    </xf>
    <xf numFmtId="164" fontId="2" fillId="0" borderId="34" xfId="0" applyNumberFormat="1" applyFont="1" applyFill="1" applyBorder="1" applyAlignment="1">
      <alignment vertical="top"/>
    </xf>
    <xf numFmtId="164" fontId="2" fillId="0" borderId="7" xfId="0" applyNumberFormat="1" applyFont="1" applyFill="1" applyBorder="1" applyAlignment="1">
      <alignment vertical="top"/>
    </xf>
    <xf numFmtId="164" fontId="7" fillId="0" borderId="38" xfId="0" applyNumberFormat="1" applyFont="1" applyFill="1" applyBorder="1" applyAlignment="1">
      <alignment vertical="top"/>
    </xf>
    <xf numFmtId="164" fontId="2" fillId="0" borderId="8" xfId="0" applyNumberFormat="1" applyFont="1" applyFill="1" applyBorder="1" applyAlignment="1"/>
    <xf numFmtId="0" fontId="2" fillId="0" borderId="39" xfId="0" applyFont="1" applyFill="1" applyBorder="1"/>
    <xf numFmtId="164" fontId="2" fillId="0" borderId="42" xfId="0" applyNumberFormat="1" applyFont="1" applyFill="1" applyBorder="1" applyAlignment="1"/>
    <xf numFmtId="0" fontId="3" fillId="0" borderId="23" xfId="0" applyFont="1" applyFill="1" applyBorder="1" applyAlignment="1">
      <alignment horizontal="right" vertical="center"/>
    </xf>
    <xf numFmtId="4" fontId="3" fillId="0" borderId="23" xfId="0" applyNumberFormat="1" applyFont="1" applyFill="1" applyBorder="1" applyAlignment="1">
      <alignment vertical="center"/>
    </xf>
    <xf numFmtId="164" fontId="3" fillId="0" borderId="24" xfId="0" applyNumberFormat="1" applyFont="1" applyFill="1" applyBorder="1" applyAlignment="1">
      <alignment vertical="center"/>
    </xf>
    <xf numFmtId="0" fontId="2" fillId="0" borderId="40" xfId="0" applyFont="1" applyFill="1" applyBorder="1" applyAlignment="1">
      <alignment horizontal="center" vertical="top"/>
    </xf>
    <xf numFmtId="4" fontId="2" fillId="0" borderId="38" xfId="0" applyNumberFormat="1" applyFont="1" applyFill="1" applyBorder="1" applyAlignment="1"/>
    <xf numFmtId="3" fontId="3" fillId="0" borderId="23" xfId="0" applyNumberFormat="1" applyFont="1" applyFill="1" applyBorder="1" applyAlignment="1">
      <alignment vertical="center"/>
    </xf>
    <xf numFmtId="164" fontId="3" fillId="0" borderId="23" xfId="0" applyNumberFormat="1" applyFont="1" applyFill="1" applyBorder="1" applyAlignment="1">
      <alignment vertical="center"/>
    </xf>
    <xf numFmtId="164" fontId="2" fillId="0" borderId="24" xfId="0" applyNumberFormat="1" applyFont="1" applyFill="1" applyBorder="1" applyAlignment="1"/>
    <xf numFmtId="0" fontId="3" fillId="0" borderId="13" xfId="0" applyFont="1" applyFill="1" applyBorder="1" applyAlignment="1">
      <alignment horizontal="right" vertical="center"/>
    </xf>
    <xf numFmtId="164" fontId="3" fillId="0" borderId="13" xfId="0" applyNumberFormat="1" applyFont="1" applyFill="1" applyBorder="1" applyAlignment="1">
      <alignment vertical="center"/>
    </xf>
    <xf numFmtId="0" fontId="2" fillId="0" borderId="39" xfId="0" applyFont="1" applyFill="1" applyBorder="1" applyAlignment="1">
      <alignment horizontal="left" wrapText="1"/>
    </xf>
    <xf numFmtId="0" fontId="2" fillId="0" borderId="23" xfId="0" applyFont="1" applyFill="1" applyBorder="1" applyAlignment="1">
      <alignment horizontal="left" wrapText="1"/>
    </xf>
    <xf numFmtId="3" fontId="2" fillId="0" borderId="23" xfId="0" applyNumberFormat="1" applyFont="1" applyFill="1" applyBorder="1" applyAlignment="1"/>
    <xf numFmtId="4" fontId="2" fillId="0" borderId="23" xfId="0" applyNumberFormat="1" applyFont="1" applyFill="1" applyBorder="1" applyAlignment="1"/>
    <xf numFmtId="164" fontId="2" fillId="0" borderId="23" xfId="0" applyNumberFormat="1" applyFont="1" applyFill="1" applyBorder="1" applyAlignment="1"/>
    <xf numFmtId="164" fontId="7" fillId="0" borderId="23" xfId="0" applyNumberFormat="1" applyFont="1" applyFill="1" applyBorder="1" applyAlignment="1">
      <alignment vertical="top"/>
    </xf>
    <xf numFmtId="164" fontId="2" fillId="0" borderId="61" xfId="0" applyNumberFormat="1" applyFont="1" applyFill="1" applyBorder="1" applyAlignment="1"/>
    <xf numFmtId="164" fontId="3" fillId="0" borderId="27" xfId="0" applyNumberFormat="1" applyFont="1" applyFill="1" applyBorder="1" applyAlignment="1">
      <alignment vertical="center"/>
    </xf>
    <xf numFmtId="0" fontId="3" fillId="0" borderId="0" xfId="0" applyFont="1" applyFill="1" applyBorder="1" applyAlignment="1">
      <alignment horizontal="right" vertical="center"/>
    </xf>
    <xf numFmtId="3" fontId="2" fillId="0" borderId="0" xfId="0" applyNumberFormat="1" applyFont="1" applyFill="1" applyBorder="1" applyAlignment="1">
      <alignment vertical="center"/>
    </xf>
    <xf numFmtId="165" fontId="2" fillId="0" borderId="0" xfId="0" applyNumberFormat="1" applyFont="1" applyFill="1" applyBorder="1" applyAlignment="1">
      <alignment vertical="center"/>
    </xf>
    <xf numFmtId="4" fontId="3"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4" fontId="3" fillId="0" borderId="0" xfId="0" applyNumberFormat="1" applyFont="1" applyFill="1" applyBorder="1" applyAlignment="1">
      <alignment vertical="center"/>
    </xf>
    <xf numFmtId="164" fontId="2" fillId="0" borderId="0" xfId="0" applyNumberFormat="1" applyFont="1" applyFill="1" applyBorder="1" applyAlignment="1">
      <alignment vertical="center"/>
    </xf>
    <xf numFmtId="164" fontId="2" fillId="0" borderId="40" xfId="0" applyNumberFormat="1" applyFont="1" applyFill="1" applyBorder="1" applyAlignment="1"/>
    <xf numFmtId="164" fontId="2" fillId="0" borderId="14" xfId="0" applyNumberFormat="1" applyFont="1" applyFill="1" applyBorder="1" applyAlignment="1"/>
    <xf numFmtId="3" fontId="2" fillId="0" borderId="50" xfId="0" applyNumberFormat="1" applyFont="1" applyFill="1" applyBorder="1" applyAlignment="1"/>
    <xf numFmtId="3" fontId="2" fillId="0" borderId="40" xfId="0" applyNumberFormat="1" applyFont="1" applyFill="1" applyBorder="1" applyAlignment="1"/>
    <xf numFmtId="0" fontId="3" fillId="0" borderId="3" xfId="0" applyFont="1" applyFill="1" applyBorder="1" applyAlignment="1"/>
    <xf numFmtId="0" fontId="2" fillId="0" borderId="10" xfId="0" applyFont="1" applyFill="1" applyBorder="1" applyAlignment="1">
      <alignment horizontal="center"/>
    </xf>
    <xf numFmtId="4" fontId="2" fillId="0" borderId="0" xfId="0" applyNumberFormat="1" applyFont="1" applyFill="1" applyBorder="1" applyAlignment="1">
      <alignment vertical="center"/>
    </xf>
    <xf numFmtId="3"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0" fontId="3" fillId="0" borderId="3" xfId="0" applyFont="1" applyFill="1" applyBorder="1" applyAlignment="1">
      <alignment horizontal="left"/>
    </xf>
    <xf numFmtId="0" fontId="3" fillId="0" borderId="10" xfId="0" applyFont="1" applyFill="1" applyBorder="1" applyAlignment="1">
      <alignment horizontal="center"/>
    </xf>
    <xf numFmtId="4" fontId="2" fillId="0" borderId="10" xfId="0" applyNumberFormat="1" applyFont="1" applyFill="1" applyBorder="1"/>
    <xf numFmtId="164" fontId="2" fillId="0" borderId="10" xfId="0" applyNumberFormat="1" applyFont="1" applyFill="1" applyBorder="1"/>
    <xf numFmtId="0" fontId="2" fillId="0" borderId="59" xfId="0" applyFont="1" applyFill="1" applyBorder="1" applyAlignment="1">
      <alignment horizontal="center"/>
    </xf>
    <xf numFmtId="0" fontId="2" fillId="0" borderId="44" xfId="0" applyFont="1" applyFill="1" applyBorder="1" applyAlignment="1">
      <alignment horizontal="center"/>
    </xf>
    <xf numFmtId="0" fontId="2" fillId="0" borderId="68" xfId="0" applyFont="1" applyFill="1" applyBorder="1" applyAlignment="1">
      <alignment horizontal="center"/>
    </xf>
    <xf numFmtId="0" fontId="3" fillId="0" borderId="3" xfId="0" applyFont="1" applyFill="1" applyBorder="1"/>
    <xf numFmtId="164" fontId="2" fillId="0" borderId="34" xfId="0" applyNumberFormat="1" applyFont="1" applyFill="1" applyBorder="1"/>
    <xf numFmtId="173" fontId="2" fillId="0" borderId="38" xfId="0" applyNumberFormat="1" applyFont="1" applyFill="1" applyBorder="1" applyAlignment="1">
      <alignment horizontal="right" vertical="center"/>
    </xf>
    <xf numFmtId="0" fontId="2" fillId="0" borderId="67" xfId="0" applyFont="1" applyFill="1" applyBorder="1" applyAlignment="1">
      <alignment horizontal="center" vertical="center" wrapText="1"/>
    </xf>
    <xf numFmtId="0" fontId="2" fillId="0" borderId="28" xfId="0" applyFont="1" applyFill="1" applyBorder="1"/>
    <xf numFmtId="0" fontId="2" fillId="2" borderId="4" xfId="0" applyFont="1" applyFill="1" applyBorder="1" applyAlignment="1">
      <alignment horizontal="center"/>
    </xf>
    <xf numFmtId="0" fontId="3" fillId="2" borderId="0" xfId="0" applyFont="1" applyFill="1" applyBorder="1" applyAlignment="1">
      <alignment horizontal="right" vertical="center"/>
    </xf>
    <xf numFmtId="3" fontId="2" fillId="2" borderId="0" xfId="0" applyNumberFormat="1" applyFont="1" applyFill="1" applyBorder="1" applyAlignment="1">
      <alignment vertical="center"/>
    </xf>
    <xf numFmtId="4" fontId="2" fillId="2" borderId="0" xfId="0" applyNumberFormat="1" applyFont="1" applyFill="1" applyBorder="1" applyAlignment="1">
      <alignment vertical="center"/>
    </xf>
    <xf numFmtId="3" fontId="3" fillId="2" borderId="0" xfId="0" applyNumberFormat="1" applyFont="1" applyFill="1" applyBorder="1" applyAlignment="1">
      <alignment vertical="center"/>
    </xf>
    <xf numFmtId="166" fontId="2" fillId="2" borderId="0" xfId="0" applyNumberFormat="1" applyFont="1" applyFill="1" applyBorder="1" applyAlignment="1">
      <alignment vertical="center"/>
    </xf>
    <xf numFmtId="164" fontId="3" fillId="2" borderId="0" xfId="0" applyNumberFormat="1" applyFont="1" applyFill="1" applyBorder="1" applyAlignment="1">
      <alignment vertical="center"/>
    </xf>
    <xf numFmtId="164" fontId="2" fillId="2" borderId="0" xfId="0" applyNumberFormat="1" applyFont="1" applyFill="1" applyBorder="1" applyAlignment="1">
      <alignment vertical="center"/>
    </xf>
    <xf numFmtId="164" fontId="7" fillId="2" borderId="0" xfId="0" applyNumberFormat="1" applyFont="1" applyFill="1" applyBorder="1" applyAlignment="1">
      <alignment vertical="center"/>
    </xf>
    <xf numFmtId="164" fontId="2" fillId="2" borderId="0" xfId="0" applyNumberFormat="1" applyFont="1" applyFill="1" applyBorder="1" applyAlignment="1"/>
    <xf numFmtId="0" fontId="2" fillId="2" borderId="0" xfId="0" applyFont="1" applyFill="1" applyBorder="1"/>
    <xf numFmtId="165" fontId="2" fillId="2" borderId="0" xfId="0" applyNumberFormat="1" applyFont="1" applyFill="1" applyBorder="1" applyAlignment="1">
      <alignment vertical="center"/>
    </xf>
    <xf numFmtId="4" fontId="3" fillId="2" borderId="0" xfId="0" applyNumberFormat="1" applyFont="1" applyFill="1" applyBorder="1" applyAlignment="1">
      <alignment vertical="center"/>
    </xf>
    <xf numFmtId="0" fontId="2" fillId="2" borderId="0" xfId="0" applyFont="1" applyFill="1" applyBorder="1" applyAlignment="1"/>
    <xf numFmtId="0" fontId="3" fillId="2" borderId="0" xfId="0" applyFont="1" applyFill="1" applyBorder="1" applyAlignment="1">
      <alignment horizontal="right"/>
    </xf>
    <xf numFmtId="3" fontId="3" fillId="2" borderId="0" xfId="0" applyNumberFormat="1"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4" fontId="3" fillId="2" borderId="0" xfId="0" applyNumberFormat="1" applyFont="1" applyFill="1" applyBorder="1" applyAlignment="1"/>
    <xf numFmtId="3" fontId="2" fillId="2" borderId="0" xfId="0" applyNumberFormat="1" applyFont="1" applyFill="1" applyBorder="1" applyAlignment="1"/>
    <xf numFmtId="164" fontId="2" fillId="2" borderId="0" xfId="0" applyNumberFormat="1" applyFont="1" applyFill="1" applyBorder="1" applyAlignment="1">
      <alignment vertical="top"/>
    </xf>
    <xf numFmtId="0" fontId="2" fillId="0" borderId="40" xfId="0" applyFont="1" applyFill="1" applyBorder="1" applyAlignment="1">
      <alignment horizontal="center" wrapText="1"/>
    </xf>
    <xf numFmtId="4" fontId="3" fillId="0" borderId="13" xfId="0" applyNumberFormat="1" applyFont="1" applyFill="1" applyBorder="1" applyAlignment="1">
      <alignment vertical="center"/>
    </xf>
    <xf numFmtId="166" fontId="3" fillId="0" borderId="13" xfId="0" applyNumberFormat="1" applyFont="1" applyFill="1" applyBorder="1" applyAlignment="1">
      <alignment vertical="center"/>
    </xf>
    <xf numFmtId="164" fontId="3" fillId="0" borderId="63" xfId="0" applyNumberFormat="1" applyFont="1" applyFill="1" applyBorder="1" applyAlignment="1">
      <alignment vertical="center"/>
    </xf>
    <xf numFmtId="164" fontId="21" fillId="0" borderId="13" xfId="0" applyNumberFormat="1" applyFont="1" applyFill="1" applyBorder="1" applyAlignment="1">
      <alignment vertical="center"/>
    </xf>
    <xf numFmtId="164" fontId="3" fillId="0" borderId="27" xfId="0" applyNumberFormat="1" applyFont="1" applyFill="1" applyBorder="1" applyAlignment="1"/>
    <xf numFmtId="165" fontId="3" fillId="0" borderId="23" xfId="0" applyNumberFormat="1" applyFont="1" applyFill="1" applyBorder="1" applyAlignment="1">
      <alignment vertical="center"/>
    </xf>
    <xf numFmtId="166" fontId="3" fillId="0" borderId="23" xfId="0" applyNumberFormat="1" applyFont="1" applyFill="1" applyBorder="1" applyAlignment="1">
      <alignment vertical="center"/>
    </xf>
    <xf numFmtId="164" fontId="3" fillId="0" borderId="39" xfId="0" applyNumberFormat="1" applyFont="1" applyFill="1" applyBorder="1" applyAlignment="1">
      <alignment vertical="center"/>
    </xf>
    <xf numFmtId="3" fontId="3" fillId="0" borderId="55" xfId="0" applyNumberFormat="1" applyFont="1" applyFill="1" applyBorder="1" applyAlignment="1"/>
    <xf numFmtId="164" fontId="3" fillId="0" borderId="37" xfId="0" applyNumberFormat="1" applyFont="1" applyFill="1" applyBorder="1" applyAlignment="1"/>
    <xf numFmtId="164" fontId="3" fillId="0" borderId="37" xfId="0" applyNumberFormat="1" applyFont="1" applyFill="1" applyBorder="1" applyAlignment="1">
      <alignment vertical="top"/>
    </xf>
    <xf numFmtId="0" fontId="2" fillId="0" borderId="46" xfId="0" applyFont="1" applyFill="1" applyBorder="1"/>
    <xf numFmtId="0" fontId="2" fillId="0" borderId="44" xfId="0" applyFont="1" applyFill="1" applyBorder="1"/>
    <xf numFmtId="0" fontId="2" fillId="0" borderId="45" xfId="0" applyFont="1" applyFill="1" applyBorder="1"/>
    <xf numFmtId="0" fontId="2" fillId="0" borderId="60" xfId="0" applyFont="1" applyFill="1" applyBorder="1"/>
    <xf numFmtId="0" fontId="5" fillId="0" borderId="1" xfId="0" applyFont="1" applyFill="1" applyBorder="1"/>
    <xf numFmtId="164" fontId="5" fillId="0" borderId="0" xfId="0" applyNumberFormat="1" applyFont="1" applyFill="1"/>
    <xf numFmtId="0" fontId="3" fillId="0" borderId="52" xfId="0" applyFont="1" applyFill="1" applyBorder="1"/>
    <xf numFmtId="0" fontId="3" fillId="0" borderId="53" xfId="0" applyFont="1" applyFill="1" applyBorder="1" applyAlignment="1">
      <alignment horizontal="left"/>
    </xf>
    <xf numFmtId="0" fontId="3" fillId="0" borderId="9" xfId="0" applyFont="1" applyFill="1" applyBorder="1" applyAlignment="1">
      <alignment horizontal="right" vertical="center"/>
    </xf>
    <xf numFmtId="2" fontId="2" fillId="0" borderId="40" xfId="0" applyNumberFormat="1" applyFont="1" applyFill="1" applyBorder="1" applyAlignment="1">
      <alignment vertical="center"/>
    </xf>
    <xf numFmtId="2" fontId="5" fillId="0" borderId="38" xfId="0" applyNumberFormat="1" applyFont="1" applyFill="1" applyBorder="1" applyAlignment="1">
      <alignment vertical="center"/>
    </xf>
    <xf numFmtId="174" fontId="2" fillId="0" borderId="38" xfId="0" applyNumberFormat="1" applyFont="1" applyFill="1" applyBorder="1" applyAlignment="1">
      <alignment vertical="center"/>
    </xf>
    <xf numFmtId="2" fontId="2" fillId="0" borderId="41" xfId="0" applyNumberFormat="1" applyFont="1" applyFill="1" applyBorder="1" applyAlignment="1">
      <alignment vertical="center"/>
    </xf>
    <xf numFmtId="2" fontId="2" fillId="0" borderId="42" xfId="0" applyNumberFormat="1" applyFont="1" applyFill="1" applyBorder="1" applyAlignment="1">
      <alignment vertical="center"/>
    </xf>
    <xf numFmtId="2" fontId="2" fillId="0" borderId="38" xfId="0" applyNumberFormat="1" applyFont="1" applyFill="1" applyBorder="1" applyAlignment="1">
      <alignment vertical="center"/>
    </xf>
    <xf numFmtId="3" fontId="2" fillId="0" borderId="14" xfId="0" applyNumberFormat="1" applyFont="1" applyFill="1" applyBorder="1" applyAlignment="1">
      <alignment vertical="center"/>
    </xf>
    <xf numFmtId="165" fontId="2" fillId="0" borderId="7" xfId="0" applyNumberFormat="1" applyFont="1" applyFill="1" applyBorder="1" applyAlignment="1">
      <alignment horizontal="right" vertical="center"/>
    </xf>
    <xf numFmtId="3" fontId="5" fillId="0" borderId="7" xfId="0" applyNumberFormat="1" applyFont="1" applyFill="1" applyBorder="1" applyAlignment="1">
      <alignment vertical="center"/>
    </xf>
    <xf numFmtId="172" fontId="2" fillId="0" borderId="7" xfId="0" applyNumberFormat="1" applyFont="1" applyFill="1" applyBorder="1" applyAlignment="1">
      <alignment vertical="center"/>
    </xf>
    <xf numFmtId="3" fontId="2" fillId="0" borderId="39" xfId="0" applyNumberFormat="1" applyFont="1" applyFill="1" applyBorder="1" applyAlignment="1">
      <alignment vertical="center"/>
    </xf>
    <xf numFmtId="165" fontId="2" fillId="0" borderId="23" xfId="0" applyNumberFormat="1" applyFont="1" applyFill="1" applyBorder="1" applyAlignment="1">
      <alignment horizontal="right" vertical="center"/>
    </xf>
    <xf numFmtId="3" fontId="5" fillId="0" borderId="23" xfId="0" applyNumberFormat="1" applyFont="1" applyFill="1" applyBorder="1" applyAlignment="1">
      <alignment vertical="center"/>
    </xf>
    <xf numFmtId="172" fontId="2" fillId="0" borderId="23" xfId="0" applyNumberFormat="1" applyFont="1" applyFill="1" applyBorder="1" applyAlignment="1">
      <alignment vertical="center"/>
    </xf>
    <xf numFmtId="0" fontId="3" fillId="0" borderId="65" xfId="0" applyFont="1" applyFill="1" applyBorder="1" applyAlignment="1">
      <alignment horizontal="right" vertical="center"/>
    </xf>
    <xf numFmtId="3" fontId="3" fillId="0" borderId="63" xfId="0" applyNumberFormat="1" applyFont="1" applyFill="1" applyBorder="1" applyAlignment="1">
      <alignment vertical="center"/>
    </xf>
    <xf numFmtId="164" fontId="3" fillId="0" borderId="5" xfId="0" applyNumberFormat="1" applyFont="1" applyFill="1" applyBorder="1" applyAlignment="1">
      <alignment horizontal="right" vertical="center"/>
    </xf>
    <xf numFmtId="3" fontId="20" fillId="0" borderId="13" xfId="0" applyNumberFormat="1" applyFont="1" applyFill="1" applyBorder="1" applyAlignment="1">
      <alignment vertical="center"/>
    </xf>
    <xf numFmtId="164" fontId="5" fillId="0" borderId="0" xfId="0" applyNumberFormat="1" applyFont="1" applyFill="1" applyAlignment="1">
      <alignment wrapText="1"/>
    </xf>
    <xf numFmtId="165" fontId="5" fillId="0" borderId="0" xfId="0" applyNumberFormat="1" applyFont="1" applyFill="1" applyAlignment="1">
      <alignment wrapText="1"/>
    </xf>
    <xf numFmtId="170" fontId="20" fillId="0" borderId="30" xfId="0" applyNumberFormat="1" applyFont="1" applyFill="1" applyBorder="1" applyAlignment="1">
      <alignment vertical="center"/>
    </xf>
    <xf numFmtId="172" fontId="20" fillId="0" borderId="31" xfId="0" applyNumberFormat="1" applyFont="1" applyFill="1" applyBorder="1" applyAlignment="1">
      <alignment vertical="center"/>
    </xf>
    <xf numFmtId="164" fontId="20" fillId="0" borderId="29" xfId="0" applyNumberFormat="1" applyFont="1" applyFill="1" applyBorder="1" applyAlignment="1">
      <alignment vertical="center"/>
    </xf>
    <xf numFmtId="164" fontId="20" fillId="0" borderId="30" xfId="0" applyNumberFormat="1" applyFont="1" applyFill="1" applyBorder="1" applyAlignment="1">
      <alignment vertical="center"/>
    </xf>
    <xf numFmtId="164" fontId="20" fillId="0" borderId="34" xfId="0" applyNumberFormat="1" applyFont="1" applyFill="1" applyBorder="1"/>
    <xf numFmtId="3" fontId="3" fillId="0" borderId="38" xfId="0" applyNumberFormat="1" applyFont="1" applyFill="1" applyBorder="1" applyAlignment="1">
      <alignment vertical="center"/>
    </xf>
    <xf numFmtId="169" fontId="20" fillId="0" borderId="16" xfId="0" applyNumberFormat="1" applyFont="1" applyFill="1" applyBorder="1" applyAlignment="1">
      <alignment vertical="center"/>
    </xf>
    <xf numFmtId="164" fontId="20" fillId="0" borderId="2" xfId="0" applyNumberFormat="1" applyFont="1" applyFill="1" applyBorder="1" applyAlignment="1">
      <alignment vertical="center"/>
    </xf>
    <xf numFmtId="164" fontId="20" fillId="0" borderId="38" xfId="0" applyNumberFormat="1" applyFont="1" applyFill="1" applyBorder="1"/>
    <xf numFmtId="164" fontId="20" fillId="0" borderId="65" xfId="0" applyNumberFormat="1" applyFont="1" applyFill="1" applyBorder="1"/>
    <xf numFmtId="170" fontId="20" fillId="0" borderId="13" xfId="0" applyNumberFormat="1" applyFont="1" applyFill="1" applyBorder="1" applyAlignment="1">
      <alignment vertical="center"/>
    </xf>
    <xf numFmtId="172" fontId="20" fillId="0" borderId="27" xfId="0" applyNumberFormat="1" applyFont="1" applyFill="1" applyBorder="1" applyAlignment="1">
      <alignment vertical="center"/>
    </xf>
    <xf numFmtId="164" fontId="20" fillId="0" borderId="63" xfId="0" applyNumberFormat="1" applyFont="1" applyFill="1" applyBorder="1" applyAlignment="1">
      <alignment vertical="center"/>
    </xf>
    <xf numFmtId="164" fontId="20" fillId="0" borderId="13" xfId="0" applyNumberFormat="1" applyFont="1" applyFill="1" applyBorder="1" applyAlignment="1">
      <alignment vertical="center"/>
    </xf>
    <xf numFmtId="164" fontId="20" fillId="0" borderId="31" xfId="0" applyNumberFormat="1" applyFont="1" applyFill="1" applyBorder="1" applyAlignment="1">
      <alignment vertical="center"/>
    </xf>
    <xf numFmtId="3" fontId="8" fillId="0" borderId="44" xfId="0" applyNumberFormat="1" applyFont="1" applyFill="1" applyBorder="1" applyAlignment="1">
      <alignment vertical="center"/>
    </xf>
    <xf numFmtId="172" fontId="8" fillId="0" borderId="44" xfId="0" applyNumberFormat="1" applyFont="1" applyFill="1" applyBorder="1" applyAlignment="1">
      <alignment horizontal="right" vertical="center"/>
    </xf>
    <xf numFmtId="3" fontId="13" fillId="0" borderId="44" xfId="0" applyNumberFormat="1" applyFont="1" applyFill="1" applyBorder="1" applyAlignment="1">
      <alignment vertical="center"/>
    </xf>
    <xf numFmtId="3" fontId="12" fillId="0" borderId="30" xfId="0" applyNumberFormat="1" applyFont="1" applyFill="1" applyBorder="1" applyAlignment="1">
      <alignment vertical="center"/>
    </xf>
    <xf numFmtId="168" fontId="12" fillId="0" borderId="30" xfId="0" applyNumberFormat="1" applyFont="1" applyFill="1" applyBorder="1" applyAlignment="1">
      <alignment vertical="center"/>
    </xf>
    <xf numFmtId="170" fontId="12" fillId="0" borderId="30" xfId="0" applyNumberFormat="1" applyFont="1" applyFill="1" applyBorder="1" applyAlignment="1">
      <alignment vertical="center"/>
    </xf>
    <xf numFmtId="172" fontId="12" fillId="0" borderId="30" xfId="0" applyNumberFormat="1" applyFont="1" applyBorder="1" applyAlignment="1">
      <alignment vertical="center"/>
    </xf>
    <xf numFmtId="164" fontId="4" fillId="0" borderId="30" xfId="0" applyNumberFormat="1" applyFont="1" applyFill="1" applyBorder="1" applyAlignment="1">
      <alignment vertical="center"/>
    </xf>
    <xf numFmtId="168" fontId="12" fillId="0" borderId="30" xfId="0" applyNumberFormat="1" applyFont="1" applyBorder="1" applyAlignment="1">
      <alignment vertical="center"/>
    </xf>
    <xf numFmtId="164" fontId="10" fillId="0" borderId="8" xfId="0" applyNumberFormat="1" applyFont="1" applyFill="1" applyBorder="1" applyAlignment="1">
      <alignment vertical="center"/>
    </xf>
    <xf numFmtId="164" fontId="12" fillId="0" borderId="30" xfId="0" applyNumberFormat="1" applyFont="1" applyFill="1" applyBorder="1" applyAlignment="1">
      <alignment vertical="center"/>
    </xf>
    <xf numFmtId="0" fontId="2" fillId="0" borderId="23" xfId="0" applyFont="1" applyFill="1" applyBorder="1" applyAlignment="1">
      <alignment horizontal="right"/>
    </xf>
    <xf numFmtId="0" fontId="3" fillId="0" borderId="3" xfId="0" applyFont="1" applyFill="1" applyBorder="1" applyAlignment="1">
      <alignment horizontal="left" vertical="center" wrapText="1"/>
    </xf>
    <xf numFmtId="0" fontId="20" fillId="0" borderId="10" xfId="0" applyFont="1" applyFill="1" applyBorder="1" applyAlignment="1">
      <alignment horizontal="right" vertical="center" wrapText="1"/>
    </xf>
    <xf numFmtId="3" fontId="3" fillId="0" borderId="30" xfId="0" applyNumberFormat="1" applyFont="1" applyFill="1" applyBorder="1" applyAlignment="1">
      <alignment vertical="center" wrapText="1"/>
    </xf>
    <xf numFmtId="169" fontId="20" fillId="0" borderId="30" xfId="0" applyNumberFormat="1" applyFont="1" applyFill="1" applyBorder="1" applyAlignment="1">
      <alignment vertical="center" wrapText="1"/>
    </xf>
    <xf numFmtId="164" fontId="20" fillId="0" borderId="30" xfId="0" applyNumberFormat="1" applyFont="1" applyFill="1" applyBorder="1" applyAlignment="1">
      <alignment vertical="center" wrapText="1"/>
    </xf>
    <xf numFmtId="164" fontId="20" fillId="0" borderId="31" xfId="0" applyNumberFormat="1" applyFont="1" applyFill="1" applyBorder="1" applyAlignment="1">
      <alignment vertical="center" wrapText="1"/>
    </xf>
    <xf numFmtId="164" fontId="20" fillId="0" borderId="22" xfId="0" applyNumberFormat="1" applyFont="1" applyFill="1" applyBorder="1" applyAlignment="1">
      <alignment vertical="center" wrapText="1"/>
    </xf>
    <xf numFmtId="164" fontId="20" fillId="0" borderId="30" xfId="0" applyNumberFormat="1" applyFont="1" applyFill="1" applyBorder="1"/>
    <xf numFmtId="2" fontId="0" fillId="0" borderId="0" xfId="0" applyNumberFormat="1"/>
    <xf numFmtId="44" fontId="0" fillId="0" borderId="0" xfId="3" applyFont="1"/>
    <xf numFmtId="3" fontId="12" fillId="0" borderId="30" xfId="0" applyNumberFormat="1" applyFont="1" applyBorder="1" applyAlignment="1">
      <alignment vertical="center"/>
    </xf>
    <xf numFmtId="44" fontId="5" fillId="0" borderId="0" xfId="3" applyFont="1" applyFill="1"/>
    <xf numFmtId="44" fontId="5" fillId="0" borderId="0" xfId="3" applyFont="1" applyFill="1" applyAlignment="1">
      <alignment wrapText="1"/>
    </xf>
    <xf numFmtId="44" fontId="5" fillId="0" borderId="0" xfId="0" applyNumberFormat="1" applyFont="1" applyFill="1"/>
    <xf numFmtId="4" fontId="12" fillId="0" borderId="31" xfId="0" applyNumberFormat="1" applyFont="1" applyFill="1" applyBorder="1" applyAlignment="1">
      <alignment vertical="center"/>
    </xf>
    <xf numFmtId="43" fontId="0" fillId="0" borderId="0" xfId="1" applyFont="1"/>
    <xf numFmtId="43" fontId="0" fillId="0" borderId="0" xfId="0" applyNumberFormat="1"/>
    <xf numFmtId="183" fontId="0" fillId="0" borderId="0" xfId="1" applyNumberFormat="1" applyFont="1"/>
    <xf numFmtId="185" fontId="0" fillId="0" borderId="0" xfId="1" applyNumberFormat="1" applyFont="1"/>
    <xf numFmtId="186" fontId="0" fillId="0" borderId="0" xfId="0" applyNumberFormat="1"/>
    <xf numFmtId="4" fontId="5" fillId="0" borderId="0" xfId="0" applyNumberFormat="1" applyFont="1" applyFill="1" applyAlignment="1">
      <alignment wrapText="1"/>
    </xf>
    <xf numFmtId="0" fontId="3" fillId="0" borderId="0" xfId="0" applyFont="1" applyFill="1" applyBorder="1" applyAlignment="1">
      <alignment horizontal="right" vertical="center" indent="1"/>
    </xf>
  </cellXfs>
  <cellStyles count="4">
    <cellStyle name="Comma" xfId="1" builtinId="3"/>
    <cellStyle name="Comma 2" xfId="2"/>
    <cellStyle name="Currency" xfId="3"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6"/>
  <sheetViews>
    <sheetView tabSelected="1" zoomScale="110" zoomScaleNormal="110" zoomScaleSheetLayoutView="80" workbookViewId="0">
      <selection activeCell="C7" sqref="C7"/>
    </sheetView>
  </sheetViews>
  <sheetFormatPr defaultRowHeight="11.25" x14ac:dyDescent="0.2"/>
  <cols>
    <col min="1" max="1" width="10.5703125" style="211" customWidth="1"/>
    <col min="2" max="2" width="32.7109375" style="211" customWidth="1"/>
    <col min="3" max="3" width="11.85546875" style="211" customWidth="1"/>
    <col min="4" max="4" width="12.28515625" style="211" customWidth="1"/>
    <col min="5" max="5" width="16" style="211" customWidth="1"/>
    <col min="6" max="6" width="15.28515625" style="211" customWidth="1"/>
    <col min="7" max="7" width="14.7109375" style="211" customWidth="1"/>
    <col min="8" max="8" width="13.85546875" style="211" customWidth="1"/>
    <col min="9" max="9" width="10.7109375" style="211" customWidth="1"/>
    <col min="10" max="10" width="14.42578125" style="211" customWidth="1"/>
    <col min="11" max="11" width="16.28515625" style="211" bestFit="1" customWidth="1"/>
    <col min="12" max="12" width="3.42578125" style="211" hidden="1" customWidth="1"/>
    <col min="13" max="13" width="10.42578125" style="211" bestFit="1" customWidth="1"/>
    <col min="14" max="14" width="13.140625" style="211" bestFit="1" customWidth="1"/>
    <col min="15" max="16384" width="9.140625" style="211"/>
  </cols>
  <sheetData>
    <row r="1" spans="1:11" ht="33.75" x14ac:dyDescent="0.2">
      <c r="A1" s="38" t="s">
        <v>167</v>
      </c>
      <c r="B1" s="2" t="s">
        <v>0</v>
      </c>
      <c r="C1" s="2" t="s">
        <v>22</v>
      </c>
      <c r="D1" s="84" t="s">
        <v>69</v>
      </c>
      <c r="E1" s="84" t="s">
        <v>70</v>
      </c>
      <c r="F1" s="84" t="s">
        <v>24</v>
      </c>
      <c r="G1" s="85" t="s">
        <v>71</v>
      </c>
      <c r="H1" s="86" t="s">
        <v>17</v>
      </c>
      <c r="I1" s="84" t="s">
        <v>26</v>
      </c>
      <c r="J1" s="87" t="s">
        <v>28</v>
      </c>
      <c r="K1" s="85" t="s">
        <v>18</v>
      </c>
    </row>
    <row r="2" spans="1:11" ht="12" thickBot="1" x14ac:dyDescent="0.25">
      <c r="A2" s="41" t="s">
        <v>1</v>
      </c>
      <c r="B2" s="42" t="s">
        <v>2</v>
      </c>
      <c r="C2" s="42" t="s">
        <v>3</v>
      </c>
      <c r="D2" s="88" t="s">
        <v>4</v>
      </c>
      <c r="E2" s="88" t="s">
        <v>5</v>
      </c>
      <c r="F2" s="88" t="s">
        <v>6</v>
      </c>
      <c r="G2" s="89" t="s">
        <v>7</v>
      </c>
      <c r="H2" s="212"/>
      <c r="I2" s="109"/>
      <c r="J2" s="213"/>
      <c r="K2" s="214"/>
    </row>
    <row r="3" spans="1:11" x14ac:dyDescent="0.2">
      <c r="A3" s="215" t="s">
        <v>20</v>
      </c>
      <c r="B3" s="190"/>
      <c r="C3" s="191"/>
      <c r="D3" s="90"/>
      <c r="E3" s="90"/>
      <c r="F3" s="90"/>
      <c r="G3" s="91"/>
      <c r="H3" s="90"/>
      <c r="I3" s="90"/>
      <c r="J3" s="90"/>
      <c r="K3" s="91"/>
    </row>
    <row r="4" spans="1:11" x14ac:dyDescent="0.2">
      <c r="A4" s="192" t="s">
        <v>131</v>
      </c>
      <c r="B4" s="43" t="s">
        <v>160</v>
      </c>
      <c r="C4" s="193">
        <v>0</v>
      </c>
      <c r="D4" s="92">
        <v>0</v>
      </c>
      <c r="E4" s="93">
        <f t="shared" ref="E4:E44" si="0">C4*D4</f>
        <v>0</v>
      </c>
      <c r="F4" s="92">
        <v>0</v>
      </c>
      <c r="G4" s="94">
        <f t="shared" ref="G4:G44" si="1">E4*F4</f>
        <v>0</v>
      </c>
      <c r="H4" s="95">
        <v>50.6</v>
      </c>
      <c r="I4" s="96"/>
      <c r="J4" s="96">
        <f>G4-H4</f>
        <v>-50.6</v>
      </c>
      <c r="K4" s="216">
        <f>+I4+J4</f>
        <v>-50.6</v>
      </c>
    </row>
    <row r="5" spans="1:11" ht="33.75" x14ac:dyDescent="0.2">
      <c r="A5" s="44" t="s">
        <v>29</v>
      </c>
      <c r="B5" s="49" t="s">
        <v>132</v>
      </c>
      <c r="C5" s="46">
        <v>56</v>
      </c>
      <c r="D5" s="97">
        <v>15</v>
      </c>
      <c r="E5" s="98">
        <f>C5*D5</f>
        <v>840</v>
      </c>
      <c r="F5" s="97">
        <v>0.25</v>
      </c>
      <c r="G5" s="99">
        <f t="shared" si="1"/>
        <v>210</v>
      </c>
      <c r="H5" s="95">
        <v>6600</v>
      </c>
      <c r="I5" s="100"/>
      <c r="J5" s="96">
        <f>G5-H5</f>
        <v>-6390</v>
      </c>
      <c r="K5" s="216">
        <f t="shared" ref="K5:K48" si="2">+I5+J5</f>
        <v>-6390</v>
      </c>
    </row>
    <row r="6" spans="1:11" ht="33.75" x14ac:dyDescent="0.2">
      <c r="A6" s="44" t="s">
        <v>30</v>
      </c>
      <c r="B6" s="45" t="s">
        <v>133</v>
      </c>
      <c r="C6" s="46">
        <v>56</v>
      </c>
      <c r="D6" s="97">
        <v>5</v>
      </c>
      <c r="E6" s="98">
        <f t="shared" si="0"/>
        <v>280</v>
      </c>
      <c r="F6" s="97">
        <v>0.25</v>
      </c>
      <c r="G6" s="99">
        <f t="shared" si="1"/>
        <v>70</v>
      </c>
      <c r="H6" s="95">
        <v>2200</v>
      </c>
      <c r="I6" s="100"/>
      <c r="J6" s="96">
        <f>G6-H6</f>
        <v>-2130</v>
      </c>
      <c r="K6" s="216">
        <f t="shared" si="2"/>
        <v>-2130</v>
      </c>
    </row>
    <row r="7" spans="1:11" ht="22.5" x14ac:dyDescent="0.2">
      <c r="A7" s="44"/>
      <c r="B7" s="45" t="s">
        <v>78</v>
      </c>
      <c r="C7" s="46">
        <v>56</v>
      </c>
      <c r="D7" s="97">
        <v>10</v>
      </c>
      <c r="E7" s="98">
        <f t="shared" si="0"/>
        <v>560</v>
      </c>
      <c r="F7" s="97">
        <v>0.25</v>
      </c>
      <c r="G7" s="99">
        <f t="shared" si="1"/>
        <v>140</v>
      </c>
      <c r="H7" s="95">
        <v>4400</v>
      </c>
      <c r="I7" s="100"/>
      <c r="J7" s="96">
        <f>G7-H7</f>
        <v>-4260</v>
      </c>
      <c r="K7" s="216">
        <f t="shared" si="2"/>
        <v>-4260</v>
      </c>
    </row>
    <row r="8" spans="1:11" ht="22.5" x14ac:dyDescent="0.2">
      <c r="A8" s="44"/>
      <c r="B8" s="45" t="s">
        <v>79</v>
      </c>
      <c r="C8" s="46">
        <v>56</v>
      </c>
      <c r="D8" s="97">
        <v>10</v>
      </c>
      <c r="E8" s="98">
        <f t="shared" si="0"/>
        <v>560</v>
      </c>
      <c r="F8" s="97">
        <v>0.25</v>
      </c>
      <c r="G8" s="99">
        <f t="shared" si="1"/>
        <v>140</v>
      </c>
      <c r="H8" s="95">
        <v>275</v>
      </c>
      <c r="I8" s="100"/>
      <c r="J8" s="96">
        <f>G8-H8</f>
        <v>-135</v>
      </c>
      <c r="K8" s="216">
        <f t="shared" si="2"/>
        <v>-135</v>
      </c>
    </row>
    <row r="9" spans="1:11" ht="22.5" x14ac:dyDescent="0.2">
      <c r="A9" s="44"/>
      <c r="B9" s="45" t="s">
        <v>81</v>
      </c>
      <c r="C9" s="46">
        <v>56</v>
      </c>
      <c r="D9" s="97">
        <v>5</v>
      </c>
      <c r="E9" s="98">
        <f t="shared" si="0"/>
        <v>280</v>
      </c>
      <c r="F9" s="97">
        <v>0.25</v>
      </c>
      <c r="G9" s="99">
        <f>E9*F9</f>
        <v>70</v>
      </c>
      <c r="H9" s="95">
        <v>137.5</v>
      </c>
      <c r="I9" s="100"/>
      <c r="J9" s="96">
        <f t="shared" ref="J9:J46" si="3">G9-H9</f>
        <v>-67.5</v>
      </c>
      <c r="K9" s="216">
        <f t="shared" si="2"/>
        <v>-67.5</v>
      </c>
    </row>
    <row r="10" spans="1:11" ht="33.75" x14ac:dyDescent="0.2">
      <c r="A10" s="48" t="s">
        <v>134</v>
      </c>
      <c r="B10" s="45" t="s">
        <v>80</v>
      </c>
      <c r="C10" s="46">
        <v>56</v>
      </c>
      <c r="D10" s="97">
        <v>12</v>
      </c>
      <c r="E10" s="98">
        <f t="shared" si="0"/>
        <v>672</v>
      </c>
      <c r="F10" s="97">
        <v>0.25</v>
      </c>
      <c r="G10" s="99">
        <f>E10*F10</f>
        <v>168</v>
      </c>
      <c r="H10" s="95">
        <v>330</v>
      </c>
      <c r="I10" s="100"/>
      <c r="J10" s="96">
        <f t="shared" si="3"/>
        <v>-162</v>
      </c>
      <c r="K10" s="216">
        <f t="shared" si="2"/>
        <v>-162</v>
      </c>
    </row>
    <row r="11" spans="1:11" ht="45" x14ac:dyDescent="0.2">
      <c r="A11" s="48" t="s">
        <v>60</v>
      </c>
      <c r="B11" s="49" t="s">
        <v>153</v>
      </c>
      <c r="C11" s="46">
        <v>10</v>
      </c>
      <c r="D11" s="97">
        <v>1</v>
      </c>
      <c r="E11" s="98">
        <f t="shared" si="0"/>
        <v>10</v>
      </c>
      <c r="F11" s="97">
        <v>1</v>
      </c>
      <c r="G11" s="101">
        <f t="shared" si="1"/>
        <v>10</v>
      </c>
      <c r="H11" s="95">
        <v>20</v>
      </c>
      <c r="I11" s="100"/>
      <c r="J11" s="96">
        <f t="shared" si="3"/>
        <v>-10</v>
      </c>
      <c r="K11" s="216">
        <f t="shared" si="2"/>
        <v>-10</v>
      </c>
    </row>
    <row r="12" spans="1:11" ht="33.75" x14ac:dyDescent="0.2">
      <c r="A12" s="44" t="s">
        <v>31</v>
      </c>
      <c r="B12" s="45" t="s">
        <v>154</v>
      </c>
      <c r="C12" s="46">
        <v>10</v>
      </c>
      <c r="D12" s="97">
        <v>1</v>
      </c>
      <c r="E12" s="98">
        <f t="shared" si="0"/>
        <v>10</v>
      </c>
      <c r="F12" s="97">
        <v>3</v>
      </c>
      <c r="G12" s="99">
        <f t="shared" si="1"/>
        <v>30</v>
      </c>
      <c r="H12" s="95">
        <v>60</v>
      </c>
      <c r="I12" s="100"/>
      <c r="J12" s="96">
        <f t="shared" si="3"/>
        <v>-30</v>
      </c>
      <c r="K12" s="216">
        <f t="shared" si="2"/>
        <v>-30</v>
      </c>
    </row>
    <row r="13" spans="1:11" ht="56.25" x14ac:dyDescent="0.2">
      <c r="A13" s="48" t="s">
        <v>82</v>
      </c>
      <c r="B13" s="50" t="s">
        <v>83</v>
      </c>
      <c r="C13" s="46">
        <v>56</v>
      </c>
      <c r="D13" s="97">
        <v>16</v>
      </c>
      <c r="E13" s="98">
        <f t="shared" si="0"/>
        <v>896</v>
      </c>
      <c r="F13" s="97">
        <v>0.25</v>
      </c>
      <c r="G13" s="99">
        <f t="shared" si="1"/>
        <v>224</v>
      </c>
      <c r="H13" s="95">
        <v>880</v>
      </c>
      <c r="I13" s="100"/>
      <c r="J13" s="96">
        <f t="shared" si="3"/>
        <v>-656</v>
      </c>
      <c r="K13" s="216">
        <f t="shared" si="2"/>
        <v>-656</v>
      </c>
    </row>
    <row r="14" spans="1:11" ht="56.25" x14ac:dyDescent="0.2">
      <c r="A14" s="44" t="s">
        <v>84</v>
      </c>
      <c r="B14" s="45" t="s">
        <v>93</v>
      </c>
      <c r="C14" s="46">
        <v>56</v>
      </c>
      <c r="D14" s="97">
        <v>1</v>
      </c>
      <c r="E14" s="98">
        <f t="shared" si="0"/>
        <v>56</v>
      </c>
      <c r="F14" s="97">
        <v>0.5</v>
      </c>
      <c r="G14" s="99">
        <f t="shared" si="1"/>
        <v>28</v>
      </c>
      <c r="H14" s="95">
        <v>50.6</v>
      </c>
      <c r="I14" s="100"/>
      <c r="J14" s="96">
        <f t="shared" si="3"/>
        <v>-22.6</v>
      </c>
      <c r="K14" s="216">
        <f t="shared" si="2"/>
        <v>-22.6</v>
      </c>
    </row>
    <row r="15" spans="1:11" ht="45" x14ac:dyDescent="0.2">
      <c r="A15" s="44" t="s">
        <v>85</v>
      </c>
      <c r="B15" s="45" t="s">
        <v>86</v>
      </c>
      <c r="C15" s="46">
        <v>56</v>
      </c>
      <c r="D15" s="97">
        <v>16</v>
      </c>
      <c r="E15" s="98">
        <f t="shared" si="0"/>
        <v>896</v>
      </c>
      <c r="F15" s="97">
        <v>0.25</v>
      </c>
      <c r="G15" s="99">
        <f t="shared" si="1"/>
        <v>224</v>
      </c>
      <c r="H15" s="95">
        <v>880</v>
      </c>
      <c r="I15" s="100"/>
      <c r="J15" s="96">
        <f t="shared" si="3"/>
        <v>-656</v>
      </c>
      <c r="K15" s="216">
        <f t="shared" si="2"/>
        <v>-656</v>
      </c>
    </row>
    <row r="16" spans="1:11" ht="45" x14ac:dyDescent="0.2">
      <c r="A16" s="48" t="s">
        <v>87</v>
      </c>
      <c r="B16" s="45" t="s">
        <v>88</v>
      </c>
      <c r="C16" s="46">
        <v>56</v>
      </c>
      <c r="D16" s="97">
        <v>16</v>
      </c>
      <c r="E16" s="98">
        <f t="shared" si="0"/>
        <v>896</v>
      </c>
      <c r="F16" s="97">
        <v>0.25</v>
      </c>
      <c r="G16" s="99">
        <f>E16*F16</f>
        <v>224</v>
      </c>
      <c r="H16" s="95">
        <v>880</v>
      </c>
      <c r="I16" s="100"/>
      <c r="J16" s="96">
        <f t="shared" si="3"/>
        <v>-656</v>
      </c>
      <c r="K16" s="216">
        <f t="shared" si="2"/>
        <v>-656</v>
      </c>
    </row>
    <row r="17" spans="1:11" ht="22.5" x14ac:dyDescent="0.2">
      <c r="A17" s="48" t="s">
        <v>89</v>
      </c>
      <c r="B17" s="45" t="s">
        <v>90</v>
      </c>
      <c r="C17" s="46">
        <v>56</v>
      </c>
      <c r="D17" s="97">
        <v>1</v>
      </c>
      <c r="E17" s="98">
        <f>C17*D17</f>
        <v>56</v>
      </c>
      <c r="F17" s="97">
        <v>0.25</v>
      </c>
      <c r="G17" s="99">
        <f>E17*F17</f>
        <v>14</v>
      </c>
      <c r="H17" s="95">
        <v>13.75</v>
      </c>
      <c r="I17" s="100"/>
      <c r="J17" s="96">
        <f t="shared" si="3"/>
        <v>0.25</v>
      </c>
      <c r="K17" s="216">
        <f t="shared" si="2"/>
        <v>0.25</v>
      </c>
    </row>
    <row r="18" spans="1:11" ht="45" x14ac:dyDescent="0.2">
      <c r="A18" s="52" t="s">
        <v>91</v>
      </c>
      <c r="B18" s="45" t="s">
        <v>94</v>
      </c>
      <c r="C18" s="46">
        <v>56</v>
      </c>
      <c r="D18" s="97">
        <v>1</v>
      </c>
      <c r="E18" s="98">
        <f>C18*D18</f>
        <v>56</v>
      </c>
      <c r="F18" s="97">
        <v>0.25</v>
      </c>
      <c r="G18" s="99">
        <f>E18*F18</f>
        <v>14</v>
      </c>
      <c r="H18" s="95">
        <v>55</v>
      </c>
      <c r="I18" s="100"/>
      <c r="J18" s="96">
        <f t="shared" si="3"/>
        <v>-41</v>
      </c>
      <c r="K18" s="216">
        <f t="shared" si="2"/>
        <v>-41</v>
      </c>
    </row>
    <row r="19" spans="1:11" ht="22.5" x14ac:dyDescent="0.2">
      <c r="A19" s="44" t="s">
        <v>92</v>
      </c>
      <c r="B19" s="51" t="s">
        <v>148</v>
      </c>
      <c r="C19" s="46">
        <v>56</v>
      </c>
      <c r="D19" s="102">
        <v>15</v>
      </c>
      <c r="E19" s="98">
        <f t="shared" si="0"/>
        <v>840</v>
      </c>
      <c r="F19" s="97">
        <v>0.25</v>
      </c>
      <c r="G19" s="101">
        <f t="shared" si="1"/>
        <v>210</v>
      </c>
      <c r="H19" s="95">
        <v>275</v>
      </c>
      <c r="I19" s="100"/>
      <c r="J19" s="96">
        <f t="shared" si="3"/>
        <v>-65</v>
      </c>
      <c r="K19" s="216">
        <f t="shared" si="2"/>
        <v>-65</v>
      </c>
    </row>
    <row r="20" spans="1:11" ht="22.5" x14ac:dyDescent="0.2">
      <c r="A20" s="44" t="s">
        <v>32</v>
      </c>
      <c r="B20" s="45" t="s">
        <v>135</v>
      </c>
      <c r="C20" s="46">
        <v>0</v>
      </c>
      <c r="D20" s="97">
        <v>0</v>
      </c>
      <c r="E20" s="98">
        <f>C20*D20</f>
        <v>0</v>
      </c>
      <c r="F20" s="97">
        <v>0</v>
      </c>
      <c r="G20" s="101">
        <f t="shared" si="1"/>
        <v>0</v>
      </c>
      <c r="H20" s="95">
        <v>412.5</v>
      </c>
      <c r="I20" s="100"/>
      <c r="J20" s="96">
        <f t="shared" si="3"/>
        <v>-412.5</v>
      </c>
      <c r="K20" s="216">
        <f t="shared" si="2"/>
        <v>-412.5</v>
      </c>
    </row>
    <row r="21" spans="1:11" ht="22.5" x14ac:dyDescent="0.2">
      <c r="A21" s="52" t="s">
        <v>156</v>
      </c>
      <c r="B21" s="51" t="s">
        <v>155</v>
      </c>
      <c r="C21" s="46">
        <v>56</v>
      </c>
      <c r="D21" s="97">
        <v>15</v>
      </c>
      <c r="E21" s="98">
        <f>C21*D21</f>
        <v>840</v>
      </c>
      <c r="F21" s="97">
        <v>0.25</v>
      </c>
      <c r="G21" s="101">
        <f t="shared" si="1"/>
        <v>210</v>
      </c>
      <c r="H21" s="95">
        <v>0</v>
      </c>
      <c r="I21" s="96">
        <f>+G21-H21</f>
        <v>210</v>
      </c>
      <c r="J21" s="96">
        <v>0</v>
      </c>
      <c r="K21" s="216">
        <f t="shared" si="2"/>
        <v>210</v>
      </c>
    </row>
    <row r="22" spans="1:11" ht="33.75" x14ac:dyDescent="0.2">
      <c r="A22" s="44" t="s">
        <v>33</v>
      </c>
      <c r="B22" s="45" t="s">
        <v>95</v>
      </c>
      <c r="C22" s="46">
        <v>15</v>
      </c>
      <c r="D22" s="97">
        <v>1</v>
      </c>
      <c r="E22" s="98">
        <f t="shared" si="0"/>
        <v>15</v>
      </c>
      <c r="F22" s="97">
        <v>0.25</v>
      </c>
      <c r="G22" s="101">
        <f t="shared" si="1"/>
        <v>3.75</v>
      </c>
      <c r="H22" s="95">
        <v>7.5</v>
      </c>
      <c r="I22" s="100"/>
      <c r="J22" s="96">
        <f t="shared" si="3"/>
        <v>-3.75</v>
      </c>
      <c r="K22" s="216">
        <f t="shared" si="2"/>
        <v>-3.75</v>
      </c>
    </row>
    <row r="23" spans="1:11" ht="33.75" x14ac:dyDescent="0.2">
      <c r="A23" s="44" t="s">
        <v>34</v>
      </c>
      <c r="B23" s="45" t="s">
        <v>96</v>
      </c>
      <c r="C23" s="46">
        <v>56</v>
      </c>
      <c r="D23" s="97">
        <v>1</v>
      </c>
      <c r="E23" s="98">
        <f t="shared" si="0"/>
        <v>56</v>
      </c>
      <c r="F23" s="97">
        <v>0.25</v>
      </c>
      <c r="G23" s="101">
        <f t="shared" si="1"/>
        <v>14</v>
      </c>
      <c r="H23" s="95">
        <v>110</v>
      </c>
      <c r="I23" s="100"/>
      <c r="J23" s="96">
        <f t="shared" si="3"/>
        <v>-96</v>
      </c>
      <c r="K23" s="216">
        <f t="shared" si="2"/>
        <v>-96</v>
      </c>
    </row>
    <row r="24" spans="1:11" x14ac:dyDescent="0.2">
      <c r="A24" s="44" t="s">
        <v>35</v>
      </c>
      <c r="B24" s="51" t="s">
        <v>166</v>
      </c>
      <c r="C24" s="46">
        <v>0</v>
      </c>
      <c r="D24" s="97">
        <v>0</v>
      </c>
      <c r="E24" s="98">
        <f t="shared" si="0"/>
        <v>0</v>
      </c>
      <c r="F24" s="97">
        <v>0</v>
      </c>
      <c r="G24" s="101">
        <f t="shared" si="1"/>
        <v>0</v>
      </c>
      <c r="H24" s="95">
        <v>825</v>
      </c>
      <c r="I24" s="100"/>
      <c r="J24" s="96">
        <f t="shared" si="3"/>
        <v>-825</v>
      </c>
      <c r="K24" s="216">
        <f t="shared" si="2"/>
        <v>-825</v>
      </c>
    </row>
    <row r="25" spans="1:11" x14ac:dyDescent="0.2">
      <c r="A25" s="44" t="s">
        <v>36</v>
      </c>
      <c r="B25" s="45" t="s">
        <v>165</v>
      </c>
      <c r="C25" s="46">
        <v>0</v>
      </c>
      <c r="D25" s="97">
        <v>0</v>
      </c>
      <c r="E25" s="98">
        <v>0</v>
      </c>
      <c r="F25" s="97">
        <v>0</v>
      </c>
      <c r="G25" s="101">
        <f t="shared" si="1"/>
        <v>0</v>
      </c>
      <c r="H25" s="95">
        <v>36</v>
      </c>
      <c r="I25" s="100"/>
      <c r="J25" s="96">
        <f t="shared" si="3"/>
        <v>-36</v>
      </c>
      <c r="K25" s="216">
        <f t="shared" si="2"/>
        <v>-36</v>
      </c>
    </row>
    <row r="26" spans="1:11" ht="22.5" x14ac:dyDescent="0.2">
      <c r="A26" s="44" t="s">
        <v>97</v>
      </c>
      <c r="B26" s="45" t="s">
        <v>98</v>
      </c>
      <c r="C26" s="46">
        <v>56</v>
      </c>
      <c r="D26" s="97">
        <v>356</v>
      </c>
      <c r="E26" s="93">
        <f>C26*D26</f>
        <v>19936</v>
      </c>
      <c r="F26" s="97">
        <v>1.67E-2</v>
      </c>
      <c r="G26" s="94">
        <f t="shared" si="1"/>
        <v>332.93119999999999</v>
      </c>
      <c r="H26" s="95">
        <v>4895</v>
      </c>
      <c r="I26" s="100"/>
      <c r="J26" s="96">
        <f t="shared" si="3"/>
        <v>-4562.0688</v>
      </c>
      <c r="K26" s="216">
        <f t="shared" si="2"/>
        <v>-4562.0688</v>
      </c>
    </row>
    <row r="27" spans="1:11" ht="22.5" x14ac:dyDescent="0.2">
      <c r="A27" s="44" t="s">
        <v>99</v>
      </c>
      <c r="B27" s="53" t="s">
        <v>136</v>
      </c>
      <c r="C27" s="46">
        <v>56</v>
      </c>
      <c r="D27" s="97">
        <v>5</v>
      </c>
      <c r="E27" s="93">
        <f t="shared" si="0"/>
        <v>280</v>
      </c>
      <c r="F27" s="97">
        <v>0.25</v>
      </c>
      <c r="G27" s="94">
        <f t="shared" si="1"/>
        <v>70</v>
      </c>
      <c r="H27" s="95">
        <v>68.75</v>
      </c>
      <c r="I27" s="100"/>
      <c r="J27" s="96">
        <f t="shared" si="3"/>
        <v>1.25</v>
      </c>
      <c r="K27" s="216">
        <f t="shared" si="2"/>
        <v>1.25</v>
      </c>
    </row>
    <row r="28" spans="1:11" ht="56.25" x14ac:dyDescent="0.2">
      <c r="A28" s="44" t="s">
        <v>170</v>
      </c>
      <c r="B28" s="53" t="s">
        <v>152</v>
      </c>
      <c r="C28" s="46">
        <v>18</v>
      </c>
      <c r="D28" s="97">
        <v>1</v>
      </c>
      <c r="E28" s="93">
        <f t="shared" si="0"/>
        <v>18</v>
      </c>
      <c r="F28" s="97">
        <v>0.25</v>
      </c>
      <c r="G28" s="94">
        <f t="shared" si="1"/>
        <v>4.5</v>
      </c>
      <c r="H28" s="95">
        <v>18</v>
      </c>
      <c r="I28" s="100"/>
      <c r="J28" s="96">
        <f t="shared" si="3"/>
        <v>-13.5</v>
      </c>
      <c r="K28" s="216">
        <f t="shared" si="2"/>
        <v>-13.5</v>
      </c>
    </row>
    <row r="29" spans="1:11" ht="22.5" x14ac:dyDescent="0.2">
      <c r="A29" s="44" t="s">
        <v>37</v>
      </c>
      <c r="B29" s="53" t="s">
        <v>100</v>
      </c>
      <c r="C29" s="53">
        <v>0</v>
      </c>
      <c r="D29" s="103">
        <v>0</v>
      </c>
      <c r="E29" s="103">
        <f t="shared" si="0"/>
        <v>0</v>
      </c>
      <c r="F29" s="103">
        <v>0</v>
      </c>
      <c r="G29" s="104">
        <f t="shared" si="1"/>
        <v>0</v>
      </c>
      <c r="H29" s="105">
        <v>231660</v>
      </c>
      <c r="I29" s="100"/>
      <c r="J29" s="96">
        <f t="shared" si="3"/>
        <v>-231660</v>
      </c>
      <c r="K29" s="216">
        <f t="shared" si="2"/>
        <v>-231660</v>
      </c>
    </row>
    <row r="30" spans="1:11" ht="22.5" x14ac:dyDescent="0.2">
      <c r="A30" s="44" t="s">
        <v>38</v>
      </c>
      <c r="B30" s="45" t="s">
        <v>150</v>
      </c>
      <c r="C30" s="46">
        <v>15</v>
      </c>
      <c r="D30" s="97">
        <v>1</v>
      </c>
      <c r="E30" s="98">
        <f>C30*D30</f>
        <v>15</v>
      </c>
      <c r="F30" s="97">
        <v>0.25</v>
      </c>
      <c r="G30" s="101">
        <f>E30*F30</f>
        <v>3.75</v>
      </c>
      <c r="H30" s="95">
        <v>15</v>
      </c>
      <c r="I30" s="100"/>
      <c r="J30" s="96">
        <f t="shared" si="3"/>
        <v>-11.25</v>
      </c>
      <c r="K30" s="216">
        <f t="shared" si="2"/>
        <v>-11.25</v>
      </c>
    </row>
    <row r="31" spans="1:11" x14ac:dyDescent="0.2">
      <c r="A31" s="44" t="s">
        <v>39</v>
      </c>
      <c r="B31" s="45" t="s">
        <v>149</v>
      </c>
      <c r="C31" s="46">
        <v>56</v>
      </c>
      <c r="D31" s="97">
        <v>21</v>
      </c>
      <c r="E31" s="98">
        <f t="shared" si="0"/>
        <v>1176</v>
      </c>
      <c r="F31" s="97">
        <v>1.5</v>
      </c>
      <c r="G31" s="99">
        <f t="shared" si="1"/>
        <v>1764</v>
      </c>
      <c r="H31" s="95">
        <v>1650</v>
      </c>
      <c r="I31" s="100"/>
      <c r="J31" s="96">
        <f t="shared" si="3"/>
        <v>114</v>
      </c>
      <c r="K31" s="216">
        <f t="shared" si="2"/>
        <v>114</v>
      </c>
    </row>
    <row r="32" spans="1:11" ht="33.75" x14ac:dyDescent="0.2">
      <c r="A32" s="44" t="s">
        <v>40</v>
      </c>
      <c r="B32" s="45" t="s">
        <v>151</v>
      </c>
      <c r="C32" s="46">
        <v>15</v>
      </c>
      <c r="D32" s="97">
        <v>1</v>
      </c>
      <c r="E32" s="98">
        <f t="shared" si="0"/>
        <v>15</v>
      </c>
      <c r="F32" s="97">
        <v>0.25</v>
      </c>
      <c r="G32" s="99">
        <f t="shared" si="1"/>
        <v>3.75</v>
      </c>
      <c r="H32" s="95">
        <v>50</v>
      </c>
      <c r="I32" s="100"/>
      <c r="J32" s="96">
        <f t="shared" si="3"/>
        <v>-46.25</v>
      </c>
      <c r="K32" s="216">
        <f t="shared" si="2"/>
        <v>-46.25</v>
      </c>
    </row>
    <row r="33" spans="1:14" x14ac:dyDescent="0.2">
      <c r="A33" s="44">
        <v>226.7</v>
      </c>
      <c r="B33" s="45" t="s">
        <v>101</v>
      </c>
      <c r="C33" s="46">
        <v>0</v>
      </c>
      <c r="D33" s="97">
        <v>0</v>
      </c>
      <c r="E33" s="98">
        <f>C33*D33</f>
        <v>0</v>
      </c>
      <c r="F33" s="97">
        <v>0</v>
      </c>
      <c r="G33" s="99">
        <f t="shared" si="1"/>
        <v>0</v>
      </c>
      <c r="H33" s="95">
        <v>2200</v>
      </c>
      <c r="I33" s="100"/>
      <c r="J33" s="96">
        <f t="shared" si="3"/>
        <v>-2200</v>
      </c>
      <c r="K33" s="216">
        <f t="shared" si="2"/>
        <v>-2200</v>
      </c>
    </row>
    <row r="34" spans="1:14" ht="33.75" x14ac:dyDescent="0.2">
      <c r="A34" s="44" t="s">
        <v>41</v>
      </c>
      <c r="B34" s="45" t="s">
        <v>102</v>
      </c>
      <c r="C34" s="46">
        <v>28</v>
      </c>
      <c r="D34" s="97">
        <v>1</v>
      </c>
      <c r="E34" s="98">
        <f t="shared" si="0"/>
        <v>28</v>
      </c>
      <c r="F34" s="97">
        <v>5</v>
      </c>
      <c r="G34" s="99">
        <f t="shared" si="1"/>
        <v>140</v>
      </c>
      <c r="H34" s="95">
        <v>1000</v>
      </c>
      <c r="I34" s="100"/>
      <c r="J34" s="96">
        <f t="shared" si="3"/>
        <v>-860</v>
      </c>
      <c r="K34" s="216">
        <f t="shared" si="2"/>
        <v>-860</v>
      </c>
    </row>
    <row r="35" spans="1:14" ht="33.75" x14ac:dyDescent="0.2">
      <c r="A35" s="48" t="s">
        <v>168</v>
      </c>
      <c r="B35" s="45" t="s">
        <v>169</v>
      </c>
      <c r="C35" s="54">
        <v>56</v>
      </c>
      <c r="D35" s="106">
        <v>24</v>
      </c>
      <c r="E35" s="98">
        <f t="shared" si="0"/>
        <v>1344</v>
      </c>
      <c r="F35" s="106">
        <v>1</v>
      </c>
      <c r="G35" s="99">
        <f t="shared" si="1"/>
        <v>1344</v>
      </c>
      <c r="H35" s="95">
        <v>1320</v>
      </c>
      <c r="I35" s="100"/>
      <c r="J35" s="96">
        <f t="shared" si="3"/>
        <v>24</v>
      </c>
      <c r="K35" s="216">
        <f t="shared" si="2"/>
        <v>24</v>
      </c>
    </row>
    <row r="36" spans="1:14" ht="22.5" x14ac:dyDescent="0.2">
      <c r="A36" s="45" t="s">
        <v>137</v>
      </c>
      <c r="B36" s="45" t="s">
        <v>61</v>
      </c>
      <c r="C36" s="46">
        <v>10</v>
      </c>
      <c r="D36" s="97">
        <v>1</v>
      </c>
      <c r="E36" s="98">
        <f t="shared" si="0"/>
        <v>10</v>
      </c>
      <c r="F36" s="97">
        <v>2</v>
      </c>
      <c r="G36" s="99">
        <f t="shared" si="1"/>
        <v>20</v>
      </c>
      <c r="H36" s="95">
        <v>40</v>
      </c>
      <c r="I36" s="100"/>
      <c r="J36" s="96">
        <f t="shared" si="3"/>
        <v>-20</v>
      </c>
      <c r="K36" s="216">
        <f t="shared" si="2"/>
        <v>-20</v>
      </c>
    </row>
    <row r="37" spans="1:14" x14ac:dyDescent="0.2">
      <c r="A37" s="47" t="s">
        <v>42</v>
      </c>
      <c r="B37" s="45" t="s">
        <v>147</v>
      </c>
      <c r="C37" s="46">
        <v>56</v>
      </c>
      <c r="D37" s="97">
        <v>12</v>
      </c>
      <c r="E37" s="98">
        <f>C37*D37</f>
        <v>672</v>
      </c>
      <c r="F37" s="97">
        <v>1</v>
      </c>
      <c r="G37" s="99">
        <f t="shared" si="1"/>
        <v>672</v>
      </c>
      <c r="H37" s="95">
        <v>98.45</v>
      </c>
      <c r="I37" s="100"/>
      <c r="J37" s="96">
        <f t="shared" si="3"/>
        <v>573.54999999999995</v>
      </c>
      <c r="K37" s="216">
        <f t="shared" si="2"/>
        <v>573.54999999999995</v>
      </c>
    </row>
    <row r="38" spans="1:14" ht="22.5" x14ac:dyDescent="0.2">
      <c r="A38" s="47" t="s">
        <v>43</v>
      </c>
      <c r="B38" s="45" t="s">
        <v>107</v>
      </c>
      <c r="C38" s="46">
        <v>0</v>
      </c>
      <c r="D38" s="97">
        <v>0</v>
      </c>
      <c r="E38" s="98">
        <v>0</v>
      </c>
      <c r="F38" s="97">
        <v>0</v>
      </c>
      <c r="G38" s="99">
        <f t="shared" si="1"/>
        <v>0</v>
      </c>
      <c r="H38" s="95">
        <v>1210</v>
      </c>
      <c r="I38" s="100"/>
      <c r="J38" s="96">
        <f t="shared" si="3"/>
        <v>-1210</v>
      </c>
      <c r="K38" s="216">
        <f t="shared" si="2"/>
        <v>-1210</v>
      </c>
    </row>
    <row r="39" spans="1:14" x14ac:dyDescent="0.2">
      <c r="A39" s="47" t="s">
        <v>138</v>
      </c>
      <c r="B39" s="45" t="s">
        <v>44</v>
      </c>
      <c r="C39" s="46">
        <v>0</v>
      </c>
      <c r="D39" s="97">
        <v>0</v>
      </c>
      <c r="E39" s="98">
        <f t="shared" si="0"/>
        <v>0</v>
      </c>
      <c r="F39" s="97">
        <v>0</v>
      </c>
      <c r="G39" s="99">
        <f t="shared" si="1"/>
        <v>0</v>
      </c>
      <c r="H39" s="95">
        <v>50.6</v>
      </c>
      <c r="I39" s="100"/>
      <c r="J39" s="96">
        <f t="shared" si="3"/>
        <v>-50.6</v>
      </c>
      <c r="K39" s="216">
        <f t="shared" si="2"/>
        <v>-50.6</v>
      </c>
    </row>
    <row r="40" spans="1:14" ht="22.5" x14ac:dyDescent="0.2">
      <c r="A40" s="47" t="s">
        <v>45</v>
      </c>
      <c r="B40" s="45" t="s">
        <v>105</v>
      </c>
      <c r="C40" s="46">
        <v>56</v>
      </c>
      <c r="D40" s="97">
        <v>1</v>
      </c>
      <c r="E40" s="98">
        <f t="shared" si="0"/>
        <v>56</v>
      </c>
      <c r="F40" s="97">
        <v>0.25</v>
      </c>
      <c r="G40" s="99">
        <f t="shared" si="1"/>
        <v>14</v>
      </c>
      <c r="H40" s="95">
        <v>13.75</v>
      </c>
      <c r="I40" s="100"/>
      <c r="J40" s="96">
        <f t="shared" si="3"/>
        <v>0.25</v>
      </c>
      <c r="K40" s="216">
        <f t="shared" si="2"/>
        <v>0.25</v>
      </c>
    </row>
    <row r="41" spans="1:14" ht="22.5" x14ac:dyDescent="0.2">
      <c r="A41" s="47" t="s">
        <v>46</v>
      </c>
      <c r="B41" s="45" t="s">
        <v>106</v>
      </c>
      <c r="C41" s="46">
        <v>0</v>
      </c>
      <c r="D41" s="97">
        <v>0</v>
      </c>
      <c r="E41" s="98">
        <f t="shared" si="0"/>
        <v>0</v>
      </c>
      <c r="F41" s="97">
        <v>0</v>
      </c>
      <c r="G41" s="101">
        <f t="shared" si="1"/>
        <v>0</v>
      </c>
      <c r="H41" s="95">
        <v>50.6</v>
      </c>
      <c r="I41" s="100"/>
      <c r="J41" s="96">
        <f t="shared" si="3"/>
        <v>-50.6</v>
      </c>
      <c r="K41" s="216">
        <f t="shared" si="2"/>
        <v>-50.6</v>
      </c>
    </row>
    <row r="42" spans="1:14" ht="22.5" x14ac:dyDescent="0.2">
      <c r="A42" s="47" t="s">
        <v>47</v>
      </c>
      <c r="B42" s="45" t="s">
        <v>139</v>
      </c>
      <c r="C42" s="46">
        <v>0</v>
      </c>
      <c r="D42" s="97">
        <v>0</v>
      </c>
      <c r="E42" s="98">
        <f t="shared" si="0"/>
        <v>0</v>
      </c>
      <c r="F42" s="97">
        <v>0</v>
      </c>
      <c r="G42" s="101">
        <f t="shared" si="1"/>
        <v>0</v>
      </c>
      <c r="H42" s="95">
        <v>50.6</v>
      </c>
      <c r="I42" s="100"/>
      <c r="J42" s="96">
        <f t="shared" si="3"/>
        <v>-50.6</v>
      </c>
      <c r="K42" s="216">
        <f t="shared" si="2"/>
        <v>-50.6</v>
      </c>
    </row>
    <row r="43" spans="1:14" ht="45" x14ac:dyDescent="0.2">
      <c r="A43" s="47" t="s">
        <v>140</v>
      </c>
      <c r="B43" s="45" t="s">
        <v>141</v>
      </c>
      <c r="C43" s="46">
        <v>56</v>
      </c>
      <c r="D43" s="97">
        <v>12</v>
      </c>
      <c r="E43" s="98">
        <f t="shared" si="0"/>
        <v>672</v>
      </c>
      <c r="F43" s="97">
        <v>2</v>
      </c>
      <c r="G43" s="101">
        <f t="shared" si="1"/>
        <v>1344</v>
      </c>
      <c r="H43" s="95">
        <v>253</v>
      </c>
      <c r="I43" s="100"/>
      <c r="J43" s="96">
        <f t="shared" si="3"/>
        <v>1091</v>
      </c>
      <c r="K43" s="216">
        <f t="shared" si="2"/>
        <v>1091</v>
      </c>
    </row>
    <row r="44" spans="1:14" ht="22.5" x14ac:dyDescent="0.2">
      <c r="A44" s="44">
        <v>226.14</v>
      </c>
      <c r="B44" s="45" t="s">
        <v>104</v>
      </c>
      <c r="C44" s="46">
        <v>56</v>
      </c>
      <c r="D44" s="97">
        <v>35</v>
      </c>
      <c r="E44" s="98">
        <f t="shared" si="0"/>
        <v>1960</v>
      </c>
      <c r="F44" s="97">
        <v>1.67E-2</v>
      </c>
      <c r="G44" s="101">
        <f t="shared" si="1"/>
        <v>32.731999999999999</v>
      </c>
      <c r="H44" s="95">
        <v>203.5</v>
      </c>
      <c r="I44" s="100"/>
      <c r="J44" s="96">
        <f t="shared" si="3"/>
        <v>-170.768</v>
      </c>
      <c r="K44" s="216">
        <f t="shared" si="2"/>
        <v>-170.768</v>
      </c>
    </row>
    <row r="45" spans="1:14" ht="45" x14ac:dyDescent="0.2">
      <c r="A45" s="194" t="s">
        <v>48</v>
      </c>
      <c r="B45" s="45" t="s">
        <v>108</v>
      </c>
      <c r="C45" s="54">
        <v>0</v>
      </c>
      <c r="D45" s="106">
        <v>0</v>
      </c>
      <c r="E45" s="106">
        <f>C45*D45</f>
        <v>0</v>
      </c>
      <c r="F45" s="106">
        <v>0</v>
      </c>
      <c r="G45" s="107">
        <f>E45*F45</f>
        <v>0</v>
      </c>
      <c r="H45" s="108">
        <v>13.75</v>
      </c>
      <c r="I45" s="55"/>
      <c r="J45" s="96">
        <f t="shared" si="3"/>
        <v>-13.75</v>
      </c>
      <c r="K45" s="216">
        <f t="shared" si="2"/>
        <v>-13.75</v>
      </c>
    </row>
    <row r="46" spans="1:14" ht="33.75" x14ac:dyDescent="0.2">
      <c r="A46" s="44" t="s">
        <v>49</v>
      </c>
      <c r="B46" s="45" t="s">
        <v>118</v>
      </c>
      <c r="C46" s="54">
        <v>0</v>
      </c>
      <c r="D46" s="106">
        <v>0</v>
      </c>
      <c r="E46" s="106">
        <f>C46*D46</f>
        <v>0</v>
      </c>
      <c r="F46" s="106">
        <v>0</v>
      </c>
      <c r="G46" s="107">
        <f>E46*F46</f>
        <v>0</v>
      </c>
      <c r="H46" s="108">
        <v>5</v>
      </c>
      <c r="I46" s="55"/>
      <c r="J46" s="96">
        <f t="shared" si="3"/>
        <v>-5</v>
      </c>
      <c r="K46" s="216">
        <f t="shared" si="2"/>
        <v>-5</v>
      </c>
    </row>
    <row r="47" spans="1:14" ht="12" thickBot="1" x14ac:dyDescent="0.25">
      <c r="A47" s="195">
        <v>226.24</v>
      </c>
      <c r="B47" s="195" t="s">
        <v>50</v>
      </c>
      <c r="C47" s="410">
        <v>0</v>
      </c>
      <c r="D47" s="410">
        <v>0</v>
      </c>
      <c r="E47" s="410">
        <v>0</v>
      </c>
      <c r="F47" s="410">
        <v>0</v>
      </c>
      <c r="G47" s="410">
        <v>0</v>
      </c>
      <c r="H47" s="410">
        <v>192.5</v>
      </c>
      <c r="I47" s="410"/>
      <c r="J47" s="110">
        <f t="shared" ref="J47" si="4">G47-H47</f>
        <v>-192.5</v>
      </c>
      <c r="K47" s="217">
        <f t="shared" ref="K47" si="5">+I47+J47</f>
        <v>-192.5</v>
      </c>
      <c r="N47" s="360"/>
    </row>
    <row r="48" spans="1:14" s="218" customFormat="1" ht="12" thickBot="1" x14ac:dyDescent="0.25">
      <c r="A48" s="411"/>
      <c r="B48" s="412" t="s">
        <v>51</v>
      </c>
      <c r="C48" s="413">
        <v>56</v>
      </c>
      <c r="D48" s="414">
        <f>E48/C48</f>
        <v>607.16071428571433</v>
      </c>
      <c r="E48" s="415">
        <f>SUM(E4:E47)</f>
        <v>34001</v>
      </c>
      <c r="F48" s="415">
        <f>SUM(G48/E48)</f>
        <v>0.22791721419958236</v>
      </c>
      <c r="G48" s="416">
        <f>SUM(G4:G47)</f>
        <v>7749.4132</v>
      </c>
      <c r="H48" s="417">
        <f>SUM(H4:H47)</f>
        <v>263556.94999999995</v>
      </c>
      <c r="I48" s="418">
        <f>SUM(I4:I47)</f>
        <v>210</v>
      </c>
      <c r="J48" s="418">
        <f>SUM(J4:J47)</f>
        <v>-256017.53680000003</v>
      </c>
      <c r="K48" s="388">
        <f>SUM(K4:K47)</f>
        <v>-255807.53680000003</v>
      </c>
      <c r="N48" s="382"/>
    </row>
    <row r="49" spans="1:13" ht="12" thickBot="1" x14ac:dyDescent="0.25">
      <c r="A49" s="202"/>
      <c r="B49" s="203"/>
      <c r="C49" s="204"/>
      <c r="D49" s="143"/>
      <c r="E49" s="144" t="s">
        <v>16</v>
      </c>
      <c r="F49" s="143"/>
      <c r="G49" s="144"/>
      <c r="I49" s="145"/>
      <c r="J49" s="143"/>
      <c r="K49" s="143"/>
    </row>
    <row r="50" spans="1:13" ht="12" thickBot="1" x14ac:dyDescent="0.25">
      <c r="A50" s="219" t="s">
        <v>9</v>
      </c>
      <c r="B50" s="198"/>
      <c r="C50" s="199"/>
      <c r="D50" s="113"/>
      <c r="E50" s="113" t="s">
        <v>16</v>
      </c>
      <c r="F50" s="113"/>
      <c r="G50" s="114" t="s">
        <v>16</v>
      </c>
      <c r="H50" s="115"/>
      <c r="I50" s="115"/>
      <c r="J50" s="113"/>
      <c r="K50" s="220"/>
    </row>
    <row r="51" spans="1:13" ht="67.5" x14ac:dyDescent="0.2">
      <c r="A51" s="75" t="s">
        <v>110</v>
      </c>
      <c r="B51" s="76" t="s">
        <v>109</v>
      </c>
      <c r="C51" s="59">
        <v>20398</v>
      </c>
      <c r="D51" s="116">
        <v>1</v>
      </c>
      <c r="E51" s="117">
        <f t="shared" ref="E51:E62" si="6">C51*D51</f>
        <v>20398</v>
      </c>
      <c r="F51" s="117">
        <v>8.3500000000000005E-2</v>
      </c>
      <c r="G51" s="118">
        <f t="shared" ref="G51:G65" si="7">E51*F51</f>
        <v>1703.2330000000002</v>
      </c>
      <c r="H51" s="119">
        <v>9791</v>
      </c>
      <c r="I51" s="120"/>
      <c r="J51" s="221">
        <f>G51-H51</f>
        <v>-8087.7669999999998</v>
      </c>
      <c r="K51" s="222">
        <f t="shared" ref="K51:K66" si="8">+I51+J51</f>
        <v>-8087.7669999999998</v>
      </c>
    </row>
    <row r="52" spans="1:13" ht="33.75" x14ac:dyDescent="0.2">
      <c r="A52" s="77" t="s">
        <v>111</v>
      </c>
      <c r="B52" s="45" t="s">
        <v>142</v>
      </c>
      <c r="C52" s="46">
        <v>20398</v>
      </c>
      <c r="D52" s="97">
        <v>12</v>
      </c>
      <c r="E52" s="121">
        <f t="shared" si="6"/>
        <v>244776</v>
      </c>
      <c r="F52" s="122">
        <v>0.5</v>
      </c>
      <c r="G52" s="123">
        <f t="shared" si="7"/>
        <v>122388</v>
      </c>
      <c r="H52" s="124">
        <v>117492</v>
      </c>
      <c r="I52" s="100"/>
      <c r="J52" s="98">
        <f t="shared" ref="J52:J65" si="9">G52-H52</f>
        <v>4896</v>
      </c>
      <c r="K52" s="216">
        <f t="shared" si="8"/>
        <v>4896</v>
      </c>
    </row>
    <row r="53" spans="1:13" ht="22.5" x14ac:dyDescent="0.2">
      <c r="A53" s="77" t="s">
        <v>85</v>
      </c>
      <c r="B53" s="45" t="s">
        <v>159</v>
      </c>
      <c r="C53" s="46">
        <v>0</v>
      </c>
      <c r="D53" s="97">
        <v>0</v>
      </c>
      <c r="E53" s="98">
        <f t="shared" si="6"/>
        <v>0</v>
      </c>
      <c r="F53" s="122">
        <v>0</v>
      </c>
      <c r="G53" s="123">
        <f t="shared" si="7"/>
        <v>0</v>
      </c>
      <c r="H53" s="125">
        <v>19582</v>
      </c>
      <c r="I53" s="100"/>
      <c r="J53" s="98">
        <f>G53-H53</f>
        <v>-19582</v>
      </c>
      <c r="K53" s="216">
        <f t="shared" si="8"/>
        <v>-19582</v>
      </c>
      <c r="M53" s="218"/>
    </row>
    <row r="54" spans="1:13" ht="45" x14ac:dyDescent="0.2">
      <c r="A54" s="78" t="s">
        <v>157</v>
      </c>
      <c r="B54" s="45" t="s">
        <v>158</v>
      </c>
      <c r="C54" s="46">
        <v>8358</v>
      </c>
      <c r="D54" s="97">
        <v>1</v>
      </c>
      <c r="E54" s="98">
        <f t="shared" si="6"/>
        <v>8358</v>
      </c>
      <c r="F54" s="122">
        <v>1.67E-2</v>
      </c>
      <c r="G54" s="123">
        <f t="shared" si="7"/>
        <v>139.57859999999999</v>
      </c>
      <c r="H54" s="125">
        <v>0</v>
      </c>
      <c r="I54" s="98">
        <f>+G54-H54</f>
        <v>139.57859999999999</v>
      </c>
      <c r="J54" s="223">
        <v>0</v>
      </c>
      <c r="K54" s="216">
        <f t="shared" si="8"/>
        <v>139.57859999999999</v>
      </c>
    </row>
    <row r="55" spans="1:13" x14ac:dyDescent="0.2">
      <c r="A55" s="81" t="s">
        <v>52</v>
      </c>
      <c r="B55" s="45" t="s">
        <v>143</v>
      </c>
      <c r="C55" s="46">
        <v>0</v>
      </c>
      <c r="D55" s="97">
        <v>0</v>
      </c>
      <c r="E55" s="98">
        <f t="shared" si="6"/>
        <v>0</v>
      </c>
      <c r="F55" s="122">
        <v>0</v>
      </c>
      <c r="G55" s="123">
        <f>E55*F55</f>
        <v>0</v>
      </c>
      <c r="H55" s="125">
        <v>25848</v>
      </c>
      <c r="I55" s="100"/>
      <c r="J55" s="98">
        <f t="shared" si="9"/>
        <v>-25848</v>
      </c>
      <c r="K55" s="216">
        <f t="shared" si="8"/>
        <v>-25848</v>
      </c>
    </row>
    <row r="56" spans="1:13" ht="22.5" x14ac:dyDescent="0.2">
      <c r="A56" s="82" t="s">
        <v>112</v>
      </c>
      <c r="B56" s="45" t="s">
        <v>113</v>
      </c>
      <c r="C56" s="83">
        <v>20398</v>
      </c>
      <c r="D56" s="97">
        <v>12</v>
      </c>
      <c r="E56" s="121">
        <f>C56*D56</f>
        <v>244776</v>
      </c>
      <c r="F56" s="122">
        <v>1.9</v>
      </c>
      <c r="G56" s="123">
        <f>E56*F56</f>
        <v>465074.39999999997</v>
      </c>
      <c r="H56" s="125">
        <v>469968</v>
      </c>
      <c r="I56" s="126"/>
      <c r="J56" s="98">
        <f t="shared" si="9"/>
        <v>-4893.6000000000349</v>
      </c>
      <c r="K56" s="216">
        <f t="shared" si="8"/>
        <v>-4893.6000000000349</v>
      </c>
      <c r="L56" s="224"/>
    </row>
    <row r="57" spans="1:13" ht="33.75" x14ac:dyDescent="0.2">
      <c r="A57" s="82" t="s">
        <v>72</v>
      </c>
      <c r="B57" s="48" t="s">
        <v>114</v>
      </c>
      <c r="C57" s="46">
        <v>886</v>
      </c>
      <c r="D57" s="97">
        <v>5</v>
      </c>
      <c r="E57" s="127">
        <f t="shared" si="6"/>
        <v>4430</v>
      </c>
      <c r="F57" s="122">
        <v>0.3</v>
      </c>
      <c r="G57" s="128">
        <f t="shared" si="7"/>
        <v>1329</v>
      </c>
      <c r="H57" s="125">
        <v>1329</v>
      </c>
      <c r="I57" s="100"/>
      <c r="J57" s="98">
        <f t="shared" si="9"/>
        <v>0</v>
      </c>
      <c r="K57" s="216">
        <f t="shared" si="8"/>
        <v>0</v>
      </c>
    </row>
    <row r="58" spans="1:13" ht="22.5" x14ac:dyDescent="0.2">
      <c r="A58" s="78" t="s">
        <v>115</v>
      </c>
      <c r="B58" s="48" t="s">
        <v>116</v>
      </c>
      <c r="C58" s="46">
        <v>250</v>
      </c>
      <c r="D58" s="97">
        <v>1</v>
      </c>
      <c r="E58" s="121">
        <f t="shared" si="6"/>
        <v>250</v>
      </c>
      <c r="F58" s="122">
        <v>8</v>
      </c>
      <c r="G58" s="123">
        <f t="shared" si="7"/>
        <v>2000</v>
      </c>
      <c r="H58" s="125">
        <v>2000</v>
      </c>
      <c r="I58" s="100"/>
      <c r="J58" s="98">
        <f t="shared" si="9"/>
        <v>0</v>
      </c>
      <c r="K58" s="216">
        <f t="shared" si="8"/>
        <v>0</v>
      </c>
    </row>
    <row r="59" spans="1:13" ht="22.5" x14ac:dyDescent="0.2">
      <c r="A59" s="82"/>
      <c r="B59" s="48" t="s">
        <v>117</v>
      </c>
      <c r="C59" s="46">
        <v>20398</v>
      </c>
      <c r="D59" s="97">
        <v>1</v>
      </c>
      <c r="E59" s="123">
        <f t="shared" si="6"/>
        <v>20398</v>
      </c>
      <c r="F59" s="122">
        <v>0.25</v>
      </c>
      <c r="G59" s="123">
        <f t="shared" si="7"/>
        <v>5099.5</v>
      </c>
      <c r="H59" s="125">
        <v>595</v>
      </c>
      <c r="I59" s="100"/>
      <c r="J59" s="98">
        <f t="shared" si="9"/>
        <v>4504.5</v>
      </c>
      <c r="K59" s="216">
        <f t="shared" si="8"/>
        <v>4504.5</v>
      </c>
    </row>
    <row r="60" spans="1:13" ht="33.75" x14ac:dyDescent="0.2">
      <c r="A60" s="81" t="s">
        <v>53</v>
      </c>
      <c r="B60" s="45" t="s">
        <v>144</v>
      </c>
      <c r="C60" s="46">
        <v>0</v>
      </c>
      <c r="D60" s="97">
        <v>0</v>
      </c>
      <c r="E60" s="129">
        <f>C60*D60</f>
        <v>0</v>
      </c>
      <c r="F60" s="122">
        <v>0</v>
      </c>
      <c r="G60" s="128">
        <f t="shared" si="7"/>
        <v>0</v>
      </c>
      <c r="H60" s="125">
        <v>2038720</v>
      </c>
      <c r="I60" s="100"/>
      <c r="J60" s="98">
        <f t="shared" si="9"/>
        <v>-2038720</v>
      </c>
      <c r="K60" s="216">
        <f t="shared" si="8"/>
        <v>-2038720</v>
      </c>
    </row>
    <row r="61" spans="1:13" ht="33.75" x14ac:dyDescent="0.2">
      <c r="A61" s="82" t="s">
        <v>62</v>
      </c>
      <c r="B61" s="45" t="s">
        <v>63</v>
      </c>
      <c r="C61" s="46">
        <v>0</v>
      </c>
      <c r="D61" s="97">
        <v>0</v>
      </c>
      <c r="E61" s="123">
        <f t="shared" si="6"/>
        <v>0</v>
      </c>
      <c r="F61" s="122">
        <v>0</v>
      </c>
      <c r="G61" s="128">
        <f t="shared" si="7"/>
        <v>0</v>
      </c>
      <c r="H61" s="125">
        <v>764520</v>
      </c>
      <c r="I61" s="100"/>
      <c r="J61" s="98">
        <f t="shared" si="9"/>
        <v>-764520</v>
      </c>
      <c r="K61" s="216">
        <f t="shared" si="8"/>
        <v>-764520</v>
      </c>
    </row>
    <row r="62" spans="1:13" x14ac:dyDescent="0.2">
      <c r="A62" s="77">
        <v>226.23</v>
      </c>
      <c r="B62" s="45" t="s">
        <v>64</v>
      </c>
      <c r="C62" s="46">
        <v>840</v>
      </c>
      <c r="D62" s="97">
        <v>1</v>
      </c>
      <c r="E62" s="127">
        <f t="shared" si="6"/>
        <v>840</v>
      </c>
      <c r="F62" s="122">
        <v>1.67E-2</v>
      </c>
      <c r="G62" s="128">
        <f t="shared" si="7"/>
        <v>14.028</v>
      </c>
      <c r="H62" s="125">
        <v>39164</v>
      </c>
      <c r="I62" s="100"/>
      <c r="J62" s="98">
        <f t="shared" si="9"/>
        <v>-39149.972000000002</v>
      </c>
      <c r="K62" s="216">
        <f t="shared" si="8"/>
        <v>-39149.972000000002</v>
      </c>
    </row>
    <row r="63" spans="1:13" ht="45" x14ac:dyDescent="0.2">
      <c r="A63" s="82" t="s">
        <v>48</v>
      </c>
      <c r="B63" s="45" t="s">
        <v>103</v>
      </c>
      <c r="C63" s="200">
        <v>196</v>
      </c>
      <c r="D63" s="130">
        <v>1</v>
      </c>
      <c r="E63" s="130">
        <f>SUM(C63*D63)</f>
        <v>196</v>
      </c>
      <c r="F63" s="131">
        <v>8.3000000000000004E-2</v>
      </c>
      <c r="G63" s="132">
        <f t="shared" si="7"/>
        <v>16.268000000000001</v>
      </c>
      <c r="H63" s="133">
        <v>16.268000000000001</v>
      </c>
      <c r="I63" s="134"/>
      <c r="J63" s="98">
        <f t="shared" si="9"/>
        <v>0</v>
      </c>
      <c r="K63" s="216">
        <f t="shared" si="8"/>
        <v>0</v>
      </c>
    </row>
    <row r="64" spans="1:13" ht="33.75" x14ac:dyDescent="0.2">
      <c r="A64" s="78" t="s">
        <v>49</v>
      </c>
      <c r="B64" s="45" t="s">
        <v>118</v>
      </c>
      <c r="C64" s="200">
        <v>196</v>
      </c>
      <c r="D64" s="130">
        <v>1</v>
      </c>
      <c r="E64" s="130">
        <f>SUM(C64*D64)</f>
        <v>196</v>
      </c>
      <c r="F64" s="131">
        <v>8.3000000000000004E-2</v>
      </c>
      <c r="G64" s="132">
        <f t="shared" si="7"/>
        <v>16.268000000000001</v>
      </c>
      <c r="H64" s="133">
        <v>16.268000000000001</v>
      </c>
      <c r="I64" s="134"/>
      <c r="J64" s="98">
        <f t="shared" si="9"/>
        <v>0</v>
      </c>
      <c r="K64" s="216">
        <f t="shared" si="8"/>
        <v>0</v>
      </c>
    </row>
    <row r="65" spans="1:14" ht="64.5" customHeight="1" thickBot="1" x14ac:dyDescent="0.25">
      <c r="A65" s="79" t="s">
        <v>163</v>
      </c>
      <c r="B65" s="80" t="s">
        <v>164</v>
      </c>
      <c r="C65" s="60">
        <v>60</v>
      </c>
      <c r="D65" s="135">
        <v>1</v>
      </c>
      <c r="E65" s="135">
        <f>+D65*C65</f>
        <v>60</v>
      </c>
      <c r="F65" s="136">
        <v>1.5</v>
      </c>
      <c r="G65" s="137">
        <f t="shared" si="7"/>
        <v>90</v>
      </c>
      <c r="H65" s="138">
        <v>89.999999988799999</v>
      </c>
      <c r="I65" s="139"/>
      <c r="J65" s="225">
        <f t="shared" si="9"/>
        <v>1.1200000926692155E-8</v>
      </c>
      <c r="K65" s="226">
        <f t="shared" si="8"/>
        <v>1.1200000926692155E-8</v>
      </c>
    </row>
    <row r="66" spans="1:14" ht="12" thickBot="1" x14ac:dyDescent="0.25">
      <c r="A66" s="227"/>
      <c r="B66" s="228" t="s">
        <v>67</v>
      </c>
      <c r="C66" s="250">
        <v>20398</v>
      </c>
      <c r="D66" s="384">
        <f>SUM(E66/C66)</f>
        <v>26.702519854887733</v>
      </c>
      <c r="E66" s="140">
        <f>SUM(E51:E65)</f>
        <v>544678</v>
      </c>
      <c r="F66" s="385">
        <f>SUM(G66/E66)</f>
        <v>1.0976582046640402</v>
      </c>
      <c r="G66" s="140">
        <f>SUM(G51:G65)</f>
        <v>597870.27560000005</v>
      </c>
      <c r="H66" s="386">
        <f>SUM(H51:H65)</f>
        <v>3489131.5359999891</v>
      </c>
      <c r="I66" s="387">
        <f>SUM(I51:I65)</f>
        <v>139.57859999999999</v>
      </c>
      <c r="J66" s="387">
        <f>SUM(J51:J65)</f>
        <v>-2891400.838999989</v>
      </c>
      <c r="K66" s="388">
        <f t="shared" si="8"/>
        <v>-2891261.2603999889</v>
      </c>
      <c r="L66" s="224"/>
    </row>
    <row r="67" spans="1:14" ht="12" thickBot="1" x14ac:dyDescent="0.25">
      <c r="A67" s="202"/>
      <c r="B67" s="203"/>
      <c r="C67" s="204"/>
      <c r="D67" s="143"/>
      <c r="E67" s="143"/>
      <c r="F67" s="143"/>
      <c r="G67" s="144"/>
      <c r="I67" s="145"/>
      <c r="J67" s="143"/>
      <c r="K67" s="143"/>
    </row>
    <row r="68" spans="1:14" ht="12" thickBot="1" x14ac:dyDescent="0.25">
      <c r="A68" s="229" t="s">
        <v>54</v>
      </c>
      <c r="B68" s="198"/>
      <c r="C68" s="199"/>
      <c r="D68" s="113"/>
      <c r="E68" s="113" t="s">
        <v>16</v>
      </c>
      <c r="F68" s="113"/>
      <c r="G68" s="114" t="s">
        <v>16</v>
      </c>
      <c r="H68" s="115"/>
      <c r="I68" s="115"/>
      <c r="J68" s="113"/>
      <c r="K68" s="220"/>
    </row>
    <row r="69" spans="1:14" ht="45" x14ac:dyDescent="0.2">
      <c r="A69" s="56" t="s">
        <v>119</v>
      </c>
      <c r="B69" s="57" t="s">
        <v>120</v>
      </c>
      <c r="C69" s="58">
        <v>38608</v>
      </c>
      <c r="D69" s="92">
        <v>12</v>
      </c>
      <c r="E69" s="146">
        <f>C69*D69</f>
        <v>463296</v>
      </c>
      <c r="F69" s="92">
        <v>0.25</v>
      </c>
      <c r="G69" s="147">
        <f>E69*F69</f>
        <v>115824</v>
      </c>
      <c r="H69" s="148">
        <v>295152</v>
      </c>
      <c r="I69" s="96"/>
      <c r="J69" s="230">
        <f>G69-H69</f>
        <v>-179328</v>
      </c>
      <c r="K69" s="216">
        <f t="shared" ref="K69:K71" si="10">+I69+J69</f>
        <v>-179328</v>
      </c>
    </row>
    <row r="70" spans="1:14" ht="42.75" customHeight="1" thickBot="1" x14ac:dyDescent="0.25">
      <c r="A70" s="80" t="s">
        <v>146</v>
      </c>
      <c r="B70" s="60" t="s">
        <v>121</v>
      </c>
      <c r="C70" s="205">
        <v>127977</v>
      </c>
      <c r="D70" s="149">
        <v>12</v>
      </c>
      <c r="E70" s="150">
        <f>C70*D70</f>
        <v>1535724</v>
      </c>
      <c r="F70" s="109">
        <v>0.5</v>
      </c>
      <c r="G70" s="151">
        <f>E70*F70</f>
        <v>767862</v>
      </c>
      <c r="H70" s="152">
        <v>2083305</v>
      </c>
      <c r="I70" s="110"/>
      <c r="J70" s="110">
        <f>G70-H70</f>
        <v>-1315443</v>
      </c>
      <c r="K70" s="231">
        <f t="shared" si="10"/>
        <v>-1315443</v>
      </c>
    </row>
    <row r="71" spans="1:14" ht="12" thickBot="1" x14ac:dyDescent="0.25">
      <c r="A71" s="61"/>
      <c r="B71" s="232" t="s">
        <v>65</v>
      </c>
      <c r="C71" s="389">
        <f>C69+C70</f>
        <v>166585</v>
      </c>
      <c r="D71" s="390">
        <f>SUM(E71/C71)</f>
        <v>12</v>
      </c>
      <c r="E71" s="140">
        <f>SUM(E69:E70)</f>
        <v>1999020</v>
      </c>
      <c r="F71" s="391">
        <f>SUM(G71/E71)</f>
        <v>0.44205960920851217</v>
      </c>
      <c r="G71" s="153">
        <f>SUM(G69:G70)</f>
        <v>883686</v>
      </c>
      <c r="H71" s="386">
        <f>SUM(H69:H70)</f>
        <v>2378457</v>
      </c>
      <c r="I71" s="387"/>
      <c r="J71" s="392">
        <f>SUM(J69:J70)</f>
        <v>-1494771</v>
      </c>
      <c r="K71" s="393">
        <f t="shared" si="10"/>
        <v>-1494771</v>
      </c>
    </row>
    <row r="72" spans="1:14" ht="12" thickBot="1" x14ac:dyDescent="0.25">
      <c r="A72" s="5"/>
      <c r="B72" s="198"/>
      <c r="C72" s="199"/>
      <c r="D72" s="113"/>
      <c r="E72" s="154"/>
      <c r="F72" s="113"/>
      <c r="G72" s="154"/>
      <c r="H72" s="233"/>
      <c r="I72" s="155"/>
      <c r="J72" s="113"/>
      <c r="K72" s="115"/>
    </row>
    <row r="73" spans="1:14" ht="12" thickBot="1" x14ac:dyDescent="0.25">
      <c r="A73" s="229" t="s">
        <v>55</v>
      </c>
      <c r="B73" s="198"/>
      <c r="C73" s="199"/>
      <c r="D73" s="113"/>
      <c r="E73" s="113" t="s">
        <v>16</v>
      </c>
      <c r="F73" s="113"/>
      <c r="G73" s="114" t="s">
        <v>16</v>
      </c>
      <c r="H73" s="115"/>
      <c r="I73" s="115"/>
      <c r="J73" s="113"/>
      <c r="K73" s="220"/>
    </row>
    <row r="74" spans="1:14" ht="63" customHeight="1" thickBot="1" x14ac:dyDescent="0.25">
      <c r="A74" s="45" t="s">
        <v>66</v>
      </c>
      <c r="B74" s="48" t="s">
        <v>145</v>
      </c>
      <c r="C74" s="46">
        <v>2178065</v>
      </c>
      <c r="D74" s="156">
        <v>1</v>
      </c>
      <c r="E74" s="127">
        <f>C74*D74</f>
        <v>2178065</v>
      </c>
      <c r="F74" s="97">
        <v>8.3000000000000004E-2</v>
      </c>
      <c r="G74" s="128">
        <f>E74*F74</f>
        <v>180779.39500000002</v>
      </c>
      <c r="H74" s="157">
        <v>167406.51800000001</v>
      </c>
      <c r="I74" s="100"/>
      <c r="J74" s="230">
        <f>G74-H74</f>
        <v>13372.877000000008</v>
      </c>
      <c r="K74" s="234">
        <f t="shared" ref="K74:K75" si="11">+I74+J74</f>
        <v>13372.877000000008</v>
      </c>
    </row>
    <row r="75" spans="1:14" ht="12" thickBot="1" x14ac:dyDescent="0.25">
      <c r="A75" s="61"/>
      <c r="B75" s="235" t="s">
        <v>56</v>
      </c>
      <c r="C75" s="201">
        <v>2178065</v>
      </c>
      <c r="D75" s="158">
        <f>SUM(E75/C75)</f>
        <v>1</v>
      </c>
      <c r="E75" s="140">
        <f>SUM(E74:E74)</f>
        <v>2178065</v>
      </c>
      <c r="F75" s="141">
        <f>SUM(G75/E75)</f>
        <v>8.3000000000000004E-2</v>
      </c>
      <c r="G75" s="159">
        <f>SUM(G74:G74)</f>
        <v>180779.39500000002</v>
      </c>
      <c r="H75" s="142">
        <f>SUM(H74:H74)</f>
        <v>167406.51800000001</v>
      </c>
      <c r="I75" s="74">
        <v>0</v>
      </c>
      <c r="J75" s="74">
        <f>SUM(J74:J74)</f>
        <v>13372.877000000008</v>
      </c>
      <c r="K75" s="234">
        <f t="shared" si="11"/>
        <v>13372.877000000008</v>
      </c>
    </row>
    <row r="76" spans="1:14" ht="12" thickBot="1" x14ac:dyDescent="0.25">
      <c r="A76" s="196"/>
      <c r="B76" s="196"/>
      <c r="C76" s="197"/>
      <c r="D76" s="111"/>
      <c r="E76" s="111"/>
      <c r="F76" s="111"/>
      <c r="G76" s="111"/>
      <c r="H76" s="112"/>
      <c r="I76" s="112"/>
      <c r="J76" s="111"/>
      <c r="K76" s="111"/>
    </row>
    <row r="77" spans="1:14" ht="12" thickBot="1" x14ac:dyDescent="0.25">
      <c r="A77" s="236" t="s">
        <v>68</v>
      </c>
      <c r="B77" s="206"/>
      <c r="C77" s="191"/>
      <c r="D77" s="90"/>
      <c r="E77" s="90"/>
      <c r="F77" s="90"/>
      <c r="G77" s="90"/>
      <c r="H77" s="160"/>
      <c r="I77" s="160"/>
      <c r="J77" s="90"/>
      <c r="K77" s="91"/>
    </row>
    <row r="78" spans="1:14" ht="34.5" thickBot="1" x14ac:dyDescent="0.25">
      <c r="A78" s="62" t="s">
        <v>16</v>
      </c>
      <c r="B78" s="63" t="s">
        <v>16</v>
      </c>
      <c r="C78" s="6" t="s">
        <v>22</v>
      </c>
      <c r="D78" s="161" t="s">
        <v>69</v>
      </c>
      <c r="E78" s="161" t="s">
        <v>23</v>
      </c>
      <c r="F78" s="161" t="s">
        <v>24</v>
      </c>
      <c r="G78" s="162" t="s">
        <v>25</v>
      </c>
      <c r="H78" s="163" t="s">
        <v>17</v>
      </c>
      <c r="I78" s="161" t="s">
        <v>26</v>
      </c>
      <c r="J78" s="164" t="s">
        <v>28</v>
      </c>
      <c r="K78" s="162" t="s">
        <v>18</v>
      </c>
    </row>
    <row r="79" spans="1:14" x14ac:dyDescent="0.2">
      <c r="A79" s="207"/>
      <c r="B79" s="237" t="s">
        <v>13</v>
      </c>
      <c r="C79" s="64">
        <v>56</v>
      </c>
      <c r="D79" s="165">
        <f>SUM(E79/C79)</f>
        <v>607.16071428571433</v>
      </c>
      <c r="E79" s="166">
        <f>SUM(E48)</f>
        <v>34001</v>
      </c>
      <c r="F79" s="167">
        <f>SUM(G79/E79)</f>
        <v>0.22791721419958236</v>
      </c>
      <c r="G79" s="168">
        <f>SUM(G48)</f>
        <v>7749.4132</v>
      </c>
      <c r="H79" s="169">
        <f>SUM(H48)</f>
        <v>263556.94999999995</v>
      </c>
      <c r="I79" s="170">
        <f>+I48</f>
        <v>210</v>
      </c>
      <c r="J79" s="171">
        <f>+J48</f>
        <v>-256017.53680000003</v>
      </c>
      <c r="K79" s="172">
        <f>SUM(I79+J79)</f>
        <v>-255807.53680000003</v>
      </c>
      <c r="M79" s="360"/>
      <c r="N79" s="422"/>
    </row>
    <row r="80" spans="1:14" x14ac:dyDescent="0.2">
      <c r="A80" s="208"/>
      <c r="B80" s="238" t="s">
        <v>14</v>
      </c>
      <c r="C80" s="65">
        <f>SUM(C66)</f>
        <v>20398</v>
      </c>
      <c r="D80" s="173">
        <f>SUM(E80/C80)</f>
        <v>26.702519854887733</v>
      </c>
      <c r="E80" s="174">
        <f>SUM(E66)</f>
        <v>544678</v>
      </c>
      <c r="F80" s="175">
        <f>SUM(G80/E80)</f>
        <v>1.0976582046640402</v>
      </c>
      <c r="G80" s="176">
        <f>SUM(G66)</f>
        <v>597870.27560000005</v>
      </c>
      <c r="H80" s="177">
        <f>SUM(H66)</f>
        <v>3489131.5359999891</v>
      </c>
      <c r="I80" s="171">
        <f>SUM(I66)</f>
        <v>139.57859999999999</v>
      </c>
      <c r="J80" s="171">
        <f>+J66</f>
        <v>-2891400.838999989</v>
      </c>
      <c r="K80" s="178">
        <f>SUM(I80+J80)</f>
        <v>-2891261.2603999889</v>
      </c>
      <c r="N80" s="422"/>
    </row>
    <row r="81" spans="1:14" x14ac:dyDescent="0.2">
      <c r="A81" s="209"/>
      <c r="B81" s="239" t="s">
        <v>57</v>
      </c>
      <c r="C81" s="67">
        <f>SUM(C71)</f>
        <v>166585</v>
      </c>
      <c r="D81" s="173">
        <f>SUM(E81/C81)</f>
        <v>12</v>
      </c>
      <c r="E81" s="179">
        <f>SUM(E71)</f>
        <v>1999020</v>
      </c>
      <c r="F81" s="175">
        <f>SUM(G81/E81)</f>
        <v>0.44205960920851217</v>
      </c>
      <c r="G81" s="180">
        <f>SUM(G71)</f>
        <v>883686</v>
      </c>
      <c r="H81" s="181">
        <f>SUM(H71)</f>
        <v>2378457</v>
      </c>
      <c r="I81" s="182">
        <v>0</v>
      </c>
      <c r="J81" s="171">
        <f>+J71</f>
        <v>-1494771</v>
      </c>
      <c r="K81" s="178">
        <f>SUM(I81+J81)</f>
        <v>-1494771</v>
      </c>
      <c r="N81" s="422"/>
    </row>
    <row r="82" spans="1:14" ht="12" thickBot="1" x14ac:dyDescent="0.25">
      <c r="A82" s="210"/>
      <c r="B82" s="240" t="s">
        <v>58</v>
      </c>
      <c r="C82" s="69">
        <f>+C75</f>
        <v>2178065</v>
      </c>
      <c r="D82" s="183">
        <f>SUM(E82/C82)</f>
        <v>1</v>
      </c>
      <c r="E82" s="184">
        <f>SUM(E75)</f>
        <v>2178065</v>
      </c>
      <c r="F82" s="185">
        <f>SUM(G82/E82)</f>
        <v>8.3000000000000004E-2</v>
      </c>
      <c r="G82" s="186">
        <f>SUM(G75)</f>
        <v>180779.39500000002</v>
      </c>
      <c r="H82" s="187">
        <f>SUM(H75)</f>
        <v>167406.51800000001</v>
      </c>
      <c r="I82" s="188">
        <v>0</v>
      </c>
      <c r="J82" s="188">
        <f>+J75</f>
        <v>13372.877000000008</v>
      </c>
      <c r="K82" s="189">
        <f>SUM(I82+J82)</f>
        <v>13372.877000000008</v>
      </c>
      <c r="N82" s="422"/>
    </row>
    <row r="83" spans="1:14" ht="12" thickBot="1" x14ac:dyDescent="0.25">
      <c r="A83" s="241"/>
      <c r="B83" s="242" t="s">
        <v>59</v>
      </c>
      <c r="C83" s="243">
        <f>SUM(C79:C82)</f>
        <v>2365104</v>
      </c>
      <c r="D83" s="394">
        <f>SUM(E83/C83)</f>
        <v>2.0108054444963095</v>
      </c>
      <c r="E83" s="244">
        <f>SUM(E79:E82)</f>
        <v>4755764</v>
      </c>
      <c r="F83" s="395">
        <f>SUM(G83/E83)</f>
        <v>0.35117072331595933</v>
      </c>
      <c r="G83" s="245">
        <f>SUM(G79:G82)</f>
        <v>1670085.0838000001</v>
      </c>
      <c r="H83" s="396">
        <f>SUM(H79:H82)</f>
        <v>6298552.0039999895</v>
      </c>
      <c r="I83" s="397">
        <f>SUM(I79:I82)</f>
        <v>349.57859999999999</v>
      </c>
      <c r="J83" s="397">
        <f>SUM(J79:J82)</f>
        <v>-4628816.498799989</v>
      </c>
      <c r="K83" s="398">
        <f>SUM(I83:J83)</f>
        <v>-4628466.9201999893</v>
      </c>
      <c r="N83" s="422"/>
    </row>
    <row r="85" spans="1:14" s="218" customFormat="1" x14ac:dyDescent="0.2">
      <c r="C85" s="246"/>
      <c r="D85" s="247"/>
      <c r="E85" s="246"/>
      <c r="F85" s="247"/>
      <c r="G85" s="431"/>
      <c r="H85" s="246"/>
      <c r="I85" s="246"/>
      <c r="J85" s="246"/>
      <c r="K85" s="246"/>
      <c r="N85" s="423"/>
    </row>
    <row r="86" spans="1:14" x14ac:dyDescent="0.2">
      <c r="N86" s="424"/>
    </row>
  </sheetData>
  <autoFilter ref="A1:K66"/>
  <phoneticPr fontId="5" type="noConversion"/>
  <pageMargins left="0.56000000000000005" right="0.39" top="0.83" bottom="0.78" header="0.5" footer="0.5"/>
  <pageSetup scale="73" fitToHeight="0" orientation="landscape" r:id="rId1"/>
  <headerFooter alignWithMargins="0">
    <oddHeader>&amp;CREPORTING - #0584-0055</oddHeader>
    <oddFooter>&amp;CPage &amp;P</oddFooter>
  </headerFooter>
  <rowBreaks count="2" manualBreakCount="2">
    <brk id="49" max="16383" man="1"/>
    <brk id="67"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30"/>
  <sheetViews>
    <sheetView topLeftCell="A10" workbookViewId="0">
      <selection activeCell="G30" sqref="G30"/>
    </sheetView>
  </sheetViews>
  <sheetFormatPr defaultRowHeight="11.25" x14ac:dyDescent="0.2"/>
  <cols>
    <col min="1" max="1" width="9.140625" style="211" customWidth="1"/>
    <col min="2" max="2" width="40.7109375" style="211" customWidth="1"/>
    <col min="3" max="3" width="11.85546875" style="211" customWidth="1"/>
    <col min="4" max="4" width="10.5703125" style="211" customWidth="1"/>
    <col min="5" max="5" width="12.28515625" style="211" customWidth="1"/>
    <col min="6" max="6" width="10.5703125" style="211" customWidth="1"/>
    <col min="7" max="7" width="13.140625" style="211" customWidth="1"/>
    <col min="8" max="9" width="12.5703125" style="211" customWidth="1"/>
    <col min="10" max="10" width="10.5703125" style="211" customWidth="1"/>
    <col min="11" max="11" width="11.140625" style="211" customWidth="1"/>
    <col min="12" max="12" width="11.140625" style="211" bestFit="1" customWidth="1"/>
    <col min="13" max="16384" width="9.140625" style="211"/>
  </cols>
  <sheetData>
    <row r="1" spans="1:206" ht="45" x14ac:dyDescent="0.2">
      <c r="A1" s="38" t="s">
        <v>21</v>
      </c>
      <c r="B1" s="2" t="s">
        <v>0</v>
      </c>
      <c r="C1" s="2" t="s">
        <v>73</v>
      </c>
      <c r="D1" s="2" t="s">
        <v>75</v>
      </c>
      <c r="E1" s="2" t="s">
        <v>76</v>
      </c>
      <c r="F1" s="2" t="s">
        <v>77</v>
      </c>
      <c r="G1" s="39" t="s">
        <v>27</v>
      </c>
      <c r="H1" s="40" t="s">
        <v>17</v>
      </c>
      <c r="I1" s="2" t="s">
        <v>172</v>
      </c>
      <c r="J1" s="4" t="s">
        <v>161</v>
      </c>
      <c r="K1" s="3" t="s">
        <v>18</v>
      </c>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c r="FA1" s="143"/>
      <c r="FB1" s="143"/>
      <c r="FC1" s="143"/>
      <c r="FD1" s="143"/>
      <c r="FE1" s="143"/>
      <c r="FF1" s="143"/>
      <c r="FG1" s="143"/>
      <c r="FH1" s="143"/>
      <c r="FI1" s="143"/>
      <c r="FJ1" s="143"/>
      <c r="FK1" s="143"/>
      <c r="FL1" s="143"/>
      <c r="FM1" s="143"/>
      <c r="FN1" s="143"/>
      <c r="FO1" s="143"/>
      <c r="FP1" s="143"/>
      <c r="FQ1" s="143"/>
      <c r="FR1" s="143"/>
      <c r="FS1" s="143"/>
      <c r="FT1" s="143"/>
      <c r="FU1" s="143"/>
      <c r="FV1" s="143"/>
      <c r="FW1" s="143"/>
      <c r="FX1" s="143"/>
      <c r="FY1" s="143"/>
      <c r="FZ1" s="143"/>
      <c r="GA1" s="143"/>
      <c r="GB1" s="143"/>
      <c r="GC1" s="143"/>
      <c r="GD1" s="143"/>
      <c r="GE1" s="143"/>
      <c r="GF1" s="143"/>
      <c r="GG1" s="143"/>
      <c r="GH1" s="143"/>
      <c r="GI1" s="143"/>
      <c r="GJ1" s="143"/>
      <c r="GK1" s="143"/>
      <c r="GL1" s="143"/>
      <c r="GM1" s="143"/>
      <c r="GN1" s="143"/>
      <c r="GO1" s="143"/>
      <c r="GP1" s="143"/>
      <c r="GQ1" s="143"/>
      <c r="GR1" s="143"/>
      <c r="GS1" s="143"/>
      <c r="GT1" s="143"/>
      <c r="GU1" s="143"/>
      <c r="GV1" s="143"/>
      <c r="GW1" s="143"/>
      <c r="GX1" s="143"/>
    </row>
    <row r="2" spans="1:206" s="359" customFormat="1" ht="12" thickBot="1" x14ac:dyDescent="0.25">
      <c r="A2" s="314" t="s">
        <v>1</v>
      </c>
      <c r="B2" s="315" t="s">
        <v>2</v>
      </c>
      <c r="C2" s="315" t="s">
        <v>3</v>
      </c>
      <c r="D2" s="315" t="s">
        <v>4</v>
      </c>
      <c r="E2" s="315" t="s">
        <v>5</v>
      </c>
      <c r="F2" s="315" t="s">
        <v>6</v>
      </c>
      <c r="G2" s="316" t="s">
        <v>7</v>
      </c>
      <c r="H2" s="355"/>
      <c r="I2" s="356"/>
      <c r="J2" s="357"/>
      <c r="K2" s="358"/>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row>
    <row r="3" spans="1:206" ht="12" thickBot="1" x14ac:dyDescent="0.25">
      <c r="A3" s="317" t="s">
        <v>20</v>
      </c>
      <c r="B3" s="311"/>
      <c r="C3" s="199"/>
      <c r="D3" s="199"/>
      <c r="E3" s="199"/>
      <c r="F3" s="312"/>
      <c r="G3" s="313"/>
      <c r="H3" s="269"/>
      <c r="I3" s="313"/>
      <c r="J3" s="313"/>
      <c r="K3" s="318"/>
    </row>
    <row r="4" spans="1:206" ht="45" x14ac:dyDescent="0.2">
      <c r="A4" s="279">
        <v>226.6</v>
      </c>
      <c r="B4" s="56" t="s">
        <v>122</v>
      </c>
      <c r="C4" s="254">
        <v>56</v>
      </c>
      <c r="D4" s="254">
        <v>5</v>
      </c>
      <c r="E4" s="254">
        <f>SUM(C4*D4)</f>
        <v>280</v>
      </c>
      <c r="F4" s="280">
        <v>1</v>
      </c>
      <c r="G4" s="265">
        <f>SUM(F4*E4)</f>
        <v>280</v>
      </c>
      <c r="H4" s="275">
        <v>660</v>
      </c>
      <c r="I4" s="35">
        <f>+G4-H4</f>
        <v>-380</v>
      </c>
      <c r="J4" s="272"/>
      <c r="K4" s="265">
        <f>SUM(I4+J4)</f>
        <v>-380</v>
      </c>
      <c r="L4" s="360"/>
    </row>
    <row r="5" spans="1:206" ht="45.75" thickBot="1" x14ac:dyDescent="0.25">
      <c r="A5" s="286" t="s">
        <v>123</v>
      </c>
      <c r="B5" s="287" t="s">
        <v>124</v>
      </c>
      <c r="C5" s="288">
        <v>56</v>
      </c>
      <c r="D5" s="288">
        <v>1</v>
      </c>
      <c r="E5" s="288">
        <f>SUM(C5*D5)</f>
        <v>56</v>
      </c>
      <c r="F5" s="289">
        <v>0.5</v>
      </c>
      <c r="G5" s="283">
        <f>SUM(E5*F5)</f>
        <v>28</v>
      </c>
      <c r="H5" s="292">
        <v>55</v>
      </c>
      <c r="I5" s="290">
        <f>+G5-H5</f>
        <v>-27</v>
      </c>
      <c r="J5" s="291"/>
      <c r="K5" s="283">
        <f>SUM(I5+J5)</f>
        <v>-27</v>
      </c>
      <c r="L5" s="360"/>
    </row>
    <row r="6" spans="1:206" ht="23.25" customHeight="1" thickBot="1" x14ac:dyDescent="0.25">
      <c r="A6" s="252"/>
      <c r="B6" s="284" t="s">
        <v>8</v>
      </c>
      <c r="C6" s="243">
        <v>56</v>
      </c>
      <c r="D6" s="344">
        <f>+E6/C6</f>
        <v>6</v>
      </c>
      <c r="E6" s="243">
        <f>SUM(E4:E5)</f>
        <v>336</v>
      </c>
      <c r="F6" s="345">
        <f>+G6/E6</f>
        <v>0.91666666666666663</v>
      </c>
      <c r="G6" s="293">
        <f>SUM(G4:G5)</f>
        <v>308</v>
      </c>
      <c r="H6" s="346">
        <f>SUM(H4:H5)</f>
        <v>715</v>
      </c>
      <c r="I6" s="285">
        <f>SUM(I4:I5)</f>
        <v>-407</v>
      </c>
      <c r="J6" s="347"/>
      <c r="K6" s="348">
        <f>SUM(I6+J6)</f>
        <v>-407</v>
      </c>
      <c r="L6" s="360"/>
    </row>
    <row r="7" spans="1:206" ht="5.0999999999999996" customHeight="1" x14ac:dyDescent="0.2">
      <c r="A7" s="322"/>
      <c r="B7" s="323"/>
      <c r="C7" s="324"/>
      <c r="D7" s="325"/>
      <c r="E7" s="326"/>
      <c r="F7" s="327"/>
      <c r="G7" s="328"/>
      <c r="H7" s="329"/>
      <c r="I7" s="329"/>
      <c r="J7" s="330"/>
      <c r="K7" s="331"/>
      <c r="L7" s="145"/>
    </row>
    <row r="8" spans="1:206" ht="23.25" customHeight="1" thickBot="1" x14ac:dyDescent="0.25">
      <c r="A8" s="251"/>
      <c r="B8" s="294"/>
      <c r="C8" s="295"/>
      <c r="D8" s="307"/>
      <c r="E8" s="308"/>
      <c r="F8" s="298"/>
      <c r="G8" s="299"/>
      <c r="H8" s="300"/>
      <c r="I8" s="300"/>
      <c r="J8" s="309"/>
      <c r="K8" s="264"/>
      <c r="L8" s="145"/>
    </row>
    <row r="9" spans="1:206" ht="18.75" customHeight="1" thickBot="1" x14ac:dyDescent="0.25">
      <c r="A9" s="310" t="s">
        <v>9</v>
      </c>
      <c r="B9" s="311"/>
      <c r="C9" s="199"/>
      <c r="D9" s="199"/>
      <c r="E9" s="199"/>
      <c r="F9" s="312"/>
      <c r="G9" s="313"/>
      <c r="H9" s="269"/>
      <c r="I9" s="269"/>
      <c r="J9" s="269"/>
      <c r="K9" s="270"/>
      <c r="L9" s="360"/>
    </row>
    <row r="10" spans="1:206" ht="78.75" x14ac:dyDescent="0.2">
      <c r="A10" s="343" t="s">
        <v>171</v>
      </c>
      <c r="B10" s="56" t="s">
        <v>125</v>
      </c>
      <c r="C10" s="254">
        <v>20398</v>
      </c>
      <c r="D10" s="254">
        <v>3</v>
      </c>
      <c r="E10" s="35">
        <f>SUM(C10*D10)</f>
        <v>61194</v>
      </c>
      <c r="F10" s="35">
        <v>1</v>
      </c>
      <c r="G10" s="265">
        <f>SUM(F10*E10)</f>
        <v>61194</v>
      </c>
      <c r="H10" s="301">
        <v>234984</v>
      </c>
      <c r="I10" s="35">
        <f>SUM(G10-H10)</f>
        <v>-173790</v>
      </c>
      <c r="J10" s="272"/>
      <c r="K10" s="265">
        <f>SUM(I10+J10)</f>
        <v>-173790</v>
      </c>
      <c r="L10" s="360"/>
    </row>
    <row r="11" spans="1:206" ht="30" customHeight="1" x14ac:dyDescent="0.2">
      <c r="A11" s="248" t="s">
        <v>10</v>
      </c>
      <c r="B11" s="48" t="s">
        <v>126</v>
      </c>
      <c r="C11" s="54">
        <v>848</v>
      </c>
      <c r="D11" s="54">
        <v>124</v>
      </c>
      <c r="E11" s="249">
        <f>SUM(C11*D11)</f>
        <v>105152</v>
      </c>
      <c r="F11" s="249">
        <v>2.5000000000000001E-2</v>
      </c>
      <c r="G11" s="273">
        <f>SUM(F11*E11)</f>
        <v>2628.8</v>
      </c>
      <c r="H11" s="302">
        <v>5980.5</v>
      </c>
      <c r="I11" s="100">
        <f>G11-H11</f>
        <v>-3351.7</v>
      </c>
      <c r="J11" s="271"/>
      <c r="K11" s="273">
        <f>SUM(I11+J11)</f>
        <v>-3351.7</v>
      </c>
      <c r="L11" s="360"/>
    </row>
    <row r="12" spans="1:206" ht="22.5" x14ac:dyDescent="0.2">
      <c r="A12" s="248" t="s">
        <v>11</v>
      </c>
      <c r="B12" s="48" t="s">
        <v>127</v>
      </c>
      <c r="C12" s="54">
        <v>848</v>
      </c>
      <c r="D12" s="54">
        <v>41</v>
      </c>
      <c r="E12" s="249">
        <f>SUM(C12*D12)</f>
        <v>34768</v>
      </c>
      <c r="F12" s="249">
        <v>2.5000000000000001E-2</v>
      </c>
      <c r="G12" s="273">
        <f>SUM(F12*E12)</f>
        <v>869.2</v>
      </c>
      <c r="H12" s="302">
        <v>2279.6779999999999</v>
      </c>
      <c r="I12" s="249">
        <f>G12-H12</f>
        <v>-1410.4779999999998</v>
      </c>
      <c r="J12" s="271"/>
      <c r="K12" s="273">
        <f>SUM(I12+J12)</f>
        <v>-1410.4779999999998</v>
      </c>
      <c r="L12" s="360"/>
    </row>
    <row r="13" spans="1:206" ht="20.100000000000001" customHeight="1" thickBot="1" x14ac:dyDescent="0.25">
      <c r="A13" s="274"/>
      <c r="B13" s="276" t="s">
        <v>12</v>
      </c>
      <c r="C13" s="281">
        <v>20398</v>
      </c>
      <c r="D13" s="349">
        <f>SUM(E13/C13)</f>
        <v>9.8594960290224538</v>
      </c>
      <c r="E13" s="277">
        <f>SUM(E10:E12)</f>
        <v>201114</v>
      </c>
      <c r="F13" s="350">
        <f>SUM(G13/E13)</f>
        <v>0.3216683075270742</v>
      </c>
      <c r="G13" s="278">
        <f>SUM(G10:G12)</f>
        <v>64692</v>
      </c>
      <c r="H13" s="351">
        <f>SUM(H10:H12)</f>
        <v>243244.17800000001</v>
      </c>
      <c r="I13" s="282">
        <f>SUM(I10:I12)</f>
        <v>-178552.17800000001</v>
      </c>
      <c r="J13" s="282"/>
      <c r="K13" s="278">
        <f>SUM(I13+J13)</f>
        <v>-178552.17800000001</v>
      </c>
      <c r="L13" s="360"/>
    </row>
    <row r="14" spans="1:206" ht="5.0999999999999996" customHeight="1" x14ac:dyDescent="0.2">
      <c r="A14" s="332"/>
      <c r="B14" s="323"/>
      <c r="C14" s="324"/>
      <c r="D14" s="333"/>
      <c r="E14" s="334"/>
      <c r="F14" s="327"/>
      <c r="G14" s="328"/>
      <c r="H14" s="329"/>
      <c r="I14" s="329"/>
      <c r="J14" s="329"/>
      <c r="K14" s="329"/>
      <c r="L14" s="360"/>
    </row>
    <row r="15" spans="1:206" ht="20.100000000000001" customHeight="1" thickBot="1" x14ac:dyDescent="0.25">
      <c r="A15" s="202"/>
      <c r="B15" s="294"/>
      <c r="C15" s="295"/>
      <c r="D15" s="296"/>
      <c r="E15" s="297"/>
      <c r="F15" s="298"/>
      <c r="G15" s="299"/>
      <c r="H15" s="300"/>
      <c r="I15" s="300"/>
      <c r="J15" s="300"/>
      <c r="K15" s="300"/>
      <c r="L15" s="360"/>
    </row>
    <row r="16" spans="1:206" ht="20.100000000000001" customHeight="1" thickBot="1" x14ac:dyDescent="0.25">
      <c r="A16" s="305" t="s">
        <v>54</v>
      </c>
      <c r="B16" s="306"/>
      <c r="C16" s="267"/>
      <c r="D16" s="267"/>
      <c r="E16" s="267"/>
      <c r="F16" s="268"/>
      <c r="G16" s="269"/>
      <c r="H16" s="269"/>
      <c r="I16" s="269"/>
      <c r="J16" s="269"/>
      <c r="K16" s="270"/>
      <c r="L16" s="360"/>
    </row>
    <row r="17" spans="1:12" ht="92.25" customHeight="1" x14ac:dyDescent="0.2">
      <c r="A17" s="75" t="s">
        <v>128</v>
      </c>
      <c r="B17" s="253" t="s">
        <v>129</v>
      </c>
      <c r="C17" s="254">
        <v>166585</v>
      </c>
      <c r="D17" s="254">
        <v>3</v>
      </c>
      <c r="E17" s="254">
        <f>SUM(C17*D17)</f>
        <v>499755</v>
      </c>
      <c r="F17" s="254">
        <v>1</v>
      </c>
      <c r="G17" s="303">
        <f>SUM(E17*F17)</f>
        <v>499755</v>
      </c>
      <c r="H17" s="304">
        <v>490449</v>
      </c>
      <c r="I17" s="35">
        <f>+G17-H17</f>
        <v>9306</v>
      </c>
      <c r="J17" s="9"/>
      <c r="K17" s="265">
        <f>SUM(I17+J17)</f>
        <v>9306</v>
      </c>
      <c r="L17" s="360"/>
    </row>
    <row r="18" spans="1:12" ht="18" customHeight="1" thickBot="1" x14ac:dyDescent="0.25">
      <c r="A18" s="266"/>
      <c r="B18" s="255" t="s">
        <v>130</v>
      </c>
      <c r="C18" s="10">
        <f>SUM(C17)</f>
        <v>166585</v>
      </c>
      <c r="D18" s="11">
        <f>SUM(E18/C18)</f>
        <v>3</v>
      </c>
      <c r="E18" s="10">
        <f>SUM(E17)</f>
        <v>499755</v>
      </c>
      <c r="F18" s="12">
        <f>SUM(G18/E18)</f>
        <v>1</v>
      </c>
      <c r="G18" s="13">
        <f>SUM(G17)</f>
        <v>499755</v>
      </c>
      <c r="H18" s="352">
        <v>490449</v>
      </c>
      <c r="I18" s="353">
        <f>SUM(I17)</f>
        <v>9306</v>
      </c>
      <c r="J18" s="354"/>
      <c r="K18" s="348">
        <f>SUM(I18+J18)</f>
        <v>9306</v>
      </c>
      <c r="L18" s="360"/>
    </row>
    <row r="19" spans="1:12" ht="5.0999999999999996" customHeight="1" x14ac:dyDescent="0.2">
      <c r="A19" s="335"/>
      <c r="B19" s="336"/>
      <c r="C19" s="337"/>
      <c r="D19" s="338"/>
      <c r="E19" s="337"/>
      <c r="F19" s="339"/>
      <c r="G19" s="340"/>
      <c r="H19" s="341"/>
      <c r="I19" s="331"/>
      <c r="J19" s="342"/>
      <c r="K19" s="331"/>
      <c r="L19" s="360"/>
    </row>
    <row r="20" spans="1:12" ht="17.25" customHeight="1" thickBot="1" x14ac:dyDescent="0.25">
      <c r="A20" s="256"/>
      <c r="B20" s="257"/>
      <c r="C20" s="258"/>
      <c r="D20" s="258"/>
      <c r="E20" s="258"/>
      <c r="F20" s="258"/>
      <c r="G20" s="258"/>
      <c r="H20" s="259"/>
      <c r="I20" s="1"/>
      <c r="J20" s="1"/>
      <c r="K20" s="1"/>
      <c r="L20" s="360"/>
    </row>
    <row r="21" spans="1:12" ht="20.100000000000001" customHeight="1" thickBot="1" x14ac:dyDescent="0.25">
      <c r="A21" s="361" t="s">
        <v>19</v>
      </c>
      <c r="B21" s="362"/>
      <c r="C21" s="267"/>
      <c r="D21" s="267"/>
      <c r="E21" s="267"/>
      <c r="F21" s="268"/>
      <c r="G21" s="269"/>
      <c r="H21" s="269"/>
      <c r="I21" s="269"/>
      <c r="J21" s="269"/>
      <c r="K21" s="270"/>
      <c r="L21" s="360"/>
    </row>
    <row r="22" spans="1:12" ht="45.75" thickBot="1" x14ac:dyDescent="0.25">
      <c r="A22" s="260" t="s">
        <v>16</v>
      </c>
      <c r="B22" s="320" t="s">
        <v>16</v>
      </c>
      <c r="C22" s="63" t="s">
        <v>73</v>
      </c>
      <c r="D22" s="6" t="s">
        <v>75</v>
      </c>
      <c r="E22" s="6" t="s">
        <v>76</v>
      </c>
      <c r="F22" s="6" t="s">
        <v>77</v>
      </c>
      <c r="G22" s="8" t="s">
        <v>27</v>
      </c>
      <c r="H22" s="71" t="s">
        <v>17</v>
      </c>
      <c r="I22" s="6" t="s">
        <v>173</v>
      </c>
      <c r="J22" s="7" t="s">
        <v>162</v>
      </c>
      <c r="K22" s="8" t="s">
        <v>18</v>
      </c>
      <c r="L22" s="360"/>
    </row>
    <row r="23" spans="1:12" ht="20.100000000000001" customHeight="1" x14ac:dyDescent="0.2">
      <c r="A23" s="321"/>
      <c r="B23" s="363" t="s">
        <v>13</v>
      </c>
      <c r="C23" s="364">
        <f t="shared" ref="C23:H23" si="0">SUM(C6)</f>
        <v>56</v>
      </c>
      <c r="D23" s="319">
        <f t="shared" si="0"/>
        <v>6</v>
      </c>
      <c r="E23" s="365">
        <f t="shared" si="0"/>
        <v>336</v>
      </c>
      <c r="F23" s="366">
        <f t="shared" si="0"/>
        <v>0.91666666666666663</v>
      </c>
      <c r="G23" s="367">
        <f t="shared" si="0"/>
        <v>308</v>
      </c>
      <c r="H23" s="368">
        <f t="shared" si="0"/>
        <v>715</v>
      </c>
      <c r="I23" s="369">
        <f>+I6</f>
        <v>-407</v>
      </c>
      <c r="J23" s="261"/>
      <c r="K23" s="262">
        <f>SUM(I23+J23)</f>
        <v>-407</v>
      </c>
      <c r="L23" s="360"/>
    </row>
    <row r="24" spans="1:12" ht="20.100000000000001" customHeight="1" x14ac:dyDescent="0.2">
      <c r="A24" s="321"/>
      <c r="B24" s="363" t="s">
        <v>14</v>
      </c>
      <c r="C24" s="370">
        <f t="shared" ref="C24:H24" si="1">SUM(C13)</f>
        <v>20398</v>
      </c>
      <c r="D24" s="371">
        <f t="shared" si="1"/>
        <v>9.8594960290224538</v>
      </c>
      <c r="E24" s="372">
        <f t="shared" si="1"/>
        <v>201114</v>
      </c>
      <c r="F24" s="373">
        <f t="shared" si="1"/>
        <v>0.3216683075270742</v>
      </c>
      <c r="G24" s="66">
        <f t="shared" si="1"/>
        <v>64692</v>
      </c>
      <c r="H24" s="72">
        <f t="shared" si="1"/>
        <v>243244.17800000001</v>
      </c>
      <c r="I24" s="37">
        <f>+I13</f>
        <v>-178552.17800000001</v>
      </c>
      <c r="J24" s="37"/>
      <c r="K24" s="66">
        <f>SUM(I24+J24)</f>
        <v>-178552.17800000001</v>
      </c>
      <c r="L24" s="360"/>
    </row>
    <row r="25" spans="1:12" ht="20.100000000000001" customHeight="1" thickBot="1" x14ac:dyDescent="0.25">
      <c r="A25" s="321"/>
      <c r="B25" s="363" t="s">
        <v>57</v>
      </c>
      <c r="C25" s="374">
        <f>C17</f>
        <v>166585</v>
      </c>
      <c r="D25" s="375">
        <f>D18</f>
        <v>3</v>
      </c>
      <c r="E25" s="376">
        <f>SUM(E17)</f>
        <v>499755</v>
      </c>
      <c r="F25" s="377">
        <f>F17</f>
        <v>1</v>
      </c>
      <c r="G25" s="70">
        <f>G17</f>
        <v>499755</v>
      </c>
      <c r="H25" s="73">
        <f>H17</f>
        <v>490449</v>
      </c>
      <c r="I25" s="68">
        <f>+I18</f>
        <v>9306</v>
      </c>
      <c r="J25" s="68"/>
      <c r="K25" s="189">
        <f>SUM(I25+J25)</f>
        <v>9306</v>
      </c>
      <c r="L25" s="360"/>
    </row>
    <row r="26" spans="1:12" ht="30" customHeight="1" thickBot="1" x14ac:dyDescent="0.25">
      <c r="A26" s="263"/>
      <c r="B26" s="378" t="s">
        <v>15</v>
      </c>
      <c r="C26" s="379">
        <f>SUM(C23:C25)</f>
        <v>187039</v>
      </c>
      <c r="D26" s="380">
        <f>SUM(E26/C26)</f>
        <v>3.7489774859788598</v>
      </c>
      <c r="E26" s="381">
        <f>SUM(E23:E25)</f>
        <v>701205</v>
      </c>
      <c r="F26" s="345">
        <f>SUM(G26/E26)</f>
        <v>0.80540640754130388</v>
      </c>
      <c r="G26" s="293">
        <f>SUM(G23:G25)</f>
        <v>564755</v>
      </c>
      <c r="H26" s="346">
        <f>SUM(H23:H25)</f>
        <v>734408.17800000007</v>
      </c>
      <c r="I26" s="285">
        <f>SUM(I23:I25)</f>
        <v>-169653.17800000001</v>
      </c>
      <c r="J26" s="285"/>
      <c r="K26" s="293">
        <f>SUM(K23:K25)</f>
        <v>-169653.17800000001</v>
      </c>
      <c r="L26" s="360"/>
    </row>
    <row r="27" spans="1:12" x14ac:dyDescent="0.2">
      <c r="G27" s="360"/>
    </row>
    <row r="28" spans="1:12" s="218" customFormat="1" x14ac:dyDescent="0.2">
      <c r="C28" s="246"/>
      <c r="D28" s="382"/>
      <c r="E28" s="246"/>
      <c r="F28" s="383"/>
      <c r="G28" s="246"/>
      <c r="H28" s="246"/>
      <c r="I28" s="246"/>
      <c r="J28" s="246"/>
      <c r="K28" s="246"/>
    </row>
    <row r="30" spans="1:12" x14ac:dyDescent="0.2">
      <c r="G30" s="360"/>
    </row>
  </sheetData>
  <phoneticPr fontId="0" type="noConversion"/>
  <printOptions gridLines="1"/>
  <pageMargins left="0.25" right="0.25" top="0.75" bottom="0.75" header="0.5" footer="0.5"/>
  <pageSetup scale="85" orientation="landscape" r:id="rId1"/>
  <headerFooter alignWithMargins="0">
    <oddHeader>&amp;CRECORDKEEPING - #0584-0055</oddHeader>
    <oddFooter>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activeCell="B25" sqref="B25"/>
    </sheetView>
  </sheetViews>
  <sheetFormatPr defaultRowHeight="12.75" x14ac:dyDescent="0.2"/>
  <cols>
    <col min="1" max="1" width="32.28515625" customWidth="1"/>
    <col min="2" max="2" width="13.28515625" customWidth="1"/>
    <col min="3" max="3" width="12.7109375" customWidth="1"/>
    <col min="4" max="4" width="13.85546875" customWidth="1"/>
    <col min="5" max="5" width="13.28515625" customWidth="1"/>
    <col min="6" max="6" width="14.7109375" customWidth="1"/>
    <col min="7" max="7" width="14.5703125" customWidth="1"/>
    <col min="8" max="8" width="12.7109375" customWidth="1"/>
    <col min="9" max="9" width="13.140625" customWidth="1"/>
    <col min="10" max="10" width="13.5703125" bestFit="1" customWidth="1"/>
    <col min="12" max="12" width="26.42578125" bestFit="1" customWidth="1"/>
  </cols>
  <sheetData>
    <row r="1" spans="1:12" ht="13.5" thickBot="1" x14ac:dyDescent="0.25"/>
    <row r="2" spans="1:12" ht="33.75" x14ac:dyDescent="0.2">
      <c r="A2" s="24" t="s">
        <v>16</v>
      </c>
      <c r="B2" s="25" t="s">
        <v>22</v>
      </c>
      <c r="C2" s="25" t="s">
        <v>69</v>
      </c>
      <c r="D2" s="25" t="s">
        <v>23</v>
      </c>
      <c r="E2" s="25" t="s">
        <v>24</v>
      </c>
      <c r="F2" s="25" t="s">
        <v>25</v>
      </c>
      <c r="G2" s="25" t="s">
        <v>17</v>
      </c>
      <c r="H2" s="26" t="s">
        <v>172</v>
      </c>
      <c r="I2" s="26" t="s">
        <v>26</v>
      </c>
      <c r="J2" s="27" t="s">
        <v>18</v>
      </c>
      <c r="L2" s="16"/>
    </row>
    <row r="3" spans="1:12" ht="30" customHeight="1" x14ac:dyDescent="0.2">
      <c r="A3" s="28" t="s">
        <v>59</v>
      </c>
      <c r="B3" s="17">
        <f>SUM('#0055 Reporting'!C83)</f>
        <v>2365104</v>
      </c>
      <c r="C3" s="18">
        <f>SUM('#0055 Reporting'!D83)</f>
        <v>2.0108054444963095</v>
      </c>
      <c r="D3" s="19">
        <f>SUM('#0055 Reporting'!E83)</f>
        <v>4755764</v>
      </c>
      <c r="E3" s="20">
        <f>SUM('#0055 Reporting'!F83)</f>
        <v>0.35117072331595933</v>
      </c>
      <c r="F3" s="21">
        <f>SUM('#0055 Reporting'!G83)</f>
        <v>1670085.0838000001</v>
      </c>
      <c r="G3" s="22">
        <f>SUM('#0055 Reporting'!H83)</f>
        <v>6298552.0039999895</v>
      </c>
      <c r="H3" s="23">
        <f>+'#0055 Reporting'!J83</f>
        <v>-4628816.498799989</v>
      </c>
      <c r="I3" s="23">
        <f>+'#0055 Reporting'!I83</f>
        <v>349.57859999999999</v>
      </c>
      <c r="J3" s="408">
        <f>+H3+I3</f>
        <v>-4628466.9201999893</v>
      </c>
    </row>
    <row r="4" spans="1:12" ht="30" customHeight="1" thickBot="1" x14ac:dyDescent="0.25">
      <c r="A4" s="29" t="s">
        <v>15</v>
      </c>
      <c r="B4" s="399">
        <f>+'#0055 Recordkeeping'!C26</f>
        <v>187039</v>
      </c>
      <c r="C4" s="400">
        <f>SUM('#0055 Recordkeeping'!D26)</f>
        <v>3.7489774859788598</v>
      </c>
      <c r="D4" s="401">
        <f>SUM('#0055 Recordkeeping'!E26)</f>
        <v>701205</v>
      </c>
      <c r="E4" s="30">
        <f>SUM('#0055 Recordkeeping'!F26)</f>
        <v>0.80540640754130388</v>
      </c>
      <c r="F4" s="31">
        <f>SUM('#0055 Recordkeeping'!G26)</f>
        <v>564755</v>
      </c>
      <c r="G4" s="32">
        <f>SUM('#0055 Recordkeeping'!H26)</f>
        <v>734408.17800000007</v>
      </c>
      <c r="H4" s="33">
        <f>+'#0055 Recordkeeping'!I26</f>
        <v>-169653.17800000001</v>
      </c>
      <c r="I4" s="33">
        <f>+'#0055 Recordkeeping'!J26</f>
        <v>0</v>
      </c>
      <c r="J4" s="408">
        <f>+H4+I4</f>
        <v>-169653.17800000001</v>
      </c>
    </row>
    <row r="5" spans="1:12" ht="30" customHeight="1" thickBot="1" x14ac:dyDescent="0.25">
      <c r="A5" s="34" t="s">
        <v>74</v>
      </c>
      <c r="B5" s="402">
        <v>2365104</v>
      </c>
      <c r="C5" s="404">
        <f>D5/B5</f>
        <v>2.3072850073400577</v>
      </c>
      <c r="D5" s="403">
        <f>SUM(D3:D4)</f>
        <v>5456969</v>
      </c>
      <c r="E5" s="405">
        <f>F5/D5</f>
        <v>0.40953871715232398</v>
      </c>
      <c r="F5" s="407">
        <f>SUM(F3:F4)</f>
        <v>2234840.0838000001</v>
      </c>
      <c r="G5" s="421">
        <f>SUM(G3:G4)</f>
        <v>7032960.1819999898</v>
      </c>
      <c r="H5" s="406">
        <f>SUM(H3:H4)</f>
        <v>-4798469.6767999893</v>
      </c>
      <c r="I5" s="409">
        <f>SUM(I3:I4)</f>
        <v>349.57859999999999</v>
      </c>
      <c r="J5" s="425">
        <f>SUM(J3:J4)</f>
        <v>-4798120.0981999896</v>
      </c>
      <c r="L5" s="15"/>
    </row>
    <row r="10" spans="1:12" hidden="1" x14ac:dyDescent="0.2">
      <c r="B10" s="14" t="s">
        <v>174</v>
      </c>
      <c r="C10" s="14" t="s">
        <v>175</v>
      </c>
    </row>
    <row r="11" spans="1:12" hidden="1" x14ac:dyDescent="0.2">
      <c r="A11" s="14" t="s">
        <v>176</v>
      </c>
      <c r="B11">
        <v>840</v>
      </c>
      <c r="C11" s="419">
        <v>210</v>
      </c>
      <c r="F11" s="420"/>
    </row>
    <row r="12" spans="1:12" hidden="1" x14ac:dyDescent="0.2">
      <c r="A12" s="14" t="s">
        <v>177</v>
      </c>
      <c r="B12" s="36">
        <f>+'#0055 Reporting'!E54</f>
        <v>8358</v>
      </c>
      <c r="C12" s="419">
        <f>+'#0055 Reporting'!I54</f>
        <v>139.57859999999999</v>
      </c>
      <c r="D12" s="36"/>
      <c r="F12" s="420"/>
    </row>
    <row r="13" spans="1:12" hidden="1" x14ac:dyDescent="0.2">
      <c r="A13" s="14"/>
      <c r="B13" s="36">
        <f>SUM(B11:B12)</f>
        <v>9198</v>
      </c>
      <c r="C13" s="419">
        <f>SUM(C11:C12)</f>
        <v>349.57859999999999</v>
      </c>
      <c r="D13" s="36"/>
      <c r="F13" s="420"/>
    </row>
    <row r="14" spans="1:12" hidden="1" x14ac:dyDescent="0.2">
      <c r="A14" s="14"/>
      <c r="B14" s="36"/>
      <c r="C14" s="419"/>
      <c r="D14" s="36"/>
      <c r="F14" s="420"/>
    </row>
    <row r="15" spans="1:12" ht="13.5" hidden="1" thickBot="1" x14ac:dyDescent="0.25">
      <c r="B15" s="14"/>
      <c r="C15" s="36"/>
      <c r="D15" s="14"/>
      <c r="F15" s="420"/>
    </row>
    <row r="16" spans="1:12" ht="34.5" hidden="1" thickBot="1" x14ac:dyDescent="0.25">
      <c r="B16" s="6" t="s">
        <v>22</v>
      </c>
      <c r="C16" s="161" t="s">
        <v>69</v>
      </c>
      <c r="D16" s="161" t="s">
        <v>23</v>
      </c>
      <c r="E16" s="161" t="s">
        <v>24</v>
      </c>
      <c r="F16" s="162" t="s">
        <v>25</v>
      </c>
      <c r="G16" s="163" t="s">
        <v>17</v>
      </c>
      <c r="H16" s="161" t="s">
        <v>26</v>
      </c>
      <c r="I16" s="164" t="s">
        <v>28</v>
      </c>
      <c r="J16" s="162" t="s">
        <v>18</v>
      </c>
    </row>
    <row r="17" spans="1:10" hidden="1" x14ac:dyDescent="0.2">
      <c r="A17" s="237" t="s">
        <v>13</v>
      </c>
      <c r="B17" s="426">
        <f>+'#0055 Reporting'!C79</f>
        <v>56</v>
      </c>
      <c r="C17" s="429">
        <f>+D17/B17</f>
        <v>613.16071428571433</v>
      </c>
      <c r="D17" s="426">
        <f>+'#0055 Reporting'!E79+'#0055 Recordkeeping'!E23</f>
        <v>34337</v>
      </c>
      <c r="E17" s="426">
        <f>+F17/D17</f>
        <v>0.23465687742085797</v>
      </c>
      <c r="F17" s="426">
        <f>+'#0055 Reporting'!G79+'#0055 Recordkeeping'!G23</f>
        <v>8057.4132</v>
      </c>
      <c r="G17" s="426">
        <f>+'#0055 Reporting'!H79+'#0055 Recordkeeping'!H23</f>
        <v>264271.94999999995</v>
      </c>
      <c r="H17" s="426">
        <f>+'#0055 Reporting'!I79+'#0055 Recordkeeping'!J23</f>
        <v>210</v>
      </c>
      <c r="I17" s="426">
        <f>+'#0055 Reporting'!J79+'#0055 Recordkeeping'!I23</f>
        <v>-256424.53680000003</v>
      </c>
      <c r="J17" s="426">
        <f>+'#0055 Reporting'!K79+'#0055 Recordkeeping'!K23</f>
        <v>-256214.53680000003</v>
      </c>
    </row>
    <row r="18" spans="1:10" hidden="1" x14ac:dyDescent="0.2">
      <c r="A18" s="238" t="s">
        <v>14</v>
      </c>
      <c r="B18" s="426">
        <f>+'#0055 Reporting'!C80</f>
        <v>20398</v>
      </c>
      <c r="C18" s="429">
        <f t="shared" ref="C18:C21" si="0">+D18/B18</f>
        <v>36.562015883910185</v>
      </c>
      <c r="D18" s="426">
        <f>+'#0055 Reporting'!E80+'#0055 Recordkeeping'!E24</f>
        <v>745792</v>
      </c>
      <c r="E18" s="426">
        <f t="shared" ref="E18:E21" si="1">+F18/D18</f>
        <v>0.88840088871964307</v>
      </c>
      <c r="F18" s="426">
        <f>+'#0055 Reporting'!G80+'#0055 Recordkeeping'!G24</f>
        <v>662562.27560000005</v>
      </c>
      <c r="G18" s="426">
        <f>+'#0055 Reporting'!H80+'#0055 Recordkeeping'!H24</f>
        <v>3732375.713999989</v>
      </c>
      <c r="H18" s="426">
        <f>+'#0055 Reporting'!I80+'#0055 Recordkeeping'!J24</f>
        <v>139.57859999999999</v>
      </c>
      <c r="I18" s="426">
        <f>+'#0055 Reporting'!J80+'#0055 Recordkeeping'!I24</f>
        <v>-3069953.0169999888</v>
      </c>
      <c r="J18" s="426">
        <f>+'#0055 Reporting'!K80+'#0055 Recordkeeping'!K24</f>
        <v>-3069813.4383999887</v>
      </c>
    </row>
    <row r="19" spans="1:10" hidden="1" x14ac:dyDescent="0.2">
      <c r="A19" s="239" t="s">
        <v>57</v>
      </c>
      <c r="B19" s="426">
        <f>+'#0055 Reporting'!C81</f>
        <v>166585</v>
      </c>
      <c r="C19" s="429">
        <f t="shared" si="0"/>
        <v>15</v>
      </c>
      <c r="D19" s="426">
        <f>+'#0055 Reporting'!E81+'#0055 Recordkeeping'!E25</f>
        <v>2498775</v>
      </c>
      <c r="E19" s="426">
        <f t="shared" si="1"/>
        <v>0.55364768736680969</v>
      </c>
      <c r="F19" s="426">
        <f>+'#0055 Reporting'!G81+'#0055 Recordkeeping'!G25</f>
        <v>1383441</v>
      </c>
      <c r="G19" s="426">
        <f>+'#0055 Reporting'!H81+'#0055 Recordkeeping'!H25</f>
        <v>2868906</v>
      </c>
      <c r="H19" s="426">
        <f>+'#0055 Reporting'!I81+'#0055 Recordkeeping'!J25</f>
        <v>0</v>
      </c>
      <c r="I19" s="426">
        <f>+'#0055 Reporting'!J81+'#0055 Recordkeeping'!I25</f>
        <v>-1485465</v>
      </c>
      <c r="J19" s="426">
        <f>+'#0055 Reporting'!K81+'#0055 Recordkeeping'!K25</f>
        <v>-1485465</v>
      </c>
    </row>
    <row r="20" spans="1:10" ht="13.5" hidden="1" thickBot="1" x14ac:dyDescent="0.25">
      <c r="A20" s="240" t="s">
        <v>58</v>
      </c>
      <c r="B20" s="426">
        <f>+'#0055 Reporting'!C82</f>
        <v>2178065</v>
      </c>
      <c r="C20" s="429">
        <f t="shared" si="0"/>
        <v>1</v>
      </c>
      <c r="D20" s="426">
        <f>+'#0055 Reporting'!E82</f>
        <v>2178065</v>
      </c>
      <c r="E20" s="426">
        <f t="shared" si="1"/>
        <v>8.3000000000000004E-2</v>
      </c>
      <c r="F20" s="428">
        <f>+'#0055 Reporting'!G82</f>
        <v>180779.39500000002</v>
      </c>
      <c r="G20" s="426">
        <f>+'#0055 Reporting'!H82</f>
        <v>167406.51800000001</v>
      </c>
      <c r="H20" s="426">
        <f>+'#0055 Reporting'!I82</f>
        <v>0</v>
      </c>
      <c r="I20" s="426">
        <f>+'#0055 Reporting'!J82</f>
        <v>13372.877000000008</v>
      </c>
      <c r="J20" s="426">
        <f>+'#0055 Reporting'!K82</f>
        <v>13372.877000000008</v>
      </c>
    </row>
    <row r="21" spans="1:10" ht="13.5" hidden="1" thickBot="1" x14ac:dyDescent="0.25">
      <c r="A21" s="242" t="s">
        <v>178</v>
      </c>
      <c r="B21" s="426">
        <f>SUM(B17:B20)</f>
        <v>2365104</v>
      </c>
      <c r="C21" s="429">
        <f t="shared" si="0"/>
        <v>2.3072850073400577</v>
      </c>
      <c r="D21" s="426">
        <f>SUM(D17:D20)</f>
        <v>5456969</v>
      </c>
      <c r="E21" s="426">
        <f t="shared" si="1"/>
        <v>0.40953871715232398</v>
      </c>
      <c r="F21" s="426">
        <f>SUM(F17:F20)</f>
        <v>2234840.0838000001</v>
      </c>
      <c r="G21" s="426">
        <f>SUM(G17:G20)</f>
        <v>7032960.1819999889</v>
      </c>
      <c r="H21" s="426">
        <f>+'#0055 Reporting'!I83</f>
        <v>349.57859999999999</v>
      </c>
      <c r="I21" s="426">
        <f>SUM(I17:I20)</f>
        <v>-4798469.6767999884</v>
      </c>
      <c r="J21" s="426">
        <f>SUM(J17:J20)</f>
        <v>-4798120.0981999878</v>
      </c>
    </row>
    <row r="22" spans="1:10" hidden="1" x14ac:dyDescent="0.2">
      <c r="I22" s="427"/>
    </row>
    <row r="23" spans="1:10" hidden="1" x14ac:dyDescent="0.2">
      <c r="D23" s="427"/>
    </row>
    <row r="24" spans="1:10" hidden="1" x14ac:dyDescent="0.2">
      <c r="A24" s="432" t="s">
        <v>179</v>
      </c>
      <c r="B24" s="427">
        <f>+B18+B19</f>
        <v>186983</v>
      </c>
      <c r="C24" s="430">
        <f>+D24/B24</f>
        <v>17.352203141462059</v>
      </c>
      <c r="D24" s="427">
        <f>+D18+D19</f>
        <v>3244567</v>
      </c>
      <c r="E24" s="427">
        <f>+F24/D24</f>
        <v>0.63059362793247919</v>
      </c>
      <c r="F24" s="427">
        <f>+F18+F19</f>
        <v>2046003.2756000001</v>
      </c>
      <c r="G24" s="427">
        <f>+G18+G19</f>
        <v>6601281.7139999885</v>
      </c>
      <c r="H24" s="427">
        <f>+H18+H19</f>
        <v>139.57859999999999</v>
      </c>
      <c r="I24" s="427">
        <f>+I18+I19</f>
        <v>-4555418.0169999888</v>
      </c>
      <c r="J24" s="427">
        <f>+J18+J19</f>
        <v>-4555278.4383999892</v>
      </c>
    </row>
  </sheetData>
  <phoneticPr fontId="5" type="noConversion"/>
  <pageMargins left="0.48" right="0.44" top="1" bottom="1" header="0.5" footer="0.5"/>
  <pageSetup scale="84" orientation="landscape" r:id="rId1"/>
  <headerFooter alignWithMargins="0">
    <oddHeader xml:space="preserve">&amp;CSUMMARY OF BURDEN #0584-0055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#0055 Reporting</vt:lpstr>
      <vt:lpstr>#0055 Recordkeeping</vt:lpstr>
      <vt:lpstr>#0055 BURDEN SUMMARY</vt:lpstr>
      <vt:lpstr>'#0055 Recordkeeping'!Print_Area</vt:lpstr>
      <vt:lpstr>'#0055 Recordkeeping'!Print_Titles</vt:lpstr>
      <vt:lpstr>'#0055 Reporting'!Print_Titles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dc:creator>
  <cp:lastModifiedBy>lywilliams</cp:lastModifiedBy>
  <cp:lastPrinted>2013-08-15T15:08:04Z</cp:lastPrinted>
  <dcterms:created xsi:type="dcterms:W3CDTF">2000-04-18T13:19:19Z</dcterms:created>
  <dcterms:modified xsi:type="dcterms:W3CDTF">2013-08-16T17:46:36Z</dcterms:modified>
</cp:coreProperties>
</file>