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 yWindow="0" windowWidth="15372" windowHeight="2616" activeTab="1"/>
  </bookViews>
  <sheets>
    <sheet name="fedgov burden" sheetId="5" r:id="rId1"/>
    <sheet name="grand total &amp; 4-yr ave" sheetId="14" r:id="rId2"/>
    <sheet name="total &amp; 4-yr ave nonservicing" sheetId="9" r:id="rId3"/>
    <sheet name="year 1" sheetId="4" r:id="rId4"/>
    <sheet name=" year 2" sheetId="7" r:id="rId5"/>
    <sheet name="year 3" sheetId="8" r:id="rId6"/>
    <sheet name="year 4" sheetId="16" r:id="rId7"/>
    <sheet name="total &amp; 4-yr ave servicing" sheetId="10" r:id="rId8"/>
    <sheet name="year 1 servicing" sheetId="11" r:id="rId9"/>
    <sheet name=" year 2 servicing" sheetId="12" r:id="rId10"/>
    <sheet name="year 3 servicing" sheetId="13" r:id="rId11"/>
    <sheet name="year 4 servicing" sheetId="17" r:id="rId12"/>
    <sheet name="Sheet3" sheetId="20" r:id="rId13"/>
    <sheet name="Sheet1" sheetId="21" r:id="rId14"/>
  </sheets>
  <definedNames>
    <definedName name="_xlnm.Print_Area" localSheetId="0">'fedgov burden'!$A$2:$Q$37</definedName>
    <definedName name="_xlnm.Print_Titles" localSheetId="4">' year 2'!$1:$5</definedName>
    <definedName name="_xlnm.Print_Titles" localSheetId="9">' year 2 servicing'!$1:$5</definedName>
    <definedName name="_xlnm.Print_Titles" localSheetId="1">'grand total &amp; 4-yr ave'!$1:$5</definedName>
    <definedName name="_xlnm.Print_Titles" localSheetId="2">'total &amp; 4-yr ave nonservicing'!$1:$5</definedName>
    <definedName name="_xlnm.Print_Titles" localSheetId="7">'total &amp; 4-yr ave servicing'!$1:$5</definedName>
    <definedName name="_xlnm.Print_Titles" localSheetId="3">'year 1'!$1:$5</definedName>
    <definedName name="_xlnm.Print_Titles" localSheetId="8">'year 1 servicing'!$1:$5</definedName>
    <definedName name="_xlnm.Print_Titles" localSheetId="5">'year 3'!$1:$5</definedName>
    <definedName name="_xlnm.Print_Titles" localSheetId="10">'year 3 servicing'!$1:$5</definedName>
    <definedName name="_xlnm.Print_Titles" localSheetId="6">'year 4'!$1:$5</definedName>
    <definedName name="_xlnm.Print_Titles" localSheetId="11">'year 4 servicing'!$1:$5</definedName>
  </definedNames>
  <calcPr calcId="145621"/>
</workbook>
</file>

<file path=xl/calcChain.xml><?xml version="1.0" encoding="utf-8"?>
<calcChain xmlns="http://schemas.openxmlformats.org/spreadsheetml/2006/main">
  <c r="D41" i="9" l="1"/>
  <c r="E56" i="20" l="1"/>
  <c r="F56" i="20"/>
  <c r="G56" i="20"/>
  <c r="H56" i="20"/>
  <c r="I56" i="20"/>
  <c r="J56" i="20"/>
  <c r="K56" i="20"/>
  <c r="L56" i="20"/>
  <c r="M56" i="20"/>
  <c r="N56" i="20"/>
  <c r="O56" i="20"/>
  <c r="P56" i="20"/>
  <c r="Q56" i="20"/>
  <c r="R56" i="20"/>
  <c r="S56" i="20"/>
  <c r="T56" i="20"/>
  <c r="U56" i="20"/>
  <c r="V56" i="20"/>
  <c r="W56" i="20"/>
  <c r="X56" i="20"/>
  <c r="Y56" i="20"/>
  <c r="Z56" i="20"/>
  <c r="AA56" i="20"/>
  <c r="D56" i="20"/>
  <c r="E52" i="20"/>
  <c r="F52" i="20"/>
  <c r="G52" i="20"/>
  <c r="H52" i="20"/>
  <c r="I52" i="20"/>
  <c r="J52" i="20"/>
  <c r="K52" i="20"/>
  <c r="L52" i="20"/>
  <c r="M52" i="20"/>
  <c r="N52" i="20"/>
  <c r="O52" i="20"/>
  <c r="P52" i="20"/>
  <c r="Q52" i="20"/>
  <c r="R52" i="20"/>
  <c r="S52" i="20"/>
  <c r="T52" i="20"/>
  <c r="U52" i="20"/>
  <c r="V52" i="20"/>
  <c r="W52" i="20"/>
  <c r="X52" i="20"/>
  <c r="Y52" i="20"/>
  <c r="Z52" i="20"/>
  <c r="AA52" i="20"/>
  <c r="D52" i="20"/>
  <c r="E44" i="20"/>
  <c r="F44" i="20"/>
  <c r="G44" i="20"/>
  <c r="H44" i="20"/>
  <c r="I44" i="20"/>
  <c r="J44" i="20"/>
  <c r="K44" i="20"/>
  <c r="L44" i="20"/>
  <c r="M44" i="20"/>
  <c r="N44" i="20"/>
  <c r="O44" i="20"/>
  <c r="P44" i="20"/>
  <c r="Q44" i="20"/>
  <c r="R44" i="20"/>
  <c r="S44" i="20"/>
  <c r="T44" i="20"/>
  <c r="U44" i="20"/>
  <c r="V44" i="20"/>
  <c r="W44" i="20"/>
  <c r="X44" i="20"/>
  <c r="Y44" i="20"/>
  <c r="Z44" i="20"/>
  <c r="AA44" i="20"/>
  <c r="D44" i="20"/>
  <c r="E39" i="20"/>
  <c r="F39" i="20"/>
  <c r="G39" i="20"/>
  <c r="H39" i="20"/>
  <c r="I39" i="20"/>
  <c r="J39" i="20"/>
  <c r="K39" i="20"/>
  <c r="L39" i="20"/>
  <c r="M39" i="20"/>
  <c r="N39" i="20"/>
  <c r="O39" i="20"/>
  <c r="P39" i="20"/>
  <c r="Q39" i="20"/>
  <c r="R39" i="20"/>
  <c r="S39" i="20"/>
  <c r="T39" i="20"/>
  <c r="U39" i="20"/>
  <c r="V39" i="20"/>
  <c r="W39" i="20"/>
  <c r="X39" i="20"/>
  <c r="Y39" i="20"/>
  <c r="Z39" i="20"/>
  <c r="AA39" i="20"/>
  <c r="D39" i="20"/>
  <c r="E29" i="20"/>
  <c r="F29" i="20"/>
  <c r="G29" i="20"/>
  <c r="H29" i="20"/>
  <c r="I29" i="20"/>
  <c r="J29" i="20"/>
  <c r="K29" i="20"/>
  <c r="L29" i="20"/>
  <c r="M29" i="20"/>
  <c r="N29" i="20"/>
  <c r="O29" i="20"/>
  <c r="P29" i="20"/>
  <c r="Q29" i="20"/>
  <c r="R29" i="20"/>
  <c r="S29" i="20"/>
  <c r="T29" i="20"/>
  <c r="U29" i="20"/>
  <c r="V29" i="20"/>
  <c r="W29" i="20"/>
  <c r="X29" i="20"/>
  <c r="Y29" i="20"/>
  <c r="Z29" i="20"/>
  <c r="AA29" i="20"/>
  <c r="D29" i="20"/>
  <c r="E24" i="20"/>
  <c r="F24" i="20"/>
  <c r="G24" i="20"/>
  <c r="H24" i="20"/>
  <c r="I24" i="20"/>
  <c r="J24" i="20"/>
  <c r="K24" i="20"/>
  <c r="L24" i="20"/>
  <c r="M24" i="20"/>
  <c r="N24" i="20"/>
  <c r="O24" i="20"/>
  <c r="P24" i="20"/>
  <c r="Q24" i="20"/>
  <c r="R24" i="20"/>
  <c r="S24" i="20"/>
  <c r="T24" i="20"/>
  <c r="U24" i="20"/>
  <c r="V24" i="20"/>
  <c r="W24" i="20"/>
  <c r="X24" i="20"/>
  <c r="Y24" i="20"/>
  <c r="Z24" i="20"/>
  <c r="AA24" i="20"/>
  <c r="D24" i="20"/>
  <c r="E89" i="20" l="1"/>
  <c r="F89" i="20"/>
  <c r="G89" i="20"/>
  <c r="H89" i="20"/>
  <c r="I89" i="20"/>
  <c r="J89" i="20"/>
  <c r="K89" i="20"/>
  <c r="L89" i="20"/>
  <c r="M89" i="20"/>
  <c r="N89" i="20"/>
  <c r="O89" i="20"/>
  <c r="P89" i="20"/>
  <c r="Q89" i="20"/>
  <c r="R89" i="20"/>
  <c r="S89" i="20"/>
  <c r="T89" i="20"/>
  <c r="D89" i="20"/>
  <c r="W89" i="20"/>
  <c r="X89" i="20"/>
  <c r="Y89" i="20"/>
  <c r="Z89" i="20"/>
  <c r="AA89" i="20"/>
  <c r="V89" i="20"/>
  <c r="AA47" i="14"/>
  <c r="Z47" i="14"/>
  <c r="Y47" i="14"/>
  <c r="X47" i="14"/>
  <c r="W47" i="14"/>
  <c r="V47" i="14"/>
  <c r="AA45" i="14"/>
  <c r="Z45" i="14"/>
  <c r="Y45" i="14"/>
  <c r="X45" i="14"/>
  <c r="W45" i="14"/>
  <c r="V45" i="14"/>
  <c r="A6" i="14"/>
  <c r="F59" i="10"/>
  <c r="E59" i="10"/>
  <c r="D59" i="10"/>
  <c r="C59" i="10"/>
  <c r="F50" i="10"/>
  <c r="E50" i="10"/>
  <c r="D50" i="10"/>
  <c r="C50" i="10"/>
  <c r="D41" i="10"/>
  <c r="D30" i="12" s="1"/>
  <c r="E41" i="10"/>
  <c r="D30" i="13" s="1"/>
  <c r="F41" i="10"/>
  <c r="D30" i="17" s="1"/>
  <c r="C41" i="10"/>
  <c r="D29" i="10"/>
  <c r="D28" i="10"/>
  <c r="D9" i="10"/>
  <c r="D10" i="10"/>
  <c r="D11" i="10"/>
  <c r="D12" i="10"/>
  <c r="D13" i="10"/>
  <c r="D14" i="10"/>
  <c r="D15" i="10"/>
  <c r="D16" i="10"/>
  <c r="D17" i="10"/>
  <c r="D18" i="10"/>
  <c r="D19" i="10"/>
  <c r="D20" i="10"/>
  <c r="D21" i="10"/>
  <c r="D22" i="10"/>
  <c r="D23" i="10"/>
  <c r="D24" i="10"/>
  <c r="D25" i="10"/>
  <c r="D8" i="10"/>
  <c r="I30" i="17"/>
  <c r="G30" i="17"/>
  <c r="E30" i="17"/>
  <c r="C30" i="17"/>
  <c r="I29" i="17"/>
  <c r="G29" i="17"/>
  <c r="E29" i="17"/>
  <c r="F29" i="17" s="1"/>
  <c r="C29" i="17"/>
  <c r="I28" i="17"/>
  <c r="G28" i="17"/>
  <c r="E28" i="17"/>
  <c r="F28" i="17" s="1"/>
  <c r="C28" i="17"/>
  <c r="I27" i="17"/>
  <c r="G27" i="17"/>
  <c r="E27" i="17"/>
  <c r="C27" i="17"/>
  <c r="I25" i="17"/>
  <c r="G25" i="17"/>
  <c r="E25" i="17"/>
  <c r="F25" i="17" s="1"/>
  <c r="C25" i="17"/>
  <c r="I24" i="17"/>
  <c r="G24" i="17"/>
  <c r="E24" i="17"/>
  <c r="F24" i="17" s="1"/>
  <c r="C24" i="17"/>
  <c r="I23" i="17"/>
  <c r="G23" i="17"/>
  <c r="E23" i="17"/>
  <c r="F23" i="17" s="1"/>
  <c r="C23" i="17"/>
  <c r="I22" i="17"/>
  <c r="G22" i="17"/>
  <c r="E22" i="17"/>
  <c r="F22" i="17" s="1"/>
  <c r="C22" i="17"/>
  <c r="I21" i="17"/>
  <c r="G21" i="17"/>
  <c r="E21" i="17"/>
  <c r="F21" i="17" s="1"/>
  <c r="C21" i="17"/>
  <c r="I20" i="17"/>
  <c r="G20" i="17"/>
  <c r="E20" i="17"/>
  <c r="F20" i="17" s="1"/>
  <c r="C20" i="17"/>
  <c r="I19" i="17"/>
  <c r="G19" i="17"/>
  <c r="E19" i="17"/>
  <c r="F19" i="17" s="1"/>
  <c r="C19" i="17"/>
  <c r="I18" i="17"/>
  <c r="G18" i="17"/>
  <c r="E18" i="17"/>
  <c r="F18" i="17" s="1"/>
  <c r="C18" i="17"/>
  <c r="I17" i="17"/>
  <c r="G17" i="17"/>
  <c r="E17" i="17"/>
  <c r="F17" i="17" s="1"/>
  <c r="C17" i="17"/>
  <c r="I16" i="17"/>
  <c r="G16" i="17"/>
  <c r="E16" i="17"/>
  <c r="F16" i="17" s="1"/>
  <c r="C16" i="17"/>
  <c r="I15" i="17"/>
  <c r="G15" i="17"/>
  <c r="E15" i="17"/>
  <c r="F15" i="17" s="1"/>
  <c r="C15" i="17"/>
  <c r="I14" i="17"/>
  <c r="G14" i="17"/>
  <c r="E14" i="17"/>
  <c r="F14" i="17" s="1"/>
  <c r="C14" i="17"/>
  <c r="I13" i="17"/>
  <c r="G13" i="17"/>
  <c r="E13" i="17"/>
  <c r="F13" i="17" s="1"/>
  <c r="C13" i="17"/>
  <c r="I12" i="17"/>
  <c r="G12" i="17"/>
  <c r="E12" i="17"/>
  <c r="F12" i="17" s="1"/>
  <c r="C12" i="17"/>
  <c r="I11" i="17"/>
  <c r="G11" i="17"/>
  <c r="E11" i="17"/>
  <c r="F11" i="17" s="1"/>
  <c r="C11" i="17"/>
  <c r="I10" i="17"/>
  <c r="G10" i="17"/>
  <c r="E10" i="17"/>
  <c r="F10" i="17" s="1"/>
  <c r="C10" i="17"/>
  <c r="I9" i="17"/>
  <c r="G9" i="17"/>
  <c r="E9" i="17"/>
  <c r="F9" i="17" s="1"/>
  <c r="C9" i="17"/>
  <c r="I8" i="17"/>
  <c r="G8" i="17"/>
  <c r="E8" i="17"/>
  <c r="F8" i="17" s="1"/>
  <c r="C8" i="17"/>
  <c r="D45" i="14"/>
  <c r="D47" i="14"/>
  <c r="M47" i="14"/>
  <c r="M45" i="14"/>
  <c r="L45" i="14"/>
  <c r="K45" i="14"/>
  <c r="D27" i="13" l="1"/>
  <c r="G41" i="10"/>
  <c r="D30" i="10"/>
  <c r="D27" i="12"/>
  <c r="D27" i="17"/>
  <c r="F27" i="17" s="1"/>
  <c r="H22" i="17"/>
  <c r="J22" i="17" s="1"/>
  <c r="H24" i="17"/>
  <c r="J24" i="17" s="1"/>
  <c r="H28" i="17"/>
  <c r="J28" i="17" s="1"/>
  <c r="H23" i="17"/>
  <c r="J23" i="17" s="1"/>
  <c r="H29" i="17"/>
  <c r="J29" i="17" s="1"/>
  <c r="F30" i="17"/>
  <c r="H30" i="17" s="1"/>
  <c r="J30" i="17" s="1"/>
  <c r="H9" i="17"/>
  <c r="J9" i="17" s="1"/>
  <c r="H10" i="17"/>
  <c r="J10" i="17" s="1"/>
  <c r="H11" i="17"/>
  <c r="J11" i="17" s="1"/>
  <c r="H12" i="17"/>
  <c r="J12" i="17" s="1"/>
  <c r="H13" i="17"/>
  <c r="J13" i="17" s="1"/>
  <c r="H14" i="17"/>
  <c r="J14" i="17" s="1"/>
  <c r="H15" i="17"/>
  <c r="J15" i="17" s="1"/>
  <c r="H16" i="17"/>
  <c r="J16" i="17" s="1"/>
  <c r="H17" i="17"/>
  <c r="J17" i="17" s="1"/>
  <c r="H18" i="17"/>
  <c r="J18" i="17" s="1"/>
  <c r="H19" i="17"/>
  <c r="J19" i="17" s="1"/>
  <c r="H20" i="17"/>
  <c r="J20" i="17" s="1"/>
  <c r="H21" i="17"/>
  <c r="J21" i="17" s="1"/>
  <c r="H25" i="17"/>
  <c r="J25" i="17" s="1"/>
  <c r="F26" i="17"/>
  <c r="H8" i="17"/>
  <c r="H27" i="17" l="1"/>
  <c r="F31" i="17"/>
  <c r="F33" i="17" s="1"/>
  <c r="D27" i="10"/>
  <c r="J27" i="17"/>
  <c r="J31" i="17" s="1"/>
  <c r="H31" i="17"/>
  <c r="H26" i="17"/>
  <c r="H33" i="17" s="1"/>
  <c r="J8" i="17"/>
  <c r="J26" i="17" s="1"/>
  <c r="J33" i="17" l="1"/>
  <c r="L46" i="9" l="1"/>
  <c r="L48" i="9"/>
  <c r="K46" i="9"/>
  <c r="J48" i="9"/>
  <c r="J46" i="9"/>
  <c r="M46" i="9" s="1"/>
  <c r="D51" i="9"/>
  <c r="D50" i="14" s="1"/>
  <c r="D50" i="9"/>
  <c r="D49" i="14" s="1"/>
  <c r="D49" i="9"/>
  <c r="D48" i="14" s="1"/>
  <c r="D47" i="9"/>
  <c r="D46" i="14" s="1"/>
  <c r="D45" i="9"/>
  <c r="D44" i="14" s="1"/>
  <c r="D44" i="9"/>
  <c r="D43" i="14" s="1"/>
  <c r="D43" i="9"/>
  <c r="D42" i="14" s="1"/>
  <c r="D42" i="9"/>
  <c r="D41" i="14" s="1"/>
  <c r="D40" i="14"/>
  <c r="D8" i="9"/>
  <c r="D8" i="14" s="1"/>
  <c r="D9" i="9"/>
  <c r="D9" i="14" s="1"/>
  <c r="D10" i="9"/>
  <c r="D10" i="14" s="1"/>
  <c r="D11" i="9"/>
  <c r="D11" i="14" s="1"/>
  <c r="D12" i="9"/>
  <c r="D12" i="14" s="1"/>
  <c r="D13" i="9"/>
  <c r="D13" i="14" s="1"/>
  <c r="D14" i="9"/>
  <c r="D14" i="14" s="1"/>
  <c r="D15" i="9"/>
  <c r="D15" i="14" s="1"/>
  <c r="D16" i="9"/>
  <c r="D16" i="14" s="1"/>
  <c r="D17" i="9"/>
  <c r="D17" i="14" s="1"/>
  <c r="D18" i="9"/>
  <c r="D18" i="14" s="1"/>
  <c r="D19" i="9"/>
  <c r="D19" i="14" s="1"/>
  <c r="D20" i="9"/>
  <c r="D20" i="14" s="1"/>
  <c r="D21" i="9"/>
  <c r="D21" i="14" s="1"/>
  <c r="D23" i="9"/>
  <c r="D22" i="14" s="1"/>
  <c r="D24" i="9"/>
  <c r="D23" i="14" s="1"/>
  <c r="D25" i="9"/>
  <c r="D24" i="14" s="1"/>
  <c r="D26" i="9"/>
  <c r="D25" i="14" s="1"/>
  <c r="D27" i="9"/>
  <c r="D26" i="14" s="1"/>
  <c r="D28" i="9"/>
  <c r="D27" i="14" s="1"/>
  <c r="D29" i="9"/>
  <c r="D28" i="14" s="1"/>
  <c r="D30" i="9"/>
  <c r="D29" i="14" s="1"/>
  <c r="D31" i="9"/>
  <c r="D30" i="14" s="1"/>
  <c r="D32" i="9"/>
  <c r="D31" i="14" s="1"/>
  <c r="D33" i="9"/>
  <c r="D32" i="14" s="1"/>
  <c r="D34" i="9"/>
  <c r="D33" i="14" s="1"/>
  <c r="D35" i="9"/>
  <c r="D34" i="14" s="1"/>
  <c r="D36" i="9"/>
  <c r="D35" i="14" s="1"/>
  <c r="D37" i="9"/>
  <c r="D36" i="14" s="1"/>
  <c r="D7" i="9"/>
  <c r="D7" i="14" s="1"/>
  <c r="G50" i="16"/>
  <c r="F50" i="16"/>
  <c r="H50" i="16" s="1"/>
  <c r="J50" i="16" s="1"/>
  <c r="A50" i="16"/>
  <c r="G49" i="16"/>
  <c r="F49" i="16"/>
  <c r="A49" i="16"/>
  <c r="G48" i="16"/>
  <c r="F48" i="16"/>
  <c r="A48" i="16"/>
  <c r="G46" i="16"/>
  <c r="F46" i="16"/>
  <c r="A46" i="16"/>
  <c r="G44" i="16"/>
  <c r="F44" i="16"/>
  <c r="H44" i="16" s="1"/>
  <c r="J44" i="16" s="1"/>
  <c r="A44" i="16"/>
  <c r="G43" i="16"/>
  <c r="F43" i="16"/>
  <c r="A43" i="16"/>
  <c r="G42" i="16"/>
  <c r="F42" i="16"/>
  <c r="A42" i="16"/>
  <c r="G41" i="16"/>
  <c r="F41" i="16"/>
  <c r="A41" i="16"/>
  <c r="G40" i="16"/>
  <c r="F40" i="16"/>
  <c r="A40" i="16"/>
  <c r="A38" i="16"/>
  <c r="G36" i="16"/>
  <c r="E36" i="16"/>
  <c r="F36" i="16" s="1"/>
  <c r="H36" i="16" s="1"/>
  <c r="J36" i="16" s="1"/>
  <c r="C36" i="16"/>
  <c r="B36" i="16"/>
  <c r="G35" i="16"/>
  <c r="E35" i="16"/>
  <c r="F35" i="16" s="1"/>
  <c r="C35" i="16"/>
  <c r="B35" i="16"/>
  <c r="G34" i="16"/>
  <c r="E34" i="16"/>
  <c r="F34" i="16" s="1"/>
  <c r="C34" i="16"/>
  <c r="B34" i="16"/>
  <c r="G33" i="16"/>
  <c r="E33" i="16"/>
  <c r="F33" i="16" s="1"/>
  <c r="C33" i="16"/>
  <c r="B33" i="16"/>
  <c r="G32" i="16"/>
  <c r="E32" i="16"/>
  <c r="F32" i="16" s="1"/>
  <c r="C32" i="16"/>
  <c r="B32" i="16"/>
  <c r="G31" i="16"/>
  <c r="E31" i="16"/>
  <c r="F31" i="16" s="1"/>
  <c r="C31" i="16"/>
  <c r="B31" i="16"/>
  <c r="G30" i="16"/>
  <c r="E30" i="16"/>
  <c r="F30" i="16" s="1"/>
  <c r="C30" i="16"/>
  <c r="B30" i="16"/>
  <c r="G29" i="16"/>
  <c r="E29" i="16"/>
  <c r="F29" i="16" s="1"/>
  <c r="C29" i="16"/>
  <c r="B29" i="16"/>
  <c r="G28" i="16"/>
  <c r="E28" i="16"/>
  <c r="F28" i="16" s="1"/>
  <c r="C28" i="16"/>
  <c r="B28" i="16"/>
  <c r="G27" i="16"/>
  <c r="E27" i="16"/>
  <c r="F27" i="16" s="1"/>
  <c r="C27" i="16"/>
  <c r="B27" i="16"/>
  <c r="G26" i="16"/>
  <c r="E26" i="16"/>
  <c r="F26" i="16" s="1"/>
  <c r="C26" i="16"/>
  <c r="B26" i="16"/>
  <c r="G25" i="16"/>
  <c r="E25" i="16"/>
  <c r="F25" i="16" s="1"/>
  <c r="C25" i="16"/>
  <c r="B25" i="16"/>
  <c r="G24" i="16"/>
  <c r="E24" i="16"/>
  <c r="F24" i="16" s="1"/>
  <c r="C24" i="16"/>
  <c r="B24" i="16"/>
  <c r="G23" i="16"/>
  <c r="E23" i="16"/>
  <c r="F23" i="16" s="1"/>
  <c r="H23" i="16" s="1"/>
  <c r="J23" i="16" s="1"/>
  <c r="C23" i="16"/>
  <c r="B23" i="16"/>
  <c r="G22" i="16"/>
  <c r="E22" i="16"/>
  <c r="F22" i="16" s="1"/>
  <c r="C22" i="16"/>
  <c r="B22" i="16"/>
  <c r="G21" i="16"/>
  <c r="E21" i="16"/>
  <c r="F21" i="16" s="1"/>
  <c r="C21" i="16"/>
  <c r="B21" i="16"/>
  <c r="G20" i="16"/>
  <c r="F20" i="16"/>
  <c r="E20" i="16"/>
  <c r="C20" i="16"/>
  <c r="B20" i="16"/>
  <c r="G19" i="16"/>
  <c r="E19" i="16"/>
  <c r="F19" i="16" s="1"/>
  <c r="C19" i="16"/>
  <c r="B19" i="16"/>
  <c r="G18" i="16"/>
  <c r="E18" i="16"/>
  <c r="F18" i="16" s="1"/>
  <c r="C18" i="16"/>
  <c r="B18" i="16"/>
  <c r="G17" i="16"/>
  <c r="E17" i="16"/>
  <c r="F17" i="16" s="1"/>
  <c r="C17" i="16"/>
  <c r="B17" i="16"/>
  <c r="G16" i="16"/>
  <c r="E16" i="16"/>
  <c r="F16" i="16" s="1"/>
  <c r="C16" i="16"/>
  <c r="B16" i="16"/>
  <c r="G15" i="16"/>
  <c r="F15" i="16"/>
  <c r="E15" i="16"/>
  <c r="C15" i="16"/>
  <c r="B15" i="16"/>
  <c r="G14" i="16"/>
  <c r="F14" i="16"/>
  <c r="E14" i="16"/>
  <c r="C14" i="16"/>
  <c r="B14" i="16"/>
  <c r="G13" i="16"/>
  <c r="F13" i="16"/>
  <c r="E13" i="16"/>
  <c r="C13" i="16"/>
  <c r="B13" i="16"/>
  <c r="G12" i="16"/>
  <c r="F12" i="16"/>
  <c r="E12" i="16"/>
  <c r="C12" i="16"/>
  <c r="B12" i="16"/>
  <c r="G11" i="16"/>
  <c r="F11" i="16"/>
  <c r="E11" i="16"/>
  <c r="C11" i="16"/>
  <c r="B11" i="16"/>
  <c r="G10" i="16"/>
  <c r="F10" i="16"/>
  <c r="E10" i="16"/>
  <c r="C10" i="16"/>
  <c r="B10" i="16"/>
  <c r="G9" i="16"/>
  <c r="F9" i="16"/>
  <c r="E9" i="16"/>
  <c r="C9" i="16"/>
  <c r="B9" i="16"/>
  <c r="G8" i="16"/>
  <c r="F8" i="16"/>
  <c r="E8" i="16"/>
  <c r="C8" i="16"/>
  <c r="B8" i="16"/>
  <c r="G7" i="16"/>
  <c r="E7" i="16"/>
  <c r="F7" i="16" s="1"/>
  <c r="C7" i="16"/>
  <c r="B7" i="16"/>
  <c r="H42" i="16" l="1"/>
  <c r="J42" i="16" s="1"/>
  <c r="H48" i="16"/>
  <c r="J48" i="16" s="1"/>
  <c r="F51" i="16"/>
  <c r="H28" i="16"/>
  <c r="J28" i="16" s="1"/>
  <c r="H7" i="16"/>
  <c r="H29" i="16"/>
  <c r="J29" i="16" s="1"/>
  <c r="H30" i="16"/>
  <c r="J30" i="16" s="1"/>
  <c r="H32" i="16"/>
  <c r="J32" i="16" s="1"/>
  <c r="H9" i="16"/>
  <c r="J9" i="16" s="1"/>
  <c r="H11" i="16"/>
  <c r="J11" i="16" s="1"/>
  <c r="H13" i="16"/>
  <c r="J13" i="16" s="1"/>
  <c r="H15" i="16"/>
  <c r="J15" i="16" s="1"/>
  <c r="H16" i="16"/>
  <c r="J16" i="16" s="1"/>
  <c r="H17" i="16"/>
  <c r="J17" i="16" s="1"/>
  <c r="H18" i="16"/>
  <c r="J18" i="16" s="1"/>
  <c r="H19" i="16"/>
  <c r="J19" i="16" s="1"/>
  <c r="H24" i="16"/>
  <c r="J24" i="16" s="1"/>
  <c r="H25" i="16"/>
  <c r="J25" i="16" s="1"/>
  <c r="H33" i="16"/>
  <c r="J33" i="16" s="1"/>
  <c r="H34" i="16"/>
  <c r="J34" i="16" s="1"/>
  <c r="H8" i="16"/>
  <c r="J8" i="16" s="1"/>
  <c r="H10" i="16"/>
  <c r="J10" i="16" s="1"/>
  <c r="H12" i="16"/>
  <c r="J12" i="16" s="1"/>
  <c r="H14" i="16"/>
  <c r="J14" i="16" s="1"/>
  <c r="H20" i="16"/>
  <c r="J20" i="16" s="1"/>
  <c r="H21" i="16"/>
  <c r="J21" i="16" s="1"/>
  <c r="H22" i="16"/>
  <c r="J22" i="16" s="1"/>
  <c r="H26" i="16"/>
  <c r="J26" i="16" s="1"/>
  <c r="H27" i="16"/>
  <c r="J27" i="16" s="1"/>
  <c r="H31" i="16"/>
  <c r="J31" i="16" s="1"/>
  <c r="H35" i="16"/>
  <c r="J35" i="16" s="1"/>
  <c r="H41" i="16"/>
  <c r="J41" i="16" s="1"/>
  <c r="H43" i="16"/>
  <c r="J43" i="16" s="1"/>
  <c r="H46" i="16"/>
  <c r="J46" i="16" s="1"/>
  <c r="H49" i="16"/>
  <c r="J49" i="16" s="1"/>
  <c r="J7" i="16"/>
  <c r="F37" i="16"/>
  <c r="H40" i="16"/>
  <c r="F35" i="5"/>
  <c r="F53" i="16" l="1"/>
  <c r="H37" i="16"/>
  <c r="J37" i="16"/>
  <c r="H51" i="16"/>
  <c r="J40" i="16"/>
  <c r="J51" i="16" s="1"/>
  <c r="H53" i="16"/>
  <c r="O57" i="14"/>
  <c r="P57" i="14"/>
  <c r="Q57" i="14"/>
  <c r="R57" i="14"/>
  <c r="S57" i="14"/>
  <c r="O58" i="14"/>
  <c r="P58" i="14"/>
  <c r="Q58" i="14"/>
  <c r="R58" i="14"/>
  <c r="S58" i="14"/>
  <c r="O59" i="14"/>
  <c r="P59" i="14"/>
  <c r="Q59" i="14"/>
  <c r="R59" i="14"/>
  <c r="S59" i="14"/>
  <c r="O60" i="14"/>
  <c r="P60" i="14"/>
  <c r="Q60" i="14"/>
  <c r="R60" i="14"/>
  <c r="S60" i="14"/>
  <c r="R61" i="14"/>
  <c r="O62" i="14"/>
  <c r="P62" i="14"/>
  <c r="Q62" i="14"/>
  <c r="R62" i="14"/>
  <c r="S62" i="14"/>
  <c r="O63" i="14"/>
  <c r="P63" i="14"/>
  <c r="Q63" i="14"/>
  <c r="R63" i="14"/>
  <c r="S63" i="14"/>
  <c r="O64" i="14"/>
  <c r="P64" i="14"/>
  <c r="Q64" i="14"/>
  <c r="R64" i="14"/>
  <c r="S64" i="14"/>
  <c r="O65" i="14"/>
  <c r="P65" i="14"/>
  <c r="Q65" i="14"/>
  <c r="R65" i="14"/>
  <c r="S65" i="14"/>
  <c r="O66" i="14"/>
  <c r="P66" i="14"/>
  <c r="Q66" i="14"/>
  <c r="R66" i="14"/>
  <c r="S66" i="14"/>
  <c r="O67" i="14"/>
  <c r="P67" i="14"/>
  <c r="Q67" i="14"/>
  <c r="R67" i="14"/>
  <c r="S67" i="14"/>
  <c r="O68" i="14"/>
  <c r="P68" i="14"/>
  <c r="Q68" i="14"/>
  <c r="R68" i="14"/>
  <c r="S68" i="14"/>
  <c r="O69" i="14"/>
  <c r="P69" i="14"/>
  <c r="Q69" i="14"/>
  <c r="R69" i="14"/>
  <c r="S69" i="14"/>
  <c r="O70" i="14"/>
  <c r="P70" i="14"/>
  <c r="Q70" i="14"/>
  <c r="R70" i="14"/>
  <c r="S70" i="14"/>
  <c r="O71" i="14"/>
  <c r="P71" i="14"/>
  <c r="Q71" i="14"/>
  <c r="R71" i="14"/>
  <c r="S71" i="14"/>
  <c r="O72" i="14"/>
  <c r="P72" i="14"/>
  <c r="Q72" i="14"/>
  <c r="R72" i="14"/>
  <c r="S72" i="14"/>
  <c r="O73" i="14"/>
  <c r="P73" i="14"/>
  <c r="Q73" i="14"/>
  <c r="R73" i="14"/>
  <c r="O74" i="14"/>
  <c r="P74" i="14"/>
  <c r="Q74" i="14"/>
  <c r="R74" i="14"/>
  <c r="O75" i="14"/>
  <c r="P75" i="14"/>
  <c r="Q75" i="14"/>
  <c r="R75" i="14"/>
  <c r="S75" i="14"/>
  <c r="T75" i="14"/>
  <c r="O76" i="14"/>
  <c r="P76" i="14"/>
  <c r="Q76" i="14"/>
  <c r="R76" i="14"/>
  <c r="S76" i="14"/>
  <c r="O77" i="14"/>
  <c r="P77" i="14"/>
  <c r="Q77" i="14"/>
  <c r="R77" i="14"/>
  <c r="S77" i="14"/>
  <c r="O78" i="14"/>
  <c r="P78" i="14"/>
  <c r="Q78" i="14"/>
  <c r="R78" i="14"/>
  <c r="S78" i="14"/>
  <c r="O79" i="14"/>
  <c r="P79" i="14"/>
  <c r="Q79" i="14"/>
  <c r="R79" i="14"/>
  <c r="B80" i="14"/>
  <c r="B82" i="14"/>
  <c r="B57" i="14"/>
  <c r="C57" i="14"/>
  <c r="E57" i="14"/>
  <c r="G57" i="14"/>
  <c r="I57" i="14"/>
  <c r="B58" i="14"/>
  <c r="C58" i="14"/>
  <c r="E58" i="14"/>
  <c r="G58" i="14"/>
  <c r="I58" i="14"/>
  <c r="B59" i="14"/>
  <c r="C59" i="14"/>
  <c r="E59" i="14"/>
  <c r="G59" i="14"/>
  <c r="I59" i="14"/>
  <c r="B60" i="14"/>
  <c r="C60" i="14"/>
  <c r="E60" i="14"/>
  <c r="G60" i="14"/>
  <c r="I60" i="14"/>
  <c r="B61" i="14"/>
  <c r="C61" i="14"/>
  <c r="E61" i="14"/>
  <c r="G61" i="14"/>
  <c r="I61" i="14"/>
  <c r="B62" i="14"/>
  <c r="C62" i="14"/>
  <c r="E62" i="14"/>
  <c r="G62" i="14"/>
  <c r="I62" i="14"/>
  <c r="B63" i="14"/>
  <c r="C63" i="14"/>
  <c r="E63" i="14"/>
  <c r="G63" i="14"/>
  <c r="I63" i="14"/>
  <c r="B64" i="14"/>
  <c r="C64" i="14"/>
  <c r="E64" i="14"/>
  <c r="G64" i="14"/>
  <c r="I64" i="14"/>
  <c r="B65" i="14"/>
  <c r="C65" i="14"/>
  <c r="E65" i="14"/>
  <c r="G65" i="14"/>
  <c r="I65" i="14"/>
  <c r="B66" i="14"/>
  <c r="C66" i="14"/>
  <c r="E66" i="14"/>
  <c r="G66" i="14"/>
  <c r="I66" i="14"/>
  <c r="B67" i="14"/>
  <c r="C67" i="14"/>
  <c r="E67" i="14"/>
  <c r="G67" i="14"/>
  <c r="I67" i="14"/>
  <c r="B68" i="14"/>
  <c r="C68" i="14"/>
  <c r="E68" i="14"/>
  <c r="G68" i="14"/>
  <c r="I68" i="14"/>
  <c r="B69" i="14"/>
  <c r="C69" i="14"/>
  <c r="E69" i="14"/>
  <c r="G69" i="14"/>
  <c r="I69" i="14"/>
  <c r="B70" i="14"/>
  <c r="C70" i="14"/>
  <c r="E70" i="14"/>
  <c r="G70" i="14"/>
  <c r="I70" i="14"/>
  <c r="B71" i="14"/>
  <c r="C71" i="14"/>
  <c r="E71" i="14"/>
  <c r="G71" i="14"/>
  <c r="I71" i="14"/>
  <c r="B72" i="14"/>
  <c r="C72" i="14"/>
  <c r="E72" i="14"/>
  <c r="G72" i="14"/>
  <c r="I72" i="14"/>
  <c r="B73" i="14"/>
  <c r="C73" i="14"/>
  <c r="E73" i="14"/>
  <c r="G73" i="14"/>
  <c r="I73" i="14"/>
  <c r="B74" i="14"/>
  <c r="C74" i="14"/>
  <c r="E74" i="14"/>
  <c r="G74" i="14"/>
  <c r="I74" i="14"/>
  <c r="B75" i="14"/>
  <c r="I75" i="14"/>
  <c r="M75" i="14"/>
  <c r="B76" i="14"/>
  <c r="C76" i="14"/>
  <c r="E76" i="14"/>
  <c r="G76" i="14"/>
  <c r="I76" i="14"/>
  <c r="B77" i="14"/>
  <c r="C77" i="14"/>
  <c r="E77" i="14"/>
  <c r="G77" i="14"/>
  <c r="I77" i="14"/>
  <c r="B78" i="14"/>
  <c r="C78" i="14"/>
  <c r="E78" i="14"/>
  <c r="G78" i="14"/>
  <c r="I78" i="14"/>
  <c r="B79" i="14"/>
  <c r="C79" i="14"/>
  <c r="E79" i="14"/>
  <c r="G79" i="14"/>
  <c r="I79" i="14"/>
  <c r="A57" i="14"/>
  <c r="A58" i="14"/>
  <c r="A59" i="14"/>
  <c r="A60" i="14"/>
  <c r="A61" i="14"/>
  <c r="A62" i="14"/>
  <c r="A63" i="14"/>
  <c r="A64" i="14"/>
  <c r="A65" i="14"/>
  <c r="A66" i="14"/>
  <c r="A67" i="14"/>
  <c r="A68" i="14"/>
  <c r="A69" i="14"/>
  <c r="A70" i="14"/>
  <c r="A71" i="14"/>
  <c r="A72" i="14"/>
  <c r="A73" i="14"/>
  <c r="A74" i="14"/>
  <c r="A75" i="14"/>
  <c r="A76" i="14"/>
  <c r="A77" i="14"/>
  <c r="A78" i="14"/>
  <c r="A79" i="14"/>
  <c r="A55" i="14"/>
  <c r="F46" i="14"/>
  <c r="K46" i="14" s="1"/>
  <c r="F49" i="14"/>
  <c r="K49" i="14" s="1"/>
  <c r="T50" i="14"/>
  <c r="S50" i="14"/>
  <c r="F50" i="14"/>
  <c r="K50" i="14" s="1"/>
  <c r="T49" i="14"/>
  <c r="S49" i="14"/>
  <c r="T48" i="14"/>
  <c r="S48" i="14"/>
  <c r="F48" i="14"/>
  <c r="K48" i="14" s="1"/>
  <c r="T46" i="14"/>
  <c r="S46" i="14"/>
  <c r="T44" i="14"/>
  <c r="S44" i="14"/>
  <c r="F44" i="14"/>
  <c r="K44" i="14" s="1"/>
  <c r="T43" i="14"/>
  <c r="S43" i="14"/>
  <c r="F43" i="14"/>
  <c r="K43" i="14" s="1"/>
  <c r="T42" i="14"/>
  <c r="S42" i="14"/>
  <c r="F42" i="14"/>
  <c r="K42" i="14" s="1"/>
  <c r="T41" i="14"/>
  <c r="S41" i="14"/>
  <c r="F41" i="14"/>
  <c r="K41" i="14" s="1"/>
  <c r="T40" i="14"/>
  <c r="S40" i="14"/>
  <c r="F40" i="14"/>
  <c r="T36" i="14"/>
  <c r="AA36" i="14" s="1"/>
  <c r="S36" i="14"/>
  <c r="F36" i="14"/>
  <c r="K36" i="14" s="1"/>
  <c r="T35" i="14"/>
  <c r="AA35" i="14" s="1"/>
  <c r="S35" i="14"/>
  <c r="F35" i="14"/>
  <c r="K35" i="14" s="1"/>
  <c r="T34" i="14"/>
  <c r="AA34" i="14" s="1"/>
  <c r="S34" i="14"/>
  <c r="F34" i="14"/>
  <c r="K34" i="14" s="1"/>
  <c r="T33" i="14"/>
  <c r="AA33" i="14" s="1"/>
  <c r="S33" i="14"/>
  <c r="F33" i="14"/>
  <c r="K33" i="14" s="1"/>
  <c r="T32" i="14"/>
  <c r="AA32" i="14" s="1"/>
  <c r="S32" i="14"/>
  <c r="F32" i="14"/>
  <c r="K32" i="14" s="1"/>
  <c r="T31" i="14"/>
  <c r="AA31" i="14" s="1"/>
  <c r="S31" i="14"/>
  <c r="F31" i="14"/>
  <c r="K31" i="14" s="1"/>
  <c r="T30" i="14"/>
  <c r="AA30" i="14" s="1"/>
  <c r="S30" i="14"/>
  <c r="F30" i="14"/>
  <c r="K30" i="14" s="1"/>
  <c r="T29" i="14"/>
  <c r="AA29" i="14" s="1"/>
  <c r="S29" i="14"/>
  <c r="F29" i="14"/>
  <c r="K29" i="14" s="1"/>
  <c r="T28" i="14"/>
  <c r="AA28" i="14" s="1"/>
  <c r="S28" i="14"/>
  <c r="F28" i="14"/>
  <c r="K28" i="14" s="1"/>
  <c r="T27" i="14"/>
  <c r="AA27" i="14" s="1"/>
  <c r="S27" i="14"/>
  <c r="F27" i="14"/>
  <c r="K27" i="14" s="1"/>
  <c r="T26" i="14"/>
  <c r="AA26" i="14" s="1"/>
  <c r="S26" i="14"/>
  <c r="F26" i="14"/>
  <c r="K26" i="14" s="1"/>
  <c r="T25" i="14"/>
  <c r="AA25" i="14" s="1"/>
  <c r="S25" i="14"/>
  <c r="F25" i="14"/>
  <c r="K25" i="14" s="1"/>
  <c r="T24" i="14"/>
  <c r="AA24" i="14" s="1"/>
  <c r="S24" i="14"/>
  <c r="F24" i="14"/>
  <c r="K24" i="14" s="1"/>
  <c r="T23" i="14"/>
  <c r="AA23" i="14" s="1"/>
  <c r="S23" i="14"/>
  <c r="F23" i="14"/>
  <c r="K23" i="14" s="1"/>
  <c r="T22" i="14"/>
  <c r="AA22" i="14" s="1"/>
  <c r="S22" i="14"/>
  <c r="F22" i="14"/>
  <c r="K22" i="14" s="1"/>
  <c r="T21" i="14"/>
  <c r="AA21" i="14" s="1"/>
  <c r="S21" i="14"/>
  <c r="F21" i="14"/>
  <c r="K21" i="14" s="1"/>
  <c r="T20" i="14"/>
  <c r="AA20" i="14" s="1"/>
  <c r="S20" i="14"/>
  <c r="F20" i="14"/>
  <c r="K20" i="14" s="1"/>
  <c r="T19" i="14"/>
  <c r="AA19" i="14" s="1"/>
  <c r="S19" i="14"/>
  <c r="F19" i="14"/>
  <c r="K19" i="14" s="1"/>
  <c r="T18" i="14"/>
  <c r="AA18" i="14" s="1"/>
  <c r="S18" i="14"/>
  <c r="F18" i="14"/>
  <c r="K18" i="14" s="1"/>
  <c r="T17" i="14"/>
  <c r="AA17" i="14" s="1"/>
  <c r="S17" i="14"/>
  <c r="F17" i="14"/>
  <c r="K17" i="14" s="1"/>
  <c r="T16" i="14"/>
  <c r="S16" i="14"/>
  <c r="F16" i="14"/>
  <c r="K16" i="14" s="1"/>
  <c r="T15" i="14"/>
  <c r="S15" i="14"/>
  <c r="F15" i="14"/>
  <c r="K15" i="14" s="1"/>
  <c r="T14" i="14"/>
  <c r="S14" i="14"/>
  <c r="F14" i="14"/>
  <c r="K14" i="14" s="1"/>
  <c r="T13" i="14"/>
  <c r="S13" i="14"/>
  <c r="F13" i="14"/>
  <c r="K13" i="14" s="1"/>
  <c r="T12" i="14"/>
  <c r="S12" i="14"/>
  <c r="F12" i="14"/>
  <c r="K12" i="14" s="1"/>
  <c r="T11" i="14"/>
  <c r="S11" i="14"/>
  <c r="F11" i="14"/>
  <c r="K11" i="14" s="1"/>
  <c r="T10" i="14"/>
  <c r="S10" i="14"/>
  <c r="F10" i="14"/>
  <c r="K10" i="14" s="1"/>
  <c r="T9" i="14"/>
  <c r="S9" i="14"/>
  <c r="F9" i="14"/>
  <c r="K9" i="14" s="1"/>
  <c r="T8" i="14"/>
  <c r="S8" i="14"/>
  <c r="F8" i="14"/>
  <c r="K8" i="14" s="1"/>
  <c r="T7" i="14"/>
  <c r="S7" i="14"/>
  <c r="F7" i="14"/>
  <c r="K7" i="14" s="1"/>
  <c r="I15" i="5"/>
  <c r="G9" i="5"/>
  <c r="H9" i="5"/>
  <c r="I9" i="5"/>
  <c r="G10" i="5"/>
  <c r="H10" i="5"/>
  <c r="I10" i="5"/>
  <c r="G11" i="5"/>
  <c r="H11" i="5"/>
  <c r="I11" i="5"/>
  <c r="G12" i="5"/>
  <c r="H12" i="5"/>
  <c r="I12" i="5"/>
  <c r="I8" i="5"/>
  <c r="H8" i="5"/>
  <c r="G8" i="5"/>
  <c r="I4" i="5"/>
  <c r="H4" i="5"/>
  <c r="G4" i="5"/>
  <c r="S30" i="10"/>
  <c r="S79" i="14" s="1"/>
  <c r="T30" i="10"/>
  <c r="T79" i="14" s="1"/>
  <c r="S24" i="10"/>
  <c r="S73" i="14" s="1"/>
  <c r="T24" i="10"/>
  <c r="T73" i="14" s="1"/>
  <c r="S25" i="10"/>
  <c r="S74" i="14" s="1"/>
  <c r="T25" i="10"/>
  <c r="T74" i="14" s="1"/>
  <c r="T29" i="10"/>
  <c r="T78" i="14" s="1"/>
  <c r="S29" i="10"/>
  <c r="T28" i="10"/>
  <c r="T77" i="14" s="1"/>
  <c r="S28" i="10"/>
  <c r="T27" i="10"/>
  <c r="T76" i="14" s="1"/>
  <c r="S27" i="10"/>
  <c r="T23" i="10"/>
  <c r="T72" i="14" s="1"/>
  <c r="S23" i="10"/>
  <c r="T22" i="10"/>
  <c r="T71" i="14" s="1"/>
  <c r="S22" i="10"/>
  <c r="T21" i="10"/>
  <c r="T70" i="14" s="1"/>
  <c r="S21" i="10"/>
  <c r="T20" i="10"/>
  <c r="T69" i="14" s="1"/>
  <c r="S20" i="10"/>
  <c r="T19" i="10"/>
  <c r="T68" i="14" s="1"/>
  <c r="S19" i="10"/>
  <c r="T18" i="10"/>
  <c r="T67" i="14" s="1"/>
  <c r="S18" i="10"/>
  <c r="T17" i="10"/>
  <c r="T66" i="14" s="1"/>
  <c r="S17" i="10"/>
  <c r="T16" i="10"/>
  <c r="T65" i="14" s="1"/>
  <c r="S16" i="10"/>
  <c r="T15" i="10"/>
  <c r="T64" i="14" s="1"/>
  <c r="S15" i="10"/>
  <c r="T14" i="10"/>
  <c r="T63" i="14" s="1"/>
  <c r="S14" i="10"/>
  <c r="T13" i="10"/>
  <c r="T62" i="14" s="1"/>
  <c r="S13" i="10"/>
  <c r="T12" i="10"/>
  <c r="T61" i="14" s="1"/>
  <c r="S12" i="10"/>
  <c r="T11" i="10"/>
  <c r="T60" i="14" s="1"/>
  <c r="S11" i="10"/>
  <c r="T10" i="10"/>
  <c r="T59" i="14" s="1"/>
  <c r="S10" i="10"/>
  <c r="T9" i="10"/>
  <c r="T58" i="14" s="1"/>
  <c r="S9" i="10"/>
  <c r="T8" i="10"/>
  <c r="T57" i="14" s="1"/>
  <c r="S8" i="10"/>
  <c r="Y7" i="10"/>
  <c r="X7" i="10"/>
  <c r="W7" i="10"/>
  <c r="V7" i="10"/>
  <c r="T7" i="10"/>
  <c r="AA7" i="10" s="1"/>
  <c r="S7" i="10"/>
  <c r="Z7" i="10" s="1"/>
  <c r="T33" i="9"/>
  <c r="S33" i="9"/>
  <c r="T32" i="9"/>
  <c r="S32" i="9"/>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T51" i="9"/>
  <c r="S51" i="9"/>
  <c r="T50" i="9"/>
  <c r="S50" i="9"/>
  <c r="T49" i="9"/>
  <c r="S49" i="9"/>
  <c r="T47" i="9"/>
  <c r="S47" i="9"/>
  <c r="T45" i="9"/>
  <c r="S45" i="9"/>
  <c r="T44" i="9"/>
  <c r="S44" i="9"/>
  <c r="T43" i="9"/>
  <c r="S43" i="9"/>
  <c r="T42" i="9"/>
  <c r="S42" i="9"/>
  <c r="T41" i="9"/>
  <c r="S41" i="9"/>
  <c r="T37" i="9"/>
  <c r="S37" i="9"/>
  <c r="T36" i="9"/>
  <c r="S36" i="9"/>
  <c r="T35" i="9"/>
  <c r="S35" i="9"/>
  <c r="T34" i="9"/>
  <c r="S34" i="9"/>
  <c r="T31" i="9"/>
  <c r="S31" i="9"/>
  <c r="T30" i="9"/>
  <c r="S30" i="9"/>
  <c r="T29" i="9"/>
  <c r="S29" i="9"/>
  <c r="T28" i="9"/>
  <c r="S28" i="9"/>
  <c r="T27" i="9"/>
  <c r="S27" i="9"/>
  <c r="T26" i="9"/>
  <c r="S26" i="9"/>
  <c r="T25" i="9"/>
  <c r="S25" i="9"/>
  <c r="T24" i="9"/>
  <c r="S24" i="9"/>
  <c r="T23" i="9"/>
  <c r="S23" i="9"/>
  <c r="T21" i="9"/>
  <c r="S21" i="9"/>
  <c r="T20" i="9"/>
  <c r="S20" i="9"/>
  <c r="T19" i="9"/>
  <c r="S19" i="9"/>
  <c r="T18" i="9"/>
  <c r="S18" i="9"/>
  <c r="T17" i="9"/>
  <c r="S17" i="9"/>
  <c r="T16" i="9"/>
  <c r="S16" i="9"/>
  <c r="T15" i="9"/>
  <c r="S15" i="9"/>
  <c r="T14" i="9"/>
  <c r="S14" i="9"/>
  <c r="T13" i="9"/>
  <c r="S13" i="9"/>
  <c r="T12" i="9"/>
  <c r="S12" i="9"/>
  <c r="T11" i="9"/>
  <c r="S11" i="9"/>
  <c r="T10" i="9"/>
  <c r="S10" i="9"/>
  <c r="T9" i="9"/>
  <c r="S9" i="9"/>
  <c r="T8" i="9"/>
  <c r="S8" i="9"/>
  <c r="T7" i="9"/>
  <c r="S7" i="9"/>
  <c r="G50" i="8"/>
  <c r="G49" i="8"/>
  <c r="G48" i="8"/>
  <c r="G46" i="8"/>
  <c r="G44" i="8"/>
  <c r="G43" i="8"/>
  <c r="G42" i="8"/>
  <c r="G41" i="8"/>
  <c r="G40" i="8"/>
  <c r="G50" i="7"/>
  <c r="G49" i="7"/>
  <c r="G48" i="7"/>
  <c r="G46" i="7"/>
  <c r="G44" i="7"/>
  <c r="G43" i="7"/>
  <c r="G42" i="7"/>
  <c r="G41" i="7"/>
  <c r="G40" i="7"/>
  <c r="G50" i="4"/>
  <c r="G49" i="4"/>
  <c r="G48" i="4"/>
  <c r="G46" i="4"/>
  <c r="G44" i="4"/>
  <c r="G43" i="4"/>
  <c r="G42" i="4"/>
  <c r="G41" i="4"/>
  <c r="G40" i="4"/>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36" i="7"/>
  <c r="F35" i="7"/>
  <c r="F34" i="7"/>
  <c r="F33" i="7"/>
  <c r="F32" i="7"/>
  <c r="F31" i="7"/>
  <c r="F30" i="7"/>
  <c r="F29" i="7"/>
  <c r="F28" i="7"/>
  <c r="F27" i="7"/>
  <c r="F26" i="7"/>
  <c r="F25" i="7"/>
  <c r="F24" i="7"/>
  <c r="F23" i="7"/>
  <c r="F22" i="7"/>
  <c r="F21" i="7"/>
  <c r="F20" i="7"/>
  <c r="F19" i="7"/>
  <c r="F18" i="7"/>
  <c r="F17" i="7"/>
  <c r="F16" i="7"/>
  <c r="F15" i="7"/>
  <c r="F14" i="7"/>
  <c r="F13" i="7"/>
  <c r="F12" i="7"/>
  <c r="F11" i="7"/>
  <c r="F10" i="7"/>
  <c r="H15" i="5" s="1"/>
  <c r="F9" i="7"/>
  <c r="F8" i="7"/>
  <c r="F7" i="7"/>
  <c r="F20" i="4"/>
  <c r="F14" i="4"/>
  <c r="F15" i="4"/>
  <c r="F13" i="4"/>
  <c r="F12" i="4"/>
  <c r="F11" i="4"/>
  <c r="F10" i="4"/>
  <c r="G15" i="5" s="1"/>
  <c r="F9" i="4"/>
  <c r="F8" i="4"/>
  <c r="E36" i="4"/>
  <c r="F36" i="4" s="1"/>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36" i="7"/>
  <c r="G35" i="7"/>
  <c r="G34" i="7"/>
  <c r="G33" i="7"/>
  <c r="G32" i="7"/>
  <c r="G31" i="7"/>
  <c r="G30" i="7"/>
  <c r="G29" i="7"/>
  <c r="G28" i="7"/>
  <c r="G27" i="7"/>
  <c r="G26" i="7"/>
  <c r="G25" i="7"/>
  <c r="G24" i="7"/>
  <c r="G23" i="7"/>
  <c r="G22" i="7"/>
  <c r="G21" i="7"/>
  <c r="G20" i="7"/>
  <c r="G19" i="7"/>
  <c r="G18" i="7"/>
  <c r="G17" i="7"/>
  <c r="G16" i="7"/>
  <c r="G15" i="7"/>
  <c r="G14" i="7"/>
  <c r="G13" i="7"/>
  <c r="G12" i="7"/>
  <c r="G11" i="7"/>
  <c r="G10" i="7"/>
  <c r="H10" i="7" s="1"/>
  <c r="G9" i="7"/>
  <c r="G8" i="7"/>
  <c r="G7" i="7"/>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G36" i="4"/>
  <c r="G35" i="4"/>
  <c r="G34" i="4"/>
  <c r="G33" i="4"/>
  <c r="G32" i="4"/>
  <c r="G31" i="4"/>
  <c r="G30" i="4"/>
  <c r="G29" i="4"/>
  <c r="G28" i="4"/>
  <c r="G27" i="4"/>
  <c r="G26" i="4"/>
  <c r="G25" i="4"/>
  <c r="G24" i="4"/>
  <c r="G23" i="4"/>
  <c r="G22" i="4"/>
  <c r="G21" i="4"/>
  <c r="G20" i="4"/>
  <c r="G19" i="4"/>
  <c r="G18" i="4"/>
  <c r="G17" i="4"/>
  <c r="G16" i="4"/>
  <c r="G15" i="4"/>
  <c r="G14" i="4"/>
  <c r="G13" i="4"/>
  <c r="G12" i="4"/>
  <c r="G11" i="4"/>
  <c r="G10" i="4"/>
  <c r="H10" i="4" s="1"/>
  <c r="G9" i="4"/>
  <c r="G8" i="4"/>
  <c r="G7" i="4"/>
  <c r="F36" i="9"/>
  <c r="K36" i="9" s="1"/>
  <c r="F13" i="9"/>
  <c r="K13" i="9" s="1"/>
  <c r="F12" i="9"/>
  <c r="F11" i="9"/>
  <c r="K11" i="9" s="1"/>
  <c r="F7" i="4"/>
  <c r="F7" i="9"/>
  <c r="H7" i="7"/>
  <c r="J7" i="7" s="1"/>
  <c r="I25" i="11"/>
  <c r="I24" i="11"/>
  <c r="I23" i="11"/>
  <c r="I22" i="11"/>
  <c r="I21" i="11"/>
  <c r="I20" i="11"/>
  <c r="I19" i="11"/>
  <c r="I18" i="11"/>
  <c r="I17" i="11"/>
  <c r="I16" i="11"/>
  <c r="I15" i="11"/>
  <c r="I14" i="11"/>
  <c r="I13" i="11"/>
  <c r="I12" i="11"/>
  <c r="I11" i="11"/>
  <c r="I10" i="11"/>
  <c r="I9" i="11"/>
  <c r="I8" i="11"/>
  <c r="I25" i="12"/>
  <c r="I24" i="12"/>
  <c r="I23" i="12"/>
  <c r="I22" i="12"/>
  <c r="I21" i="12"/>
  <c r="I20" i="12"/>
  <c r="I19" i="12"/>
  <c r="I18" i="12"/>
  <c r="I17" i="12"/>
  <c r="I16" i="12"/>
  <c r="I15" i="12"/>
  <c r="I14" i="12"/>
  <c r="I13" i="12"/>
  <c r="I12" i="12"/>
  <c r="I11" i="12"/>
  <c r="I10" i="12"/>
  <c r="I9" i="12"/>
  <c r="I8" i="12"/>
  <c r="I25" i="13"/>
  <c r="I24" i="13"/>
  <c r="I23" i="13"/>
  <c r="I22" i="13"/>
  <c r="I21" i="13"/>
  <c r="I20" i="13"/>
  <c r="I19" i="13"/>
  <c r="I18" i="13"/>
  <c r="I17" i="13"/>
  <c r="I16" i="13"/>
  <c r="I15" i="13"/>
  <c r="I14" i="13"/>
  <c r="I13" i="13"/>
  <c r="I12" i="13"/>
  <c r="I11" i="13"/>
  <c r="I10" i="13"/>
  <c r="I9" i="13"/>
  <c r="I8" i="13"/>
  <c r="D74" i="14"/>
  <c r="D73" i="14"/>
  <c r="D72" i="14"/>
  <c r="D71" i="14"/>
  <c r="D70" i="14"/>
  <c r="D69" i="14"/>
  <c r="D68" i="14"/>
  <c r="D67" i="14"/>
  <c r="D66" i="14"/>
  <c r="D64" i="14"/>
  <c r="D63" i="14"/>
  <c r="D62" i="14"/>
  <c r="D61" i="14"/>
  <c r="D60" i="14"/>
  <c r="D59" i="14"/>
  <c r="D58" i="14"/>
  <c r="I30" i="13"/>
  <c r="I29" i="13"/>
  <c r="I28" i="13"/>
  <c r="I27" i="13"/>
  <c r="I30" i="12"/>
  <c r="I29" i="12"/>
  <c r="I28" i="12"/>
  <c r="I27" i="12"/>
  <c r="I30" i="11"/>
  <c r="I29" i="11"/>
  <c r="I28" i="11"/>
  <c r="I27" i="11"/>
  <c r="E30" i="13"/>
  <c r="E29" i="13"/>
  <c r="E28" i="13"/>
  <c r="E27" i="13"/>
  <c r="E25" i="13"/>
  <c r="E24" i="13"/>
  <c r="E23" i="13"/>
  <c r="E22" i="13"/>
  <c r="E21" i="13"/>
  <c r="E20" i="13"/>
  <c r="E19" i="13"/>
  <c r="E18" i="13"/>
  <c r="E17" i="13"/>
  <c r="F17" i="13" s="1"/>
  <c r="E16" i="13"/>
  <c r="F16" i="13" s="1"/>
  <c r="E15" i="13"/>
  <c r="F15" i="13" s="1"/>
  <c r="E14" i="13"/>
  <c r="F14" i="13" s="1"/>
  <c r="E13" i="13"/>
  <c r="F13" i="13" s="1"/>
  <c r="E12" i="13"/>
  <c r="F12" i="13" s="1"/>
  <c r="E11" i="13"/>
  <c r="E10" i="13"/>
  <c r="E9" i="13"/>
  <c r="E8" i="13"/>
  <c r="E30" i="12"/>
  <c r="E29" i="12"/>
  <c r="E28" i="12"/>
  <c r="E27" i="12"/>
  <c r="E25" i="12"/>
  <c r="E24" i="12"/>
  <c r="E23" i="12"/>
  <c r="E22" i="12"/>
  <c r="E21" i="12"/>
  <c r="E20" i="12"/>
  <c r="E19" i="12"/>
  <c r="E18" i="12"/>
  <c r="E17" i="12"/>
  <c r="F17" i="12" s="1"/>
  <c r="E16" i="12"/>
  <c r="F16" i="12" s="1"/>
  <c r="E15" i="12"/>
  <c r="F15" i="12" s="1"/>
  <c r="E14" i="12"/>
  <c r="E13" i="12"/>
  <c r="E12" i="12"/>
  <c r="F12" i="12" s="1"/>
  <c r="E11" i="12"/>
  <c r="E10" i="12"/>
  <c r="E9" i="12"/>
  <c r="E8" i="12"/>
  <c r="E30" i="11"/>
  <c r="E29" i="11"/>
  <c r="E28" i="11"/>
  <c r="E27" i="11"/>
  <c r="E25" i="11"/>
  <c r="E24" i="11"/>
  <c r="E23" i="11"/>
  <c r="E22" i="11"/>
  <c r="E21" i="11"/>
  <c r="E20" i="11"/>
  <c r="E19" i="11"/>
  <c r="E18" i="11"/>
  <c r="F18" i="11" s="1"/>
  <c r="E17" i="11"/>
  <c r="F17" i="11" s="1"/>
  <c r="E16" i="11"/>
  <c r="F16" i="11" s="1"/>
  <c r="E15" i="11"/>
  <c r="F15" i="11" s="1"/>
  <c r="E14" i="11"/>
  <c r="E13" i="11"/>
  <c r="E12" i="11"/>
  <c r="F12" i="11" s="1"/>
  <c r="E11" i="11"/>
  <c r="E10" i="11"/>
  <c r="E9" i="11"/>
  <c r="E8" i="11"/>
  <c r="F17" i="10"/>
  <c r="K17" i="10" s="1"/>
  <c r="F15" i="10"/>
  <c r="K15" i="10" s="1"/>
  <c r="D57" i="14"/>
  <c r="C30" i="13"/>
  <c r="C29" i="13"/>
  <c r="C28" i="13"/>
  <c r="C27" i="13"/>
  <c r="C25" i="13"/>
  <c r="C24" i="13"/>
  <c r="C23" i="13"/>
  <c r="C22" i="13"/>
  <c r="C21" i="13"/>
  <c r="C20" i="13"/>
  <c r="C19" i="13"/>
  <c r="C18" i="13"/>
  <c r="C17" i="13"/>
  <c r="C16" i="13"/>
  <c r="C15" i="13"/>
  <c r="C14" i="13"/>
  <c r="C13" i="13"/>
  <c r="C12" i="13"/>
  <c r="C11" i="13"/>
  <c r="C10" i="13"/>
  <c r="C9" i="13"/>
  <c r="C8" i="13"/>
  <c r="C30" i="12"/>
  <c r="C29" i="12"/>
  <c r="C28" i="12"/>
  <c r="C27" i="12"/>
  <c r="C25" i="12"/>
  <c r="C24" i="12"/>
  <c r="C23" i="12"/>
  <c r="C22" i="12"/>
  <c r="C21" i="12"/>
  <c r="C20" i="12"/>
  <c r="C19" i="12"/>
  <c r="C18" i="12"/>
  <c r="C17" i="12"/>
  <c r="C16" i="12"/>
  <c r="C15" i="12"/>
  <c r="C14" i="12"/>
  <c r="C13" i="12"/>
  <c r="C12" i="12"/>
  <c r="C11" i="12"/>
  <c r="C10" i="12"/>
  <c r="C9" i="12"/>
  <c r="C8" i="12"/>
  <c r="C30" i="11"/>
  <c r="C29" i="11"/>
  <c r="C28" i="11"/>
  <c r="C27" i="11"/>
  <c r="C9" i="11"/>
  <c r="C10" i="11"/>
  <c r="C11" i="11"/>
  <c r="C12" i="11"/>
  <c r="C13" i="11"/>
  <c r="C14" i="11"/>
  <c r="C15" i="11"/>
  <c r="C16" i="11"/>
  <c r="C17" i="11"/>
  <c r="C18" i="11"/>
  <c r="C19" i="11"/>
  <c r="C20" i="11"/>
  <c r="C21" i="11"/>
  <c r="C22" i="11"/>
  <c r="C23" i="11"/>
  <c r="C24" i="11"/>
  <c r="C25" i="11"/>
  <c r="C8" i="11"/>
  <c r="G30" i="13"/>
  <c r="G29" i="13"/>
  <c r="G28" i="13"/>
  <c r="G27" i="13"/>
  <c r="G25" i="13"/>
  <c r="G24" i="13"/>
  <c r="G23" i="13"/>
  <c r="G22" i="13"/>
  <c r="G21" i="13"/>
  <c r="G20" i="13"/>
  <c r="G19" i="13"/>
  <c r="G18" i="13"/>
  <c r="G17" i="13"/>
  <c r="G16" i="13"/>
  <c r="G15" i="13"/>
  <c r="G14" i="13"/>
  <c r="G13" i="13"/>
  <c r="G12" i="13"/>
  <c r="G11" i="13"/>
  <c r="G10" i="13"/>
  <c r="G9" i="13"/>
  <c r="G8" i="13"/>
  <c r="G30" i="12"/>
  <c r="G29" i="12"/>
  <c r="G28" i="12"/>
  <c r="G27" i="12"/>
  <c r="G9" i="12"/>
  <c r="G10" i="12"/>
  <c r="G11" i="12"/>
  <c r="G12" i="12"/>
  <c r="G13" i="12"/>
  <c r="G14" i="12"/>
  <c r="G15" i="12"/>
  <c r="G16" i="12"/>
  <c r="G17" i="12"/>
  <c r="G18" i="12"/>
  <c r="G19" i="12"/>
  <c r="G20" i="12"/>
  <c r="G21" i="12"/>
  <c r="G22" i="12"/>
  <c r="G23" i="12"/>
  <c r="G24" i="12"/>
  <c r="G25" i="12"/>
  <c r="G8" i="12"/>
  <c r="F18" i="12"/>
  <c r="G30" i="11"/>
  <c r="G29" i="11"/>
  <c r="G28" i="11"/>
  <c r="G27" i="11"/>
  <c r="G25" i="11"/>
  <c r="G24" i="11"/>
  <c r="G23" i="11"/>
  <c r="G22" i="11"/>
  <c r="G21" i="11"/>
  <c r="G20" i="11"/>
  <c r="G19" i="11"/>
  <c r="G18" i="11"/>
  <c r="G17" i="11"/>
  <c r="G16" i="11"/>
  <c r="G15" i="11"/>
  <c r="G14" i="11"/>
  <c r="G13" i="11"/>
  <c r="G12" i="11"/>
  <c r="G11" i="11"/>
  <c r="G10" i="11"/>
  <c r="G9" i="11"/>
  <c r="G8" i="11"/>
  <c r="J53" i="16" l="1"/>
  <c r="H11" i="4"/>
  <c r="J11" i="4" s="1"/>
  <c r="H11" i="7"/>
  <c r="H9" i="7"/>
  <c r="K40" i="14"/>
  <c r="B4" i="5"/>
  <c r="E4" i="5" s="1"/>
  <c r="H7" i="4"/>
  <c r="J7" i="4" s="1"/>
  <c r="S61" i="14"/>
  <c r="B8" i="5"/>
  <c r="B13" i="5"/>
  <c r="K7" i="9"/>
  <c r="B12" i="5"/>
  <c r="E12" i="5" s="1"/>
  <c r="F12" i="5" s="1"/>
  <c r="B10" i="5"/>
  <c r="H12" i="9"/>
  <c r="L12" i="9" s="1"/>
  <c r="K12" i="9"/>
  <c r="B11" i="5"/>
  <c r="E11" i="5" s="1"/>
  <c r="F11" i="5" s="1"/>
  <c r="B9" i="5"/>
  <c r="H15" i="10"/>
  <c r="L15" i="10" s="1"/>
  <c r="F64" i="14"/>
  <c r="H15" i="4"/>
  <c r="J15" i="4" s="1"/>
  <c r="H17" i="10"/>
  <c r="L17" i="10" s="1"/>
  <c r="F66" i="14"/>
  <c r="F16" i="10"/>
  <c r="K16" i="10" s="1"/>
  <c r="D65" i="14"/>
  <c r="H17" i="14"/>
  <c r="L17" i="14" s="1"/>
  <c r="H18" i="14"/>
  <c r="L18" i="14" s="1"/>
  <c r="H19" i="14"/>
  <c r="L19" i="14" s="1"/>
  <c r="H20" i="14"/>
  <c r="L20" i="14" s="1"/>
  <c r="H25" i="14"/>
  <c r="L25" i="14" s="1"/>
  <c r="H31" i="14"/>
  <c r="L31" i="14" s="1"/>
  <c r="H32" i="14"/>
  <c r="L32" i="14" s="1"/>
  <c r="F51" i="14"/>
  <c r="K51" i="14" s="1"/>
  <c r="H40" i="14"/>
  <c r="L40" i="14" s="1"/>
  <c r="H41" i="14"/>
  <c r="L41" i="14" s="1"/>
  <c r="H49" i="14"/>
  <c r="L49" i="14" s="1"/>
  <c r="F37" i="14"/>
  <c r="K37" i="14" s="1"/>
  <c r="H7" i="14"/>
  <c r="L7" i="14" s="1"/>
  <c r="H8" i="14"/>
  <c r="L8" i="14" s="1"/>
  <c r="H11" i="14"/>
  <c r="L11" i="14" s="1"/>
  <c r="H12" i="14"/>
  <c r="L12" i="14" s="1"/>
  <c r="H13" i="14"/>
  <c r="L13" i="14" s="1"/>
  <c r="H14" i="14"/>
  <c r="L14" i="14" s="1"/>
  <c r="H15" i="14"/>
  <c r="L15" i="14" s="1"/>
  <c r="H22" i="14"/>
  <c r="L22" i="14" s="1"/>
  <c r="H23" i="14"/>
  <c r="L23" i="14" s="1"/>
  <c r="H27" i="14"/>
  <c r="L27" i="14" s="1"/>
  <c r="H28" i="14"/>
  <c r="L28" i="14" s="1"/>
  <c r="H29" i="14"/>
  <c r="L29" i="14" s="1"/>
  <c r="H34" i="14"/>
  <c r="L34" i="14" s="1"/>
  <c r="H35" i="14"/>
  <c r="L35" i="14" s="1"/>
  <c r="H43" i="14"/>
  <c r="L43" i="14" s="1"/>
  <c r="H9" i="14"/>
  <c r="L9" i="14" s="1"/>
  <c r="H21" i="14"/>
  <c r="L21" i="14" s="1"/>
  <c r="H33" i="14"/>
  <c r="L33" i="14" s="1"/>
  <c r="H42" i="14"/>
  <c r="L42" i="14" s="1"/>
  <c r="H44" i="14"/>
  <c r="L44" i="14" s="1"/>
  <c r="H46" i="14"/>
  <c r="L46" i="14" s="1"/>
  <c r="H48" i="14"/>
  <c r="L48" i="14" s="1"/>
  <c r="H50" i="14"/>
  <c r="L50" i="14" s="1"/>
  <c r="H10" i="14"/>
  <c r="L10" i="14" s="1"/>
  <c r="H16" i="14"/>
  <c r="L16" i="14" s="1"/>
  <c r="H24" i="14"/>
  <c r="L24" i="14" s="1"/>
  <c r="H26" i="14"/>
  <c r="L26" i="14" s="1"/>
  <c r="H30" i="14"/>
  <c r="L30" i="14" s="1"/>
  <c r="H36" i="14"/>
  <c r="L36" i="14" s="1"/>
  <c r="H12" i="4"/>
  <c r="J12" i="4" s="1"/>
  <c r="H20" i="4"/>
  <c r="J20" i="4" s="1"/>
  <c r="H16" i="7"/>
  <c r="J16" i="7" s="1"/>
  <c r="H18" i="7"/>
  <c r="J18" i="7" s="1"/>
  <c r="H22" i="7"/>
  <c r="J22" i="7" s="1"/>
  <c r="H24" i="7"/>
  <c r="J24" i="7" s="1"/>
  <c r="H26" i="7"/>
  <c r="J26" i="7" s="1"/>
  <c r="H28" i="7"/>
  <c r="J28" i="7" s="1"/>
  <c r="H30" i="7"/>
  <c r="J30" i="7" s="1"/>
  <c r="H32" i="7"/>
  <c r="J32" i="7" s="1"/>
  <c r="H34" i="7"/>
  <c r="J34" i="7" s="1"/>
  <c r="H12" i="8"/>
  <c r="J12" i="8" s="1"/>
  <c r="H14" i="8"/>
  <c r="J14" i="8" s="1"/>
  <c r="H16" i="8"/>
  <c r="J16" i="8" s="1"/>
  <c r="H18" i="8"/>
  <c r="J18" i="8" s="1"/>
  <c r="H20" i="8"/>
  <c r="J20" i="8" s="1"/>
  <c r="H22" i="8"/>
  <c r="J22" i="8" s="1"/>
  <c r="H24" i="8"/>
  <c r="J24" i="8" s="1"/>
  <c r="H26" i="8"/>
  <c r="J26" i="8" s="1"/>
  <c r="H28" i="8"/>
  <c r="J28" i="8" s="1"/>
  <c r="H30" i="8"/>
  <c r="J30" i="8" s="1"/>
  <c r="H32" i="8"/>
  <c r="J32" i="8" s="1"/>
  <c r="H34" i="8"/>
  <c r="J34" i="8" s="1"/>
  <c r="H13" i="4"/>
  <c r="J13" i="4" s="1"/>
  <c r="H14" i="4"/>
  <c r="J14" i="4" s="1"/>
  <c r="H13" i="7"/>
  <c r="J13" i="7" s="1"/>
  <c r="H15" i="7"/>
  <c r="J15" i="7" s="1"/>
  <c r="H17" i="7"/>
  <c r="J17" i="7" s="1"/>
  <c r="H19" i="7"/>
  <c r="J19" i="7" s="1"/>
  <c r="H21" i="7"/>
  <c r="J21" i="7" s="1"/>
  <c r="H23" i="7"/>
  <c r="J23" i="7" s="1"/>
  <c r="H25" i="7"/>
  <c r="J25" i="7" s="1"/>
  <c r="H27" i="7"/>
  <c r="J27" i="7" s="1"/>
  <c r="H29" i="7"/>
  <c r="J29" i="7" s="1"/>
  <c r="H31" i="7"/>
  <c r="J31" i="7" s="1"/>
  <c r="H33" i="7"/>
  <c r="J33" i="7" s="1"/>
  <c r="H35" i="7"/>
  <c r="J35" i="7" s="1"/>
  <c r="H13" i="8"/>
  <c r="J13" i="8" s="1"/>
  <c r="H15" i="8"/>
  <c r="J15" i="8" s="1"/>
  <c r="H17" i="8"/>
  <c r="J17" i="8" s="1"/>
  <c r="H19" i="8"/>
  <c r="J19" i="8" s="1"/>
  <c r="H21" i="8"/>
  <c r="J21" i="8" s="1"/>
  <c r="H23" i="8"/>
  <c r="J23" i="8" s="1"/>
  <c r="H25" i="8"/>
  <c r="J25" i="8" s="1"/>
  <c r="H27" i="8"/>
  <c r="J27" i="8" s="1"/>
  <c r="H29" i="8"/>
  <c r="J29" i="8" s="1"/>
  <c r="H31" i="8"/>
  <c r="J31" i="8" s="1"/>
  <c r="H33" i="8"/>
  <c r="J33" i="8" s="1"/>
  <c r="H35" i="8"/>
  <c r="J35" i="8" s="1"/>
  <c r="H13" i="9"/>
  <c r="L13" i="9" s="1"/>
  <c r="H11" i="9"/>
  <c r="L11" i="9" s="1"/>
  <c r="H36" i="7"/>
  <c r="J36" i="7" s="1"/>
  <c r="H36" i="8"/>
  <c r="J36" i="8" s="1"/>
  <c r="H36" i="4"/>
  <c r="J36" i="4" s="1"/>
  <c r="H12" i="7"/>
  <c r="J12" i="7" s="1"/>
  <c r="H14" i="7"/>
  <c r="J14" i="7" s="1"/>
  <c r="H20" i="7"/>
  <c r="J20" i="7" s="1"/>
  <c r="H36" i="9"/>
  <c r="L36" i="9" s="1"/>
  <c r="H7" i="9"/>
  <c r="L7" i="9" s="1"/>
  <c r="K64" i="14"/>
  <c r="K65" i="14"/>
  <c r="K66" i="14"/>
  <c r="H12" i="11"/>
  <c r="J12" i="11" s="1"/>
  <c r="H16" i="11"/>
  <c r="J16" i="11" s="1"/>
  <c r="H18" i="11"/>
  <c r="J18" i="11" s="1"/>
  <c r="H12" i="12"/>
  <c r="J12" i="12" s="1"/>
  <c r="H16" i="12"/>
  <c r="J16" i="12" s="1"/>
  <c r="H12" i="13"/>
  <c r="J12" i="13" s="1"/>
  <c r="H14" i="13"/>
  <c r="J14" i="13" s="1"/>
  <c r="H16" i="13"/>
  <c r="J16" i="13" s="1"/>
  <c r="H15" i="11"/>
  <c r="J15" i="11" s="1"/>
  <c r="H17" i="11"/>
  <c r="J17" i="11" s="1"/>
  <c r="H15" i="12"/>
  <c r="J15" i="12" s="1"/>
  <c r="H17" i="12"/>
  <c r="J17" i="12" s="1"/>
  <c r="H13" i="13"/>
  <c r="J13" i="13" s="1"/>
  <c r="H15" i="13"/>
  <c r="J15" i="13" s="1"/>
  <c r="H17" i="13"/>
  <c r="J17" i="13" s="1"/>
  <c r="H18" i="12"/>
  <c r="J18" i="12" s="1"/>
  <c r="D79" i="14"/>
  <c r="D78" i="14"/>
  <c r="D77" i="14"/>
  <c r="D76" i="14"/>
  <c r="F12" i="10"/>
  <c r="K12" i="10" s="1"/>
  <c r="F11" i="10"/>
  <c r="K11" i="10" s="1"/>
  <c r="F9" i="10"/>
  <c r="F30" i="13"/>
  <c r="H30" i="13" s="1"/>
  <c r="J30" i="13" s="1"/>
  <c r="F29" i="13"/>
  <c r="H29" i="13" s="1"/>
  <c r="J29" i="13" s="1"/>
  <c r="F28" i="13"/>
  <c r="H28" i="13" s="1"/>
  <c r="J28" i="13" s="1"/>
  <c r="F27" i="13"/>
  <c r="F23" i="13"/>
  <c r="H23" i="13" s="1"/>
  <c r="J23" i="13" s="1"/>
  <c r="F18" i="13"/>
  <c r="H18" i="13" s="1"/>
  <c r="J18" i="13" s="1"/>
  <c r="F22" i="13"/>
  <c r="H22" i="13" s="1"/>
  <c r="J22" i="13" s="1"/>
  <c r="F21" i="13"/>
  <c r="H21" i="13" s="1"/>
  <c r="J21" i="13" s="1"/>
  <c r="F20" i="13"/>
  <c r="F19" i="13"/>
  <c r="F24" i="13"/>
  <c r="H24" i="13" s="1"/>
  <c r="J24" i="13" s="1"/>
  <c r="F11" i="13"/>
  <c r="H11" i="13" s="1"/>
  <c r="J11" i="13" s="1"/>
  <c r="F10" i="13"/>
  <c r="H10" i="13" s="1"/>
  <c r="J10" i="13" s="1"/>
  <c r="F8" i="13"/>
  <c r="F25" i="13"/>
  <c r="H25" i="13" s="1"/>
  <c r="J25" i="13" s="1"/>
  <c r="F9" i="13"/>
  <c r="H9" i="13" s="1"/>
  <c r="F30" i="12"/>
  <c r="H30" i="12" s="1"/>
  <c r="J30" i="12" s="1"/>
  <c r="F29" i="12"/>
  <c r="H29" i="12" s="1"/>
  <c r="J29" i="12" s="1"/>
  <c r="F28" i="12"/>
  <c r="H28" i="12" s="1"/>
  <c r="J28" i="12" s="1"/>
  <c r="F27" i="12"/>
  <c r="F23" i="12"/>
  <c r="H23" i="12" s="1"/>
  <c r="J23" i="12" s="1"/>
  <c r="F13" i="12"/>
  <c r="H13" i="12" s="1"/>
  <c r="J13" i="12" s="1"/>
  <c r="F22" i="12"/>
  <c r="H22" i="12" s="1"/>
  <c r="J22" i="12" s="1"/>
  <c r="F21" i="12"/>
  <c r="H21" i="12" s="1"/>
  <c r="J21" i="12" s="1"/>
  <c r="F20" i="12"/>
  <c r="H20" i="12" s="1"/>
  <c r="J20" i="12" s="1"/>
  <c r="F19" i="12"/>
  <c r="H19" i="12" s="1"/>
  <c r="J19" i="12" s="1"/>
  <c r="F14" i="12"/>
  <c r="H14" i="12" s="1"/>
  <c r="F24" i="12"/>
  <c r="H24" i="12" s="1"/>
  <c r="J24" i="12" s="1"/>
  <c r="F11" i="12"/>
  <c r="H11" i="12" s="1"/>
  <c r="J11" i="12" s="1"/>
  <c r="F10" i="12"/>
  <c r="H10" i="12" s="1"/>
  <c r="J10" i="12" s="1"/>
  <c r="F8" i="12"/>
  <c r="F25" i="12"/>
  <c r="H25" i="12" s="1"/>
  <c r="J25" i="12" s="1"/>
  <c r="F9" i="12"/>
  <c r="H9" i="12" s="1"/>
  <c r="F30" i="11"/>
  <c r="H30" i="11" s="1"/>
  <c r="J30" i="11" s="1"/>
  <c r="F29" i="11"/>
  <c r="H29" i="11" s="1"/>
  <c r="J29" i="11" s="1"/>
  <c r="F28" i="11"/>
  <c r="H28" i="11" s="1"/>
  <c r="J28" i="11" s="1"/>
  <c r="F27" i="11"/>
  <c r="F23" i="11"/>
  <c r="H23" i="11" s="1"/>
  <c r="J23" i="11" s="1"/>
  <c r="F13" i="11"/>
  <c r="H13" i="11" s="1"/>
  <c r="J13" i="11" s="1"/>
  <c r="F22" i="11"/>
  <c r="H22" i="11" s="1"/>
  <c r="J22" i="11" s="1"/>
  <c r="F21" i="11"/>
  <c r="H21" i="11" s="1"/>
  <c r="J21" i="11" s="1"/>
  <c r="F20" i="11"/>
  <c r="H20" i="11" s="1"/>
  <c r="J20" i="11" s="1"/>
  <c r="F19" i="11"/>
  <c r="H19" i="11" s="1"/>
  <c r="J19" i="11" s="1"/>
  <c r="F14" i="11"/>
  <c r="H14" i="11" s="1"/>
  <c r="J14" i="11" s="1"/>
  <c r="F24" i="11"/>
  <c r="H24" i="11" s="1"/>
  <c r="J24" i="11" s="1"/>
  <c r="F11" i="11"/>
  <c r="H11" i="11" s="1"/>
  <c r="F10" i="11"/>
  <c r="H10" i="11" s="1"/>
  <c r="J10" i="11" s="1"/>
  <c r="F8" i="11"/>
  <c r="F25" i="11"/>
  <c r="H25" i="11" s="1"/>
  <c r="J25" i="11" s="1"/>
  <c r="F9" i="11"/>
  <c r="H9" i="11" s="1"/>
  <c r="J9" i="11" s="1"/>
  <c r="F30" i="10"/>
  <c r="F28" i="10"/>
  <c r="K28" i="10" s="1"/>
  <c r="F23" i="10"/>
  <c r="F18" i="10"/>
  <c r="F13" i="10"/>
  <c r="K13" i="10" s="1"/>
  <c r="F22" i="10"/>
  <c r="K22" i="10" s="1"/>
  <c r="F21" i="10"/>
  <c r="F20" i="10"/>
  <c r="K20" i="10" s="1"/>
  <c r="F19" i="10"/>
  <c r="K19" i="10" s="1"/>
  <c r="F14" i="10"/>
  <c r="K14" i="10" s="1"/>
  <c r="F24" i="10"/>
  <c r="K24" i="10" s="1"/>
  <c r="F10" i="10"/>
  <c r="K10" i="10" s="1"/>
  <c r="F8" i="10"/>
  <c r="F25" i="10"/>
  <c r="K25" i="10" s="1"/>
  <c r="A50" i="8"/>
  <c r="A49" i="8"/>
  <c r="A48" i="8"/>
  <c r="A46" i="8"/>
  <c r="A44" i="8"/>
  <c r="A43" i="8"/>
  <c r="A42" i="8"/>
  <c r="A41" i="8"/>
  <c r="A40" i="8"/>
  <c r="A38" i="8"/>
  <c r="A50" i="7"/>
  <c r="A49" i="7"/>
  <c r="A48" i="7"/>
  <c r="A46" i="7"/>
  <c r="A44" i="7"/>
  <c r="A43" i="7"/>
  <c r="A42" i="7"/>
  <c r="A41" i="7"/>
  <c r="A40" i="7"/>
  <c r="A38" i="7"/>
  <c r="A38" i="4"/>
  <c r="A40" i="4"/>
  <c r="A41" i="4"/>
  <c r="A42" i="4"/>
  <c r="A43" i="4"/>
  <c r="A44" i="4"/>
  <c r="A46" i="4"/>
  <c r="A48" i="4"/>
  <c r="A49" i="4"/>
  <c r="A50" i="4"/>
  <c r="F8" i="9"/>
  <c r="H8" i="7"/>
  <c r="J8" i="7" s="1"/>
  <c r="H8" i="8"/>
  <c r="J8" i="8" s="1"/>
  <c r="H8" i="4"/>
  <c r="J8" i="4" s="1"/>
  <c r="F50" i="9"/>
  <c r="K50" i="9" s="1"/>
  <c r="F49" i="9"/>
  <c r="F47" i="9"/>
  <c r="K47" i="9" s="1"/>
  <c r="F45" i="9"/>
  <c r="K45" i="9" s="1"/>
  <c r="F44" i="9"/>
  <c r="K44" i="9" s="1"/>
  <c r="F43" i="9"/>
  <c r="K43" i="9" s="1"/>
  <c r="F42" i="9"/>
  <c r="K42" i="9" s="1"/>
  <c r="F41" i="9"/>
  <c r="K41" i="9" s="1"/>
  <c r="F35" i="9"/>
  <c r="F17" i="9"/>
  <c r="K17" i="9" s="1"/>
  <c r="F18" i="9"/>
  <c r="F21" i="9"/>
  <c r="F20" i="9"/>
  <c r="K20" i="9" s="1"/>
  <c r="F19" i="9"/>
  <c r="F9" i="9"/>
  <c r="K9" i="9" s="1"/>
  <c r="F37" i="9"/>
  <c r="F14" i="9"/>
  <c r="F23" i="9"/>
  <c r="F24" i="9"/>
  <c r="K24" i="9" s="1"/>
  <c r="F25" i="9"/>
  <c r="F26" i="9"/>
  <c r="F16" i="9"/>
  <c r="F28" i="9"/>
  <c r="F29" i="9"/>
  <c r="F15" i="9"/>
  <c r="F30" i="9"/>
  <c r="F31" i="9"/>
  <c r="F27" i="9"/>
  <c r="F34" i="9"/>
  <c r="F32" i="9"/>
  <c r="F33" i="9"/>
  <c r="F51" i="9"/>
  <c r="F50" i="8"/>
  <c r="H50" i="8" s="1"/>
  <c r="J50" i="8" s="1"/>
  <c r="F49" i="8"/>
  <c r="H49" i="8" s="1"/>
  <c r="J49" i="8" s="1"/>
  <c r="F48" i="8"/>
  <c r="H48" i="8" s="1"/>
  <c r="J48" i="8" s="1"/>
  <c r="F46" i="8"/>
  <c r="H46" i="8" s="1"/>
  <c r="J46" i="8" s="1"/>
  <c r="F44" i="8"/>
  <c r="H44" i="8" s="1"/>
  <c r="J44" i="8" s="1"/>
  <c r="F43" i="8"/>
  <c r="H43" i="8" s="1"/>
  <c r="J43" i="8" s="1"/>
  <c r="F42" i="8"/>
  <c r="H42" i="8" s="1"/>
  <c r="J42" i="8" s="1"/>
  <c r="F41" i="8"/>
  <c r="H41" i="8" s="1"/>
  <c r="J41" i="8" s="1"/>
  <c r="F40" i="8"/>
  <c r="H40" i="8" s="1"/>
  <c r="H7" i="8"/>
  <c r="J7" i="8" s="1"/>
  <c r="J7" i="9" s="1"/>
  <c r="H10" i="8"/>
  <c r="J10" i="8" s="1"/>
  <c r="H11" i="8"/>
  <c r="J11" i="8" s="1"/>
  <c r="H9" i="8"/>
  <c r="J9" i="8" s="1"/>
  <c r="F50" i="7"/>
  <c r="H50" i="7" s="1"/>
  <c r="J50" i="7" s="1"/>
  <c r="F49" i="7"/>
  <c r="H49" i="7" s="1"/>
  <c r="J49" i="7" s="1"/>
  <c r="F48" i="7"/>
  <c r="H48" i="7" s="1"/>
  <c r="J48" i="7" s="1"/>
  <c r="F46" i="7"/>
  <c r="H46" i="7" s="1"/>
  <c r="J46" i="7" s="1"/>
  <c r="F44" i="7"/>
  <c r="H44" i="7" s="1"/>
  <c r="J44" i="7" s="1"/>
  <c r="F43" i="7"/>
  <c r="H43" i="7" s="1"/>
  <c r="J43" i="7" s="1"/>
  <c r="F42" i="7"/>
  <c r="H42" i="7" s="1"/>
  <c r="J42" i="7" s="1"/>
  <c r="F41" i="7"/>
  <c r="H41" i="7" s="1"/>
  <c r="J41" i="7" s="1"/>
  <c r="F40" i="7"/>
  <c r="H40" i="7" s="1"/>
  <c r="J10" i="7"/>
  <c r="J11" i="7"/>
  <c r="J9" i="7"/>
  <c r="E8" i="5"/>
  <c r="E9" i="5"/>
  <c r="F9" i="5" s="1"/>
  <c r="E10" i="5"/>
  <c r="F10" i="5" s="1"/>
  <c r="E13" i="5"/>
  <c r="F13" i="5" s="1"/>
  <c r="F25" i="4"/>
  <c r="F30" i="4"/>
  <c r="F32" i="4"/>
  <c r="F23" i="4"/>
  <c r="H23" i="4" s="1"/>
  <c r="F24" i="4"/>
  <c r="H9" i="4"/>
  <c r="J9" i="4" s="1"/>
  <c r="F27" i="4"/>
  <c r="F28" i="4"/>
  <c r="F29" i="4"/>
  <c r="F35" i="4"/>
  <c r="F31" i="4"/>
  <c r="F22" i="4"/>
  <c r="F16" i="4"/>
  <c r="J10" i="4"/>
  <c r="F19" i="4"/>
  <c r="F26" i="4"/>
  <c r="F33" i="4"/>
  <c r="F21" i="4"/>
  <c r="F18" i="4"/>
  <c r="F17" i="4"/>
  <c r="F40" i="4"/>
  <c r="H40" i="4" s="1"/>
  <c r="J40" i="4" s="1"/>
  <c r="F41" i="4"/>
  <c r="H41" i="4" s="1"/>
  <c r="F42" i="4"/>
  <c r="H42" i="4" s="1"/>
  <c r="J42" i="4" s="1"/>
  <c r="F43" i="4"/>
  <c r="H43" i="4" s="1"/>
  <c r="J43" i="4" s="1"/>
  <c r="F44" i="4"/>
  <c r="H44" i="4" s="1"/>
  <c r="J44" i="4" s="1"/>
  <c r="F46" i="4"/>
  <c r="H46" i="4" s="1"/>
  <c r="J46" i="4" s="1"/>
  <c r="F50" i="4"/>
  <c r="H50" i="4" s="1"/>
  <c r="J50" i="4" s="1"/>
  <c r="F49" i="4"/>
  <c r="H49" i="4" s="1"/>
  <c r="J49" i="4" s="1"/>
  <c r="F48" i="4"/>
  <c r="H48" i="4" s="1"/>
  <c r="J48" i="4" s="1"/>
  <c r="F34" i="4"/>
  <c r="J9" i="9" l="1"/>
  <c r="J11" i="9"/>
  <c r="M11" i="9" s="1"/>
  <c r="J13" i="9"/>
  <c r="M13" i="9" s="1"/>
  <c r="J49" i="9"/>
  <c r="J48" i="14" s="1"/>
  <c r="J15" i="9"/>
  <c r="J15" i="14" s="1"/>
  <c r="J45" i="9"/>
  <c r="J44" i="14" s="1"/>
  <c r="J43" i="9"/>
  <c r="J42" i="14" s="1"/>
  <c r="J25" i="10"/>
  <c r="J74" i="14" s="1"/>
  <c r="J10" i="10"/>
  <c r="J24" i="10"/>
  <c r="J21" i="10"/>
  <c r="J13" i="10"/>
  <c r="J62" i="14" s="1"/>
  <c r="J29" i="10"/>
  <c r="J30" i="10"/>
  <c r="J37" i="9"/>
  <c r="M37" i="9" s="1"/>
  <c r="J7" i="14"/>
  <c r="M7" i="9"/>
  <c r="J11" i="14"/>
  <c r="J13" i="14"/>
  <c r="H51" i="9"/>
  <c r="L51" i="9" s="1"/>
  <c r="K51" i="9"/>
  <c r="H32" i="9"/>
  <c r="L32" i="9" s="1"/>
  <c r="K32" i="9"/>
  <c r="H27" i="9"/>
  <c r="L27" i="9" s="1"/>
  <c r="K27" i="9"/>
  <c r="H30" i="9"/>
  <c r="L30" i="9" s="1"/>
  <c r="K30" i="9"/>
  <c r="H29" i="9"/>
  <c r="L29" i="9" s="1"/>
  <c r="K29" i="9"/>
  <c r="H16" i="9"/>
  <c r="L16" i="9" s="1"/>
  <c r="K16" i="9"/>
  <c r="H25" i="9"/>
  <c r="L25" i="9" s="1"/>
  <c r="K25" i="9"/>
  <c r="H23" i="9"/>
  <c r="L23" i="9" s="1"/>
  <c r="K23" i="9"/>
  <c r="H37" i="9"/>
  <c r="L37" i="9" s="1"/>
  <c r="K37" i="9"/>
  <c r="H19" i="9"/>
  <c r="L19" i="9" s="1"/>
  <c r="K19" i="9"/>
  <c r="H21" i="9"/>
  <c r="L21" i="9" s="1"/>
  <c r="K21" i="9"/>
  <c r="H49" i="9"/>
  <c r="L49" i="9" s="1"/>
  <c r="K49" i="9"/>
  <c r="F67" i="14"/>
  <c r="K18" i="10"/>
  <c r="B21" i="5"/>
  <c r="E21" i="5" s="1"/>
  <c r="K9" i="10"/>
  <c r="J50" i="9"/>
  <c r="J47" i="9"/>
  <c r="J44" i="9"/>
  <c r="J10" i="9"/>
  <c r="J8" i="9"/>
  <c r="J22" i="10"/>
  <c r="J71" i="14" s="1"/>
  <c r="J23" i="10"/>
  <c r="J28" i="10"/>
  <c r="J15" i="10"/>
  <c r="J18" i="10"/>
  <c r="J67" i="14" s="1"/>
  <c r="J12" i="10"/>
  <c r="J14" i="9"/>
  <c r="J12" i="9"/>
  <c r="J9" i="14"/>
  <c r="M9" i="9"/>
  <c r="H33" i="9"/>
  <c r="L33" i="9" s="1"/>
  <c r="K33" i="9"/>
  <c r="H34" i="9"/>
  <c r="L34" i="9" s="1"/>
  <c r="K34" i="9"/>
  <c r="H31" i="9"/>
  <c r="L31" i="9" s="1"/>
  <c r="K31" i="9"/>
  <c r="H15" i="9"/>
  <c r="L15" i="9" s="1"/>
  <c r="K15" i="9"/>
  <c r="H28" i="9"/>
  <c r="L28" i="9" s="1"/>
  <c r="K28" i="9"/>
  <c r="H26" i="9"/>
  <c r="L26" i="9" s="1"/>
  <c r="K26" i="9"/>
  <c r="H14" i="9"/>
  <c r="L14" i="9" s="1"/>
  <c r="K14" i="9"/>
  <c r="H18" i="9"/>
  <c r="L18" i="9" s="1"/>
  <c r="K18" i="9"/>
  <c r="H35" i="9"/>
  <c r="L35" i="9" s="1"/>
  <c r="K35" i="9"/>
  <c r="H8" i="9"/>
  <c r="L8" i="9" s="1"/>
  <c r="K8" i="9"/>
  <c r="F57" i="14"/>
  <c r="K8" i="10"/>
  <c r="K57" i="14" s="1"/>
  <c r="F70" i="14"/>
  <c r="K21" i="10"/>
  <c r="F72" i="14"/>
  <c r="K23" i="10"/>
  <c r="K72" i="14" s="1"/>
  <c r="J17" i="10"/>
  <c r="J16" i="10"/>
  <c r="J20" i="9"/>
  <c r="J51" i="9"/>
  <c r="F79" i="14"/>
  <c r="K30" i="10"/>
  <c r="K79" i="14" s="1"/>
  <c r="F51" i="8"/>
  <c r="F27" i="10"/>
  <c r="F31" i="10" s="1"/>
  <c r="K31" i="10" s="1"/>
  <c r="F29" i="10"/>
  <c r="F78" i="14" s="1"/>
  <c r="F8" i="5"/>
  <c r="H17" i="9"/>
  <c r="L17" i="9" s="1"/>
  <c r="B16" i="5"/>
  <c r="E16" i="5" s="1"/>
  <c r="F16" i="5" s="1"/>
  <c r="W48" i="9"/>
  <c r="Y48" i="9"/>
  <c r="AA48" i="9"/>
  <c r="V48" i="9"/>
  <c r="X48" i="9"/>
  <c r="Z48" i="9"/>
  <c r="K73" i="14"/>
  <c r="F73" i="14"/>
  <c r="B29" i="5"/>
  <c r="E29" i="5" s="1"/>
  <c r="F29" i="5" s="1"/>
  <c r="F68" i="14"/>
  <c r="B27" i="5"/>
  <c r="E27" i="5" s="1"/>
  <c r="F27" i="5" s="1"/>
  <c r="F62" i="14"/>
  <c r="B25" i="5"/>
  <c r="E25" i="5" s="1"/>
  <c r="F25" i="5" s="1"/>
  <c r="K77" i="14"/>
  <c r="F77" i="14"/>
  <c r="B32" i="5"/>
  <c r="E32" i="5" s="1"/>
  <c r="F32" i="5" s="1"/>
  <c r="K60" i="14"/>
  <c r="F60" i="14"/>
  <c r="B23" i="5"/>
  <c r="E23" i="5" s="1"/>
  <c r="F23" i="5" s="1"/>
  <c r="H16" i="10"/>
  <c r="L16" i="10" s="1"/>
  <c r="F65" i="14"/>
  <c r="L66" i="14"/>
  <c r="H66" i="14"/>
  <c r="F26" i="10"/>
  <c r="H24" i="9"/>
  <c r="L24" i="9" s="1"/>
  <c r="B17" i="5"/>
  <c r="E17" i="5" s="1"/>
  <c r="F17" i="5" s="1"/>
  <c r="H9" i="9"/>
  <c r="L9" i="9" s="1"/>
  <c r="B14" i="5"/>
  <c r="E14" i="5" s="1"/>
  <c r="F14" i="5" s="1"/>
  <c r="W46" i="9"/>
  <c r="Y46" i="9"/>
  <c r="AA46" i="9"/>
  <c r="V46" i="9"/>
  <c r="X46" i="9"/>
  <c r="Z46" i="9"/>
  <c r="F74" i="14"/>
  <c r="B30" i="5"/>
  <c r="E30" i="5" s="1"/>
  <c r="F30" i="5" s="1"/>
  <c r="F59" i="14"/>
  <c r="B22" i="5"/>
  <c r="E22" i="5" s="1"/>
  <c r="F22" i="5" s="1"/>
  <c r="K63" i="14"/>
  <c r="F63" i="14"/>
  <c r="B26" i="5"/>
  <c r="E26" i="5" s="1"/>
  <c r="F26" i="5" s="1"/>
  <c r="K69" i="14"/>
  <c r="F69" i="14"/>
  <c r="B28" i="5"/>
  <c r="E28" i="5" s="1"/>
  <c r="F28" i="5" s="1"/>
  <c r="K71" i="14"/>
  <c r="F71" i="14"/>
  <c r="F58" i="14"/>
  <c r="F61" i="14"/>
  <c r="B24" i="5"/>
  <c r="E24" i="5" s="1"/>
  <c r="F24" i="5" s="1"/>
  <c r="L64" i="14"/>
  <c r="H64" i="14"/>
  <c r="H37" i="14"/>
  <c r="L37" i="14" s="1"/>
  <c r="F53" i="14"/>
  <c r="K53" i="14" s="1"/>
  <c r="H51" i="14"/>
  <c r="L51" i="14" s="1"/>
  <c r="E5" i="5"/>
  <c r="F4" i="5"/>
  <c r="H34" i="4"/>
  <c r="J34" i="4" s="1"/>
  <c r="J35" i="9" s="1"/>
  <c r="H17" i="4"/>
  <c r="J17" i="4" s="1"/>
  <c r="J17" i="9" s="1"/>
  <c r="H21" i="4"/>
  <c r="J21" i="4" s="1"/>
  <c r="J21" i="9" s="1"/>
  <c r="H26" i="4"/>
  <c r="J26" i="4" s="1"/>
  <c r="J27" i="9" s="1"/>
  <c r="H31" i="4"/>
  <c r="J31" i="4" s="1"/>
  <c r="J32" i="9" s="1"/>
  <c r="H27" i="4"/>
  <c r="J27" i="4" s="1"/>
  <c r="J28" i="9" s="1"/>
  <c r="H24" i="4"/>
  <c r="J24" i="4" s="1"/>
  <c r="J25" i="9" s="1"/>
  <c r="H32" i="4"/>
  <c r="J32" i="4" s="1"/>
  <c r="J33" i="9" s="1"/>
  <c r="H25" i="4"/>
  <c r="J25" i="4" s="1"/>
  <c r="J26" i="9" s="1"/>
  <c r="H18" i="4"/>
  <c r="J18" i="4" s="1"/>
  <c r="J18" i="9" s="1"/>
  <c r="H33" i="4"/>
  <c r="J33" i="4" s="1"/>
  <c r="J34" i="9" s="1"/>
  <c r="H19" i="4"/>
  <c r="J19" i="4" s="1"/>
  <c r="J19" i="9" s="1"/>
  <c r="H16" i="4"/>
  <c r="J16" i="4" s="1"/>
  <c r="J16" i="9" s="1"/>
  <c r="H22" i="4"/>
  <c r="J22" i="4" s="1"/>
  <c r="J23" i="9" s="1"/>
  <c r="H35" i="4"/>
  <c r="J35" i="4" s="1"/>
  <c r="J36" i="9" s="1"/>
  <c r="H29" i="4"/>
  <c r="J29" i="4" s="1"/>
  <c r="J30" i="9" s="1"/>
  <c r="H28" i="4"/>
  <c r="J28" i="4" s="1"/>
  <c r="J29" i="9" s="1"/>
  <c r="H30" i="4"/>
  <c r="J30" i="4" s="1"/>
  <c r="J31" i="9" s="1"/>
  <c r="H20" i="9"/>
  <c r="L20" i="9" s="1"/>
  <c r="F37" i="8"/>
  <c r="F10" i="9"/>
  <c r="F38" i="9" s="1"/>
  <c r="K38" i="9" s="1"/>
  <c r="H37" i="8"/>
  <c r="J40" i="8"/>
  <c r="J51" i="8" s="1"/>
  <c r="H51" i="8"/>
  <c r="J37" i="8"/>
  <c r="H45" i="9"/>
  <c r="L45" i="9" s="1"/>
  <c r="H41" i="9"/>
  <c r="L41" i="9" s="1"/>
  <c r="H43" i="9"/>
  <c r="L43" i="9" s="1"/>
  <c r="F51" i="7"/>
  <c r="H37" i="7"/>
  <c r="F37" i="7"/>
  <c r="J40" i="7"/>
  <c r="J51" i="7" s="1"/>
  <c r="H51" i="7"/>
  <c r="J37" i="7"/>
  <c r="F51" i="4"/>
  <c r="J41" i="4"/>
  <c r="J42" i="9" s="1"/>
  <c r="H51" i="4"/>
  <c r="J23" i="4"/>
  <c r="J24" i="9" s="1"/>
  <c r="F37" i="4"/>
  <c r="H42" i="9"/>
  <c r="L42" i="9" s="1"/>
  <c r="J59" i="14"/>
  <c r="J73" i="14"/>
  <c r="J70" i="14"/>
  <c r="H50" i="9"/>
  <c r="L50" i="9" s="1"/>
  <c r="H47" i="9"/>
  <c r="L47" i="9" s="1"/>
  <c r="H44" i="9"/>
  <c r="L44" i="9" s="1"/>
  <c r="F52" i="9"/>
  <c r="K52" i="9" s="1"/>
  <c r="H8" i="11"/>
  <c r="F26" i="11"/>
  <c r="J11" i="11"/>
  <c r="J11" i="10" s="1"/>
  <c r="H8" i="12"/>
  <c r="F26" i="12"/>
  <c r="H8" i="13"/>
  <c r="F26" i="13"/>
  <c r="J14" i="12"/>
  <c r="J14" i="10" s="1"/>
  <c r="H19" i="13"/>
  <c r="J19" i="13" s="1"/>
  <c r="J19" i="10" s="1"/>
  <c r="H20" i="13"/>
  <c r="J20" i="13" s="1"/>
  <c r="J20" i="10" s="1"/>
  <c r="K61" i="14"/>
  <c r="H12" i="10"/>
  <c r="L12" i="10" s="1"/>
  <c r="F31" i="13"/>
  <c r="F31" i="12"/>
  <c r="H27" i="12"/>
  <c r="H31" i="12" s="1"/>
  <c r="F31" i="11"/>
  <c r="H27" i="11"/>
  <c r="H31" i="11" s="1"/>
  <c r="J9" i="13"/>
  <c r="H27" i="13"/>
  <c r="J9" i="12"/>
  <c r="H27" i="10"/>
  <c r="H30" i="10"/>
  <c r="L30" i="10" s="1"/>
  <c r="K74" i="14"/>
  <c r="H25" i="10"/>
  <c r="L25" i="10" s="1"/>
  <c r="H8" i="10"/>
  <c r="L8" i="10" s="1"/>
  <c r="K59" i="14"/>
  <c r="H10" i="10"/>
  <c r="L10" i="10" s="1"/>
  <c r="K68" i="14"/>
  <c r="H19" i="10"/>
  <c r="L19" i="10" s="1"/>
  <c r="K70" i="14"/>
  <c r="H21" i="10"/>
  <c r="L21" i="10" s="1"/>
  <c r="K62" i="14"/>
  <c r="H13" i="10"/>
  <c r="L13" i="10" s="1"/>
  <c r="K67" i="14"/>
  <c r="H18" i="10"/>
  <c r="L18" i="10" s="1"/>
  <c r="H23" i="10"/>
  <c r="L23" i="10" s="1"/>
  <c r="H9" i="10"/>
  <c r="K58" i="14"/>
  <c r="H11" i="10"/>
  <c r="L11" i="10" s="1"/>
  <c r="H24" i="10"/>
  <c r="L24" i="10" s="1"/>
  <c r="H14" i="10"/>
  <c r="L14" i="10" s="1"/>
  <c r="H20" i="10"/>
  <c r="L20" i="10" s="1"/>
  <c r="H22" i="10"/>
  <c r="L22" i="10" s="1"/>
  <c r="H28" i="10"/>
  <c r="L28" i="10" s="1"/>
  <c r="H29" i="10"/>
  <c r="L29" i="10" s="1"/>
  <c r="J9" i="10" l="1"/>
  <c r="M9" i="10" s="1"/>
  <c r="M15" i="9"/>
  <c r="Z15" i="9" s="1"/>
  <c r="J36" i="14"/>
  <c r="V36" i="14" s="1"/>
  <c r="F76" i="14"/>
  <c r="M49" i="9"/>
  <c r="Z49" i="9" s="1"/>
  <c r="M45" i="9"/>
  <c r="W45" i="9" s="1"/>
  <c r="J53" i="8"/>
  <c r="F53" i="8"/>
  <c r="F53" i="7"/>
  <c r="M43" i="9"/>
  <c r="W43" i="9" s="1"/>
  <c r="X9" i="10"/>
  <c r="AA9" i="10"/>
  <c r="V9" i="10"/>
  <c r="M20" i="10"/>
  <c r="Z20" i="10"/>
  <c r="X20" i="10"/>
  <c r="V20" i="10"/>
  <c r="AA20" i="10"/>
  <c r="Y20" i="10"/>
  <c r="W20" i="10"/>
  <c r="M14" i="10"/>
  <c r="Z14" i="10"/>
  <c r="X14" i="10"/>
  <c r="V14" i="10"/>
  <c r="AA14" i="10"/>
  <c r="Y14" i="10"/>
  <c r="W14" i="10"/>
  <c r="M11" i="10"/>
  <c r="Z11" i="10"/>
  <c r="X11" i="10"/>
  <c r="AA11" i="10"/>
  <c r="Y11" i="10"/>
  <c r="W11" i="10"/>
  <c r="V11" i="10"/>
  <c r="M16" i="10"/>
  <c r="Z16" i="10"/>
  <c r="X16" i="10"/>
  <c r="V16" i="10"/>
  <c r="AA16" i="10"/>
  <c r="Y16" i="10"/>
  <c r="W16" i="10"/>
  <c r="M12" i="10"/>
  <c r="Y12" i="10"/>
  <c r="W12" i="10"/>
  <c r="V12" i="10"/>
  <c r="AA12" i="10"/>
  <c r="X12" i="10"/>
  <c r="Z12" i="10"/>
  <c r="M15" i="10"/>
  <c r="AA15" i="10"/>
  <c r="Y15" i="10"/>
  <c r="W15" i="10"/>
  <c r="Z15" i="10"/>
  <c r="X15" i="10"/>
  <c r="V15" i="10"/>
  <c r="M23" i="10"/>
  <c r="AA23" i="10"/>
  <c r="AA72" i="14" s="1"/>
  <c r="Y23" i="10"/>
  <c r="Y72" i="14" s="1"/>
  <c r="W23" i="10"/>
  <c r="Z23" i="10"/>
  <c r="X23" i="10"/>
  <c r="X72" i="14" s="1"/>
  <c r="V23" i="10"/>
  <c r="V72" i="14" s="1"/>
  <c r="M15" i="14"/>
  <c r="V15" i="14"/>
  <c r="X15" i="14"/>
  <c r="Z15" i="14"/>
  <c r="W15" i="14"/>
  <c r="Y15" i="14"/>
  <c r="AA15" i="14"/>
  <c r="M13" i="14"/>
  <c r="V13" i="14"/>
  <c r="X13" i="14"/>
  <c r="Z13" i="14"/>
  <c r="W13" i="14"/>
  <c r="Y13" i="14"/>
  <c r="AA13" i="14"/>
  <c r="M11" i="14"/>
  <c r="W11" i="14"/>
  <c r="Y11" i="14"/>
  <c r="AA11" i="14"/>
  <c r="V11" i="14"/>
  <c r="X11" i="14"/>
  <c r="Z11" i="14"/>
  <c r="M42" i="14"/>
  <c r="AA42" i="14"/>
  <c r="Y42" i="14"/>
  <c r="W42" i="14"/>
  <c r="Z42" i="14"/>
  <c r="X42" i="14"/>
  <c r="V42" i="14"/>
  <c r="M48" i="14"/>
  <c r="AA48" i="14"/>
  <c r="Y48" i="14"/>
  <c r="W48" i="14"/>
  <c r="Z48" i="14"/>
  <c r="X48" i="14"/>
  <c r="V48" i="14"/>
  <c r="M7" i="14"/>
  <c r="W7" i="14"/>
  <c r="Y7" i="14"/>
  <c r="AA7" i="14"/>
  <c r="X7" i="14"/>
  <c r="Z7" i="14"/>
  <c r="V7" i="14"/>
  <c r="M30" i="10"/>
  <c r="AA30" i="10"/>
  <c r="Y30" i="10"/>
  <c r="W30" i="10"/>
  <c r="Z30" i="10"/>
  <c r="X30" i="10"/>
  <c r="V30" i="10"/>
  <c r="M13" i="10"/>
  <c r="AA13" i="10"/>
  <c r="Y13" i="10"/>
  <c r="W13" i="10"/>
  <c r="Z13" i="10"/>
  <c r="X13" i="10"/>
  <c r="V13" i="10"/>
  <c r="M24" i="10"/>
  <c r="Z24" i="10"/>
  <c r="X24" i="10"/>
  <c r="V24" i="10"/>
  <c r="AA24" i="10"/>
  <c r="Y24" i="10"/>
  <c r="W24" i="10"/>
  <c r="M25" i="10"/>
  <c r="M74" i="14" s="1"/>
  <c r="AA25" i="10"/>
  <c r="Y25" i="10"/>
  <c r="W25" i="10"/>
  <c r="W74" i="14" s="1"/>
  <c r="Z25" i="10"/>
  <c r="Z74" i="14" s="1"/>
  <c r="X25" i="10"/>
  <c r="V25" i="10"/>
  <c r="M19" i="10"/>
  <c r="AA19" i="10"/>
  <c r="Y19" i="10"/>
  <c r="W19" i="10"/>
  <c r="Z19" i="10"/>
  <c r="X19" i="10"/>
  <c r="V19" i="10"/>
  <c r="M17" i="10"/>
  <c r="AA17" i="10"/>
  <c r="Y17" i="10"/>
  <c r="W17" i="10"/>
  <c r="Z17" i="10"/>
  <c r="X17" i="10"/>
  <c r="V17" i="10"/>
  <c r="M36" i="14"/>
  <c r="M9" i="14"/>
  <c r="W9" i="14"/>
  <c r="Y9" i="14"/>
  <c r="AA9" i="14"/>
  <c r="V9" i="14"/>
  <c r="X9" i="14"/>
  <c r="Z9" i="14"/>
  <c r="M44" i="14"/>
  <c r="AA44" i="14"/>
  <c r="Y44" i="14"/>
  <c r="W44" i="14"/>
  <c r="Z44" i="14"/>
  <c r="X44" i="14"/>
  <c r="V44" i="14"/>
  <c r="M18" i="10"/>
  <c r="Z18" i="10"/>
  <c r="X18" i="10"/>
  <c r="X67" i="14" s="1"/>
  <c r="V18" i="10"/>
  <c r="V67" i="14" s="1"/>
  <c r="AA18" i="10"/>
  <c r="Y18" i="10"/>
  <c r="W18" i="10"/>
  <c r="W67" i="14" s="1"/>
  <c r="M28" i="10"/>
  <c r="AA28" i="10"/>
  <c r="Y28" i="10"/>
  <c r="W28" i="10"/>
  <c r="Z28" i="10"/>
  <c r="X28" i="10"/>
  <c r="V28" i="10"/>
  <c r="M22" i="10"/>
  <c r="M71" i="14" s="1"/>
  <c r="Z22" i="10"/>
  <c r="Z71" i="14" s="1"/>
  <c r="X22" i="10"/>
  <c r="X71" i="14" s="1"/>
  <c r="V22" i="10"/>
  <c r="AA22" i="10"/>
  <c r="AA71" i="14" s="1"/>
  <c r="Y22" i="10"/>
  <c r="Y71" i="14" s="1"/>
  <c r="W22" i="10"/>
  <c r="W71" i="14" s="1"/>
  <c r="M29" i="10"/>
  <c r="Z29" i="10"/>
  <c r="X29" i="10"/>
  <c r="V29" i="10"/>
  <c r="AA29" i="10"/>
  <c r="Y29" i="10"/>
  <c r="W29" i="10"/>
  <c r="M21" i="10"/>
  <c r="AA21" i="10"/>
  <c r="Y21" i="10"/>
  <c r="W21" i="10"/>
  <c r="Z21" i="10"/>
  <c r="X21" i="10"/>
  <c r="V21" i="10"/>
  <c r="M10" i="10"/>
  <c r="M59" i="14" s="1"/>
  <c r="AA10" i="10"/>
  <c r="Y10" i="10"/>
  <c r="W10" i="10"/>
  <c r="W59" i="14" s="1"/>
  <c r="V10" i="10"/>
  <c r="V59" i="14" s="1"/>
  <c r="Z10" i="10"/>
  <c r="X10" i="10"/>
  <c r="J51" i="4"/>
  <c r="J52" i="9" s="1"/>
  <c r="J51" i="14" s="1"/>
  <c r="M51" i="14" s="1"/>
  <c r="J41" i="9"/>
  <c r="J40" i="14" s="1"/>
  <c r="H58" i="14"/>
  <c r="L9" i="10"/>
  <c r="J30" i="14"/>
  <c r="M31" i="9"/>
  <c r="J29" i="14"/>
  <c r="M30" i="9"/>
  <c r="J22" i="14"/>
  <c r="M23" i="9"/>
  <c r="J19" i="14"/>
  <c r="M19" i="9"/>
  <c r="J18" i="14"/>
  <c r="M18" i="9"/>
  <c r="J32" i="14"/>
  <c r="M33" i="9"/>
  <c r="J27" i="14"/>
  <c r="M28" i="9"/>
  <c r="J26" i="14"/>
  <c r="M27" i="9"/>
  <c r="J17" i="14"/>
  <c r="M17" i="9"/>
  <c r="F75" i="14"/>
  <c r="K26" i="10"/>
  <c r="J20" i="14"/>
  <c r="M20" i="9"/>
  <c r="AA20" i="9" s="1"/>
  <c r="J14" i="14"/>
  <c r="M14" i="9"/>
  <c r="AA14" i="9" s="1"/>
  <c r="J8" i="14"/>
  <c r="M8" i="9"/>
  <c r="AA8" i="9" s="1"/>
  <c r="J43" i="14"/>
  <c r="M44" i="9"/>
  <c r="W44" i="9" s="1"/>
  <c r="J49" i="14"/>
  <c r="M50" i="9"/>
  <c r="AA50" i="9" s="1"/>
  <c r="H37" i="4"/>
  <c r="H53" i="4" s="1"/>
  <c r="J72" i="14"/>
  <c r="J23" i="14"/>
  <c r="M24" i="9"/>
  <c r="J41" i="14"/>
  <c r="M42" i="9"/>
  <c r="B15" i="5"/>
  <c r="E15" i="5" s="1"/>
  <c r="F15" i="5" s="1"/>
  <c r="K10" i="9"/>
  <c r="J28" i="14"/>
  <c r="M29" i="9"/>
  <c r="J35" i="14"/>
  <c r="M36" i="9"/>
  <c r="J16" i="14"/>
  <c r="M16" i="9"/>
  <c r="J33" i="14"/>
  <c r="M34" i="9"/>
  <c r="J25" i="14"/>
  <c r="M26" i="9"/>
  <c r="J24" i="14"/>
  <c r="M25" i="9"/>
  <c r="J31" i="14"/>
  <c r="M32" i="9"/>
  <c r="J21" i="14"/>
  <c r="M21" i="9"/>
  <c r="J34" i="14"/>
  <c r="M35" i="9"/>
  <c r="K29" i="10"/>
  <c r="K78" i="14" s="1"/>
  <c r="J12" i="14"/>
  <c r="M12" i="9"/>
  <c r="Y12" i="9" s="1"/>
  <c r="J10" i="14"/>
  <c r="M10" i="9"/>
  <c r="Z10" i="9" s="1"/>
  <c r="J46" i="14"/>
  <c r="M47" i="9"/>
  <c r="Z47" i="9" s="1"/>
  <c r="J50" i="14"/>
  <c r="M51" i="9"/>
  <c r="X51" i="9" s="1"/>
  <c r="B31" i="5"/>
  <c r="E31" i="5" s="1"/>
  <c r="F31" i="5" s="1"/>
  <c r="K27" i="10"/>
  <c r="K76" i="14" s="1"/>
  <c r="H76" i="14"/>
  <c r="L27" i="10"/>
  <c r="L76" i="14" s="1"/>
  <c r="M73" i="14"/>
  <c r="K75" i="14"/>
  <c r="L77" i="14"/>
  <c r="H77" i="14"/>
  <c r="L69" i="14"/>
  <c r="H69" i="14"/>
  <c r="L67" i="14"/>
  <c r="H67" i="14"/>
  <c r="L62" i="14"/>
  <c r="H62" i="14"/>
  <c r="L68" i="14"/>
  <c r="H68" i="14"/>
  <c r="L59" i="14"/>
  <c r="H59" i="14"/>
  <c r="L74" i="14"/>
  <c r="H74" i="14"/>
  <c r="L79" i="14"/>
  <c r="H79" i="14"/>
  <c r="K80" i="14"/>
  <c r="F80" i="14"/>
  <c r="M72" i="14"/>
  <c r="W72" i="14"/>
  <c r="Z72" i="14"/>
  <c r="W73" i="14"/>
  <c r="L78" i="14"/>
  <c r="H78" i="14"/>
  <c r="L71" i="14"/>
  <c r="H71" i="14"/>
  <c r="L63" i="14"/>
  <c r="H63" i="14"/>
  <c r="L60" i="14"/>
  <c r="H60" i="14"/>
  <c r="L61" i="14"/>
  <c r="H61" i="14"/>
  <c r="J63" i="14"/>
  <c r="J66" i="14"/>
  <c r="M67" i="14"/>
  <c r="Z67" i="14"/>
  <c r="Y67" i="14"/>
  <c r="AA67" i="14"/>
  <c r="Y74" i="14"/>
  <c r="AA74" i="14"/>
  <c r="V74" i="14"/>
  <c r="X74" i="14"/>
  <c r="AA15" i="9"/>
  <c r="X15" i="9"/>
  <c r="V15" i="9"/>
  <c r="AA47" i="9"/>
  <c r="X43" i="9"/>
  <c r="J79" i="14"/>
  <c r="AA13" i="9"/>
  <c r="Z13" i="9"/>
  <c r="W13" i="9"/>
  <c r="X13" i="9"/>
  <c r="V13" i="9"/>
  <c r="Y13" i="9"/>
  <c r="AA11" i="9"/>
  <c r="Z11" i="9"/>
  <c r="W11" i="9"/>
  <c r="X11" i="9"/>
  <c r="V11" i="9"/>
  <c r="Y11" i="9"/>
  <c r="L73" i="14"/>
  <c r="H73" i="14"/>
  <c r="L72" i="14"/>
  <c r="H72" i="14"/>
  <c r="L70" i="14"/>
  <c r="H70" i="14"/>
  <c r="L57" i="14"/>
  <c r="H57" i="14"/>
  <c r="H26" i="10"/>
  <c r="L26" i="10" s="1"/>
  <c r="J65" i="14"/>
  <c r="J61" i="14"/>
  <c r="M64" i="14"/>
  <c r="J64" i="14"/>
  <c r="V71" i="14"/>
  <c r="J60" i="14"/>
  <c r="AA37" i="9"/>
  <c r="Z37" i="9"/>
  <c r="X37" i="9"/>
  <c r="W37" i="9"/>
  <c r="Y37" i="9"/>
  <c r="V37" i="9"/>
  <c r="Y45" i="9"/>
  <c r="AA45" i="9"/>
  <c r="J78" i="14"/>
  <c r="J77" i="14"/>
  <c r="Z7" i="9"/>
  <c r="AA7" i="9"/>
  <c r="W7" i="9"/>
  <c r="X7" i="9"/>
  <c r="V7" i="9"/>
  <c r="Y7" i="9"/>
  <c r="F21" i="5"/>
  <c r="L65" i="14"/>
  <c r="H65" i="14"/>
  <c r="F33" i="10"/>
  <c r="K33" i="10" s="1"/>
  <c r="H53" i="14"/>
  <c r="L53" i="14" s="1"/>
  <c r="F5" i="5"/>
  <c r="F33" i="12"/>
  <c r="F33" i="11"/>
  <c r="H10" i="9"/>
  <c r="L10" i="9" s="1"/>
  <c r="F33" i="13"/>
  <c r="H53" i="8"/>
  <c r="J53" i="7"/>
  <c r="H53" i="7"/>
  <c r="F53" i="4"/>
  <c r="J37" i="4"/>
  <c r="J38" i="9" s="1"/>
  <c r="J8" i="13"/>
  <c r="J26" i="13" s="1"/>
  <c r="H26" i="13"/>
  <c r="J8" i="12"/>
  <c r="J26" i="12" s="1"/>
  <c r="H26" i="12"/>
  <c r="H33" i="12" s="1"/>
  <c r="J8" i="11"/>
  <c r="H26" i="11"/>
  <c r="H33" i="11" s="1"/>
  <c r="H52" i="9"/>
  <c r="L52" i="9" s="1"/>
  <c r="F54" i="9"/>
  <c r="K54" i="9" s="1"/>
  <c r="J27" i="12"/>
  <c r="J27" i="11"/>
  <c r="H31" i="13"/>
  <c r="J27" i="13"/>
  <c r="J31" i="13" s="1"/>
  <c r="H31" i="10"/>
  <c r="L31" i="10" s="1"/>
  <c r="L58" i="14"/>
  <c r="W9" i="10" l="1"/>
  <c r="Z9" i="10"/>
  <c r="Y9" i="10"/>
  <c r="AA44" i="9"/>
  <c r="V44" i="9"/>
  <c r="Z14" i="9"/>
  <c r="X45" i="9"/>
  <c r="W20" i="9"/>
  <c r="W15" i="9"/>
  <c r="Y36" i="14"/>
  <c r="X49" i="9"/>
  <c r="X8" i="9"/>
  <c r="AA43" i="9"/>
  <c r="Y15" i="9"/>
  <c r="X36" i="14"/>
  <c r="Y49" i="9"/>
  <c r="W36" i="14"/>
  <c r="Z36" i="14"/>
  <c r="V14" i="9"/>
  <c r="W14" i="9"/>
  <c r="AA49" i="9"/>
  <c r="X50" i="9"/>
  <c r="W49" i="9"/>
  <c r="V49" i="9"/>
  <c r="V45" i="9"/>
  <c r="Z45" i="9"/>
  <c r="W50" i="9"/>
  <c r="X44" i="9"/>
  <c r="Z44" i="9"/>
  <c r="Y44" i="9"/>
  <c r="Z8" i="9"/>
  <c r="Y43" i="9"/>
  <c r="J8" i="10"/>
  <c r="Y8" i="10" s="1"/>
  <c r="E18" i="5"/>
  <c r="E33" i="5"/>
  <c r="F33" i="5" s="1"/>
  <c r="W8" i="9"/>
  <c r="Z50" i="9"/>
  <c r="Y50" i="9"/>
  <c r="Y20" i="9"/>
  <c r="V43" i="9"/>
  <c r="Z43" i="9"/>
  <c r="V8" i="9"/>
  <c r="V50" i="9"/>
  <c r="Z20" i="9"/>
  <c r="Y8" i="9"/>
  <c r="V20" i="9"/>
  <c r="V51" i="9"/>
  <c r="X10" i="9"/>
  <c r="X47" i="9"/>
  <c r="M52" i="9"/>
  <c r="Z51" i="9"/>
  <c r="W47" i="9"/>
  <c r="Y10" i="9"/>
  <c r="AA10" i="9"/>
  <c r="X20" i="9"/>
  <c r="Y14" i="9"/>
  <c r="X14" i="9"/>
  <c r="X12" i="9"/>
  <c r="M50" i="14"/>
  <c r="AA50" i="14"/>
  <c r="Y50" i="14"/>
  <c r="W50" i="14"/>
  <c r="Z50" i="14"/>
  <c r="X50" i="14"/>
  <c r="V50" i="14"/>
  <c r="M46" i="14"/>
  <c r="AA46" i="14"/>
  <c r="Y46" i="14"/>
  <c r="W46" i="14"/>
  <c r="Z46" i="14"/>
  <c r="X46" i="14"/>
  <c r="V46" i="14"/>
  <c r="M10" i="14"/>
  <c r="X10" i="14"/>
  <c r="Z10" i="14"/>
  <c r="W10" i="14"/>
  <c r="Y10" i="14"/>
  <c r="AA10" i="14"/>
  <c r="V10" i="14"/>
  <c r="M12" i="14"/>
  <c r="V12" i="14"/>
  <c r="X12" i="14"/>
  <c r="Z12" i="14"/>
  <c r="W12" i="14"/>
  <c r="Y12" i="14"/>
  <c r="AA12" i="14"/>
  <c r="Y51" i="9"/>
  <c r="V47" i="9"/>
  <c r="Y47" i="9"/>
  <c r="V10" i="9"/>
  <c r="W10" i="9"/>
  <c r="M41" i="9"/>
  <c r="V41" i="9" s="1"/>
  <c r="M8" i="10"/>
  <c r="V8" i="10"/>
  <c r="M34" i="14"/>
  <c r="Z34" i="14"/>
  <c r="X34" i="14"/>
  <c r="V34" i="14"/>
  <c r="Y34" i="14"/>
  <c r="W34" i="14"/>
  <c r="M21" i="14"/>
  <c r="Y21" i="14"/>
  <c r="W21" i="14"/>
  <c r="Z21" i="14"/>
  <c r="X21" i="14"/>
  <c r="V21" i="14"/>
  <c r="M31" i="14"/>
  <c r="Y31" i="14"/>
  <c r="W31" i="14"/>
  <c r="Z31" i="14"/>
  <c r="X31" i="14"/>
  <c r="V31" i="14"/>
  <c r="M24" i="14"/>
  <c r="Z24" i="14"/>
  <c r="X24" i="14"/>
  <c r="V24" i="14"/>
  <c r="Y24" i="14"/>
  <c r="W24" i="14"/>
  <c r="M25" i="14"/>
  <c r="Y25" i="14"/>
  <c r="W25" i="14"/>
  <c r="Z25" i="14"/>
  <c r="X25" i="14"/>
  <c r="V25" i="14"/>
  <c r="M33" i="14"/>
  <c r="Y33" i="14"/>
  <c r="W33" i="14"/>
  <c r="Z33" i="14"/>
  <c r="X33" i="14"/>
  <c r="V33" i="14"/>
  <c r="M16" i="14"/>
  <c r="V16" i="14"/>
  <c r="X16" i="14"/>
  <c r="Z16" i="14"/>
  <c r="W16" i="14"/>
  <c r="Y16" i="14"/>
  <c r="AA16" i="14"/>
  <c r="M35" i="14"/>
  <c r="Y35" i="14"/>
  <c r="W35" i="14"/>
  <c r="Z35" i="14"/>
  <c r="X35" i="14"/>
  <c r="V35" i="14"/>
  <c r="M28" i="14"/>
  <c r="Z28" i="14"/>
  <c r="X28" i="14"/>
  <c r="V28" i="14"/>
  <c r="Y28" i="14"/>
  <c r="W28" i="14"/>
  <c r="M41" i="14"/>
  <c r="AA41" i="14"/>
  <c r="Y41" i="14"/>
  <c r="W41" i="14"/>
  <c r="Z41" i="14"/>
  <c r="X41" i="14"/>
  <c r="V41" i="14"/>
  <c r="M23" i="14"/>
  <c r="Y23" i="14"/>
  <c r="W23" i="14"/>
  <c r="Z23" i="14"/>
  <c r="X23" i="14"/>
  <c r="V23" i="14"/>
  <c r="M49" i="14"/>
  <c r="AA49" i="14"/>
  <c r="Y49" i="14"/>
  <c r="W49" i="14"/>
  <c r="Z49" i="14"/>
  <c r="X49" i="14"/>
  <c r="V49" i="14"/>
  <c r="M43" i="14"/>
  <c r="AA43" i="14"/>
  <c r="Y43" i="14"/>
  <c r="W43" i="14"/>
  <c r="Z43" i="14"/>
  <c r="X43" i="14"/>
  <c r="V43" i="14"/>
  <c r="M8" i="14"/>
  <c r="X8" i="14"/>
  <c r="Z8" i="14"/>
  <c r="W8" i="14"/>
  <c r="Y8" i="14"/>
  <c r="AA8" i="14"/>
  <c r="V8" i="14"/>
  <c r="M14" i="14"/>
  <c r="V14" i="14"/>
  <c r="X14" i="14"/>
  <c r="Z14" i="14"/>
  <c r="W14" i="14"/>
  <c r="Y14" i="14"/>
  <c r="AA14" i="14"/>
  <c r="M20" i="14"/>
  <c r="Z20" i="14"/>
  <c r="X20" i="14"/>
  <c r="V20" i="14"/>
  <c r="Y20" i="14"/>
  <c r="W20" i="14"/>
  <c r="M17" i="14"/>
  <c r="Y17" i="14"/>
  <c r="W17" i="14"/>
  <c r="Z17" i="14"/>
  <c r="X17" i="14"/>
  <c r="V17" i="14"/>
  <c r="M26" i="14"/>
  <c r="Z26" i="14"/>
  <c r="X26" i="14"/>
  <c r="V26" i="14"/>
  <c r="Y26" i="14"/>
  <c r="W26" i="14"/>
  <c r="M27" i="14"/>
  <c r="Y27" i="14"/>
  <c r="W27" i="14"/>
  <c r="Z27" i="14"/>
  <c r="X27" i="14"/>
  <c r="V27" i="14"/>
  <c r="M32" i="14"/>
  <c r="Z32" i="14"/>
  <c r="X32" i="14"/>
  <c r="V32" i="14"/>
  <c r="Y32" i="14"/>
  <c r="W32" i="14"/>
  <c r="M18" i="14"/>
  <c r="Z18" i="14"/>
  <c r="X18" i="14"/>
  <c r="V18" i="14"/>
  <c r="Y18" i="14"/>
  <c r="W18" i="14"/>
  <c r="M19" i="14"/>
  <c r="Y19" i="14"/>
  <c r="W19" i="14"/>
  <c r="Z19" i="14"/>
  <c r="X19" i="14"/>
  <c r="V19" i="14"/>
  <c r="M22" i="14"/>
  <c r="Z22" i="14"/>
  <c r="X22" i="14"/>
  <c r="V22" i="14"/>
  <c r="Y22" i="14"/>
  <c r="W22" i="14"/>
  <c r="M29" i="14"/>
  <c r="Y29" i="14"/>
  <c r="W29" i="14"/>
  <c r="Z29" i="14"/>
  <c r="X29" i="14"/>
  <c r="V29" i="14"/>
  <c r="M30" i="14"/>
  <c r="Z30" i="14"/>
  <c r="X30" i="14"/>
  <c r="V30" i="14"/>
  <c r="Y30" i="14"/>
  <c r="W30" i="14"/>
  <c r="M40" i="14"/>
  <c r="AA40" i="14"/>
  <c r="Y40" i="14"/>
  <c r="W40" i="14"/>
  <c r="Z40" i="14"/>
  <c r="X40" i="14"/>
  <c r="V40" i="14"/>
  <c r="J37" i="14"/>
  <c r="M37" i="14" s="1"/>
  <c r="M38" i="9"/>
  <c r="H38" i="9"/>
  <c r="L38" i="9" s="1"/>
  <c r="AA12" i="9"/>
  <c r="Z12" i="9"/>
  <c r="V12" i="9"/>
  <c r="W12" i="9"/>
  <c r="AA51" i="9"/>
  <c r="W51" i="9"/>
  <c r="J31" i="12"/>
  <c r="J27" i="10"/>
  <c r="Z59" i="14"/>
  <c r="Y59" i="14"/>
  <c r="AA73" i="14"/>
  <c r="X73" i="14"/>
  <c r="X59" i="14"/>
  <c r="AA59" i="14"/>
  <c r="V73" i="14"/>
  <c r="Y73" i="14"/>
  <c r="Z73" i="14"/>
  <c r="F18" i="5"/>
  <c r="W42" i="9"/>
  <c r="Y42" i="9"/>
  <c r="AA42" i="9"/>
  <c r="V42" i="9"/>
  <c r="X42" i="9"/>
  <c r="Z42" i="9"/>
  <c r="AA64" i="14"/>
  <c r="Z64" i="14"/>
  <c r="K82" i="14"/>
  <c r="K85" i="14" s="1"/>
  <c r="F82" i="14"/>
  <c r="F85" i="14" s="1"/>
  <c r="M61" i="14"/>
  <c r="W61" i="14"/>
  <c r="Y61" i="14"/>
  <c r="AA61" i="14"/>
  <c r="V61" i="14"/>
  <c r="X61" i="14"/>
  <c r="Z61" i="14"/>
  <c r="M65" i="14"/>
  <c r="X65" i="14"/>
  <c r="Z65" i="14"/>
  <c r="W65" i="14"/>
  <c r="Y65" i="14"/>
  <c r="AA65" i="14"/>
  <c r="V65" i="14"/>
  <c r="M70" i="14"/>
  <c r="W70" i="14"/>
  <c r="Y70" i="14"/>
  <c r="AA70" i="14"/>
  <c r="V70" i="14"/>
  <c r="X70" i="14"/>
  <c r="Z70" i="14"/>
  <c r="AA35" i="9"/>
  <c r="Z35" i="9"/>
  <c r="X35" i="9"/>
  <c r="W35" i="9"/>
  <c r="Y35" i="9"/>
  <c r="V35" i="9"/>
  <c r="AA21" i="9"/>
  <c r="Z21" i="9"/>
  <c r="W21" i="9"/>
  <c r="X21" i="9"/>
  <c r="V21" i="9"/>
  <c r="Y21" i="9"/>
  <c r="AA32" i="9"/>
  <c r="Z32" i="9"/>
  <c r="W32" i="9"/>
  <c r="X32" i="9"/>
  <c r="V32" i="9"/>
  <c r="Y32" i="9"/>
  <c r="AA25" i="9"/>
  <c r="Z25" i="9"/>
  <c r="X25" i="9"/>
  <c r="W25" i="9"/>
  <c r="Y25" i="9"/>
  <c r="V25" i="9"/>
  <c r="AA26" i="9"/>
  <c r="Z26" i="9"/>
  <c r="W26" i="9"/>
  <c r="X26" i="9"/>
  <c r="V26" i="9"/>
  <c r="Y26" i="9"/>
  <c r="AA16" i="9"/>
  <c r="Z16" i="9"/>
  <c r="X16" i="9"/>
  <c r="W16" i="9"/>
  <c r="Y16" i="9"/>
  <c r="V16" i="9"/>
  <c r="AA36" i="9"/>
  <c r="Z36" i="9"/>
  <c r="W36" i="9"/>
  <c r="X36" i="9"/>
  <c r="V36" i="9"/>
  <c r="Y36" i="9"/>
  <c r="AA29" i="9"/>
  <c r="Z29" i="9"/>
  <c r="X29" i="9"/>
  <c r="W29" i="9"/>
  <c r="Y29" i="9"/>
  <c r="V29" i="9"/>
  <c r="M79" i="14"/>
  <c r="X79" i="14"/>
  <c r="Z79" i="14"/>
  <c r="V79" i="14"/>
  <c r="W79" i="14"/>
  <c r="Y79" i="14"/>
  <c r="AA79" i="14"/>
  <c r="J69" i="14"/>
  <c r="J58" i="14"/>
  <c r="AA24" i="9"/>
  <c r="Z24" i="9"/>
  <c r="W24" i="9"/>
  <c r="X24" i="9"/>
  <c r="V24" i="9"/>
  <c r="Y24" i="9"/>
  <c r="W64" i="14"/>
  <c r="L80" i="14"/>
  <c r="H80" i="14"/>
  <c r="J68" i="14"/>
  <c r="AA9" i="9"/>
  <c r="Z9" i="9"/>
  <c r="W9" i="9"/>
  <c r="X9" i="9"/>
  <c r="V9" i="9"/>
  <c r="Y9" i="9"/>
  <c r="AA34" i="9"/>
  <c r="Z34" i="9"/>
  <c r="W34" i="9"/>
  <c r="X34" i="9"/>
  <c r="V34" i="9"/>
  <c r="Y34" i="9"/>
  <c r="Y64" i="14"/>
  <c r="V64" i="14"/>
  <c r="X64" i="14"/>
  <c r="AA17" i="9"/>
  <c r="Z17" i="9"/>
  <c r="W17" i="9"/>
  <c r="X17" i="9"/>
  <c r="V17" i="9"/>
  <c r="Y17" i="9"/>
  <c r="AA27" i="9"/>
  <c r="Z27" i="9"/>
  <c r="X27" i="9"/>
  <c r="W27" i="9"/>
  <c r="Y27" i="9"/>
  <c r="V27" i="9"/>
  <c r="AA28" i="9"/>
  <c r="Z28" i="9"/>
  <c r="W28" i="9"/>
  <c r="X28" i="9"/>
  <c r="V28" i="9"/>
  <c r="Y28" i="9"/>
  <c r="AA33" i="9"/>
  <c r="Z33" i="9"/>
  <c r="X33" i="9"/>
  <c r="W33" i="9"/>
  <c r="Y33" i="9"/>
  <c r="V33" i="9"/>
  <c r="AA18" i="9"/>
  <c r="Z18" i="9"/>
  <c r="X18" i="9"/>
  <c r="W18" i="9"/>
  <c r="Y18" i="9"/>
  <c r="V18" i="9"/>
  <c r="AA19" i="9"/>
  <c r="Z19" i="9"/>
  <c r="W19" i="9"/>
  <c r="X19" i="9"/>
  <c r="V19" i="9"/>
  <c r="Y19" i="9"/>
  <c r="AA23" i="9"/>
  <c r="Z23" i="9"/>
  <c r="X23" i="9"/>
  <c r="W23" i="9"/>
  <c r="Y23" i="9"/>
  <c r="V23" i="9"/>
  <c r="AA30" i="9"/>
  <c r="Z30" i="9"/>
  <c r="W30" i="9"/>
  <c r="X30" i="9"/>
  <c r="V30" i="9"/>
  <c r="Y30" i="9"/>
  <c r="AA31" i="9"/>
  <c r="Z31" i="9"/>
  <c r="X31" i="9"/>
  <c r="W31" i="9"/>
  <c r="Y31" i="9"/>
  <c r="V31" i="9"/>
  <c r="M77" i="14"/>
  <c r="X77" i="14"/>
  <c r="Z77" i="14"/>
  <c r="V77" i="14"/>
  <c r="W77" i="14"/>
  <c r="Y77" i="14"/>
  <c r="AA77" i="14"/>
  <c r="M78" i="14"/>
  <c r="W78" i="14"/>
  <c r="Y78" i="14"/>
  <c r="AA78" i="14"/>
  <c r="X78" i="14"/>
  <c r="Z78" i="14"/>
  <c r="V78" i="14"/>
  <c r="M60" i="14"/>
  <c r="X60" i="14"/>
  <c r="Z60" i="14"/>
  <c r="W60" i="14"/>
  <c r="Y60" i="14"/>
  <c r="AA60" i="14"/>
  <c r="V60" i="14"/>
  <c r="H75" i="14"/>
  <c r="L75" i="14"/>
  <c r="H33" i="10"/>
  <c r="M62" i="14"/>
  <c r="X62" i="14"/>
  <c r="Z62" i="14"/>
  <c r="W62" i="14"/>
  <c r="Y62" i="14"/>
  <c r="AA62" i="14"/>
  <c r="V62" i="14"/>
  <c r="M66" i="14"/>
  <c r="W66" i="14"/>
  <c r="Y66" i="14"/>
  <c r="AA66" i="14"/>
  <c r="V66" i="14"/>
  <c r="X66" i="14"/>
  <c r="Z66" i="14"/>
  <c r="M63" i="14"/>
  <c r="W63" i="14"/>
  <c r="Y63" i="14"/>
  <c r="AA63" i="14"/>
  <c r="V63" i="14"/>
  <c r="X63" i="14"/>
  <c r="Z63" i="14"/>
  <c r="J33" i="13"/>
  <c r="H33" i="13"/>
  <c r="J53" i="4"/>
  <c r="J54" i="9" s="1"/>
  <c r="J26" i="11"/>
  <c r="J31" i="11"/>
  <c r="Y41" i="9" l="1"/>
  <c r="Y51" i="14"/>
  <c r="W51" i="14"/>
  <c r="X51" i="14"/>
  <c r="AA51" i="14"/>
  <c r="Z51" i="14"/>
  <c r="W41" i="9"/>
  <c r="W52" i="9" s="1"/>
  <c r="X41" i="9"/>
  <c r="X52" i="9" s="1"/>
  <c r="H54" i="9"/>
  <c r="L54" i="9" s="1"/>
  <c r="J57" i="14"/>
  <c r="AA41" i="9"/>
  <c r="AA52" i="9" s="1"/>
  <c r="Z41" i="9"/>
  <c r="Z52" i="9" s="1"/>
  <c r="V51" i="14"/>
  <c r="Z8" i="10"/>
  <c r="AA8" i="10"/>
  <c r="E37" i="5"/>
  <c r="F37" i="5" s="1"/>
  <c r="W8" i="10"/>
  <c r="X8" i="10"/>
  <c r="Z38" i="9"/>
  <c r="AA37" i="14"/>
  <c r="M27" i="10"/>
  <c r="Z27" i="10"/>
  <c r="X27" i="10"/>
  <c r="V27" i="10"/>
  <c r="AA27" i="10"/>
  <c r="Y27" i="10"/>
  <c r="W27" i="10"/>
  <c r="J31" i="10"/>
  <c r="M31" i="10" s="1"/>
  <c r="M80" i="14" s="1"/>
  <c r="J53" i="14"/>
  <c r="M53" i="14" s="1"/>
  <c r="M54" i="9"/>
  <c r="J76" i="14"/>
  <c r="H82" i="14"/>
  <c r="H85" i="14" s="1"/>
  <c r="L33" i="10"/>
  <c r="L82" i="14" s="1"/>
  <c r="L85" i="14" s="1"/>
  <c r="J33" i="12"/>
  <c r="V38" i="9"/>
  <c r="V37" i="14"/>
  <c r="X37" i="14"/>
  <c r="Z37" i="14"/>
  <c r="W38" i="9"/>
  <c r="AA38" i="9"/>
  <c r="W37" i="14"/>
  <c r="Y37" i="14"/>
  <c r="Y38" i="9"/>
  <c r="X38" i="9"/>
  <c r="M76" i="14"/>
  <c r="M68" i="14"/>
  <c r="W68" i="14"/>
  <c r="Y68" i="14"/>
  <c r="AA68" i="14"/>
  <c r="V68" i="14"/>
  <c r="X68" i="14"/>
  <c r="Z68" i="14"/>
  <c r="M58" i="14"/>
  <c r="X58" i="14"/>
  <c r="Z58" i="14"/>
  <c r="W58" i="14"/>
  <c r="Y58" i="14"/>
  <c r="AA58" i="14"/>
  <c r="V58" i="14"/>
  <c r="M69" i="14"/>
  <c r="X69" i="14"/>
  <c r="Z69" i="14"/>
  <c r="W69" i="14"/>
  <c r="Y69" i="14"/>
  <c r="AA69" i="14"/>
  <c r="V69" i="14"/>
  <c r="Y52" i="9"/>
  <c r="V52" i="9"/>
  <c r="J33" i="11"/>
  <c r="J26" i="10"/>
  <c r="J80" i="14" l="1"/>
  <c r="AA53" i="14"/>
  <c r="Y53" i="14"/>
  <c r="X53" i="14"/>
  <c r="X54" i="9"/>
  <c r="V54" i="9"/>
  <c r="W53" i="14"/>
  <c r="V53" i="14"/>
  <c r="Z53" i="14"/>
  <c r="Z54" i="9"/>
  <c r="Y54" i="9"/>
  <c r="AA54" i="9"/>
  <c r="W54" i="9"/>
  <c r="J33" i="10"/>
  <c r="M33" i="10" s="1"/>
  <c r="J75" i="14"/>
  <c r="Z76" i="14"/>
  <c r="Z31" i="10"/>
  <c r="Z80" i="14" s="1"/>
  <c r="AA76" i="14"/>
  <c r="AA31" i="10"/>
  <c r="AA80" i="14" s="1"/>
  <c r="W76" i="14"/>
  <c r="W31" i="10"/>
  <c r="W80" i="14" s="1"/>
  <c r="M57" i="14"/>
  <c r="V76" i="14"/>
  <c r="V31" i="10"/>
  <c r="V80" i="14" s="1"/>
  <c r="X76" i="14"/>
  <c r="X31" i="10"/>
  <c r="X80" i="14" s="1"/>
  <c r="Y76" i="14"/>
  <c r="Y31" i="10"/>
  <c r="Y80" i="14" s="1"/>
  <c r="Z57" i="14" l="1"/>
  <c r="Z26" i="10"/>
  <c r="AA57" i="14"/>
  <c r="AA26" i="10"/>
  <c r="W57" i="14"/>
  <c r="W26" i="10"/>
  <c r="V57" i="14"/>
  <c r="V26" i="10"/>
  <c r="X57" i="14"/>
  <c r="X26" i="10"/>
  <c r="Y57" i="14"/>
  <c r="Y26" i="10"/>
  <c r="M82" i="14"/>
  <c r="M85" i="14" s="1"/>
  <c r="J82" i="14"/>
  <c r="J85" i="14" s="1"/>
  <c r="Y33" i="10" l="1"/>
  <c r="Y82" i="14" s="1"/>
  <c r="Y85" i="14" s="1"/>
  <c r="Y75" i="14"/>
  <c r="X33" i="10"/>
  <c r="X82" i="14" s="1"/>
  <c r="X85" i="14" s="1"/>
  <c r="X75" i="14"/>
  <c r="V33" i="10"/>
  <c r="V82" i="14" s="1"/>
  <c r="V85" i="14" s="1"/>
  <c r="V75" i="14"/>
  <c r="W33" i="10"/>
  <c r="W82" i="14" s="1"/>
  <c r="W85" i="14" s="1"/>
  <c r="W75" i="14"/>
  <c r="AA33" i="10"/>
  <c r="AA82" i="14" s="1"/>
  <c r="AA85" i="14" s="1"/>
  <c r="AA75" i="14"/>
  <c r="Z33" i="10"/>
  <c r="Z82" i="14" s="1"/>
  <c r="Z85" i="14" s="1"/>
  <c r="Z75" i="14"/>
</calcChain>
</file>

<file path=xl/comments1.xml><?xml version="1.0" encoding="utf-8"?>
<comments xmlns="http://schemas.openxmlformats.org/spreadsheetml/2006/main">
  <authors>
    <author>krmeardon</author>
  </authors>
  <commentList>
    <comment ref="C4" authorId="0">
      <text>
        <r>
          <rPr>
            <b/>
            <sz val="8"/>
            <color indexed="81"/>
            <rFont val="Tahoma"/>
            <family val="2"/>
          </rPr>
          <t>krmeardon:</t>
        </r>
        <r>
          <rPr>
            <sz val="8"/>
            <color indexed="81"/>
            <rFont val="Tahoma"/>
            <family val="2"/>
          </rPr>
          <t xml:space="preserve">
B&amp;I 4279-B had 20 hours; B&amp;I 4287-B also had 3 hours for financial statement reviews, which were added here</t>
        </r>
      </text>
    </comment>
    <comment ref="C8" authorId="0">
      <text>
        <r>
          <rPr>
            <b/>
            <sz val="8"/>
            <color indexed="81"/>
            <rFont val="Tahoma"/>
            <family val="2"/>
          </rPr>
          <t>krmeardon:</t>
        </r>
        <r>
          <rPr>
            <sz val="8"/>
            <color indexed="81"/>
            <rFont val="Tahoma"/>
            <family val="2"/>
          </rPr>
          <t xml:space="preserve">
8 hours is from B&amp;I 4279-B</t>
        </r>
      </text>
    </comment>
    <comment ref="C9" authorId="0">
      <text>
        <r>
          <rPr>
            <b/>
            <sz val="8"/>
            <color indexed="81"/>
            <rFont val="Tahoma"/>
            <family val="2"/>
          </rPr>
          <t>krmeardon:</t>
        </r>
        <r>
          <rPr>
            <sz val="8"/>
            <color indexed="81"/>
            <rFont val="Tahoma"/>
            <family val="2"/>
          </rPr>
          <t xml:space="preserve">
6 hours is from B&amp;I 4279-B</t>
        </r>
      </text>
    </comment>
    <comment ref="C15" authorId="0">
      <text>
        <r>
          <rPr>
            <b/>
            <sz val="8"/>
            <color indexed="81"/>
            <rFont val="Tahoma"/>
            <family val="2"/>
          </rPr>
          <t>krmeardon:</t>
        </r>
        <r>
          <rPr>
            <sz val="8"/>
            <color indexed="81"/>
            <rFont val="Tahoma"/>
            <family val="2"/>
          </rPr>
          <t xml:space="preserve">
3 hours is from B&amp;I 4279-A</t>
        </r>
      </text>
    </comment>
    <comment ref="C26" authorId="0">
      <text>
        <r>
          <rPr>
            <b/>
            <sz val="8"/>
            <color indexed="81"/>
            <rFont val="Tahoma"/>
            <family val="2"/>
          </rPr>
          <t>krmeardon:</t>
        </r>
        <r>
          <rPr>
            <sz val="8"/>
            <color indexed="81"/>
            <rFont val="Tahoma"/>
            <family val="2"/>
          </rPr>
          <t xml:space="preserve">
2 hours is from B&amp;I 4287-B</t>
        </r>
      </text>
    </comment>
    <comment ref="C28" authorId="0">
      <text>
        <r>
          <rPr>
            <b/>
            <sz val="8"/>
            <color indexed="81"/>
            <rFont val="Tahoma"/>
            <family val="2"/>
          </rPr>
          <t>krmeardon:</t>
        </r>
        <r>
          <rPr>
            <sz val="8"/>
            <color indexed="81"/>
            <rFont val="Tahoma"/>
            <family val="2"/>
          </rPr>
          <t xml:space="preserve">
3 hours is from B&amp;I 4287-B</t>
        </r>
      </text>
    </comment>
    <comment ref="C29" authorId="0">
      <text>
        <r>
          <rPr>
            <b/>
            <sz val="8"/>
            <color indexed="81"/>
            <rFont val="Tahoma"/>
            <family val="2"/>
          </rPr>
          <t>krmeardon:</t>
        </r>
        <r>
          <rPr>
            <sz val="8"/>
            <color indexed="81"/>
            <rFont val="Tahoma"/>
            <family val="2"/>
          </rPr>
          <t xml:space="preserve">
2 hours is from B&amp;I 4287-B</t>
        </r>
      </text>
    </comment>
  </commentList>
</comments>
</file>

<file path=xl/comments2.xml><?xml version="1.0" encoding="utf-8"?>
<comments xmlns="http://schemas.openxmlformats.org/spreadsheetml/2006/main">
  <authors>
    <author>krmeardon</author>
  </authors>
  <commentList>
    <comment ref="G19" authorId="0">
      <text>
        <r>
          <rPr>
            <b/>
            <sz val="8"/>
            <color indexed="81"/>
            <rFont val="Tahoma"/>
            <family val="2"/>
          </rPr>
          <t>krmeardon:</t>
        </r>
        <r>
          <rPr>
            <sz val="8"/>
            <color indexed="81"/>
            <rFont val="Tahoma"/>
            <family val="2"/>
          </rPr>
          <t xml:space="preserve">
B&amp;I has 2 hours.  I added 2 more hours for our specific additional certifications.</t>
        </r>
      </text>
    </comment>
  </commentList>
</comments>
</file>

<file path=xl/comments3.xml><?xml version="1.0" encoding="utf-8"?>
<comments xmlns="http://schemas.openxmlformats.org/spreadsheetml/2006/main">
  <authors>
    <author>krmeardon</author>
  </authors>
  <commentList>
    <comment ref="G19" authorId="0">
      <text>
        <r>
          <rPr>
            <b/>
            <sz val="8"/>
            <color indexed="81"/>
            <rFont val="Tahoma"/>
            <family val="2"/>
          </rPr>
          <t>krmeardon:</t>
        </r>
        <r>
          <rPr>
            <sz val="8"/>
            <color indexed="81"/>
            <rFont val="Tahoma"/>
            <family val="2"/>
          </rPr>
          <t xml:space="preserve">
B&amp;I has 2 hours.  I added 2 more hours for our specific additional certifications.</t>
        </r>
      </text>
    </comment>
  </commentList>
</comments>
</file>

<file path=xl/comments4.xml><?xml version="1.0" encoding="utf-8"?>
<comments xmlns="http://schemas.openxmlformats.org/spreadsheetml/2006/main">
  <authors>
    <author>krmeardon</author>
  </authors>
  <commentList>
    <comment ref="G27" authorId="0">
      <text>
        <r>
          <rPr>
            <b/>
            <sz val="8"/>
            <color indexed="81"/>
            <rFont val="Tahoma"/>
            <family val="2"/>
          </rPr>
          <t>krmeardon:</t>
        </r>
        <r>
          <rPr>
            <sz val="8"/>
            <color indexed="81"/>
            <rFont val="Tahoma"/>
            <family val="2"/>
          </rPr>
          <t xml:space="preserve">
B&amp;I shows 0.33 hours
</t>
        </r>
      </text>
    </comment>
    <comment ref="G28" authorId="0">
      <text>
        <r>
          <rPr>
            <b/>
            <sz val="8"/>
            <color indexed="81"/>
            <rFont val="Tahoma"/>
            <family val="2"/>
          </rPr>
          <t>krmeardon:</t>
        </r>
        <r>
          <rPr>
            <sz val="8"/>
            <color indexed="81"/>
            <rFont val="Tahoma"/>
            <family val="2"/>
          </rPr>
          <t xml:space="preserve">
B&amp;I shows 0.33 hours
</t>
        </r>
      </text>
    </comment>
  </commentList>
</comments>
</file>

<file path=xl/sharedStrings.xml><?xml version="1.0" encoding="utf-8"?>
<sst xmlns="http://schemas.openxmlformats.org/spreadsheetml/2006/main" count="1661" uniqueCount="271">
  <si>
    <t>Reports</t>
  </si>
  <si>
    <t>Total Annual</t>
  </si>
  <si>
    <t>Est. No. of</t>
  </si>
  <si>
    <t>Est. Total</t>
  </si>
  <si>
    <t>Total</t>
  </si>
  <si>
    <t>Form No.</t>
  </si>
  <si>
    <t>Filed</t>
  </si>
  <si>
    <t>Responses</t>
  </si>
  <si>
    <t xml:space="preserve"> Man hours</t>
  </si>
  <si>
    <t>Man-hours</t>
  </si>
  <si>
    <t>Wage</t>
  </si>
  <si>
    <t>Cost</t>
  </si>
  <si>
    <t>Title</t>
  </si>
  <si>
    <t>(if Any)</t>
  </si>
  <si>
    <t>Respondents</t>
  </si>
  <si>
    <t>Annually</t>
  </si>
  <si>
    <t>(D) x (E)</t>
  </si>
  <si>
    <t>Per Response</t>
  </si>
  <si>
    <t>(F) x (G)</t>
  </si>
  <si>
    <t>Class</t>
  </si>
  <si>
    <t>(H) x (I)</t>
  </si>
  <si>
    <t>(A)</t>
  </si>
  <si>
    <t>(B)</t>
  </si>
  <si>
    <t>(C)</t>
  </si>
  <si>
    <t>(D)</t>
  </si>
  <si>
    <t>(E)</t>
  </si>
  <si>
    <t>(F)</t>
  </si>
  <si>
    <t>(G)</t>
  </si>
  <si>
    <t>(H)</t>
  </si>
  <si>
    <t>(I)</t>
  </si>
  <si>
    <t>(J)</t>
  </si>
  <si>
    <t>written</t>
  </si>
  <si>
    <t>assignment</t>
  </si>
  <si>
    <t xml:space="preserve"> REPORTING REQUIREMENTS - FORMS APPROVED WITH THIS DOCKET</t>
  </si>
  <si>
    <t>Disclosure of Lobbying Activities</t>
  </si>
  <si>
    <t>Certification Regarding Debarment, Suspension &amp; Other Resp. Matters-Primary Covered Trans.</t>
  </si>
  <si>
    <t>AD-1047 or in writing</t>
  </si>
  <si>
    <t>Equal Opportunity Agreement</t>
  </si>
  <si>
    <t>Assurance Agreement</t>
  </si>
  <si>
    <t>Personal credit reports</t>
  </si>
  <si>
    <t>Appraisal reports</t>
  </si>
  <si>
    <t>Lender credit quality analysis, including certification</t>
  </si>
  <si>
    <t>Commercial credit reports</t>
  </si>
  <si>
    <t>Request for Environmental Information</t>
  </si>
  <si>
    <t>Repurchase from holder</t>
  </si>
  <si>
    <t>Replacement of document</t>
  </si>
  <si>
    <t>Conditions precedent to issuance of guarantee</t>
  </si>
  <si>
    <t>Loan classification</t>
  </si>
  <si>
    <t>Agency and lender conference</t>
  </si>
  <si>
    <t>Interest rate change</t>
  </si>
  <si>
    <t>Release of collateral</t>
  </si>
  <si>
    <t>Subordination of lien position</t>
  </si>
  <si>
    <t>Substitution of lender</t>
  </si>
  <si>
    <t>Protective advances</t>
  </si>
  <si>
    <t>Liquidation plan</t>
  </si>
  <si>
    <t>Acceleration</t>
  </si>
  <si>
    <t>Accounting and reports</t>
  </si>
  <si>
    <t>Termination of guarantee</t>
  </si>
  <si>
    <t>RD 1940-Q, Exhibit A-2</t>
  </si>
  <si>
    <t>Assignment guaranteed agreement</t>
  </si>
  <si>
    <t>Conditional Commitment</t>
  </si>
  <si>
    <t>Guaranteed loan closing report</t>
  </si>
  <si>
    <t>Guaranteed Loan Status Report</t>
  </si>
  <si>
    <t>Loan Note Guarantee report of loss</t>
  </si>
  <si>
    <t>Number</t>
  </si>
  <si>
    <t>Annual report if lender receives final loss report</t>
  </si>
  <si>
    <t>Transfers and assumptions</t>
  </si>
  <si>
    <t>Repurchases</t>
  </si>
  <si>
    <t>Subtotal</t>
  </si>
  <si>
    <t>REPORTING REQUIREMENTS - FORMS</t>
  </si>
  <si>
    <t>Lender's Agreement</t>
  </si>
  <si>
    <t>Construction reports - quarterly</t>
  </si>
  <si>
    <t>LOAN APPLICATIONS</t>
  </si>
  <si>
    <t>Issuance of the guarantee</t>
  </si>
  <si>
    <t>Refusal to execute loan note guarantee</t>
  </si>
  <si>
    <t>Changes in borrower</t>
  </si>
  <si>
    <t>Transfer of lenders</t>
  </si>
  <si>
    <t>Requirements after construction, periodic reports</t>
  </si>
  <si>
    <t>Grand Total</t>
  </si>
  <si>
    <t>Lender's Guaranteed loan payment to USDA</t>
  </si>
  <si>
    <t>BASIC GUARANTEE AND LOAN PROVISIONS</t>
  </si>
  <si>
    <t>Reference</t>
  </si>
  <si>
    <t>LOAN APPROVAL AND OBLIGATING FUNDS</t>
  </si>
  <si>
    <t>Construction Planning and Performing Development</t>
  </si>
  <si>
    <t>Application for a loan guarantee</t>
  </si>
  <si>
    <t>Application Narrative - Retrofit</t>
  </si>
  <si>
    <t>Feasibility Studies - Retrofit</t>
  </si>
  <si>
    <t>Financial Statements - Retrofit</t>
  </si>
  <si>
    <t>Application Narrative - New Construction</t>
  </si>
  <si>
    <t>Financial Statements - Construction</t>
  </si>
  <si>
    <t>Feasibility Studies - Construction</t>
  </si>
  <si>
    <t>Financial reports - quarterly</t>
  </si>
  <si>
    <t>Audited Financial reports - annually</t>
  </si>
  <si>
    <t>Hours per item</t>
  </si>
  <si>
    <t>Application for loan guarantees</t>
  </si>
  <si>
    <t>Approve loans and obligate funds</t>
  </si>
  <si>
    <t>Review documents and issue guarantee</t>
  </si>
  <si>
    <t>Preparation of Conditional Commitmet for Guarantee</t>
  </si>
  <si>
    <t>Preparation of Lender's Agreement</t>
  </si>
  <si>
    <t>Preparation of Assignment Guarantee Agreement</t>
  </si>
  <si>
    <t>Loan Servicing Activities</t>
  </si>
  <si>
    <t>Replacement of documents</t>
  </si>
  <si>
    <t>Subordinations</t>
  </si>
  <si>
    <t>Litigation and appeals</t>
  </si>
  <si>
    <t>Review annual report for lenders receiving final loss report</t>
  </si>
  <si>
    <t>Agency concurrence for interest rate increases</t>
  </si>
  <si>
    <t>Review loan status reports</t>
  </si>
  <si>
    <t>Review default reports</t>
  </si>
  <si>
    <t>Review/ack applications</t>
  </si>
  <si>
    <t>Review quarterly financial reports</t>
  </si>
  <si>
    <t>Quarterly Construction Reports</t>
  </si>
  <si>
    <t>Borrower</t>
  </si>
  <si>
    <t>Private</t>
  </si>
  <si>
    <t>State/local</t>
  </si>
  <si>
    <t>State/Local</t>
  </si>
  <si>
    <t>Lender</t>
  </si>
  <si>
    <t>Not individ</t>
  </si>
  <si>
    <t>Tribal</t>
  </si>
  <si>
    <t>FORMS</t>
  </si>
  <si>
    <t>Individual</t>
  </si>
  <si>
    <t>BREAKOUT OF COSTS BY TYPE OF ENTITY</t>
  </si>
  <si>
    <t>PERCENT OF COSTS BY ENTITY</t>
  </si>
  <si>
    <t>Certification for contracts, grants, and loans," 7 CFR 3019.110, if loan exceeds $150,000</t>
  </si>
  <si>
    <t xml:space="preserve"> REPORTING REQUIREMENTS  </t>
  </si>
  <si>
    <t>Guaranteed loan delinquent status borrower</t>
  </si>
  <si>
    <t>RD 1940-20 [0575-0094]</t>
  </si>
  <si>
    <t>RD 1980-41 [0570-0016]</t>
  </si>
  <si>
    <t>RD 1980-44 [0570-0016]</t>
  </si>
  <si>
    <t>RD 4279-1 [0570-0017]</t>
  </si>
  <si>
    <t>SF LLL     [00348-0046]</t>
  </si>
  <si>
    <t>RD 400-1   [0575-0018]</t>
  </si>
  <si>
    <t>RD 4279-3  [0570-0017]</t>
  </si>
  <si>
    <t>RD 449-30  [0575-0137]</t>
  </si>
  <si>
    <t>RD 1980-43  [0575-0137]</t>
  </si>
  <si>
    <t>RD 4279-4  [0570-0017]</t>
  </si>
  <si>
    <t>RD 1980-19  [0575-0137]</t>
  </si>
  <si>
    <t>RD 4279-6  [0570-0017]</t>
  </si>
  <si>
    <t>RD 400-4   [0575-0018]</t>
  </si>
  <si>
    <t xml:space="preserve">                                                                                                                                                                                                                                                                                                                                                                                                                                                                                                                                                                                                                                                                                                                                                                                                                                                                                                                                                                                                                                                                                                                                                                                                                                                                                                                                                                                                                                                                                                                                                                                                                                                                                                                                                                                                                                                                                                                                                                                                                                                                                                                                                                                                                                                                                                                                                                                                                                                                                                                                                                                                                                                                                                                                                                                                                                                                                                                                                                                                                                                                                                                                                                                                                                                                                                                                                                                                                                                                                                                                                                                                                                                                                                                                                                                                                                                                                                                                                                                                                                                                                                                                                                                                                                                                                                                                                                                                                                                                                                                                                                                                                                                                                                                                                                                                                                                                                                                                                                                                                                                                                                                                                                                                                                                                                                                                                                                                                                                                                                                                                                                                                                                                                                                                                                                                                                                                                                                                                                                                                                                                                                                                                                                                                                                                                                                                                                                                                                                                                                                                                                                                                                                                                                                                                                                                                                                                                                                                                                                                                                                                                                                                                                                                                                                                                                                                                                                                                                                                                                                                                                                                                                                                                                                                                                                                                                                                                                                                                                                                                                                                                                                                                                                                                                                                                                                                                                                                                                                                                                                                                                                                                                                                                                                                                                                                                                                                                                                                                                                                                                                                                                                                                                                                                                                                                                                                                                                                                                                                                                                                                                /?</t>
  </si>
  <si>
    <t>Annual</t>
  </si>
  <si>
    <t xml:space="preserve"> Responses</t>
  </si>
  <si>
    <t>Est Total</t>
  </si>
  <si>
    <t>Man-Hours</t>
  </si>
  <si>
    <t>Estimate of number of loans guaranteed.  Available program funding level approximately $675 million.  Average reconstruction = $25 million;  new construction = $80 million or $120 million.  Assumes 6 new construction projects are approved and 6 reconstruction projects are approved as follows:  6 reconstruction x $25 million plus 5 x $80 million plus 1 x $120 = $670 million.</t>
  </si>
  <si>
    <t>Estimate of number of applications.  The program is better known in the second year, so more applications are anticipated.  Because of economic conditions, it is anticipated that the ratio of new construction vs reconstruction will be closer to 50/50 than in year one.  Assumed total number of applications will triple compared to year one.</t>
  </si>
  <si>
    <t>NOTE 1:</t>
  </si>
  <si>
    <t>NOTE 2:</t>
  </si>
  <si>
    <t>Estimate of number of loans guaranteed.  Available program funding level approximately $450 million.  Average reconstruction = $25 million;  new construction = $80 million or $120 million.  Assumes 4 new construction projects are approved and 2 reconstruction projects are approved as follows:  2 reconstruction x $25 million plus 2 x $80 million plus 2 x $120 = $450 million.</t>
  </si>
  <si>
    <t>Estimate of number of applications.  The program is better known than in the first year, so more applications are anticipated.  Because of the limited number of likely facilities that can apply, it is anticipated that the same number of applications will be received in year 3 as in year 2.  Howevever, it is anticipated that the ratio of new construction vs reconstruction will increase because of more favorable economic conditions compared to year 2.</t>
  </si>
  <si>
    <t>Sale or assignment of guarantee</t>
  </si>
  <si>
    <t>4279.256(e)</t>
  </si>
  <si>
    <t>4287.307(g)</t>
  </si>
  <si>
    <t>4279.261</t>
  </si>
  <si>
    <t>4279.261(f)</t>
  </si>
  <si>
    <t>4279.261(j)</t>
  </si>
  <si>
    <t>4279.261(c)</t>
  </si>
  <si>
    <t>4279.261(b)</t>
  </si>
  <si>
    <t>4279.256</t>
  </si>
  <si>
    <t>4287.307(a)</t>
  </si>
  <si>
    <t>4287.307(b)</t>
  </si>
  <si>
    <t>4287.307(c)</t>
  </si>
  <si>
    <t>4279.261(b)(4)(i)</t>
  </si>
  <si>
    <t>4279.261(b)(4)(ii)</t>
  </si>
  <si>
    <t>4279.290(a)</t>
  </si>
  <si>
    <t>4279.281(a)</t>
  </si>
  <si>
    <t>4287.157(i)</t>
  </si>
  <si>
    <t>4287.158(c)</t>
  </si>
  <si>
    <t>4287.180</t>
  </si>
  <si>
    <t>4287.157(h)</t>
  </si>
  <si>
    <t>4287.157(f)</t>
  </si>
  <si>
    <t>4287.157(c)</t>
  </si>
  <si>
    <t>4287.156</t>
  </si>
  <si>
    <t>4287.123</t>
  </si>
  <si>
    <t>4287.135</t>
  </si>
  <si>
    <t>4287.107(d)</t>
  </si>
  <si>
    <t>4287.107(b)</t>
  </si>
  <si>
    <t>4287.107(c)</t>
  </si>
  <si>
    <t>4287.112</t>
  </si>
  <si>
    <t>4279.75</t>
  </si>
  <si>
    <t>4279.78</t>
  </si>
  <si>
    <t>4279.84</t>
  </si>
  <si>
    <t>4279.75(a)</t>
  </si>
  <si>
    <t>4279.187</t>
  </si>
  <si>
    <t>4279.174(a-b)</t>
  </si>
  <si>
    <t>4279.180</t>
  </si>
  <si>
    <t>4279.186(a)</t>
  </si>
  <si>
    <t>4279.173</t>
  </si>
  <si>
    <t>4287.107(f)</t>
  </si>
  <si>
    <t>Borrower visits</t>
  </si>
  <si>
    <t>visit</t>
  </si>
  <si>
    <t>4287.134(a)(g)</t>
  </si>
  <si>
    <t>4287.134(a)</t>
  </si>
  <si>
    <t>4287.134(c)</t>
  </si>
  <si>
    <t>Transfer and assumption</t>
  </si>
  <si>
    <t>Credit reports</t>
  </si>
  <si>
    <t>on occasion</t>
  </si>
  <si>
    <t>4279.186(a)(3)</t>
  </si>
  <si>
    <t>4279.161(b)(3)</t>
  </si>
  <si>
    <t>4279.186</t>
  </si>
  <si>
    <t>4279.181(a-o) and 4279.281(a-g)</t>
  </si>
  <si>
    <t>4279.125(b)</t>
  </si>
  <si>
    <t>4279.144</t>
  </si>
  <si>
    <t>Hazard insurance</t>
  </si>
  <si>
    <t>Life insurance</t>
  </si>
  <si>
    <t>Flood and other insurance</t>
  </si>
  <si>
    <t>4279.143(a)</t>
  </si>
  <si>
    <t>4279.143(b-c)</t>
  </si>
  <si>
    <t>4279.143(d-e)</t>
  </si>
  <si>
    <t>Appeals</t>
  </si>
  <si>
    <t>4279.16</t>
  </si>
  <si>
    <t>letter</t>
  </si>
  <si>
    <t>Average</t>
  </si>
  <si>
    <t>Proposed/sample loan agreement</t>
  </si>
  <si>
    <t>4279.290(b)</t>
  </si>
  <si>
    <t>Annual Lender inspections</t>
  </si>
  <si>
    <t>Grand Total - Servicing</t>
  </si>
  <si>
    <t>Year</t>
  </si>
  <si>
    <t>Lender conferences</t>
  </si>
  <si>
    <t>Loan Processing Activities</t>
  </si>
  <si>
    <t>GRAND TOTALS</t>
  </si>
  <si>
    <t>Assumes all participants are private, not individuals</t>
  </si>
  <si>
    <t>Assumes 70% are small businesses; 30% are large businesses.</t>
  </si>
  <si>
    <t>Administrative</t>
  </si>
  <si>
    <t>Rate *</t>
  </si>
  <si>
    <t>Cumulative over 4 years</t>
  </si>
  <si>
    <t>4-Year</t>
  </si>
  <si>
    <t>Estimate of number of applications.  Assume same number of applications and split among type of applications as in year 3.</t>
  </si>
  <si>
    <t xml:space="preserve">4-Year </t>
  </si>
  <si>
    <t>Estimate of number of applications.  Assume same number of applications and distribution as for year 3.</t>
  </si>
  <si>
    <t>Number of respondents</t>
  </si>
  <si>
    <t>Year 1</t>
  </si>
  <si>
    <t>Year 2</t>
  </si>
  <si>
    <t>Year 3</t>
  </si>
  <si>
    <t>Year 4</t>
  </si>
  <si>
    <t>na</t>
  </si>
  <si>
    <t>Guarantee Loan Status Reports and Lender's Guarantee Loan Payments to USDA</t>
  </si>
  <si>
    <t xml:space="preserve">Guarantee Loan Delinquent Status borrower </t>
  </si>
  <si>
    <t xml:space="preserve"> Loan Note Guarantee report of loss</t>
  </si>
  <si>
    <t>These are repeat forms submtited each year the biorefinery participates in the program</t>
  </si>
  <si>
    <t xml:space="preserve">SERVICING - REPORTING REQUIREMENTS  </t>
  </si>
  <si>
    <t xml:space="preserve"> PROCESSING - REPORTING REQUIREMENTS  </t>
  </si>
  <si>
    <t>LS 1</t>
  </si>
  <si>
    <t>LS 2</t>
  </si>
  <si>
    <t>LS 4</t>
  </si>
  <si>
    <t>LS 5</t>
  </si>
  <si>
    <t>LS 6</t>
  </si>
  <si>
    <t>Grand Total - Processing</t>
  </si>
  <si>
    <t>LS 7</t>
  </si>
  <si>
    <t>LA</t>
  </si>
  <si>
    <t>LP1</t>
  </si>
  <si>
    <t>LP2</t>
  </si>
  <si>
    <t>LP3</t>
  </si>
  <si>
    <t>LP9</t>
  </si>
  <si>
    <t>LP8</t>
  </si>
  <si>
    <t>LP7</t>
  </si>
  <si>
    <t>LP6</t>
  </si>
  <si>
    <t>LP10</t>
  </si>
  <si>
    <t>LP5</t>
  </si>
  <si>
    <t>LP4</t>
  </si>
  <si>
    <t>4279.256(f)</t>
  </si>
  <si>
    <t>4279.233(b)</t>
  </si>
  <si>
    <t>Syndication agreement</t>
  </si>
  <si>
    <t>4287.307(m)</t>
  </si>
  <si>
    <t>4287.307(f)</t>
  </si>
  <si>
    <t xml:space="preserve">Estimate of number of applications.  The revised program is better known in the second year, but a similarnmber  applications are anticipated.  </t>
  </si>
  <si>
    <t xml:space="preserve">Estimate of number of loans guaranteed.  Available program funding level approximately $580 million.  Average reconstruction = $25 million;  new construction = $100 million or $120 million.  </t>
  </si>
  <si>
    <t xml:space="preserve">Estimate of number of applications.  </t>
  </si>
  <si>
    <t xml:space="preserve">Estimate of number of loans guaranteed.  Available program total funding level approximately $580 million.  Average reconstruction = $25 million;  new construction = $100 million or $120 million. </t>
  </si>
  <si>
    <t>Estimate of number of loans guaranteed.  Available program funding level approximately $580 million.  Assumes no new applications in year 4, but pipeline applications reaching loan closing.</t>
  </si>
  <si>
    <t>*based on 2014 GS Grade 12, step 5(DC location) plus 28% benefits plus 35% overhead.</t>
  </si>
  <si>
    <t>Review annual audited financial reports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</si>
</sst>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10" x14ac:knownFonts="1">
    <font>
      <sz val="10"/>
      <name val="Arial"/>
    </font>
    <font>
      <sz val="10"/>
      <name val="Arial"/>
      <family val="2"/>
    </font>
    <font>
      <sz val="10"/>
      <name val="Arial"/>
      <family val="2"/>
    </font>
    <font>
      <b/>
      <sz val="10"/>
      <name val="Arial"/>
      <family val="2"/>
    </font>
    <font>
      <sz val="8"/>
      <name val="Arial"/>
      <family val="2"/>
    </font>
    <font>
      <sz val="8"/>
      <color indexed="81"/>
      <name val="Tahoma"/>
      <family val="2"/>
    </font>
    <font>
      <b/>
      <sz val="8"/>
      <color indexed="81"/>
      <name val="Tahoma"/>
      <family val="2"/>
    </font>
    <font>
      <sz val="10"/>
      <color rgb="FF00B050"/>
      <name val="Arial"/>
      <family val="2"/>
    </font>
    <font>
      <sz val="11"/>
      <name val="Arial"/>
      <family val="2"/>
    </font>
    <font>
      <b/>
      <sz val="8"/>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3" fillId="0" borderId="0" xfId="0" applyFont="1" applyFill="1"/>
    <xf numFmtId="3" fontId="2" fillId="0" borderId="1" xfId="0" applyNumberFormat="1" applyFont="1" applyFill="1" applyBorder="1" applyAlignment="1">
      <alignment horizontal="center" vertical="top"/>
    </xf>
    <xf numFmtId="164" fontId="2" fillId="0" borderId="1" xfId="0" applyNumberFormat="1" applyFont="1" applyFill="1" applyBorder="1" applyAlignment="1">
      <alignment horizontal="center" vertical="top"/>
    </xf>
    <xf numFmtId="164" fontId="2" fillId="0" borderId="1" xfId="0" applyNumberFormat="1" applyFont="1" applyFill="1" applyBorder="1" applyAlignment="1">
      <alignment horizontal="left" vertical="top"/>
    </xf>
    <xf numFmtId="164" fontId="2" fillId="0" borderId="2" xfId="0" applyNumberFormat="1" applyFont="1" applyFill="1" applyBorder="1" applyAlignment="1">
      <alignment horizontal="center" vertical="top"/>
    </xf>
    <xf numFmtId="164" fontId="3"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2" fillId="0" borderId="0" xfId="0" applyNumberFormat="1" applyFont="1" applyFill="1" applyBorder="1" applyAlignment="1">
      <alignment horizontal="center" vertical="top"/>
    </xf>
    <xf numFmtId="164" fontId="2" fillId="0" borderId="0" xfId="0" applyNumberFormat="1" applyFont="1" applyFill="1" applyBorder="1" applyAlignment="1">
      <alignment horizontal="right" vertical="top"/>
    </xf>
    <xf numFmtId="164" fontId="2" fillId="0" borderId="0" xfId="0" applyNumberFormat="1" applyFont="1" applyFill="1" applyBorder="1" applyAlignment="1">
      <alignment horizontal="left" vertical="top"/>
    </xf>
    <xf numFmtId="164" fontId="2" fillId="0" borderId="0" xfId="0" applyNumberFormat="1" applyFont="1" applyFill="1" applyBorder="1" applyAlignment="1">
      <alignment horizontal="right" vertical="top" wrapText="1"/>
    </xf>
    <xf numFmtId="164" fontId="2" fillId="0" borderId="3" xfId="0" applyNumberFormat="1" applyFont="1" applyFill="1" applyBorder="1" applyAlignment="1">
      <alignment horizontal="left" vertical="top"/>
    </xf>
    <xf numFmtId="164" fontId="2"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xf>
    <xf numFmtId="0" fontId="0" fillId="0" borderId="0" xfId="0" applyAlignment="1">
      <alignment horizontal="center"/>
    </xf>
    <xf numFmtId="0" fontId="0" fillId="0" borderId="0" xfId="0" applyFill="1"/>
    <xf numFmtId="164" fontId="0" fillId="0" borderId="0" xfId="0" applyNumberFormat="1" applyFill="1"/>
    <xf numFmtId="164" fontId="0" fillId="0" borderId="0" xfId="0" applyNumberFormat="1"/>
    <xf numFmtId="0" fontId="2" fillId="0" borderId="0" xfId="0" applyFont="1" applyFill="1"/>
    <xf numFmtId="0" fontId="0" fillId="0" borderId="0" xfId="0" applyFill="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0" fontId="0" fillId="0" borderId="0" xfId="0" applyNumberFormat="1" applyFill="1" applyAlignment="1">
      <alignment vertical="top"/>
    </xf>
    <xf numFmtId="164" fontId="2" fillId="0" borderId="9" xfId="0" applyNumberFormat="1" applyFont="1" applyFill="1" applyBorder="1" applyAlignment="1">
      <alignment horizontal="left" vertical="top"/>
    </xf>
    <xf numFmtId="164" fontId="2" fillId="0" borderId="9" xfId="0" applyNumberFormat="1" applyFont="1" applyFill="1" applyBorder="1" applyAlignment="1">
      <alignment horizontal="left" vertical="top" wrapText="1"/>
    </xf>
    <xf numFmtId="3" fontId="2" fillId="0" borderId="9" xfId="0" applyNumberFormat="1" applyFont="1" applyFill="1" applyBorder="1" applyAlignment="1">
      <alignment horizontal="center" vertical="top"/>
    </xf>
    <xf numFmtId="164" fontId="2" fillId="0" borderId="9" xfId="0" applyNumberFormat="1" applyFont="1" applyFill="1" applyBorder="1" applyAlignment="1">
      <alignment horizontal="center" vertical="top"/>
    </xf>
    <xf numFmtId="3" fontId="2" fillId="0" borderId="0" xfId="0" applyNumberFormat="1" applyFont="1" applyFill="1" applyBorder="1" applyAlignment="1">
      <alignment horizontal="center" vertical="top"/>
    </xf>
    <xf numFmtId="164" fontId="3" fillId="0" borderId="2" xfId="0" applyNumberFormat="1" applyFont="1" applyFill="1" applyBorder="1" applyAlignment="1">
      <alignment horizontal="left" vertical="top"/>
    </xf>
    <xf numFmtId="164" fontId="2" fillId="0" borderId="2" xfId="0" applyNumberFormat="1" applyFont="1" applyFill="1" applyBorder="1" applyAlignment="1">
      <alignment horizontal="left" vertical="top"/>
    </xf>
    <xf numFmtId="164" fontId="2" fillId="0" borderId="2" xfId="0" applyNumberFormat="1" applyFont="1" applyFill="1" applyBorder="1" applyAlignment="1">
      <alignment horizontal="left" vertical="top" wrapText="1"/>
    </xf>
    <xf numFmtId="164" fontId="2" fillId="0" borderId="6" xfId="0" applyNumberFormat="1" applyFont="1" applyFill="1" applyBorder="1" applyAlignment="1">
      <alignment horizontal="left" vertical="top"/>
    </xf>
    <xf numFmtId="164" fontId="2" fillId="0" borderId="10" xfId="0" applyNumberFormat="1" applyFont="1" applyFill="1" applyBorder="1" applyAlignment="1">
      <alignment horizontal="center" vertical="top"/>
    </xf>
    <xf numFmtId="164" fontId="2" fillId="0" borderId="11" xfId="0" applyNumberFormat="1" applyFont="1" applyFill="1" applyBorder="1" applyAlignment="1">
      <alignment horizontal="center" vertical="top"/>
    </xf>
    <xf numFmtId="164" fontId="2" fillId="0" borderId="12" xfId="0" applyNumberFormat="1" applyFont="1" applyFill="1" applyBorder="1" applyAlignment="1">
      <alignment horizontal="center" vertical="top"/>
    </xf>
    <xf numFmtId="164" fontId="2" fillId="0" borderId="10" xfId="0" applyNumberFormat="1" applyFont="1" applyFill="1" applyBorder="1" applyAlignment="1">
      <alignment horizontal="center" vertical="top" wrapText="1"/>
    </xf>
    <xf numFmtId="164" fontId="2" fillId="0" borderId="11" xfId="0" applyNumberFormat="1" applyFont="1" applyFill="1" applyBorder="1" applyAlignment="1">
      <alignment horizontal="center" vertical="top" wrapText="1"/>
    </xf>
    <xf numFmtId="164" fontId="2" fillId="0" borderId="12" xfId="0" applyNumberFormat="1" applyFont="1" applyFill="1" applyBorder="1" applyAlignment="1">
      <alignment horizontal="center" vertical="top" wrapText="1"/>
    </xf>
    <xf numFmtId="164" fontId="2" fillId="0" borderId="6" xfId="0" applyNumberFormat="1" applyFont="1" applyFill="1" applyBorder="1" applyAlignment="1">
      <alignment horizontal="center" vertical="top"/>
    </xf>
    <xf numFmtId="164" fontId="2" fillId="0" borderId="3" xfId="0" applyNumberFormat="1" applyFont="1" applyFill="1" applyBorder="1" applyAlignment="1">
      <alignment horizontal="center" vertical="top"/>
    </xf>
    <xf numFmtId="164" fontId="2" fillId="0" borderId="1" xfId="0" applyNumberFormat="1" applyFont="1" applyFill="1" applyBorder="1" applyAlignment="1">
      <alignment horizontal="right" vertical="top"/>
    </xf>
    <xf numFmtId="164" fontId="2" fillId="0" borderId="2" xfId="0" applyNumberFormat="1" applyFont="1" applyFill="1" applyBorder="1" applyAlignment="1">
      <alignment horizontal="right" vertical="top"/>
    </xf>
    <xf numFmtId="164" fontId="2" fillId="0" borderId="13" xfId="0" applyNumberFormat="1" applyFont="1" applyFill="1" applyBorder="1" applyAlignment="1">
      <alignment horizontal="right" vertical="top"/>
    </xf>
    <xf numFmtId="3" fontId="2" fillId="0" borderId="3"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49" fontId="3" fillId="0" borderId="1" xfId="0" applyNumberFormat="1" applyFont="1" applyFill="1" applyBorder="1" applyAlignment="1">
      <alignment horizontal="left" vertical="top"/>
    </xf>
    <xf numFmtId="0" fontId="2" fillId="0" borderId="1" xfId="0" applyNumberFormat="1" applyFont="1" applyFill="1" applyBorder="1" applyAlignment="1">
      <alignment horizontal="center" vertical="top"/>
    </xf>
    <xf numFmtId="0" fontId="2" fillId="0" borderId="1" xfId="0" applyNumberFormat="1" applyFont="1" applyFill="1" applyBorder="1" applyAlignment="1">
      <alignment horizontal="left" vertical="top"/>
    </xf>
    <xf numFmtId="49" fontId="2" fillId="0" borderId="1" xfId="0" applyNumberFormat="1" applyFont="1" applyFill="1" applyBorder="1" applyAlignment="1">
      <alignment horizontal="center"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2" fillId="0" borderId="0" xfId="0" applyNumberFormat="1" applyFont="1" applyFill="1" applyBorder="1" applyAlignment="1">
      <alignment horizontal="center" vertical="top" wrapText="1"/>
    </xf>
    <xf numFmtId="10" fontId="7" fillId="0" borderId="0" xfId="0" applyNumberFormat="1" applyFont="1" applyFill="1" applyAlignment="1">
      <alignment vertical="top"/>
    </xf>
    <xf numFmtId="10" fontId="2" fillId="0" borderId="0" xfId="0" applyNumberFormat="1" applyFont="1" applyFill="1" applyAlignment="1">
      <alignment vertical="top"/>
    </xf>
    <xf numFmtId="164" fontId="3" fillId="0" borderId="1" xfId="0" applyNumberFormat="1" applyFont="1" applyFill="1" applyBorder="1" applyAlignment="1">
      <alignment horizontal="center" vertical="top"/>
    </xf>
    <xf numFmtId="3" fontId="3" fillId="0" borderId="1" xfId="0" applyNumberFormat="1" applyFont="1" applyFill="1" applyBorder="1" applyAlignment="1">
      <alignment horizontal="center" vertical="top"/>
    </xf>
    <xf numFmtId="3" fontId="3" fillId="0" borderId="3" xfId="0" applyNumberFormat="1" applyFont="1" applyFill="1" applyBorder="1" applyAlignment="1">
      <alignment horizontal="center" vertical="top"/>
    </xf>
    <xf numFmtId="4" fontId="3" fillId="0" borderId="1" xfId="0" applyNumberFormat="1" applyFont="1" applyFill="1" applyBorder="1" applyAlignment="1">
      <alignment horizontal="center" vertical="top"/>
    </xf>
    <xf numFmtId="164" fontId="3" fillId="0" borderId="1" xfId="0" applyNumberFormat="1" applyFont="1" applyFill="1" applyBorder="1" applyAlignment="1">
      <alignment horizontal="right" vertical="top" wrapText="1"/>
    </xf>
    <xf numFmtId="164" fontId="3" fillId="0" borderId="9" xfId="0" applyNumberFormat="1" applyFont="1" applyFill="1" applyBorder="1" applyAlignment="1">
      <alignment horizontal="left" vertical="top" wrapText="1"/>
    </xf>
    <xf numFmtId="3" fontId="3" fillId="0" borderId="9"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164" fontId="3" fillId="0" borderId="0" xfId="0" applyNumberFormat="1" applyFont="1" applyFill="1" applyBorder="1" applyAlignment="1">
      <alignment horizontal="right" vertical="top"/>
    </xf>
    <xf numFmtId="164" fontId="3" fillId="0" borderId="0" xfId="0" applyNumberFormat="1" applyFont="1" applyFill="1" applyBorder="1" applyAlignment="1">
      <alignment horizontal="center" vertical="top"/>
    </xf>
    <xf numFmtId="164" fontId="3" fillId="0" borderId="9" xfId="0" applyNumberFormat="1" applyFont="1" applyFill="1" applyBorder="1" applyAlignment="1">
      <alignment horizontal="right" vertical="top" wrapText="1"/>
    </xf>
    <xf numFmtId="0" fontId="0" fillId="0" borderId="0" xfId="0" applyFont="1" applyAlignment="1">
      <alignment horizontal="center"/>
    </xf>
    <xf numFmtId="3" fontId="0" fillId="0" borderId="0" xfId="0" applyNumberFormat="1"/>
    <xf numFmtId="164" fontId="3" fillId="0" borderId="0" xfId="0" applyNumberFormat="1" applyFont="1" applyFill="1" applyBorder="1" applyAlignment="1">
      <alignment horizontal="left" vertical="top"/>
    </xf>
    <xf numFmtId="164" fontId="3" fillId="0" borderId="1" xfId="0" applyNumberFormat="1" applyFont="1" applyFill="1" applyBorder="1" applyAlignment="1">
      <alignment horizontal="right" vertical="top"/>
    </xf>
    <xf numFmtId="10" fontId="2" fillId="0" borderId="1" xfId="0" applyNumberFormat="1" applyFont="1" applyFill="1" applyBorder="1" applyAlignment="1">
      <alignment horizontal="center" vertical="top"/>
    </xf>
    <xf numFmtId="10" fontId="3" fillId="0" borderId="1" xfId="0" applyNumberFormat="1" applyFont="1" applyFill="1" applyBorder="1" applyAlignment="1">
      <alignment horizontal="center" vertical="top"/>
    </xf>
    <xf numFmtId="10" fontId="3" fillId="0" borderId="0" xfId="0" applyNumberFormat="1" applyFont="1" applyFill="1" applyBorder="1" applyAlignment="1">
      <alignment horizontal="center" vertical="top"/>
    </xf>
    <xf numFmtId="10" fontId="2" fillId="0" borderId="0" xfId="0" applyNumberFormat="1" applyFont="1" applyFill="1" applyBorder="1" applyAlignment="1">
      <alignment horizontal="center" vertical="top"/>
    </xf>
    <xf numFmtId="0" fontId="0" fillId="0" borderId="0" xfId="0" applyAlignment="1">
      <alignment horizontal="center"/>
    </xf>
    <xf numFmtId="0" fontId="1" fillId="0" borderId="0" xfId="0" applyFont="1" applyFill="1" applyBorder="1" applyAlignment="1">
      <alignment horizontal="right" vertical="top"/>
    </xf>
    <xf numFmtId="0" fontId="8" fillId="0" borderId="0" xfId="0" applyFont="1" applyFill="1" applyBorder="1"/>
    <xf numFmtId="164" fontId="1" fillId="0" borderId="11" xfId="0" applyNumberFormat="1" applyFont="1" applyFill="1" applyBorder="1" applyAlignment="1">
      <alignment horizontal="center" vertical="top"/>
    </xf>
    <xf numFmtId="164" fontId="1" fillId="0" borderId="0" xfId="0" applyNumberFormat="1" applyFont="1" applyFill="1" applyBorder="1" applyAlignment="1">
      <alignment horizontal="right" vertical="top"/>
    </xf>
    <xf numFmtId="164" fontId="1" fillId="0" borderId="0" xfId="0" applyNumberFormat="1" applyFont="1" applyFill="1" applyBorder="1" applyAlignment="1">
      <alignment horizontal="right" vertical="center"/>
    </xf>
    <xf numFmtId="3" fontId="2" fillId="0" borderId="0" xfId="0" applyNumberFormat="1" applyFont="1" applyFill="1" applyBorder="1" applyAlignment="1">
      <alignment horizontal="center" vertical="top" wrapText="1"/>
    </xf>
    <xf numFmtId="164" fontId="1" fillId="0" borderId="0" xfId="0" applyNumberFormat="1" applyFont="1" applyFill="1" applyBorder="1" applyAlignment="1">
      <alignment horizontal="center" vertical="center" wrapText="1"/>
    </xf>
    <xf numFmtId="164" fontId="1" fillId="0" borderId="0" xfId="0" applyNumberFormat="1" applyFont="1" applyFill="1" applyBorder="1" applyAlignment="1">
      <alignment horizontal="center" vertical="center"/>
    </xf>
    <xf numFmtId="3" fontId="1" fillId="0" borderId="0"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xf>
    <xf numFmtId="3"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xf>
    <xf numFmtId="164" fontId="3" fillId="0" borderId="0" xfId="0" applyNumberFormat="1" applyFont="1" applyFill="1" applyBorder="1" applyAlignment="1">
      <alignment horizontal="right" vertical="top" wrapText="1"/>
    </xf>
    <xf numFmtId="164" fontId="1" fillId="0" borderId="0" xfId="0" applyNumberFormat="1" applyFont="1" applyFill="1" applyBorder="1" applyAlignment="1">
      <alignment horizontal="left" vertical="top"/>
    </xf>
    <xf numFmtId="0" fontId="1" fillId="0" borderId="0" xfId="0" applyFont="1"/>
    <xf numFmtId="0" fontId="3" fillId="0" borderId="0" xfId="0" applyFont="1"/>
    <xf numFmtId="49" fontId="1" fillId="0" borderId="1" xfId="0" applyNumberFormat="1" applyFont="1" applyFill="1" applyBorder="1" applyAlignment="1">
      <alignment horizontal="center" vertical="top"/>
    </xf>
    <xf numFmtId="164" fontId="1" fillId="0" borderId="1" xfId="0" applyNumberFormat="1" applyFont="1" applyFill="1" applyBorder="1" applyAlignment="1">
      <alignment horizontal="left" vertical="top" wrapText="1"/>
    </xf>
    <xf numFmtId="0" fontId="1" fillId="0" borderId="0" xfId="0" applyFont="1" applyAlignment="1">
      <alignment horizontal="center"/>
    </xf>
    <xf numFmtId="0" fontId="4" fillId="0" borderId="0" xfId="0" applyFont="1" applyAlignment="1">
      <alignment horizontal="center"/>
    </xf>
    <xf numFmtId="0" fontId="9" fillId="0" borderId="0" xfId="0" applyFont="1" applyFill="1"/>
    <xf numFmtId="0" fontId="4" fillId="0" borderId="0" xfId="0" applyFont="1" applyFill="1"/>
    <xf numFmtId="164" fontId="4" fillId="0" borderId="0" xfId="0" applyNumberFormat="1" applyFont="1" applyFill="1"/>
    <xf numFmtId="3" fontId="4" fillId="0" borderId="0" xfId="0" applyNumberFormat="1" applyFont="1" applyFill="1"/>
    <xf numFmtId="165" fontId="4" fillId="0" borderId="0" xfId="0" applyNumberFormat="1" applyFont="1" applyFill="1"/>
    <xf numFmtId="0" fontId="9" fillId="0" borderId="0" xfId="0" applyFont="1" applyFill="1" applyAlignment="1">
      <alignment horizontal="right"/>
    </xf>
    <xf numFmtId="164" fontId="9" fillId="0" borderId="0" xfId="0" applyNumberFormat="1" applyFont="1" applyFill="1"/>
    <xf numFmtId="0" fontId="9" fillId="0" borderId="1" xfId="0" applyFont="1" applyFill="1" applyBorder="1"/>
    <xf numFmtId="0" fontId="4" fillId="0" borderId="0" xfId="0" applyFont="1"/>
    <xf numFmtId="0" fontId="4" fillId="0" borderId="0" xfId="0" applyFont="1" applyFill="1" applyBorder="1"/>
    <xf numFmtId="0" fontId="1" fillId="0" borderId="0" xfId="0" applyFont="1" applyAlignment="1">
      <alignment horizontal="center"/>
    </xf>
    <xf numFmtId="0" fontId="4" fillId="0" borderId="3" xfId="0" applyFont="1" applyFill="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1" fillId="0" borderId="0" xfId="0" applyFont="1" applyAlignment="1">
      <alignment vertical="top" wrapText="1"/>
    </xf>
    <xf numFmtId="0" fontId="0" fillId="0" borderId="0" xfId="0" applyAlignment="1">
      <alignment vertical="top" wrapText="1"/>
    </xf>
    <xf numFmtId="0" fontId="0" fillId="0" borderId="0" xfId="0" applyAlignment="1"/>
    <xf numFmtId="0" fontId="4" fillId="0" borderId="0" xfId="0" applyFont="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1" fillId="0" borderId="0" xfId="0" applyNumberFormat="1" applyFont="1" applyFill="1" applyBorder="1" applyAlignment="1">
      <alignment horizontal="left" vertical="top" wrapText="1"/>
    </xf>
    <xf numFmtId="0" fontId="0" fillId="0" borderId="0" xfId="0" applyAlignment="1">
      <alignment horizontal="left" vertical="top" wrapText="1"/>
    </xf>
    <xf numFmtId="164" fontId="2" fillId="0" borderId="0" xfId="0" applyNumberFormat="1"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22"/>
  <sheetViews>
    <sheetView zoomScaleNormal="100" workbookViewId="0">
      <selection activeCell="B13" sqref="B13"/>
    </sheetView>
  </sheetViews>
  <sheetFormatPr defaultRowHeight="13.2" x14ac:dyDescent="0.25"/>
  <cols>
    <col min="1" max="1" width="48.33203125" customWidth="1"/>
    <col min="2" max="2" width="7.6640625" customWidth="1"/>
    <col min="3" max="3" width="8.5546875" customWidth="1"/>
    <col min="4" max="4" width="6.5546875" customWidth="1"/>
    <col min="5" max="5" width="7.109375" customWidth="1"/>
    <col min="6" max="6" width="9.33203125" customWidth="1"/>
    <col min="12" max="12" width="10.109375" bestFit="1" customWidth="1"/>
  </cols>
  <sheetData>
    <row r="1" spans="1:12" x14ac:dyDescent="0.25">
      <c r="B1" s="111" t="s">
        <v>224</v>
      </c>
      <c r="C1" s="111"/>
      <c r="D1" s="111"/>
      <c r="E1" s="111"/>
      <c r="F1" s="99" t="s">
        <v>225</v>
      </c>
    </row>
    <row r="2" spans="1:12" x14ac:dyDescent="0.25">
      <c r="A2" s="100" t="s">
        <v>138</v>
      </c>
      <c r="B2" s="100" t="s">
        <v>64</v>
      </c>
      <c r="C2" s="118" t="s">
        <v>93</v>
      </c>
      <c r="D2" s="100" t="s">
        <v>223</v>
      </c>
      <c r="E2" s="100" t="s">
        <v>11</v>
      </c>
      <c r="F2" s="100" t="s">
        <v>211</v>
      </c>
      <c r="H2" s="72" t="s">
        <v>216</v>
      </c>
    </row>
    <row r="3" spans="1:12" x14ac:dyDescent="0.25">
      <c r="A3" s="101" t="s">
        <v>94</v>
      </c>
      <c r="B3" s="102"/>
      <c r="C3" s="118"/>
      <c r="D3" s="102"/>
      <c r="E3" s="103"/>
      <c r="F3" s="103"/>
      <c r="G3" s="15">
        <v>1</v>
      </c>
      <c r="H3" s="15">
        <v>2</v>
      </c>
      <c r="I3" s="15">
        <v>3</v>
      </c>
      <c r="J3" s="80">
        <v>4</v>
      </c>
      <c r="L3" s="18"/>
    </row>
    <row r="4" spans="1:12" x14ac:dyDescent="0.25">
      <c r="A4" s="102" t="s">
        <v>108</v>
      </c>
      <c r="B4" s="104">
        <f>'grand total &amp; 4-yr ave'!F40</f>
        <v>40</v>
      </c>
      <c r="C4" s="102">
        <v>23</v>
      </c>
      <c r="D4" s="105">
        <v>55.44</v>
      </c>
      <c r="E4" s="103">
        <f>+B4*C4*D4</f>
        <v>51004.799999999996</v>
      </c>
      <c r="F4" s="103">
        <f>+E4/3</f>
        <v>17001.599999999999</v>
      </c>
      <c r="G4" s="73">
        <f>'year 1'!D40</f>
        <v>12</v>
      </c>
      <c r="H4" s="73">
        <f>' year 2'!D40</f>
        <v>12</v>
      </c>
      <c r="I4" s="73">
        <f>'year 3'!D40</f>
        <v>16</v>
      </c>
      <c r="L4" s="18"/>
    </row>
    <row r="5" spans="1:12" x14ac:dyDescent="0.25">
      <c r="A5" s="106" t="s">
        <v>68</v>
      </c>
      <c r="B5" s="102"/>
      <c r="C5" s="102"/>
      <c r="D5" s="102"/>
      <c r="E5" s="107">
        <f>SUM(E4:E4)</f>
        <v>51004.799999999996</v>
      </c>
      <c r="F5" s="103">
        <f>+E5/3</f>
        <v>17001.599999999999</v>
      </c>
      <c r="L5" s="18"/>
    </row>
    <row r="6" spans="1:12" x14ac:dyDescent="0.25">
      <c r="A6" s="106"/>
      <c r="B6" s="102"/>
      <c r="C6" s="102"/>
      <c r="D6" s="102"/>
      <c r="E6" s="103"/>
      <c r="F6" s="103"/>
      <c r="L6" s="18"/>
    </row>
    <row r="7" spans="1:12" x14ac:dyDescent="0.25">
      <c r="A7" s="101" t="s">
        <v>218</v>
      </c>
      <c r="B7" s="102"/>
      <c r="C7" s="102"/>
      <c r="D7" s="102"/>
      <c r="E7" s="103"/>
      <c r="F7" s="103"/>
      <c r="L7" s="18"/>
    </row>
    <row r="8" spans="1:12" x14ac:dyDescent="0.25">
      <c r="A8" s="102" t="s">
        <v>95</v>
      </c>
      <c r="B8" s="104">
        <f>+G8+H8+I8+J8</f>
        <v>14</v>
      </c>
      <c r="C8" s="102">
        <v>8</v>
      </c>
      <c r="D8" s="105">
        <v>55.44</v>
      </c>
      <c r="E8" s="103">
        <f t="shared" ref="E8:E17" si="0">+B8*C8*D8</f>
        <v>6209.28</v>
      </c>
      <c r="F8" s="103">
        <f t="shared" ref="F8:F17" si="1">+E8/3</f>
        <v>2069.7599999999998</v>
      </c>
      <c r="G8" s="73">
        <f>'year 1'!D$48</f>
        <v>2</v>
      </c>
      <c r="H8" s="73">
        <f>' year 2'!D$48</f>
        <v>4</v>
      </c>
      <c r="I8" s="73">
        <f>'year 3'!D$48</f>
        <v>2</v>
      </c>
      <c r="J8">
        <v>6</v>
      </c>
      <c r="L8" s="18"/>
    </row>
    <row r="9" spans="1:12" x14ac:dyDescent="0.25">
      <c r="A9" s="102" t="s">
        <v>96</v>
      </c>
      <c r="B9" s="104">
        <f t="shared" ref="B9:B12" si="2">+G9+H9+I9+J9</f>
        <v>14</v>
      </c>
      <c r="C9" s="102">
        <v>6</v>
      </c>
      <c r="D9" s="105">
        <v>55.44</v>
      </c>
      <c r="E9" s="103">
        <f t="shared" si="0"/>
        <v>4656.96</v>
      </c>
      <c r="F9" s="103">
        <f t="shared" si="1"/>
        <v>1552.32</v>
      </c>
      <c r="G9" s="73">
        <f>'year 1'!D$48</f>
        <v>2</v>
      </c>
      <c r="H9" s="73">
        <f>' year 2'!D$48</f>
        <v>4</v>
      </c>
      <c r="I9" s="73">
        <f>'year 3'!D$48</f>
        <v>2</v>
      </c>
      <c r="J9">
        <v>6</v>
      </c>
      <c r="L9" s="18"/>
    </row>
    <row r="10" spans="1:12" x14ac:dyDescent="0.25">
      <c r="A10" s="102" t="s">
        <v>97</v>
      </c>
      <c r="B10" s="104">
        <f t="shared" si="2"/>
        <v>14</v>
      </c>
      <c r="C10" s="102">
        <v>2</v>
      </c>
      <c r="D10" s="105">
        <v>55.44</v>
      </c>
      <c r="E10" s="103">
        <f t="shared" si="0"/>
        <v>1552.32</v>
      </c>
      <c r="F10" s="103">
        <f t="shared" si="1"/>
        <v>517.43999999999994</v>
      </c>
      <c r="G10" s="73">
        <f>'year 1'!D$48</f>
        <v>2</v>
      </c>
      <c r="H10" s="73">
        <f>' year 2'!D$48</f>
        <v>4</v>
      </c>
      <c r="I10" s="73">
        <f>'year 3'!D$48</f>
        <v>2</v>
      </c>
      <c r="J10">
        <v>6</v>
      </c>
      <c r="L10" s="18"/>
    </row>
    <row r="11" spans="1:12" x14ac:dyDescent="0.25">
      <c r="A11" s="102" t="s">
        <v>98</v>
      </c>
      <c r="B11" s="104">
        <f t="shared" si="2"/>
        <v>14</v>
      </c>
      <c r="C11" s="102">
        <v>1</v>
      </c>
      <c r="D11" s="105">
        <v>55.44</v>
      </c>
      <c r="E11" s="103">
        <f t="shared" si="0"/>
        <v>776.16</v>
      </c>
      <c r="F11" s="103">
        <f t="shared" si="1"/>
        <v>258.71999999999997</v>
      </c>
      <c r="G11" s="73">
        <f>'year 1'!D$48</f>
        <v>2</v>
      </c>
      <c r="H11" s="73">
        <f>' year 2'!D$48</f>
        <v>4</v>
      </c>
      <c r="I11" s="73">
        <f>'year 3'!D$48</f>
        <v>2</v>
      </c>
      <c r="J11">
        <v>6</v>
      </c>
      <c r="L11" s="18"/>
    </row>
    <row r="12" spans="1:12" x14ac:dyDescent="0.25">
      <c r="A12" s="102" t="s">
        <v>99</v>
      </c>
      <c r="B12" s="104">
        <f t="shared" si="2"/>
        <v>14</v>
      </c>
      <c r="C12" s="102">
        <v>1</v>
      </c>
      <c r="D12" s="105">
        <v>55.44</v>
      </c>
      <c r="E12" s="103">
        <f t="shared" si="0"/>
        <v>776.16</v>
      </c>
      <c r="F12" s="103">
        <f t="shared" si="1"/>
        <v>258.71999999999997</v>
      </c>
      <c r="G12" s="73">
        <f>'year 1'!D$48</f>
        <v>2</v>
      </c>
      <c r="H12" s="73">
        <f>' year 2'!D$48</f>
        <v>4</v>
      </c>
      <c r="I12" s="73">
        <f>'year 3'!D$48</f>
        <v>2</v>
      </c>
      <c r="J12">
        <v>6</v>
      </c>
      <c r="L12" s="18"/>
    </row>
    <row r="13" spans="1:12" x14ac:dyDescent="0.25">
      <c r="A13" s="102" t="s">
        <v>103</v>
      </c>
      <c r="B13" s="104">
        <f>'total &amp; 4-yr ave nonservicing'!F7</f>
        <v>4</v>
      </c>
      <c r="C13" s="102">
        <v>16</v>
      </c>
      <c r="D13" s="105">
        <v>55.44</v>
      </c>
      <c r="E13" s="103">
        <f t="shared" si="0"/>
        <v>3548.16</v>
      </c>
      <c r="F13" s="103">
        <f t="shared" si="1"/>
        <v>1182.72</v>
      </c>
      <c r="L13" s="18"/>
    </row>
    <row r="14" spans="1:12" x14ac:dyDescent="0.25">
      <c r="A14" s="102" t="s">
        <v>67</v>
      </c>
      <c r="B14" s="104">
        <f>'total &amp; 4-yr ave nonservicing'!F9</f>
        <v>8</v>
      </c>
      <c r="C14" s="102">
        <v>6</v>
      </c>
      <c r="D14" s="105">
        <v>55.44</v>
      </c>
      <c r="E14" s="103">
        <f t="shared" si="0"/>
        <v>2661.12</v>
      </c>
      <c r="F14" s="103">
        <f t="shared" si="1"/>
        <v>887.04</v>
      </c>
      <c r="L14" s="18"/>
    </row>
    <row r="15" spans="1:12" x14ac:dyDescent="0.25">
      <c r="A15" s="102" t="s">
        <v>101</v>
      </c>
      <c r="B15" s="104">
        <f>'total &amp; 4-yr ave nonservicing'!F10</f>
        <v>8</v>
      </c>
      <c r="C15" s="102">
        <v>3</v>
      </c>
      <c r="D15" s="105">
        <v>55.44</v>
      </c>
      <c r="E15" s="103">
        <f t="shared" si="0"/>
        <v>1330.56</v>
      </c>
      <c r="F15" s="103">
        <f t="shared" si="1"/>
        <v>443.52</v>
      </c>
      <c r="G15" s="73">
        <f>'year 1'!F10</f>
        <v>1</v>
      </c>
      <c r="H15" s="73">
        <f>' year 2'!F10</f>
        <v>3</v>
      </c>
      <c r="I15" s="73">
        <f>'year 3'!F10</f>
        <v>2</v>
      </c>
      <c r="J15">
        <v>2</v>
      </c>
      <c r="L15" s="18"/>
    </row>
    <row r="16" spans="1:12" x14ac:dyDescent="0.25">
      <c r="A16" s="102" t="s">
        <v>66</v>
      </c>
      <c r="B16" s="104">
        <f>'total &amp; 4-yr ave nonservicing'!F17</f>
        <v>3</v>
      </c>
      <c r="C16" s="102">
        <v>20</v>
      </c>
      <c r="D16" s="105">
        <v>55.44</v>
      </c>
      <c r="E16" s="103">
        <f t="shared" si="0"/>
        <v>3326.3999999999996</v>
      </c>
      <c r="F16" s="103">
        <f t="shared" si="1"/>
        <v>1108.8</v>
      </c>
      <c r="L16" s="18"/>
    </row>
    <row r="17" spans="1:12" x14ac:dyDescent="0.25">
      <c r="A17" s="102" t="s">
        <v>110</v>
      </c>
      <c r="B17" s="104">
        <f>'total &amp; 4-yr ave nonservicing'!F24</f>
        <v>104</v>
      </c>
      <c r="C17" s="102">
        <v>2</v>
      </c>
      <c r="D17" s="105">
        <v>55.44</v>
      </c>
      <c r="E17" s="103">
        <f t="shared" si="0"/>
        <v>11531.52</v>
      </c>
      <c r="F17" s="103">
        <f t="shared" si="1"/>
        <v>3843.84</v>
      </c>
      <c r="L17" s="18"/>
    </row>
    <row r="18" spans="1:12" x14ac:dyDescent="0.25">
      <c r="A18" s="106" t="s">
        <v>68</v>
      </c>
      <c r="B18" s="102"/>
      <c r="C18" s="102"/>
      <c r="D18" s="102"/>
      <c r="E18" s="107">
        <f>SUM(E8:E17)</f>
        <v>36368.639999999999</v>
      </c>
      <c r="F18" s="103">
        <f t="shared" ref="F18" si="3">+E18/3</f>
        <v>12122.88</v>
      </c>
      <c r="L18" s="18"/>
    </row>
    <row r="19" spans="1:12" x14ac:dyDescent="0.25">
      <c r="A19" s="102"/>
      <c r="B19" s="102"/>
      <c r="C19" s="102"/>
      <c r="D19" s="102"/>
      <c r="E19" s="103"/>
      <c r="F19" s="103"/>
      <c r="L19" s="18"/>
    </row>
    <row r="20" spans="1:12" x14ac:dyDescent="0.25">
      <c r="A20" s="101" t="s">
        <v>100</v>
      </c>
      <c r="B20" s="102"/>
      <c r="C20" s="102"/>
      <c r="D20" s="102"/>
      <c r="E20" s="103"/>
      <c r="F20" s="103"/>
      <c r="L20" s="18"/>
    </row>
    <row r="21" spans="1:12" x14ac:dyDescent="0.25">
      <c r="A21" s="102" t="s">
        <v>217</v>
      </c>
      <c r="B21" s="104">
        <f>'total &amp; 4-yr ave servicing'!F9</f>
        <v>29</v>
      </c>
      <c r="C21" s="102">
        <v>4</v>
      </c>
      <c r="D21" s="105">
        <v>55.44</v>
      </c>
      <c r="E21" s="103">
        <f>+B21*C21*D21</f>
        <v>6431.04</v>
      </c>
      <c r="F21" s="103">
        <f>+E21/3</f>
        <v>2143.6799999999998</v>
      </c>
      <c r="L21" s="18"/>
    </row>
    <row r="22" spans="1:12" x14ac:dyDescent="0.25">
      <c r="A22" s="102" t="s">
        <v>109</v>
      </c>
      <c r="B22" s="104">
        <f>'total &amp; 4-yr ave servicing'!F10</f>
        <v>116</v>
      </c>
      <c r="C22" s="102">
        <v>2</v>
      </c>
      <c r="D22" s="105">
        <v>55.44</v>
      </c>
      <c r="E22" s="103">
        <f>+B22*C22*D22</f>
        <v>12862.08</v>
      </c>
      <c r="F22" s="103">
        <f>+E22/3</f>
        <v>4287.3599999999997</v>
      </c>
      <c r="L22" s="18"/>
    </row>
    <row r="23" spans="1:12" x14ac:dyDescent="0.25">
      <c r="A23" s="102" t="s">
        <v>270</v>
      </c>
      <c r="B23" s="104">
        <f>'total &amp; 4-yr ave servicing'!F11</f>
        <v>29</v>
      </c>
      <c r="C23" s="102">
        <v>2</v>
      </c>
      <c r="D23" s="105">
        <v>55.44</v>
      </c>
      <c r="E23" s="103">
        <f>+B23*C23*D23</f>
        <v>3215.52</v>
      </c>
      <c r="F23" s="103">
        <f>+E23/3</f>
        <v>1071.8399999999999</v>
      </c>
      <c r="L23" s="18"/>
    </row>
    <row r="24" spans="1:12" x14ac:dyDescent="0.25">
      <c r="A24" s="102" t="s">
        <v>188</v>
      </c>
      <c r="B24" s="104">
        <f>'total &amp; 4-yr ave servicing'!F12</f>
        <v>29</v>
      </c>
      <c r="C24" s="102">
        <v>8</v>
      </c>
      <c r="D24" s="105">
        <v>55.44</v>
      </c>
      <c r="E24" s="103">
        <f>+B24*C24*D24</f>
        <v>12862.08</v>
      </c>
      <c r="F24" s="103">
        <f>+E24/3</f>
        <v>4287.3599999999997</v>
      </c>
      <c r="L24" s="18"/>
    </row>
    <row r="25" spans="1:12" x14ac:dyDescent="0.25">
      <c r="A25" s="102" t="s">
        <v>105</v>
      </c>
      <c r="B25" s="104">
        <f>'total &amp; 4-yr ave servicing'!F13</f>
        <v>8</v>
      </c>
      <c r="C25" s="102">
        <v>8</v>
      </c>
      <c r="D25" s="105">
        <v>55.44</v>
      </c>
      <c r="E25" s="103">
        <f>+B25*C25*D25</f>
        <v>3548.16</v>
      </c>
      <c r="F25" s="103">
        <f>+E25/3</f>
        <v>1182.72</v>
      </c>
      <c r="L25" s="18"/>
    </row>
    <row r="26" spans="1:12" x14ac:dyDescent="0.25">
      <c r="A26" s="102" t="s">
        <v>102</v>
      </c>
      <c r="B26" s="104">
        <f>'total &amp; 4-yr ave servicing'!F14</f>
        <v>16</v>
      </c>
      <c r="C26" s="102">
        <v>2</v>
      </c>
      <c r="D26" s="105">
        <v>55.44</v>
      </c>
      <c r="E26" s="103">
        <f t="shared" ref="E26:E29" si="4">+B26*C26*D26</f>
        <v>1774.08</v>
      </c>
      <c r="F26" s="103">
        <f t="shared" ref="F26:F35" si="5">+E26/3</f>
        <v>591.36</v>
      </c>
      <c r="L26" s="18"/>
    </row>
    <row r="27" spans="1:12" x14ac:dyDescent="0.25">
      <c r="A27" s="102" t="s">
        <v>53</v>
      </c>
      <c r="B27" s="104">
        <f>'total &amp; 4-yr ave servicing'!F19</f>
        <v>8</v>
      </c>
      <c r="C27" s="102">
        <v>2</v>
      </c>
      <c r="D27" s="105">
        <v>55.44</v>
      </c>
      <c r="E27" s="103">
        <f>+B27*C27*D27</f>
        <v>887.04</v>
      </c>
      <c r="F27" s="103">
        <f>+E27/3</f>
        <v>295.68</v>
      </c>
      <c r="L27" s="18"/>
    </row>
    <row r="28" spans="1:12" x14ac:dyDescent="0.25">
      <c r="A28" s="102" t="s">
        <v>54</v>
      </c>
      <c r="B28" s="104">
        <f>'total &amp; 4-yr ave servicing'!F20</f>
        <v>8</v>
      </c>
      <c r="C28" s="102">
        <v>3</v>
      </c>
      <c r="D28" s="105">
        <v>55.44</v>
      </c>
      <c r="E28" s="103">
        <f t="shared" si="4"/>
        <v>1330.56</v>
      </c>
      <c r="F28" s="103">
        <f t="shared" si="5"/>
        <v>443.52</v>
      </c>
      <c r="L28" s="18"/>
    </row>
    <row r="29" spans="1:12" x14ac:dyDescent="0.25">
      <c r="A29" s="102" t="s">
        <v>50</v>
      </c>
      <c r="B29" s="104">
        <f>'total &amp; 4-yr ave servicing'!F24</f>
        <v>8</v>
      </c>
      <c r="C29" s="102">
        <v>2</v>
      </c>
      <c r="D29" s="105">
        <v>55.44</v>
      </c>
      <c r="E29" s="103">
        <f t="shared" si="4"/>
        <v>887.04</v>
      </c>
      <c r="F29" s="103">
        <f t="shared" si="5"/>
        <v>295.68</v>
      </c>
      <c r="L29" s="18"/>
    </row>
    <row r="30" spans="1:12" x14ac:dyDescent="0.25">
      <c r="A30" s="102" t="s">
        <v>104</v>
      </c>
      <c r="B30" s="104">
        <f>'total &amp; 4-yr ave servicing'!F25</f>
        <v>8</v>
      </c>
      <c r="C30" s="102">
        <v>2</v>
      </c>
      <c r="D30" s="105">
        <v>55.44</v>
      </c>
      <c r="E30" s="103">
        <f>+B30*C30*D30</f>
        <v>887.04</v>
      </c>
      <c r="F30" s="103">
        <f>+E30/3</f>
        <v>295.68</v>
      </c>
      <c r="L30" s="18"/>
    </row>
    <row r="31" spans="1:12" x14ac:dyDescent="0.25">
      <c r="A31" s="102" t="s">
        <v>106</v>
      </c>
      <c r="B31" s="104">
        <f>'total &amp; 4-yr ave servicing'!F27</f>
        <v>332</v>
      </c>
      <c r="C31" s="102">
        <v>3</v>
      </c>
      <c r="D31" s="105">
        <v>55.44</v>
      </c>
      <c r="E31" s="103">
        <f>+B31*C31*D31</f>
        <v>55218.239999999998</v>
      </c>
      <c r="F31" s="103">
        <f>+E31/3</f>
        <v>18406.079999999998</v>
      </c>
      <c r="L31" s="18"/>
    </row>
    <row r="32" spans="1:12" x14ac:dyDescent="0.25">
      <c r="A32" s="102" t="s">
        <v>107</v>
      </c>
      <c r="B32" s="104">
        <f>'total &amp; 4-yr ave servicing'!F28</f>
        <v>84</v>
      </c>
      <c r="C32" s="102">
        <v>1</v>
      </c>
      <c r="D32" s="105">
        <v>55.44</v>
      </c>
      <c r="E32" s="103">
        <f>+B32*C32*D32</f>
        <v>4656.96</v>
      </c>
      <c r="F32" s="103">
        <f>+E32/3</f>
        <v>1552.32</v>
      </c>
      <c r="L32" s="18"/>
    </row>
    <row r="33" spans="1:12" x14ac:dyDescent="0.25">
      <c r="A33" s="106" t="s">
        <v>68</v>
      </c>
      <c r="B33" s="102"/>
      <c r="C33" s="102"/>
      <c r="D33" s="102"/>
      <c r="E33" s="107">
        <f>SUM(E21:E32)</f>
        <v>104559.84000000001</v>
      </c>
      <c r="F33" s="103">
        <f t="shared" si="5"/>
        <v>34853.280000000006</v>
      </c>
      <c r="L33" s="18"/>
    </row>
    <row r="34" spans="1:12" x14ac:dyDescent="0.25">
      <c r="A34" s="102"/>
      <c r="B34" s="102"/>
      <c r="C34" s="102"/>
      <c r="D34" s="102"/>
      <c r="E34" s="103"/>
      <c r="F34" s="103"/>
      <c r="L34" s="18"/>
    </row>
    <row r="35" spans="1:12" x14ac:dyDescent="0.25">
      <c r="A35" s="108" t="s">
        <v>222</v>
      </c>
      <c r="B35" s="112"/>
      <c r="C35" s="113"/>
      <c r="D35" s="114"/>
      <c r="E35" s="107"/>
      <c r="F35" s="103">
        <f t="shared" si="5"/>
        <v>0</v>
      </c>
      <c r="L35" s="18"/>
    </row>
    <row r="36" spans="1:12" x14ac:dyDescent="0.25">
      <c r="A36" s="106"/>
      <c r="B36" s="102"/>
      <c r="C36" s="102"/>
      <c r="D36" s="102"/>
      <c r="E36" s="103"/>
      <c r="F36" s="103"/>
    </row>
    <row r="37" spans="1:12" x14ac:dyDescent="0.25">
      <c r="A37" s="106" t="s">
        <v>78</v>
      </c>
      <c r="B37" s="102"/>
      <c r="C37" s="102"/>
      <c r="D37" s="102"/>
      <c r="E37" s="107">
        <f>+E5+E18+E33+E35</f>
        <v>191933.28000000003</v>
      </c>
      <c r="F37" s="103">
        <f>+E37/3</f>
        <v>63977.760000000009</v>
      </c>
    </row>
    <row r="38" spans="1:12" x14ac:dyDescent="0.25">
      <c r="A38" s="109"/>
      <c r="B38" s="102"/>
      <c r="C38" s="102"/>
      <c r="D38" s="102"/>
      <c r="E38" s="102"/>
      <c r="F38" s="102"/>
    </row>
    <row r="39" spans="1:12" x14ac:dyDescent="0.25">
      <c r="A39" s="110" t="s">
        <v>269</v>
      </c>
      <c r="B39" s="102"/>
      <c r="C39" s="102"/>
      <c r="D39" s="102"/>
      <c r="E39" s="102"/>
      <c r="F39" s="102"/>
    </row>
    <row r="40" spans="1:12" ht="13.8" x14ac:dyDescent="0.25">
      <c r="A40" s="82"/>
      <c r="B40" s="16"/>
      <c r="C40" s="16"/>
      <c r="D40" s="16"/>
      <c r="E40" s="16"/>
      <c r="F40" s="16"/>
    </row>
    <row r="41" spans="1:12" ht="53.25" customHeight="1" x14ac:dyDescent="0.25">
      <c r="A41" s="81"/>
      <c r="B41" s="115"/>
      <c r="C41" s="116"/>
      <c r="D41" s="116"/>
      <c r="E41" s="116"/>
      <c r="F41" s="117"/>
    </row>
    <row r="42" spans="1:12" x14ac:dyDescent="0.25">
      <c r="B42" s="19"/>
      <c r="C42" s="16"/>
      <c r="D42" s="16"/>
      <c r="E42" s="16"/>
      <c r="F42" s="16"/>
    </row>
    <row r="43" spans="1:12" x14ac:dyDescent="0.25">
      <c r="B43" s="1"/>
      <c r="C43" s="16"/>
      <c r="D43" s="16"/>
      <c r="E43" s="16"/>
      <c r="F43" s="16"/>
    </row>
    <row r="44" spans="1:12" x14ac:dyDescent="0.25">
      <c r="B44" s="16"/>
      <c r="C44" s="16"/>
      <c r="D44" s="16"/>
      <c r="E44" s="16"/>
      <c r="F44" s="16"/>
    </row>
    <row r="45" spans="1:12" x14ac:dyDescent="0.25">
      <c r="B45" s="16"/>
      <c r="C45" s="16"/>
      <c r="D45" s="16"/>
      <c r="E45" s="16"/>
      <c r="F45" s="16"/>
    </row>
    <row r="46" spans="1:12" x14ac:dyDescent="0.25">
      <c r="B46" s="16"/>
      <c r="C46" s="16"/>
      <c r="D46" s="16"/>
      <c r="E46" s="16"/>
      <c r="F46" s="16"/>
    </row>
    <row r="47" spans="1:12" x14ac:dyDescent="0.25">
      <c r="A47" s="15"/>
      <c r="B47" s="20"/>
      <c r="C47" s="20"/>
      <c r="D47" s="20"/>
      <c r="E47" s="20"/>
      <c r="F47" s="20"/>
    </row>
    <row r="48" spans="1:12" x14ac:dyDescent="0.25">
      <c r="B48" s="16"/>
      <c r="C48" s="16"/>
      <c r="D48" s="16"/>
      <c r="E48" s="17"/>
      <c r="F48" s="17"/>
    </row>
    <row r="49" spans="2:6" x14ac:dyDescent="0.25">
      <c r="B49" s="19"/>
      <c r="C49" s="16"/>
      <c r="D49" s="16"/>
      <c r="E49" s="17"/>
      <c r="F49" s="17"/>
    </row>
    <row r="50" spans="2:6" x14ac:dyDescent="0.25">
      <c r="B50" s="16"/>
      <c r="C50" s="16"/>
      <c r="D50" s="16"/>
      <c r="E50" s="17"/>
      <c r="F50" s="17"/>
    </row>
    <row r="51" spans="2:6" x14ac:dyDescent="0.25">
      <c r="B51" s="16"/>
      <c r="C51" s="16"/>
      <c r="D51" s="16"/>
      <c r="E51" s="17"/>
      <c r="F51" s="17"/>
    </row>
    <row r="52" spans="2:6" x14ac:dyDescent="0.25">
      <c r="B52" s="16"/>
      <c r="C52" s="16"/>
      <c r="D52" s="16"/>
      <c r="E52" s="17"/>
      <c r="F52" s="17"/>
    </row>
    <row r="53" spans="2:6" x14ac:dyDescent="0.25">
      <c r="B53" s="1"/>
      <c r="C53" s="16"/>
      <c r="D53" s="16"/>
      <c r="E53" s="17"/>
      <c r="F53" s="17"/>
    </row>
    <row r="54" spans="2:6" x14ac:dyDescent="0.25">
      <c r="B54" s="16"/>
      <c r="C54" s="16"/>
      <c r="D54" s="16"/>
      <c r="E54" s="17"/>
      <c r="F54" s="17"/>
    </row>
    <row r="55" spans="2:6" x14ac:dyDescent="0.25">
      <c r="B55" s="16"/>
      <c r="C55" s="16"/>
      <c r="D55" s="16"/>
      <c r="E55" s="17"/>
      <c r="F55" s="17"/>
    </row>
    <row r="56" spans="2:6" x14ac:dyDescent="0.25">
      <c r="B56" s="16"/>
      <c r="C56" s="16"/>
      <c r="D56" s="16"/>
      <c r="E56" s="17"/>
      <c r="F56" s="17"/>
    </row>
    <row r="57" spans="2:6" x14ac:dyDescent="0.25">
      <c r="B57" s="16"/>
      <c r="C57" s="16"/>
      <c r="D57" s="16"/>
      <c r="E57" s="17"/>
      <c r="F57" s="17"/>
    </row>
    <row r="58" spans="2:6" x14ac:dyDescent="0.25">
      <c r="B58" s="16"/>
      <c r="C58" s="16"/>
      <c r="D58" s="16"/>
      <c r="E58" s="17"/>
      <c r="F58" s="17"/>
    </row>
    <row r="59" spans="2:6" x14ac:dyDescent="0.25">
      <c r="B59" s="16"/>
      <c r="C59" s="16"/>
      <c r="D59" s="16"/>
      <c r="E59" s="17"/>
      <c r="F59" s="17"/>
    </row>
    <row r="60" spans="2:6" x14ac:dyDescent="0.25">
      <c r="B60" s="16"/>
      <c r="C60" s="16"/>
      <c r="D60" s="16"/>
      <c r="E60" s="17"/>
      <c r="F60" s="17"/>
    </row>
    <row r="61" spans="2:6" x14ac:dyDescent="0.25">
      <c r="B61" s="16"/>
      <c r="C61" s="16"/>
      <c r="D61" s="16"/>
      <c r="E61" s="17"/>
      <c r="F61" s="17"/>
    </row>
    <row r="62" spans="2:6" x14ac:dyDescent="0.25">
      <c r="B62" s="16"/>
      <c r="C62" s="16"/>
      <c r="D62" s="16"/>
      <c r="E62" s="17"/>
      <c r="F62" s="17"/>
    </row>
    <row r="63" spans="2:6" x14ac:dyDescent="0.25">
      <c r="B63" s="16"/>
      <c r="C63" s="16"/>
      <c r="D63" s="16"/>
      <c r="E63" s="17"/>
      <c r="F63" s="17"/>
    </row>
    <row r="64" spans="2:6" x14ac:dyDescent="0.25">
      <c r="B64" s="16"/>
      <c r="C64" s="16"/>
      <c r="D64" s="16"/>
      <c r="E64" s="17"/>
      <c r="F64" s="17"/>
    </row>
    <row r="65" spans="2:6" x14ac:dyDescent="0.25">
      <c r="B65" s="16"/>
      <c r="C65" s="16"/>
      <c r="D65" s="16"/>
      <c r="E65" s="17"/>
      <c r="F65" s="17"/>
    </row>
    <row r="66" spans="2:6" x14ac:dyDescent="0.25">
      <c r="B66" s="16"/>
      <c r="C66" s="16"/>
      <c r="D66" s="16"/>
      <c r="E66" s="17"/>
      <c r="F66" s="17"/>
    </row>
    <row r="67" spans="2:6" x14ac:dyDescent="0.25">
      <c r="B67" s="16"/>
      <c r="C67" s="16"/>
      <c r="D67" s="16"/>
      <c r="E67" s="17"/>
      <c r="F67" s="17"/>
    </row>
    <row r="68" spans="2:6" x14ac:dyDescent="0.25">
      <c r="B68" s="16"/>
      <c r="C68" s="16"/>
      <c r="D68" s="16"/>
      <c r="E68" s="17"/>
      <c r="F68" s="17"/>
    </row>
    <row r="69" spans="2:6" x14ac:dyDescent="0.25">
      <c r="B69" s="16"/>
      <c r="C69" s="16"/>
      <c r="D69" s="16"/>
      <c r="E69" s="17"/>
      <c r="F69" s="17"/>
    </row>
    <row r="70" spans="2:6" x14ac:dyDescent="0.25">
      <c r="B70" s="16"/>
      <c r="C70" s="16"/>
      <c r="D70" s="16"/>
      <c r="E70" s="17"/>
      <c r="F70" s="17"/>
    </row>
    <row r="71" spans="2:6" x14ac:dyDescent="0.25">
      <c r="B71" s="16"/>
      <c r="C71" s="16"/>
      <c r="D71" s="16"/>
      <c r="E71" s="17"/>
      <c r="F71" s="17"/>
    </row>
    <row r="72" spans="2:6" x14ac:dyDescent="0.25">
      <c r="B72" s="16"/>
      <c r="C72" s="16"/>
      <c r="D72" s="16"/>
      <c r="E72" s="17"/>
      <c r="F72" s="17"/>
    </row>
    <row r="73" spans="2:6" x14ac:dyDescent="0.25">
      <c r="B73" s="16"/>
      <c r="C73" s="16"/>
      <c r="D73" s="16"/>
      <c r="E73" s="17"/>
      <c r="F73" s="17"/>
    </row>
    <row r="74" spans="2:6" x14ac:dyDescent="0.25">
      <c r="B74" s="16"/>
      <c r="C74" s="16"/>
      <c r="D74" s="16"/>
      <c r="E74" s="17"/>
      <c r="F74" s="17"/>
    </row>
    <row r="75" spans="2:6" x14ac:dyDescent="0.25">
      <c r="B75" s="16"/>
      <c r="C75" s="16"/>
      <c r="D75" s="16"/>
      <c r="E75" s="17"/>
      <c r="F75" s="17"/>
    </row>
    <row r="76" spans="2:6" x14ac:dyDescent="0.25">
      <c r="B76" s="16"/>
      <c r="C76" s="16"/>
      <c r="D76" s="16"/>
      <c r="E76" s="17"/>
      <c r="F76" s="17"/>
    </row>
    <row r="77" spans="2:6" x14ac:dyDescent="0.25">
      <c r="B77" s="16"/>
      <c r="C77" s="16"/>
      <c r="D77" s="16"/>
      <c r="E77" s="17"/>
      <c r="F77" s="17"/>
    </row>
    <row r="78" spans="2:6" x14ac:dyDescent="0.25">
      <c r="B78" s="16"/>
      <c r="C78" s="16"/>
      <c r="D78" s="16"/>
      <c r="E78" s="17"/>
      <c r="F78" s="17"/>
    </row>
    <row r="79" spans="2:6" x14ac:dyDescent="0.25">
      <c r="B79" s="16"/>
      <c r="C79" s="16"/>
      <c r="D79" s="16"/>
      <c r="E79" s="17"/>
      <c r="F79" s="17"/>
    </row>
    <row r="80" spans="2:6" x14ac:dyDescent="0.25">
      <c r="B80" s="16"/>
      <c r="C80" s="16"/>
      <c r="D80" s="16"/>
      <c r="E80" s="17"/>
      <c r="F80" s="17"/>
    </row>
    <row r="81" spans="2:6" x14ac:dyDescent="0.25">
      <c r="B81" s="16"/>
      <c r="C81" s="16"/>
      <c r="D81" s="16"/>
      <c r="E81" s="17"/>
      <c r="F81" s="17"/>
    </row>
    <row r="82" spans="2:6" x14ac:dyDescent="0.25">
      <c r="B82" s="16"/>
      <c r="C82" s="16"/>
      <c r="D82" s="16"/>
      <c r="E82" s="17"/>
      <c r="F82" s="17"/>
    </row>
    <row r="83" spans="2:6" x14ac:dyDescent="0.25">
      <c r="B83" s="16"/>
      <c r="C83" s="16"/>
      <c r="D83" s="16"/>
      <c r="E83" s="17"/>
      <c r="F83" s="17"/>
    </row>
    <row r="84" spans="2:6" x14ac:dyDescent="0.25">
      <c r="B84" s="16"/>
      <c r="C84" s="16"/>
      <c r="D84" s="16"/>
      <c r="E84" s="17"/>
      <c r="F84" s="17"/>
    </row>
    <row r="85" spans="2:6" x14ac:dyDescent="0.25">
      <c r="B85" s="16"/>
      <c r="C85" s="16"/>
      <c r="D85" s="16"/>
      <c r="E85" s="17"/>
      <c r="F85" s="17"/>
    </row>
    <row r="86" spans="2:6" x14ac:dyDescent="0.25">
      <c r="B86" s="16"/>
      <c r="C86" s="16"/>
      <c r="D86" s="16"/>
      <c r="E86" s="17"/>
      <c r="F86" s="17"/>
    </row>
    <row r="87" spans="2:6" x14ac:dyDescent="0.25">
      <c r="B87" s="16"/>
      <c r="C87" s="16"/>
      <c r="D87" s="16"/>
      <c r="E87" s="17"/>
      <c r="F87" s="17"/>
    </row>
    <row r="88" spans="2:6" x14ac:dyDescent="0.25">
      <c r="B88" s="16"/>
      <c r="C88" s="16"/>
      <c r="D88" s="16"/>
      <c r="E88" s="17"/>
      <c r="F88" s="17"/>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sheetData>
  <mergeCells count="4">
    <mergeCell ref="B1:E1"/>
    <mergeCell ref="B35:D35"/>
    <mergeCell ref="B41:F41"/>
    <mergeCell ref="C2:C3"/>
  </mergeCells>
  <phoneticPr fontId="4" type="noConversion"/>
  <printOptions gridLines="1"/>
  <pageMargins left="0.53" right="0.75" top="1" bottom="1" header="0.5" footer="0.5"/>
  <pageSetup scale="67"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80" zoomScaleNormal="80" zoomScaleSheetLayoutView="110" workbookViewId="0">
      <pane ySplit="5" topLeftCell="A6" activePane="bottomLeft" state="frozen"/>
      <selection pane="bottomLeft" activeCell="B9" sqref="B6:B9"/>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9.886718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1" width="20.6640625" style="8" customWidth="1"/>
    <col min="12" max="12" width="17.44140625" style="10" customWidth="1"/>
    <col min="13" max="16384" width="9.109375" style="9"/>
  </cols>
  <sheetData>
    <row r="1" spans="1:12" x14ac:dyDescent="0.25">
      <c r="A1" s="36"/>
      <c r="B1" s="36"/>
      <c r="C1" s="39"/>
      <c r="D1" s="36"/>
      <c r="E1" s="36" t="s">
        <v>0</v>
      </c>
      <c r="F1" s="36" t="s">
        <v>1</v>
      </c>
      <c r="G1" s="36" t="s">
        <v>2</v>
      </c>
      <c r="H1" s="36" t="s">
        <v>3</v>
      </c>
      <c r="I1" s="36"/>
      <c r="J1" s="36" t="s">
        <v>4</v>
      </c>
      <c r="K1" s="36"/>
      <c r="L1" s="36"/>
    </row>
    <row r="2" spans="1:12" x14ac:dyDescent="0.25">
      <c r="A2" s="37"/>
      <c r="B2" s="37"/>
      <c r="C2" s="40" t="s">
        <v>5</v>
      </c>
      <c r="D2" s="37" t="s">
        <v>2</v>
      </c>
      <c r="E2" s="37" t="s">
        <v>6</v>
      </c>
      <c r="F2" s="37" t="s">
        <v>7</v>
      </c>
      <c r="G2" s="37" t="s">
        <v>8</v>
      </c>
      <c r="H2" s="37" t="s">
        <v>9</v>
      </c>
      <c r="I2" s="37" t="s">
        <v>10</v>
      </c>
      <c r="J2" s="37" t="s">
        <v>11</v>
      </c>
      <c r="K2" s="37"/>
      <c r="L2" s="37"/>
    </row>
    <row r="3" spans="1:12" x14ac:dyDescent="0.25">
      <c r="A3" s="37" t="s">
        <v>81</v>
      </c>
      <c r="B3" s="37" t="s">
        <v>12</v>
      </c>
      <c r="C3" s="40" t="s">
        <v>13</v>
      </c>
      <c r="D3" s="37" t="s">
        <v>14</v>
      </c>
      <c r="E3" s="37" t="s">
        <v>15</v>
      </c>
      <c r="F3" s="37" t="s">
        <v>16</v>
      </c>
      <c r="G3" s="37" t="s">
        <v>17</v>
      </c>
      <c r="H3" s="37" t="s">
        <v>18</v>
      </c>
      <c r="I3" s="37" t="s">
        <v>19</v>
      </c>
      <c r="J3" s="37" t="s">
        <v>20</v>
      </c>
      <c r="K3" s="37"/>
      <c r="L3" s="37"/>
    </row>
    <row r="4" spans="1:12" x14ac:dyDescent="0.25">
      <c r="A4" s="37"/>
      <c r="B4" s="37"/>
      <c r="C4" s="40"/>
      <c r="D4" s="37"/>
      <c r="E4" s="37"/>
      <c r="F4" s="37"/>
      <c r="G4" s="37"/>
      <c r="H4" s="37"/>
      <c r="I4" s="37"/>
      <c r="J4" s="37"/>
      <c r="K4" s="37"/>
      <c r="L4" s="37"/>
    </row>
    <row r="5" spans="1:12" ht="13.8" thickBot="1" x14ac:dyDescent="0.3">
      <c r="A5" s="38" t="s">
        <v>21</v>
      </c>
      <c r="B5" s="38" t="s">
        <v>22</v>
      </c>
      <c r="C5" s="41" t="s">
        <v>23</v>
      </c>
      <c r="D5" s="38" t="s">
        <v>24</v>
      </c>
      <c r="E5" s="38" t="s">
        <v>25</v>
      </c>
      <c r="F5" s="38" t="s">
        <v>26</v>
      </c>
      <c r="G5" s="38" t="s">
        <v>27</v>
      </c>
      <c r="H5" s="38" t="s">
        <v>28</v>
      </c>
      <c r="I5" s="38" t="s">
        <v>29</v>
      </c>
      <c r="J5" s="38" t="s">
        <v>30</v>
      </c>
      <c r="K5" s="38"/>
      <c r="L5" s="38"/>
    </row>
    <row r="6" spans="1:12" ht="19.5" customHeight="1" x14ac:dyDescent="0.25">
      <c r="A6" s="32" t="s">
        <v>123</v>
      </c>
      <c r="B6" s="33"/>
      <c r="C6" s="34"/>
      <c r="D6" s="33"/>
      <c r="E6" s="33"/>
      <c r="F6" s="33"/>
      <c r="G6" s="33"/>
      <c r="H6" s="33"/>
      <c r="I6" s="5"/>
      <c r="J6" s="5"/>
      <c r="K6" s="5"/>
      <c r="L6" s="35"/>
    </row>
    <row r="7" spans="1:12" ht="25.5" hidden="1" customHeight="1" x14ac:dyDescent="0.25">
      <c r="A7" s="4"/>
      <c r="B7" s="4" t="s">
        <v>33</v>
      </c>
      <c r="C7" s="7"/>
      <c r="D7" s="4"/>
      <c r="E7" s="4"/>
      <c r="F7" s="4"/>
      <c r="G7" s="4"/>
      <c r="H7" s="4"/>
      <c r="I7" s="3"/>
      <c r="J7" s="3"/>
      <c r="K7" s="3"/>
      <c r="L7" s="12"/>
    </row>
    <row r="8" spans="1:12" x14ac:dyDescent="0.25">
      <c r="A8" s="48" t="s">
        <v>175</v>
      </c>
      <c r="B8" s="7" t="s">
        <v>47</v>
      </c>
      <c r="C8" s="7" t="str">
        <f>'total &amp; 4-yr ave servicing'!C8</f>
        <v>written</v>
      </c>
      <c r="D8" s="2">
        <v>12</v>
      </c>
      <c r="E8" s="2">
        <f>'total &amp; 4-yr ave servicing'!E8</f>
        <v>1</v>
      </c>
      <c r="F8" s="2">
        <f t="shared" ref="F8:F14" si="0">(D8)*(E8)</f>
        <v>12</v>
      </c>
      <c r="G8" s="14">
        <f>'total &amp; 4-yr ave servicing'!G8</f>
        <v>0.5</v>
      </c>
      <c r="H8" s="2">
        <f t="shared" ref="H8:H14" si="1">(F8)*(G8)</f>
        <v>6</v>
      </c>
      <c r="I8" s="3">
        <f>'total &amp; 4-yr ave servicing'!I8</f>
        <v>36.980000000000004</v>
      </c>
      <c r="J8" s="43">
        <f>(H8)*(I8)</f>
        <v>221.88000000000002</v>
      </c>
      <c r="K8" s="3"/>
      <c r="L8" s="12"/>
    </row>
    <row r="9" spans="1:12" x14ac:dyDescent="0.25">
      <c r="A9" s="48" t="s">
        <v>176</v>
      </c>
      <c r="B9" s="7" t="s">
        <v>48</v>
      </c>
      <c r="C9" s="7" t="str">
        <f>'total &amp; 4-yr ave servicing'!C9</f>
        <v>written</v>
      </c>
      <c r="D9" s="2">
        <v>12</v>
      </c>
      <c r="E9" s="2">
        <f>'total &amp; 4-yr ave servicing'!E9</f>
        <v>1</v>
      </c>
      <c r="F9" s="2">
        <f t="shared" si="0"/>
        <v>12</v>
      </c>
      <c r="G9" s="14">
        <f>'total &amp; 4-yr ave servicing'!G9</f>
        <v>1.5</v>
      </c>
      <c r="H9" s="2">
        <f t="shared" si="1"/>
        <v>18</v>
      </c>
      <c r="I9" s="3">
        <f>'total &amp; 4-yr ave servicing'!I9</f>
        <v>36.980000000000004</v>
      </c>
      <c r="J9" s="43">
        <f>(H9)*(I9)</f>
        <v>665.6400000000001</v>
      </c>
      <c r="K9" s="13"/>
      <c r="L9" s="12"/>
    </row>
    <row r="10" spans="1:12" x14ac:dyDescent="0.25">
      <c r="A10" s="48" t="s">
        <v>174</v>
      </c>
      <c r="B10" s="7" t="s">
        <v>91</v>
      </c>
      <c r="C10" s="7" t="str">
        <f>'total &amp; 4-yr ave servicing'!C10</f>
        <v>written</v>
      </c>
      <c r="D10" s="2">
        <v>12</v>
      </c>
      <c r="E10" s="2">
        <f>'total &amp; 4-yr ave servicing'!E10</f>
        <v>4</v>
      </c>
      <c r="F10" s="2">
        <f t="shared" si="0"/>
        <v>48</v>
      </c>
      <c r="G10" s="14">
        <f>'total &amp; 4-yr ave servicing'!G10</f>
        <v>0.5</v>
      </c>
      <c r="H10" s="2">
        <f t="shared" si="1"/>
        <v>24</v>
      </c>
      <c r="I10" s="3">
        <f>'total &amp; 4-yr ave servicing'!I10</f>
        <v>36.980000000000004</v>
      </c>
      <c r="J10" s="43">
        <f>(H10)*(I10)</f>
        <v>887.5200000000001</v>
      </c>
      <c r="K10" s="3"/>
      <c r="L10" s="9"/>
    </row>
    <row r="11" spans="1:12" x14ac:dyDescent="0.25">
      <c r="A11" s="48" t="s">
        <v>174</v>
      </c>
      <c r="B11" s="7" t="s">
        <v>92</v>
      </c>
      <c r="C11" s="7" t="str">
        <f>'total &amp; 4-yr ave servicing'!C11</f>
        <v>written</v>
      </c>
      <c r="D11" s="2">
        <v>12</v>
      </c>
      <c r="E11" s="2">
        <f>'total &amp; 4-yr ave servicing'!E11</f>
        <v>1</v>
      </c>
      <c r="F11" s="2">
        <f t="shared" si="0"/>
        <v>12</v>
      </c>
      <c r="G11" s="14">
        <f>'total &amp; 4-yr ave servicing'!G11</f>
        <v>2</v>
      </c>
      <c r="H11" s="2">
        <f t="shared" si="1"/>
        <v>24</v>
      </c>
      <c r="I11" s="3">
        <f>'total &amp; 4-yr ave servicing'!I11</f>
        <v>36.980000000000004</v>
      </c>
      <c r="J11" s="43">
        <f>(H11)*(I11)</f>
        <v>887.5200000000001</v>
      </c>
      <c r="K11" s="3"/>
      <c r="L11" s="12"/>
    </row>
    <row r="12" spans="1:12" x14ac:dyDescent="0.25">
      <c r="A12" s="48" t="s">
        <v>187</v>
      </c>
      <c r="B12" s="7" t="s">
        <v>188</v>
      </c>
      <c r="C12" s="7" t="str">
        <f>'total &amp; 4-yr ave servicing'!C12</f>
        <v>visit</v>
      </c>
      <c r="D12" s="2">
        <v>12</v>
      </c>
      <c r="E12" s="2">
        <f>'total &amp; 4-yr ave servicing'!E12</f>
        <v>1</v>
      </c>
      <c r="F12" s="2">
        <f t="shared" si="0"/>
        <v>12</v>
      </c>
      <c r="G12" s="14">
        <f>'total &amp; 4-yr ave servicing'!G12</f>
        <v>2</v>
      </c>
      <c r="H12" s="2">
        <f t="shared" si="1"/>
        <v>24</v>
      </c>
      <c r="I12" s="3">
        <f>'total &amp; 4-yr ave servicing'!I12</f>
        <v>36.980000000000004</v>
      </c>
      <c r="J12" s="43">
        <f t="shared" ref="J12:J18" si="2">(H12)*(I12)</f>
        <v>887.5200000000001</v>
      </c>
      <c r="K12" s="3"/>
      <c r="L12" s="12"/>
    </row>
    <row r="13" spans="1:12" x14ac:dyDescent="0.25">
      <c r="A13" s="48" t="s">
        <v>177</v>
      </c>
      <c r="B13" s="7" t="s">
        <v>49</v>
      </c>
      <c r="C13" s="7" t="str">
        <f>'total &amp; 4-yr ave servicing'!C13</f>
        <v>written</v>
      </c>
      <c r="D13" s="2">
        <v>3</v>
      </c>
      <c r="E13" s="2">
        <f>'total &amp; 4-yr ave servicing'!E13</f>
        <v>1</v>
      </c>
      <c r="F13" s="2">
        <f t="shared" si="0"/>
        <v>3</v>
      </c>
      <c r="G13" s="14">
        <f>'total &amp; 4-yr ave servicing'!G13</f>
        <v>0.5</v>
      </c>
      <c r="H13" s="2">
        <f t="shared" si="1"/>
        <v>1.5</v>
      </c>
      <c r="I13" s="3">
        <f>'total &amp; 4-yr ave servicing'!I13</f>
        <v>36.980000000000004</v>
      </c>
      <c r="J13" s="43">
        <f t="shared" si="2"/>
        <v>55.470000000000006</v>
      </c>
      <c r="K13" s="3"/>
      <c r="L13" s="12"/>
    </row>
    <row r="14" spans="1:12" x14ac:dyDescent="0.25">
      <c r="A14" s="48" t="s">
        <v>172</v>
      </c>
      <c r="B14" s="7" t="s">
        <v>51</v>
      </c>
      <c r="C14" s="7" t="str">
        <f>'total &amp; 4-yr ave servicing'!C14</f>
        <v>written</v>
      </c>
      <c r="D14" s="2">
        <v>6</v>
      </c>
      <c r="E14" s="2">
        <f>'total &amp; 4-yr ave servicing'!E14</f>
        <v>1</v>
      </c>
      <c r="F14" s="2">
        <f t="shared" si="0"/>
        <v>6</v>
      </c>
      <c r="G14" s="14">
        <f>'total &amp; 4-yr ave servicing'!G14</f>
        <v>2</v>
      </c>
      <c r="H14" s="2">
        <f t="shared" si="1"/>
        <v>12</v>
      </c>
      <c r="I14" s="3">
        <f>'total &amp; 4-yr ave servicing'!I14</f>
        <v>36.980000000000004</v>
      </c>
      <c r="J14" s="43">
        <f t="shared" si="2"/>
        <v>443.76000000000005</v>
      </c>
      <c r="K14" s="3"/>
      <c r="L14" s="12"/>
    </row>
    <row r="15" spans="1:12" x14ac:dyDescent="0.25">
      <c r="A15" s="48" t="s">
        <v>191</v>
      </c>
      <c r="B15" s="7" t="s">
        <v>194</v>
      </c>
      <c r="C15" s="7" t="str">
        <f>'total &amp; 4-yr ave servicing'!C15</f>
        <v>written</v>
      </c>
      <c r="D15" s="2">
        <v>0</v>
      </c>
      <c r="E15" s="2">
        <f>'total &amp; 4-yr ave servicing'!E15</f>
        <v>1</v>
      </c>
      <c r="F15" s="2">
        <f t="shared" ref="F15:F17" si="3">(D15)*(E15)</f>
        <v>0</v>
      </c>
      <c r="G15" s="14">
        <f>'total &amp; 4-yr ave servicing'!G15</f>
        <v>0.5</v>
      </c>
      <c r="H15" s="2">
        <f t="shared" ref="H15:H17" si="4">(F15)*(G15)</f>
        <v>0</v>
      </c>
      <c r="I15" s="3">
        <f>'total &amp; 4-yr ave servicing'!I15</f>
        <v>36.980000000000004</v>
      </c>
      <c r="J15" s="43">
        <f t="shared" si="2"/>
        <v>0</v>
      </c>
      <c r="K15" s="3"/>
      <c r="L15" s="12"/>
    </row>
    <row r="16" spans="1:12" x14ac:dyDescent="0.25">
      <c r="A16" s="48" t="s">
        <v>190</v>
      </c>
      <c r="B16" s="7" t="s">
        <v>193</v>
      </c>
      <c r="C16" s="7" t="str">
        <f>'total &amp; 4-yr ave servicing'!C16</f>
        <v>written</v>
      </c>
      <c r="D16" s="2">
        <v>0</v>
      </c>
      <c r="E16" s="2">
        <f>'total &amp; 4-yr ave servicing'!E16</f>
        <v>1</v>
      </c>
      <c r="F16" s="2">
        <f t="shared" si="3"/>
        <v>0</v>
      </c>
      <c r="G16" s="14">
        <f>'total &amp; 4-yr ave servicing'!G16</f>
        <v>3.5</v>
      </c>
      <c r="H16" s="2">
        <f t="shared" si="4"/>
        <v>0</v>
      </c>
      <c r="I16" s="3">
        <f>'total &amp; 4-yr ave servicing'!I16</f>
        <v>36.980000000000004</v>
      </c>
      <c r="J16" s="43">
        <f t="shared" si="2"/>
        <v>0</v>
      </c>
      <c r="K16" s="3"/>
      <c r="L16" s="12"/>
    </row>
    <row r="17" spans="1:12" x14ac:dyDescent="0.25">
      <c r="A17" s="48" t="s">
        <v>192</v>
      </c>
      <c r="B17" s="7" t="s">
        <v>40</v>
      </c>
      <c r="C17" s="7" t="str">
        <f>'total &amp; 4-yr ave servicing'!C17</f>
        <v>written</v>
      </c>
      <c r="D17" s="2">
        <v>0</v>
      </c>
      <c r="E17" s="2">
        <f>'total &amp; 4-yr ave servicing'!E17</f>
        <v>1</v>
      </c>
      <c r="F17" s="2">
        <f t="shared" si="3"/>
        <v>0</v>
      </c>
      <c r="G17" s="14">
        <f>'total &amp; 4-yr ave servicing'!G17</f>
        <v>1</v>
      </c>
      <c r="H17" s="2">
        <f t="shared" si="4"/>
        <v>0</v>
      </c>
      <c r="I17" s="3">
        <f>'total &amp; 4-yr ave servicing'!I17</f>
        <v>36.980000000000004</v>
      </c>
      <c r="J17" s="43">
        <f t="shared" si="2"/>
        <v>0</v>
      </c>
      <c r="K17" s="3"/>
      <c r="L17" s="12"/>
    </row>
    <row r="18" spans="1:12" x14ac:dyDescent="0.25">
      <c r="A18" s="48" t="s">
        <v>173</v>
      </c>
      <c r="B18" s="7" t="s">
        <v>52</v>
      </c>
      <c r="C18" s="7" t="str">
        <f>'total &amp; 4-yr ave servicing'!C18</f>
        <v>written</v>
      </c>
      <c r="D18" s="2">
        <v>1</v>
      </c>
      <c r="E18" s="2">
        <f>'total &amp; 4-yr ave servicing'!E18</f>
        <v>1</v>
      </c>
      <c r="F18" s="2">
        <f t="shared" ref="F18:F24" si="5">(D18)*(E18)</f>
        <v>1</v>
      </c>
      <c r="G18" s="14">
        <f>'total &amp; 4-yr ave servicing'!G18</f>
        <v>1</v>
      </c>
      <c r="H18" s="2">
        <f t="shared" ref="H18:H24" si="6">(F18)*(G18)</f>
        <v>1</v>
      </c>
      <c r="I18" s="3">
        <f>'total &amp; 4-yr ave servicing'!I18</f>
        <v>36.980000000000004</v>
      </c>
      <c r="J18" s="43">
        <f t="shared" si="2"/>
        <v>36.980000000000004</v>
      </c>
      <c r="K18" s="9"/>
      <c r="L18" s="9"/>
    </row>
    <row r="19" spans="1:12" x14ac:dyDescent="0.25">
      <c r="A19" s="48" t="s">
        <v>171</v>
      </c>
      <c r="B19" s="7" t="s">
        <v>53</v>
      </c>
      <c r="C19" s="7" t="str">
        <f>'total &amp; 4-yr ave servicing'!C19</f>
        <v>written</v>
      </c>
      <c r="D19" s="2">
        <v>3</v>
      </c>
      <c r="E19" s="2">
        <f>'total &amp; 4-yr ave servicing'!E19</f>
        <v>1</v>
      </c>
      <c r="F19" s="2">
        <f t="shared" si="5"/>
        <v>3</v>
      </c>
      <c r="G19" s="14">
        <f>'total &amp; 4-yr ave servicing'!G19</f>
        <v>1</v>
      </c>
      <c r="H19" s="2">
        <f t="shared" si="6"/>
        <v>3</v>
      </c>
      <c r="I19" s="3">
        <f>'total &amp; 4-yr ave servicing'!I19</f>
        <v>36.980000000000004</v>
      </c>
      <c r="J19" s="43">
        <f t="shared" ref="J19:J24" si="7">(H19)*(I19)</f>
        <v>110.94000000000001</v>
      </c>
      <c r="K19" s="3"/>
      <c r="L19" s="7"/>
    </row>
    <row r="20" spans="1:12" x14ac:dyDescent="0.25">
      <c r="A20" s="48" t="s">
        <v>170</v>
      </c>
      <c r="B20" s="7" t="s">
        <v>54</v>
      </c>
      <c r="C20" s="7" t="str">
        <f>'total &amp; 4-yr ave servicing'!C20</f>
        <v>written</v>
      </c>
      <c r="D20" s="2">
        <v>3</v>
      </c>
      <c r="E20" s="2">
        <f>'total &amp; 4-yr ave servicing'!E20</f>
        <v>1</v>
      </c>
      <c r="F20" s="2">
        <f t="shared" si="5"/>
        <v>3</v>
      </c>
      <c r="G20" s="14">
        <f>'total &amp; 4-yr ave servicing'!G20</f>
        <v>6</v>
      </c>
      <c r="H20" s="2">
        <f t="shared" si="6"/>
        <v>18</v>
      </c>
      <c r="I20" s="3">
        <f>'total &amp; 4-yr ave servicing'!I20</f>
        <v>36.980000000000004</v>
      </c>
      <c r="J20" s="43">
        <f t="shared" si="7"/>
        <v>665.6400000000001</v>
      </c>
      <c r="K20" s="3"/>
      <c r="L20" s="12"/>
    </row>
    <row r="21" spans="1:12" x14ac:dyDescent="0.25">
      <c r="A21" s="48" t="s">
        <v>169</v>
      </c>
      <c r="B21" s="7" t="s">
        <v>55</v>
      </c>
      <c r="C21" s="7" t="str">
        <f>'total &amp; 4-yr ave servicing'!C21</f>
        <v>written</v>
      </c>
      <c r="D21" s="2">
        <v>3</v>
      </c>
      <c r="E21" s="2">
        <f>'total &amp; 4-yr ave servicing'!E21</f>
        <v>1</v>
      </c>
      <c r="F21" s="2">
        <f t="shared" si="5"/>
        <v>3</v>
      </c>
      <c r="G21" s="14">
        <f>'total &amp; 4-yr ave servicing'!G21</f>
        <v>0.5</v>
      </c>
      <c r="H21" s="2">
        <f t="shared" si="6"/>
        <v>1.5</v>
      </c>
      <c r="I21" s="3">
        <f>'total &amp; 4-yr ave servicing'!I21</f>
        <v>36.980000000000004</v>
      </c>
      <c r="J21" s="43">
        <f t="shared" si="7"/>
        <v>55.470000000000006</v>
      </c>
      <c r="K21" s="3"/>
      <c r="L21" s="12"/>
    </row>
    <row r="22" spans="1:12" x14ac:dyDescent="0.25">
      <c r="A22" s="48" t="s">
        <v>168</v>
      </c>
      <c r="B22" s="7" t="s">
        <v>56</v>
      </c>
      <c r="C22" s="7" t="str">
        <f>'total &amp; 4-yr ave servicing'!C22</f>
        <v>written</v>
      </c>
      <c r="D22" s="2">
        <v>3</v>
      </c>
      <c r="E22" s="2">
        <f>'total &amp; 4-yr ave servicing'!E22</f>
        <v>1</v>
      </c>
      <c r="F22" s="2">
        <f t="shared" si="5"/>
        <v>3</v>
      </c>
      <c r="G22" s="14">
        <f>'total &amp; 4-yr ave servicing'!G22</f>
        <v>0.5</v>
      </c>
      <c r="H22" s="2">
        <f t="shared" si="6"/>
        <v>1.5</v>
      </c>
      <c r="I22" s="3">
        <f>'total &amp; 4-yr ave servicing'!I22</f>
        <v>36.980000000000004</v>
      </c>
      <c r="J22" s="43">
        <f t="shared" si="7"/>
        <v>55.470000000000006</v>
      </c>
      <c r="K22" s="3"/>
      <c r="L22" s="12"/>
    </row>
    <row r="23" spans="1:12" x14ac:dyDescent="0.25">
      <c r="A23" s="48" t="s">
        <v>167</v>
      </c>
      <c r="B23" s="7" t="s">
        <v>57</v>
      </c>
      <c r="C23" s="7" t="str">
        <f>'total &amp; 4-yr ave servicing'!C23</f>
        <v>written</v>
      </c>
      <c r="D23" s="2">
        <v>3</v>
      </c>
      <c r="E23" s="2">
        <f>'total &amp; 4-yr ave servicing'!E23</f>
        <v>1</v>
      </c>
      <c r="F23" s="2">
        <f t="shared" si="5"/>
        <v>3</v>
      </c>
      <c r="G23" s="14">
        <f>'total &amp; 4-yr ave servicing'!G23</f>
        <v>0.5</v>
      </c>
      <c r="H23" s="2">
        <f t="shared" si="6"/>
        <v>1.5</v>
      </c>
      <c r="I23" s="3">
        <f>'total &amp; 4-yr ave servicing'!I23</f>
        <v>36.980000000000004</v>
      </c>
      <c r="J23" s="43">
        <f t="shared" si="7"/>
        <v>55.470000000000006</v>
      </c>
      <c r="K23" s="3"/>
      <c r="L23" s="12"/>
    </row>
    <row r="24" spans="1:12" x14ac:dyDescent="0.25">
      <c r="A24" s="97" t="s">
        <v>263</v>
      </c>
      <c r="B24" s="7" t="s">
        <v>50</v>
      </c>
      <c r="C24" s="7" t="str">
        <f>'total &amp; 4-yr ave servicing'!C24</f>
        <v>written</v>
      </c>
      <c r="D24" s="2">
        <v>3</v>
      </c>
      <c r="E24" s="2">
        <f>'total &amp; 4-yr ave servicing'!E24</f>
        <v>1</v>
      </c>
      <c r="F24" s="2">
        <f t="shared" si="5"/>
        <v>3</v>
      </c>
      <c r="G24" s="14">
        <f>'total &amp; 4-yr ave servicing'!G24</f>
        <v>2</v>
      </c>
      <c r="H24" s="2">
        <f t="shared" si="6"/>
        <v>6</v>
      </c>
      <c r="I24" s="3">
        <f>'total &amp; 4-yr ave servicing'!I24</f>
        <v>36.980000000000004</v>
      </c>
      <c r="J24" s="43">
        <f t="shared" si="7"/>
        <v>221.88000000000002</v>
      </c>
      <c r="K24" s="3"/>
      <c r="L24" s="12"/>
    </row>
    <row r="25" spans="1:12" x14ac:dyDescent="0.25">
      <c r="A25" s="97" t="s">
        <v>262</v>
      </c>
      <c r="B25" s="7" t="s">
        <v>65</v>
      </c>
      <c r="C25" s="7" t="str">
        <f>'total &amp; 4-yr ave servicing'!C25</f>
        <v>written</v>
      </c>
      <c r="D25" s="2">
        <v>3</v>
      </c>
      <c r="E25" s="2">
        <f>'total &amp; 4-yr ave servicing'!E25</f>
        <v>1</v>
      </c>
      <c r="F25" s="2">
        <f>+D25*E25</f>
        <v>3</v>
      </c>
      <c r="G25" s="14">
        <f>'total &amp; 4-yr ave servicing'!G25</f>
        <v>0.16</v>
      </c>
      <c r="H25" s="2">
        <f>+F25*G25</f>
        <v>0.48</v>
      </c>
      <c r="I25" s="3">
        <f>'total &amp; 4-yr ave servicing'!I25</f>
        <v>36.980000000000004</v>
      </c>
      <c r="J25" s="43">
        <f>+H25*I25</f>
        <v>17.750400000000003</v>
      </c>
      <c r="K25" s="3"/>
      <c r="L25" s="12"/>
    </row>
    <row r="26" spans="1:12" x14ac:dyDescent="0.25">
      <c r="A26" s="49" t="s">
        <v>118</v>
      </c>
      <c r="B26" s="7"/>
      <c r="C26" s="7"/>
      <c r="D26" s="2"/>
      <c r="E26" s="2"/>
      <c r="F26" s="2">
        <f>SUM(F8:F25)</f>
        <v>127</v>
      </c>
      <c r="G26" s="14"/>
      <c r="H26" s="2">
        <f>SUM(H8:H25)</f>
        <v>142.47999999999999</v>
      </c>
      <c r="I26" s="3"/>
      <c r="J26" s="43">
        <f>SUM(J8:J25)</f>
        <v>5268.9104000000016</v>
      </c>
      <c r="K26" s="3"/>
      <c r="L26" s="12"/>
    </row>
    <row r="27" spans="1:12" ht="27.75" customHeight="1" x14ac:dyDescent="0.25">
      <c r="A27" s="48" t="s">
        <v>158</v>
      </c>
      <c r="B27" s="7" t="s">
        <v>62</v>
      </c>
      <c r="C27" s="7" t="str">
        <f>'total &amp; 4-yr ave servicing'!C27</f>
        <v>RD 1980-41 [0570-0016]</v>
      </c>
      <c r="D27" s="2">
        <f>'total &amp; 4-yr ave servicing'!D41</f>
        <v>18</v>
      </c>
      <c r="E27" s="2">
        <f>'total &amp; 4-yr ave servicing'!E27</f>
        <v>4</v>
      </c>
      <c r="F27" s="2">
        <f>(D27)*(E27)</f>
        <v>72</v>
      </c>
      <c r="G27" s="14">
        <f>'total &amp; 4-yr ave servicing'!G27</f>
        <v>0.33</v>
      </c>
      <c r="H27" s="2">
        <f>(F27)*(G27)</f>
        <v>23.76</v>
      </c>
      <c r="I27" s="3">
        <f>'total &amp; 4-yr ave servicing'!I27</f>
        <v>36.980000000000004</v>
      </c>
      <c r="J27" s="43">
        <f>(H27)*(I27)</f>
        <v>878.64480000000015</v>
      </c>
      <c r="K27" s="3"/>
      <c r="L27" s="12"/>
    </row>
    <row r="28" spans="1:12" ht="27.75" customHeight="1" x14ac:dyDescent="0.25">
      <c r="A28" s="48" t="s">
        <v>159</v>
      </c>
      <c r="B28" s="7" t="s">
        <v>124</v>
      </c>
      <c r="C28" s="7" t="str">
        <f>'total &amp; 4-yr ave servicing'!C28</f>
        <v>RD 1980-44 [0570-0016]</v>
      </c>
      <c r="D28" s="2">
        <v>2</v>
      </c>
      <c r="E28" s="2">
        <f>'total &amp; 4-yr ave servicing'!E28</f>
        <v>12</v>
      </c>
      <c r="F28" s="2">
        <f>(D28)*(E28)</f>
        <v>24</v>
      </c>
      <c r="G28" s="14">
        <f>'total &amp; 4-yr ave servicing'!G28</f>
        <v>0.33</v>
      </c>
      <c r="H28" s="2">
        <f>(F28)*(G28)</f>
        <v>7.92</v>
      </c>
      <c r="I28" s="3">
        <f>'total &amp; 4-yr ave servicing'!I28</f>
        <v>36.980000000000004</v>
      </c>
      <c r="J28" s="43">
        <f>(H28)*(I28)</f>
        <v>292.88160000000005</v>
      </c>
      <c r="K28" s="3"/>
      <c r="L28" s="12"/>
    </row>
    <row r="29" spans="1:12" ht="29.25" customHeight="1" x14ac:dyDescent="0.25">
      <c r="A29" s="8" t="s">
        <v>166</v>
      </c>
      <c r="B29" s="7" t="s">
        <v>63</v>
      </c>
      <c r="C29" s="7" t="str">
        <f>'total &amp; 4-yr ave servicing'!C29</f>
        <v>RD 449-30  [0575-0137]</v>
      </c>
      <c r="D29" s="2">
        <v>3</v>
      </c>
      <c r="E29" s="2">
        <f>'total &amp; 4-yr ave servicing'!E29</f>
        <v>1</v>
      </c>
      <c r="F29" s="2">
        <f>(D29)*(E29)</f>
        <v>3</v>
      </c>
      <c r="G29" s="14">
        <f>'total &amp; 4-yr ave servicing'!G29</f>
        <v>25</v>
      </c>
      <c r="H29" s="2">
        <f>(F29)*(G29)</f>
        <v>75</v>
      </c>
      <c r="I29" s="3">
        <f>'total &amp; 4-yr ave servicing'!I29</f>
        <v>36.980000000000004</v>
      </c>
      <c r="J29" s="43">
        <f>(H29)*(I29)</f>
        <v>2773.5000000000005</v>
      </c>
      <c r="K29" s="3"/>
      <c r="L29" s="12"/>
    </row>
    <row r="30" spans="1:12" ht="28.5" customHeight="1" x14ac:dyDescent="0.25">
      <c r="A30" s="48" t="s">
        <v>165</v>
      </c>
      <c r="B30" s="7" t="s">
        <v>79</v>
      </c>
      <c r="C30" s="7" t="str">
        <f>'total &amp; 4-yr ave servicing'!C30</f>
        <v>RD 1980-43  [0575-0137]</v>
      </c>
      <c r="D30" s="2">
        <f>'total &amp; 4-yr ave servicing'!D41</f>
        <v>18</v>
      </c>
      <c r="E30" s="2">
        <f>'total &amp; 4-yr ave servicing'!E30</f>
        <v>1</v>
      </c>
      <c r="F30" s="2">
        <f>(D30)*(E30)</f>
        <v>18</v>
      </c>
      <c r="G30" s="14">
        <f>'total &amp; 4-yr ave servicing'!G30</f>
        <v>0.5</v>
      </c>
      <c r="H30" s="2">
        <f>(F30)*(G30)</f>
        <v>9</v>
      </c>
      <c r="I30" s="3">
        <f>'total &amp; 4-yr ave servicing'!I30</f>
        <v>36.980000000000004</v>
      </c>
      <c r="J30" s="43">
        <f>(H30)*(I30)</f>
        <v>332.82000000000005</v>
      </c>
      <c r="K30" s="3"/>
      <c r="L30" s="12"/>
    </row>
    <row r="31" spans="1:12" x14ac:dyDescent="0.25">
      <c r="A31" s="27"/>
      <c r="B31" s="28" t="s">
        <v>68</v>
      </c>
      <c r="C31" s="28"/>
      <c r="D31" s="29"/>
      <c r="E31" s="29"/>
      <c r="F31" s="29">
        <f>SUM(F27:F30)</f>
        <v>117</v>
      </c>
      <c r="G31" s="29"/>
      <c r="H31" s="29">
        <f>SUM(H27:H30)</f>
        <v>115.68</v>
      </c>
      <c r="I31" s="30"/>
      <c r="J31" s="30">
        <f>SUM(J27:J30)</f>
        <v>4277.8464000000004</v>
      </c>
      <c r="K31" s="30"/>
      <c r="L31" s="27"/>
    </row>
    <row r="33" spans="1:10" x14ac:dyDescent="0.25">
      <c r="B33" s="9" t="s">
        <v>78</v>
      </c>
      <c r="F33" s="31">
        <f>+F26+F31</f>
        <v>244</v>
      </c>
      <c r="H33" s="31">
        <f>+H26+H31</f>
        <v>258.15999999999997</v>
      </c>
      <c r="J33" s="8">
        <f>+J26+J31</f>
        <v>9546.7568000000028</v>
      </c>
    </row>
    <row r="34" spans="1:10" ht="42.75" customHeight="1" x14ac:dyDescent="0.25">
      <c r="A34" s="9" t="s">
        <v>145</v>
      </c>
      <c r="B34" s="124" t="s">
        <v>143</v>
      </c>
      <c r="C34" s="123"/>
      <c r="D34" s="123"/>
      <c r="E34" s="123"/>
      <c r="F34" s="123"/>
      <c r="G34" s="123"/>
      <c r="H34" s="123"/>
      <c r="I34" s="123"/>
      <c r="J34" s="123"/>
    </row>
    <row r="35" spans="1:10" ht="25.5" customHeight="1" x14ac:dyDescent="0.25">
      <c r="A35" s="9" t="s">
        <v>146</v>
      </c>
      <c r="B35" s="124" t="s">
        <v>144</v>
      </c>
      <c r="C35" s="123"/>
      <c r="D35" s="123"/>
      <c r="E35" s="123"/>
      <c r="F35" s="123"/>
      <c r="G35" s="123"/>
      <c r="H35" s="123"/>
      <c r="I35" s="123"/>
      <c r="J35" s="123"/>
    </row>
    <row r="36" spans="1:10" ht="25.5" customHeight="1" x14ac:dyDescent="0.25"/>
    <row r="37" spans="1:10" ht="24.75" customHeight="1" x14ac:dyDescent="0.25"/>
    <row r="38" spans="1:10" ht="12.75" customHeight="1" x14ac:dyDescent="0.25"/>
    <row r="41" spans="1:10" ht="25.5" customHeight="1" x14ac:dyDescent="0.25"/>
    <row r="51" ht="12.75" customHeight="1" x14ac:dyDescent="0.25"/>
    <row r="54" ht="27" customHeight="1" x14ac:dyDescent="0.25"/>
    <row r="63" ht="12.75" customHeight="1" x14ac:dyDescent="0.25"/>
  </sheetData>
  <sortState ref="A8:J25">
    <sortCondition ref="A8"/>
  </sortState>
  <mergeCells count="2">
    <mergeCell ref="B34:J34"/>
    <mergeCell ref="B35:J3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80" zoomScaleNormal="80" zoomScaleSheetLayoutView="110" workbookViewId="0">
      <pane ySplit="5" topLeftCell="A6" activePane="bottomLeft" state="frozen"/>
      <selection pane="bottomLeft" activeCell="A24" sqref="A24"/>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9.886718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36"/>
      <c r="B1" s="36"/>
      <c r="C1" s="39"/>
      <c r="D1" s="36"/>
      <c r="E1" s="36" t="s">
        <v>0</v>
      </c>
      <c r="F1" s="36" t="s">
        <v>1</v>
      </c>
      <c r="G1" s="36" t="s">
        <v>2</v>
      </c>
      <c r="H1" s="36" t="s">
        <v>3</v>
      </c>
      <c r="I1" s="36"/>
      <c r="J1" s="36" t="s">
        <v>4</v>
      </c>
    </row>
    <row r="2" spans="1:10" x14ac:dyDescent="0.25">
      <c r="A2" s="37"/>
      <c r="B2" s="37"/>
      <c r="C2" s="40" t="s">
        <v>5</v>
      </c>
      <c r="D2" s="37" t="s">
        <v>2</v>
      </c>
      <c r="E2" s="37" t="s">
        <v>6</v>
      </c>
      <c r="F2" s="37" t="s">
        <v>7</v>
      </c>
      <c r="G2" s="37" t="s">
        <v>8</v>
      </c>
      <c r="H2" s="37" t="s">
        <v>9</v>
      </c>
      <c r="I2" s="37" t="s">
        <v>10</v>
      </c>
      <c r="J2" s="37" t="s">
        <v>11</v>
      </c>
    </row>
    <row r="3" spans="1:10" x14ac:dyDescent="0.25">
      <c r="A3" s="37" t="s">
        <v>81</v>
      </c>
      <c r="B3" s="37" t="s">
        <v>12</v>
      </c>
      <c r="C3" s="40" t="s">
        <v>13</v>
      </c>
      <c r="D3" s="37" t="s">
        <v>14</v>
      </c>
      <c r="E3" s="37" t="s">
        <v>15</v>
      </c>
      <c r="F3" s="37" t="s">
        <v>16</v>
      </c>
      <c r="G3" s="37" t="s">
        <v>17</v>
      </c>
      <c r="H3" s="37" t="s">
        <v>18</v>
      </c>
      <c r="I3" s="37" t="s">
        <v>19</v>
      </c>
      <c r="J3" s="37" t="s">
        <v>20</v>
      </c>
    </row>
    <row r="4" spans="1:10" x14ac:dyDescent="0.25">
      <c r="A4" s="37"/>
      <c r="B4" s="37"/>
      <c r="C4" s="40"/>
      <c r="D4" s="37"/>
      <c r="E4" s="37"/>
      <c r="F4" s="37"/>
      <c r="G4" s="37"/>
      <c r="H4" s="37"/>
      <c r="I4" s="37"/>
      <c r="J4" s="37"/>
    </row>
    <row r="5" spans="1:10" ht="13.8" thickBot="1" x14ac:dyDescent="0.3">
      <c r="A5" s="38" t="s">
        <v>21</v>
      </c>
      <c r="B5" s="38" t="s">
        <v>22</v>
      </c>
      <c r="C5" s="41" t="s">
        <v>23</v>
      </c>
      <c r="D5" s="38" t="s">
        <v>24</v>
      </c>
      <c r="E5" s="38" t="s">
        <v>25</v>
      </c>
      <c r="F5" s="38" t="s">
        <v>26</v>
      </c>
      <c r="G5" s="38" t="s">
        <v>27</v>
      </c>
      <c r="H5" s="38" t="s">
        <v>28</v>
      </c>
      <c r="I5" s="38" t="s">
        <v>29</v>
      </c>
      <c r="J5" s="38" t="s">
        <v>30</v>
      </c>
    </row>
    <row r="6" spans="1:10" ht="19.5" customHeight="1" x14ac:dyDescent="0.25">
      <c r="A6" s="32" t="s">
        <v>123</v>
      </c>
      <c r="B6" s="33"/>
      <c r="C6" s="34"/>
      <c r="D6" s="33"/>
      <c r="E6" s="33"/>
      <c r="F6" s="33"/>
      <c r="G6" s="33"/>
      <c r="H6" s="33"/>
      <c r="I6" s="5"/>
      <c r="J6" s="5"/>
    </row>
    <row r="7" spans="1:10" ht="25.5" hidden="1" customHeight="1" x14ac:dyDescent="0.25">
      <c r="A7" s="4"/>
      <c r="B7" s="4" t="s">
        <v>33</v>
      </c>
      <c r="C7" s="7"/>
      <c r="D7" s="4"/>
      <c r="E7" s="4"/>
      <c r="F7" s="4"/>
      <c r="G7" s="4"/>
      <c r="H7" s="4"/>
      <c r="I7" s="3"/>
      <c r="J7" s="3"/>
    </row>
    <row r="8" spans="1:10" x14ac:dyDescent="0.25">
      <c r="A8" s="48" t="s">
        <v>175</v>
      </c>
      <c r="B8" s="7" t="s">
        <v>47</v>
      </c>
      <c r="C8" s="7" t="str">
        <f>'total &amp; 4-yr ave servicing'!C8</f>
        <v>written</v>
      </c>
      <c r="D8" s="2">
        <v>6</v>
      </c>
      <c r="E8" s="2">
        <f>'total &amp; 4-yr ave servicing'!E8</f>
        <v>1</v>
      </c>
      <c r="F8" s="2">
        <f>(D8)*(E8)</f>
        <v>6</v>
      </c>
      <c r="G8" s="14">
        <f>'total &amp; 4-yr ave servicing'!G8</f>
        <v>0.5</v>
      </c>
      <c r="H8" s="2">
        <f>(F8)*(G8)</f>
        <v>3</v>
      </c>
      <c r="I8" s="3">
        <f>'total &amp; 4-yr ave servicing'!I8</f>
        <v>36.980000000000004</v>
      </c>
      <c r="J8" s="43">
        <f>(H8)*(I8)</f>
        <v>110.94000000000001</v>
      </c>
    </row>
    <row r="9" spans="1:10" x14ac:dyDescent="0.25">
      <c r="A9" s="48" t="s">
        <v>176</v>
      </c>
      <c r="B9" s="7" t="s">
        <v>48</v>
      </c>
      <c r="C9" s="7" t="str">
        <f>'total &amp; 4-yr ave servicing'!C9</f>
        <v>written</v>
      </c>
      <c r="D9" s="2">
        <v>6</v>
      </c>
      <c r="E9" s="2">
        <f>'total &amp; 4-yr ave servicing'!E9</f>
        <v>1</v>
      </c>
      <c r="F9" s="2">
        <f>(D9)*(E9)</f>
        <v>6</v>
      </c>
      <c r="G9" s="14">
        <f>'total &amp; 4-yr ave servicing'!G9</f>
        <v>1.5</v>
      </c>
      <c r="H9" s="2">
        <f>(F9)*(G9)</f>
        <v>9</v>
      </c>
      <c r="I9" s="3">
        <f>'total &amp; 4-yr ave servicing'!I9</f>
        <v>36.980000000000004</v>
      </c>
      <c r="J9" s="43">
        <f>(H9)*(I9)</f>
        <v>332.82000000000005</v>
      </c>
    </row>
    <row r="10" spans="1:10" x14ac:dyDescent="0.25">
      <c r="A10" s="48" t="s">
        <v>174</v>
      </c>
      <c r="B10" s="7" t="s">
        <v>91</v>
      </c>
      <c r="C10" s="7" t="str">
        <f>'total &amp; 4-yr ave servicing'!C10</f>
        <v>written</v>
      </c>
      <c r="D10" s="2">
        <v>6</v>
      </c>
      <c r="E10" s="2">
        <f>'total &amp; 4-yr ave servicing'!E10</f>
        <v>4</v>
      </c>
      <c r="F10" s="2">
        <f>(D10)*(E10)</f>
        <v>24</v>
      </c>
      <c r="G10" s="14">
        <f>'total &amp; 4-yr ave servicing'!G10</f>
        <v>0.5</v>
      </c>
      <c r="H10" s="2">
        <f>(F10)*(G10)</f>
        <v>12</v>
      </c>
      <c r="I10" s="3">
        <f>'total &amp; 4-yr ave servicing'!I10</f>
        <v>36.980000000000004</v>
      </c>
      <c r="J10" s="43">
        <f>(H10)*(I10)</f>
        <v>443.76000000000005</v>
      </c>
    </row>
    <row r="11" spans="1:10" x14ac:dyDescent="0.25">
      <c r="A11" s="48" t="s">
        <v>174</v>
      </c>
      <c r="B11" s="7" t="s">
        <v>92</v>
      </c>
      <c r="C11" s="7" t="str">
        <f>'total &amp; 4-yr ave servicing'!C11</f>
        <v>written</v>
      </c>
      <c r="D11" s="2">
        <v>6</v>
      </c>
      <c r="E11" s="2">
        <f>'total &amp; 4-yr ave servicing'!E11</f>
        <v>1</v>
      </c>
      <c r="F11" s="2">
        <f>(D11)*(E11)</f>
        <v>6</v>
      </c>
      <c r="G11" s="14">
        <f>'total &amp; 4-yr ave servicing'!G11</f>
        <v>2</v>
      </c>
      <c r="H11" s="2">
        <f>(F11)*(G11)</f>
        <v>12</v>
      </c>
      <c r="I11" s="3">
        <f>'total &amp; 4-yr ave servicing'!I11</f>
        <v>36.980000000000004</v>
      </c>
      <c r="J11" s="43">
        <f>(H11)*(I11)</f>
        <v>443.76000000000005</v>
      </c>
    </row>
    <row r="12" spans="1:10" x14ac:dyDescent="0.25">
      <c r="A12" s="48" t="s">
        <v>187</v>
      </c>
      <c r="B12" s="7" t="s">
        <v>188</v>
      </c>
      <c r="C12" s="7" t="str">
        <f>'total &amp; 4-yr ave servicing'!C12</f>
        <v>visit</v>
      </c>
      <c r="D12" s="2">
        <v>6</v>
      </c>
      <c r="E12" s="2">
        <f>'total &amp; 4-yr ave servicing'!E12</f>
        <v>1</v>
      </c>
      <c r="F12" s="2">
        <f t="shared" ref="F12:F17" si="0">(D12)*(E12)</f>
        <v>6</v>
      </c>
      <c r="G12" s="14">
        <f>'total &amp; 4-yr ave servicing'!G12</f>
        <v>2</v>
      </c>
      <c r="H12" s="2">
        <f t="shared" ref="H12:H20" si="1">(F12)*(G12)</f>
        <v>12</v>
      </c>
      <c r="I12" s="3">
        <f>'total &amp; 4-yr ave servicing'!I12</f>
        <v>36.980000000000004</v>
      </c>
      <c r="J12" s="43">
        <f t="shared" ref="J12:J18" si="2">(H12)*(I12)</f>
        <v>443.76000000000005</v>
      </c>
    </row>
    <row r="13" spans="1:10" x14ac:dyDescent="0.25">
      <c r="A13" s="48" t="s">
        <v>177</v>
      </c>
      <c r="B13" s="7" t="s">
        <v>49</v>
      </c>
      <c r="C13" s="7" t="str">
        <f>'total &amp; 4-yr ave servicing'!C13</f>
        <v>written</v>
      </c>
      <c r="D13" s="2">
        <v>2</v>
      </c>
      <c r="E13" s="2">
        <f>'total &amp; 4-yr ave servicing'!E13</f>
        <v>1</v>
      </c>
      <c r="F13" s="2">
        <f t="shared" si="0"/>
        <v>2</v>
      </c>
      <c r="G13" s="14">
        <f>'total &amp; 4-yr ave servicing'!G13</f>
        <v>0.5</v>
      </c>
      <c r="H13" s="2">
        <f t="shared" si="1"/>
        <v>1</v>
      </c>
      <c r="I13" s="3">
        <f>'total &amp; 4-yr ave servicing'!I13</f>
        <v>36.980000000000004</v>
      </c>
      <c r="J13" s="43">
        <f t="shared" si="2"/>
        <v>36.980000000000004</v>
      </c>
    </row>
    <row r="14" spans="1:10" x14ac:dyDescent="0.25">
      <c r="A14" s="48" t="s">
        <v>172</v>
      </c>
      <c r="B14" s="7" t="s">
        <v>51</v>
      </c>
      <c r="C14" s="7" t="str">
        <f>'total &amp; 4-yr ave servicing'!C14</f>
        <v>written</v>
      </c>
      <c r="D14" s="2">
        <v>4</v>
      </c>
      <c r="E14" s="2">
        <f>'total &amp; 4-yr ave servicing'!E14</f>
        <v>1</v>
      </c>
      <c r="F14" s="2">
        <f t="shared" si="0"/>
        <v>4</v>
      </c>
      <c r="G14" s="14">
        <f>'total &amp; 4-yr ave servicing'!G14</f>
        <v>2</v>
      </c>
      <c r="H14" s="2">
        <f t="shared" si="1"/>
        <v>8</v>
      </c>
      <c r="I14" s="3">
        <f>'total &amp; 4-yr ave servicing'!I14</f>
        <v>36.980000000000004</v>
      </c>
      <c r="J14" s="43">
        <f t="shared" si="2"/>
        <v>295.84000000000003</v>
      </c>
    </row>
    <row r="15" spans="1:10" x14ac:dyDescent="0.25">
      <c r="A15" s="48" t="s">
        <v>191</v>
      </c>
      <c r="B15" s="7" t="s">
        <v>194</v>
      </c>
      <c r="C15" s="7" t="str">
        <f>'total &amp; 4-yr ave servicing'!C15</f>
        <v>written</v>
      </c>
      <c r="D15" s="2">
        <v>0</v>
      </c>
      <c r="E15" s="2">
        <f>'total &amp; 4-yr ave servicing'!E15</f>
        <v>1</v>
      </c>
      <c r="F15" s="2">
        <f t="shared" si="0"/>
        <v>0</v>
      </c>
      <c r="G15" s="14">
        <f>'total &amp; 4-yr ave servicing'!G15</f>
        <v>0.5</v>
      </c>
      <c r="H15" s="2">
        <f t="shared" si="1"/>
        <v>0</v>
      </c>
      <c r="I15" s="3">
        <f>'total &amp; 4-yr ave servicing'!I15</f>
        <v>36.980000000000004</v>
      </c>
      <c r="J15" s="43">
        <f t="shared" si="2"/>
        <v>0</v>
      </c>
    </row>
    <row r="16" spans="1:10" x14ac:dyDescent="0.25">
      <c r="A16" s="48" t="s">
        <v>190</v>
      </c>
      <c r="B16" s="7" t="s">
        <v>193</v>
      </c>
      <c r="C16" s="7" t="str">
        <f>'total &amp; 4-yr ave servicing'!C16</f>
        <v>written</v>
      </c>
      <c r="D16" s="2">
        <v>0</v>
      </c>
      <c r="E16" s="2">
        <f>'total &amp; 4-yr ave servicing'!E16</f>
        <v>1</v>
      </c>
      <c r="F16" s="2">
        <f t="shared" si="0"/>
        <v>0</v>
      </c>
      <c r="G16" s="14">
        <f>'total &amp; 4-yr ave servicing'!G16</f>
        <v>3.5</v>
      </c>
      <c r="H16" s="2">
        <f t="shared" si="1"/>
        <v>0</v>
      </c>
      <c r="I16" s="3">
        <f>'total &amp; 4-yr ave servicing'!I16</f>
        <v>36.980000000000004</v>
      </c>
      <c r="J16" s="43">
        <f t="shared" si="2"/>
        <v>0</v>
      </c>
    </row>
    <row r="17" spans="1:10" x14ac:dyDescent="0.25">
      <c r="A17" s="48" t="s">
        <v>192</v>
      </c>
      <c r="B17" s="7" t="s">
        <v>40</v>
      </c>
      <c r="C17" s="7" t="str">
        <f>'total &amp; 4-yr ave servicing'!C17</f>
        <v>written</v>
      </c>
      <c r="D17" s="2">
        <v>0</v>
      </c>
      <c r="E17" s="2">
        <f>'total &amp; 4-yr ave servicing'!E17</f>
        <v>1</v>
      </c>
      <c r="F17" s="2">
        <f t="shared" si="0"/>
        <v>0</v>
      </c>
      <c r="G17" s="14">
        <f>'total &amp; 4-yr ave servicing'!G17</f>
        <v>1</v>
      </c>
      <c r="H17" s="2">
        <f t="shared" si="1"/>
        <v>0</v>
      </c>
      <c r="I17" s="3">
        <f>'total &amp; 4-yr ave servicing'!I17</f>
        <v>36.980000000000004</v>
      </c>
      <c r="J17" s="43">
        <f t="shared" si="2"/>
        <v>0</v>
      </c>
    </row>
    <row r="18" spans="1:10" x14ac:dyDescent="0.25">
      <c r="A18" s="48" t="s">
        <v>173</v>
      </c>
      <c r="B18" s="7" t="s">
        <v>52</v>
      </c>
      <c r="C18" s="7" t="str">
        <f>'total &amp; 4-yr ave servicing'!C18</f>
        <v>written</v>
      </c>
      <c r="D18" s="2">
        <v>2</v>
      </c>
      <c r="E18" s="2">
        <f>'total &amp; 4-yr ave servicing'!E18</f>
        <v>1</v>
      </c>
      <c r="F18" s="2">
        <f t="shared" ref="F18:F24" si="3">(D18)*(E18)</f>
        <v>2</v>
      </c>
      <c r="G18" s="14">
        <f>'total &amp; 4-yr ave servicing'!G18</f>
        <v>1</v>
      </c>
      <c r="H18" s="2">
        <f t="shared" si="1"/>
        <v>2</v>
      </c>
      <c r="I18" s="3">
        <f>'total &amp; 4-yr ave servicing'!I18</f>
        <v>36.980000000000004</v>
      </c>
      <c r="J18" s="43">
        <f t="shared" si="2"/>
        <v>73.960000000000008</v>
      </c>
    </row>
    <row r="19" spans="1:10" x14ac:dyDescent="0.25">
      <c r="A19" s="48" t="s">
        <v>171</v>
      </c>
      <c r="B19" s="7" t="s">
        <v>53</v>
      </c>
      <c r="C19" s="7" t="str">
        <f>'total &amp; 4-yr ave servicing'!C19</f>
        <v>written</v>
      </c>
      <c r="D19" s="2">
        <v>2</v>
      </c>
      <c r="E19" s="2">
        <f>'total &amp; 4-yr ave servicing'!E19</f>
        <v>1</v>
      </c>
      <c r="F19" s="2">
        <f t="shared" si="3"/>
        <v>2</v>
      </c>
      <c r="G19" s="14">
        <f>'total &amp; 4-yr ave servicing'!G19</f>
        <v>1</v>
      </c>
      <c r="H19" s="2">
        <f t="shared" si="1"/>
        <v>2</v>
      </c>
      <c r="I19" s="3">
        <f>'total &amp; 4-yr ave servicing'!I19</f>
        <v>36.980000000000004</v>
      </c>
      <c r="J19" s="43">
        <f t="shared" ref="J19:J24" si="4">(H19)*(I19)</f>
        <v>73.960000000000008</v>
      </c>
    </row>
    <row r="20" spans="1:10" x14ac:dyDescent="0.25">
      <c r="A20" s="48" t="s">
        <v>170</v>
      </c>
      <c r="B20" s="7" t="s">
        <v>54</v>
      </c>
      <c r="C20" s="7" t="str">
        <f>'total &amp; 4-yr ave servicing'!C20</f>
        <v>written</v>
      </c>
      <c r="D20" s="2">
        <v>2</v>
      </c>
      <c r="E20" s="2">
        <f>'total &amp; 4-yr ave servicing'!E20</f>
        <v>1</v>
      </c>
      <c r="F20" s="2">
        <f t="shared" si="3"/>
        <v>2</v>
      </c>
      <c r="G20" s="14">
        <f>'total &amp; 4-yr ave servicing'!G20</f>
        <v>6</v>
      </c>
      <c r="H20" s="2">
        <f t="shared" si="1"/>
        <v>12</v>
      </c>
      <c r="I20" s="3">
        <f>'total &amp; 4-yr ave servicing'!I20</f>
        <v>36.980000000000004</v>
      </c>
      <c r="J20" s="43">
        <f t="shared" si="4"/>
        <v>443.76000000000005</v>
      </c>
    </row>
    <row r="21" spans="1:10" x14ac:dyDescent="0.25">
      <c r="A21" s="48" t="s">
        <v>169</v>
      </c>
      <c r="B21" s="7" t="s">
        <v>55</v>
      </c>
      <c r="C21" s="7" t="str">
        <f>'total &amp; 4-yr ave servicing'!C21</f>
        <v>written</v>
      </c>
      <c r="D21" s="2">
        <v>2</v>
      </c>
      <c r="E21" s="2">
        <f>'total &amp; 4-yr ave servicing'!E21</f>
        <v>1</v>
      </c>
      <c r="F21" s="2">
        <f t="shared" si="3"/>
        <v>2</v>
      </c>
      <c r="G21" s="14">
        <f>'total &amp; 4-yr ave servicing'!G21</f>
        <v>0.5</v>
      </c>
      <c r="H21" s="2">
        <f>(F21)*(G21)</f>
        <v>1</v>
      </c>
      <c r="I21" s="3">
        <f>'total &amp; 4-yr ave servicing'!I21</f>
        <v>36.980000000000004</v>
      </c>
      <c r="J21" s="43">
        <f t="shared" si="4"/>
        <v>36.980000000000004</v>
      </c>
    </row>
    <row r="22" spans="1:10" x14ac:dyDescent="0.25">
      <c r="A22" s="48" t="s">
        <v>168</v>
      </c>
      <c r="B22" s="7" t="s">
        <v>56</v>
      </c>
      <c r="C22" s="7" t="str">
        <f>'total &amp; 4-yr ave servicing'!C22</f>
        <v>written</v>
      </c>
      <c r="D22" s="2">
        <v>2</v>
      </c>
      <c r="E22" s="2">
        <f>'total &amp; 4-yr ave servicing'!E22</f>
        <v>1</v>
      </c>
      <c r="F22" s="2">
        <f t="shared" si="3"/>
        <v>2</v>
      </c>
      <c r="G22" s="14">
        <f>'total &amp; 4-yr ave servicing'!G22</f>
        <v>0.5</v>
      </c>
      <c r="H22" s="2">
        <f>(F22)*(G22)</f>
        <v>1</v>
      </c>
      <c r="I22" s="3">
        <f>'total &amp; 4-yr ave servicing'!I22</f>
        <v>36.980000000000004</v>
      </c>
      <c r="J22" s="43">
        <f t="shared" si="4"/>
        <v>36.980000000000004</v>
      </c>
    </row>
    <row r="23" spans="1:10" x14ac:dyDescent="0.25">
      <c r="A23" s="48" t="s">
        <v>167</v>
      </c>
      <c r="B23" s="7" t="s">
        <v>57</v>
      </c>
      <c r="C23" s="7" t="str">
        <f>'total &amp; 4-yr ave servicing'!C23</f>
        <v>written</v>
      </c>
      <c r="D23" s="2">
        <v>2</v>
      </c>
      <c r="E23" s="2">
        <f>'total &amp; 4-yr ave servicing'!E23</f>
        <v>1</v>
      </c>
      <c r="F23" s="2">
        <f t="shared" si="3"/>
        <v>2</v>
      </c>
      <c r="G23" s="14">
        <f>'total &amp; 4-yr ave servicing'!G23</f>
        <v>0.5</v>
      </c>
      <c r="H23" s="2">
        <f>(F23)*(G23)</f>
        <v>1</v>
      </c>
      <c r="I23" s="3">
        <f>'total &amp; 4-yr ave servicing'!I23</f>
        <v>36.980000000000004</v>
      </c>
      <c r="J23" s="43">
        <f t="shared" si="4"/>
        <v>36.980000000000004</v>
      </c>
    </row>
    <row r="24" spans="1:10" x14ac:dyDescent="0.25">
      <c r="A24" s="97" t="s">
        <v>263</v>
      </c>
      <c r="B24" s="7" t="s">
        <v>50</v>
      </c>
      <c r="C24" s="7" t="str">
        <f>'total &amp; 4-yr ave servicing'!C24</f>
        <v>written</v>
      </c>
      <c r="D24" s="2">
        <v>2</v>
      </c>
      <c r="E24" s="2">
        <f>'total &amp; 4-yr ave servicing'!E24</f>
        <v>1</v>
      </c>
      <c r="F24" s="2">
        <f t="shared" si="3"/>
        <v>2</v>
      </c>
      <c r="G24" s="14">
        <f>'total &amp; 4-yr ave servicing'!G24</f>
        <v>2</v>
      </c>
      <c r="H24" s="2">
        <f>(F24)*(G24)</f>
        <v>4</v>
      </c>
      <c r="I24" s="3">
        <f>'total &amp; 4-yr ave servicing'!I24</f>
        <v>36.980000000000004</v>
      </c>
      <c r="J24" s="43">
        <f t="shared" si="4"/>
        <v>147.92000000000002</v>
      </c>
    </row>
    <row r="25" spans="1:10" x14ac:dyDescent="0.25">
      <c r="A25" s="97" t="s">
        <v>262</v>
      </c>
      <c r="B25" s="7" t="s">
        <v>65</v>
      </c>
      <c r="C25" s="7" t="str">
        <f>'total &amp; 4-yr ave servicing'!C25</f>
        <v>written</v>
      </c>
      <c r="D25" s="2">
        <v>2</v>
      </c>
      <c r="E25" s="2">
        <f>'total &amp; 4-yr ave servicing'!E25</f>
        <v>1</v>
      </c>
      <c r="F25" s="2">
        <f>+D25*E25</f>
        <v>2</v>
      </c>
      <c r="G25" s="14">
        <f>'total &amp; 4-yr ave servicing'!G25</f>
        <v>0.16</v>
      </c>
      <c r="H25" s="2">
        <f>+F25*G25</f>
        <v>0.32</v>
      </c>
      <c r="I25" s="3">
        <f>'total &amp; 4-yr ave servicing'!I25</f>
        <v>36.980000000000004</v>
      </c>
      <c r="J25" s="43">
        <f>+H25*I25</f>
        <v>11.833600000000002</v>
      </c>
    </row>
    <row r="26" spans="1:10" x14ac:dyDescent="0.25">
      <c r="A26" s="49" t="s">
        <v>118</v>
      </c>
      <c r="B26" s="7"/>
      <c r="C26" s="7"/>
      <c r="D26" s="2"/>
      <c r="E26" s="2"/>
      <c r="F26" s="2">
        <f>SUM(F8:F25)</f>
        <v>70</v>
      </c>
      <c r="G26" s="14"/>
      <c r="H26" s="2">
        <f>SUM(H8:H25)</f>
        <v>80.319999999999993</v>
      </c>
      <c r="I26" s="3"/>
      <c r="J26" s="43">
        <f>SUM(J8:J25)</f>
        <v>2970.2336000000005</v>
      </c>
    </row>
    <row r="27" spans="1:10" ht="27.75" customHeight="1" x14ac:dyDescent="0.25">
      <c r="A27" s="48" t="s">
        <v>158</v>
      </c>
      <c r="B27" s="7" t="s">
        <v>62</v>
      </c>
      <c r="C27" s="7" t="str">
        <f>'total &amp; 4-yr ave servicing'!C27</f>
        <v>RD 1980-41 [0570-0016]</v>
      </c>
      <c r="D27" s="2">
        <f>'total &amp; 4-yr ave servicing'!E41</f>
        <v>26</v>
      </c>
      <c r="E27" s="2">
        <f>'total &amp; 4-yr ave servicing'!E27</f>
        <v>4</v>
      </c>
      <c r="F27" s="2">
        <f>(D27)*(E27)</f>
        <v>104</v>
      </c>
      <c r="G27" s="14">
        <f>'total &amp; 4-yr ave servicing'!G27</f>
        <v>0.33</v>
      </c>
      <c r="H27" s="2">
        <f>(F27)*(G27)</f>
        <v>34.32</v>
      </c>
      <c r="I27" s="3">
        <f>'total &amp; 4-yr ave servicing'!I27</f>
        <v>36.980000000000004</v>
      </c>
      <c r="J27" s="43">
        <f>(H27)*(I27)</f>
        <v>1269.1536000000001</v>
      </c>
    </row>
    <row r="28" spans="1:10" ht="27.75" customHeight="1" x14ac:dyDescent="0.25">
      <c r="A28" s="48" t="s">
        <v>159</v>
      </c>
      <c r="B28" s="7" t="s">
        <v>124</v>
      </c>
      <c r="C28" s="7" t="str">
        <f>'total &amp; 4-yr ave servicing'!C28</f>
        <v>RD 1980-44 [0570-0016]</v>
      </c>
      <c r="D28" s="2">
        <v>2</v>
      </c>
      <c r="E28" s="2">
        <f>'total &amp; 4-yr ave servicing'!E28</f>
        <v>12</v>
      </c>
      <c r="F28" s="2">
        <f>(D28)*(E28)</f>
        <v>24</v>
      </c>
      <c r="G28" s="14">
        <f>'total &amp; 4-yr ave servicing'!G28</f>
        <v>0.33</v>
      </c>
      <c r="H28" s="2">
        <f>(F28)*(G28)</f>
        <v>7.92</v>
      </c>
      <c r="I28" s="3">
        <f>'total &amp; 4-yr ave servicing'!I28</f>
        <v>36.980000000000004</v>
      </c>
      <c r="J28" s="43">
        <f>(H28)*(I28)</f>
        <v>292.88160000000005</v>
      </c>
    </row>
    <row r="29" spans="1:10" ht="29.25" customHeight="1" x14ac:dyDescent="0.25">
      <c r="A29" s="8" t="s">
        <v>166</v>
      </c>
      <c r="B29" s="7" t="s">
        <v>63</v>
      </c>
      <c r="C29" s="7" t="str">
        <f>'total &amp; 4-yr ave servicing'!C29</f>
        <v>RD 449-30  [0575-0137]</v>
      </c>
      <c r="D29" s="2">
        <v>2</v>
      </c>
      <c r="E29" s="2">
        <f>'total &amp; 4-yr ave servicing'!E29</f>
        <v>1</v>
      </c>
      <c r="F29" s="2">
        <f>(D29)*(E29)</f>
        <v>2</v>
      </c>
      <c r="G29" s="14">
        <f>'total &amp; 4-yr ave servicing'!G29</f>
        <v>25</v>
      </c>
      <c r="H29" s="2">
        <f>(F29)*(G29)</f>
        <v>50</v>
      </c>
      <c r="I29" s="3">
        <f>'total &amp; 4-yr ave servicing'!I29</f>
        <v>36.980000000000004</v>
      </c>
      <c r="J29" s="43">
        <f>(H29)*(I29)</f>
        <v>1849.0000000000002</v>
      </c>
    </row>
    <row r="30" spans="1:10" ht="28.5" customHeight="1" x14ac:dyDescent="0.25">
      <c r="A30" s="48" t="s">
        <v>165</v>
      </c>
      <c r="B30" s="7" t="s">
        <v>79</v>
      </c>
      <c r="C30" s="7" t="str">
        <f>'total &amp; 4-yr ave servicing'!C30</f>
        <v>RD 1980-43  [0575-0137]</v>
      </c>
      <c r="D30" s="2">
        <f>'total &amp; 4-yr ave servicing'!E41</f>
        <v>26</v>
      </c>
      <c r="E30" s="2">
        <f>'total &amp; 4-yr ave servicing'!E30</f>
        <v>1</v>
      </c>
      <c r="F30" s="2">
        <f>(D30)*(E30)</f>
        <v>26</v>
      </c>
      <c r="G30" s="14">
        <f>'total &amp; 4-yr ave servicing'!G30</f>
        <v>0.5</v>
      </c>
      <c r="H30" s="2">
        <f>(F30)*(G30)</f>
        <v>13</v>
      </c>
      <c r="I30" s="3">
        <f>'total &amp; 4-yr ave servicing'!I30</f>
        <v>36.980000000000004</v>
      </c>
      <c r="J30" s="43">
        <f>(H30)*(I30)</f>
        <v>480.74000000000007</v>
      </c>
    </row>
    <row r="31" spans="1:10" x14ac:dyDescent="0.25">
      <c r="A31" s="27"/>
      <c r="B31" s="28" t="s">
        <v>68</v>
      </c>
      <c r="C31" s="28"/>
      <c r="D31" s="29"/>
      <c r="E31" s="29"/>
      <c r="F31" s="29">
        <f>SUM(F27:F30)</f>
        <v>156</v>
      </c>
      <c r="G31" s="29"/>
      <c r="H31" s="29">
        <f>SUM(H27:H30)</f>
        <v>105.24000000000001</v>
      </c>
      <c r="I31" s="30"/>
      <c r="J31" s="30">
        <f>SUM(J27:J30)</f>
        <v>3891.7752000000005</v>
      </c>
    </row>
    <row r="33" spans="1:10" x14ac:dyDescent="0.25">
      <c r="B33" s="9" t="s">
        <v>78</v>
      </c>
      <c r="F33" s="31">
        <f>+F26+F31</f>
        <v>226</v>
      </c>
      <c r="H33" s="31">
        <f>+H26+H31</f>
        <v>185.56</v>
      </c>
      <c r="J33" s="8">
        <f>+J26+J31</f>
        <v>6862.0088000000014</v>
      </c>
    </row>
    <row r="34" spans="1:10" ht="41.25" customHeight="1" x14ac:dyDescent="0.25">
      <c r="A34" s="9" t="s">
        <v>145</v>
      </c>
      <c r="B34" s="124" t="s">
        <v>147</v>
      </c>
      <c r="C34" s="123"/>
      <c r="D34" s="123"/>
      <c r="E34" s="123"/>
      <c r="F34" s="123"/>
      <c r="G34" s="123"/>
      <c r="H34" s="123"/>
      <c r="I34" s="123"/>
      <c r="J34" s="123"/>
    </row>
    <row r="35" spans="1:10" ht="39.75" customHeight="1" x14ac:dyDescent="0.25">
      <c r="A35" s="9" t="s">
        <v>146</v>
      </c>
      <c r="B35" s="124" t="s">
        <v>148</v>
      </c>
      <c r="C35" s="123"/>
      <c r="D35" s="123"/>
      <c r="E35" s="123"/>
      <c r="F35" s="123"/>
      <c r="G35" s="123"/>
      <c r="H35" s="123"/>
      <c r="I35" s="123"/>
      <c r="J35" s="123"/>
    </row>
    <row r="36" spans="1:10" ht="24.75" customHeight="1" x14ac:dyDescent="0.25"/>
    <row r="37" spans="1:10" ht="12.75" customHeight="1" x14ac:dyDescent="0.25"/>
    <row r="40" spans="1:10" ht="25.5" customHeight="1" x14ac:dyDescent="0.25"/>
    <row r="50" ht="12.75" customHeight="1" x14ac:dyDescent="0.25"/>
    <row r="53" ht="27" customHeight="1" x14ac:dyDescent="0.25"/>
    <row r="62" ht="12.75" customHeight="1" x14ac:dyDescent="0.25"/>
  </sheetData>
  <sortState ref="A8:J25">
    <sortCondition ref="A8"/>
  </sortState>
  <mergeCells count="2">
    <mergeCell ref="B34:J34"/>
    <mergeCell ref="B35:J3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80" zoomScaleNormal="80" zoomScaleSheetLayoutView="110" workbookViewId="0">
      <pane ySplit="5" topLeftCell="A6" activePane="bottomLeft" state="frozen"/>
      <selection pane="bottomLeft" activeCell="D27" sqref="D27"/>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9.886718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36"/>
      <c r="B1" s="36"/>
      <c r="C1" s="39"/>
      <c r="D1" s="36"/>
      <c r="E1" s="36" t="s">
        <v>0</v>
      </c>
      <c r="F1" s="36" t="s">
        <v>1</v>
      </c>
      <c r="G1" s="36" t="s">
        <v>2</v>
      </c>
      <c r="H1" s="36" t="s">
        <v>3</v>
      </c>
      <c r="I1" s="36"/>
      <c r="J1" s="36" t="s">
        <v>4</v>
      </c>
    </row>
    <row r="2" spans="1:10" x14ac:dyDescent="0.25">
      <c r="A2" s="37"/>
      <c r="B2" s="37"/>
      <c r="C2" s="40" t="s">
        <v>5</v>
      </c>
      <c r="D2" s="37" t="s">
        <v>2</v>
      </c>
      <c r="E2" s="37" t="s">
        <v>6</v>
      </c>
      <c r="F2" s="37" t="s">
        <v>7</v>
      </c>
      <c r="G2" s="37" t="s">
        <v>8</v>
      </c>
      <c r="H2" s="37" t="s">
        <v>9</v>
      </c>
      <c r="I2" s="37" t="s">
        <v>10</v>
      </c>
      <c r="J2" s="37" t="s">
        <v>11</v>
      </c>
    </row>
    <row r="3" spans="1:10" x14ac:dyDescent="0.25">
      <c r="A3" s="37" t="s">
        <v>81</v>
      </c>
      <c r="B3" s="37" t="s">
        <v>12</v>
      </c>
      <c r="C3" s="40" t="s">
        <v>13</v>
      </c>
      <c r="D3" s="37" t="s">
        <v>14</v>
      </c>
      <c r="E3" s="37" t="s">
        <v>15</v>
      </c>
      <c r="F3" s="37" t="s">
        <v>16</v>
      </c>
      <c r="G3" s="37" t="s">
        <v>17</v>
      </c>
      <c r="H3" s="37" t="s">
        <v>18</v>
      </c>
      <c r="I3" s="37" t="s">
        <v>19</v>
      </c>
      <c r="J3" s="37" t="s">
        <v>20</v>
      </c>
    </row>
    <row r="4" spans="1:10" x14ac:dyDescent="0.25">
      <c r="A4" s="37"/>
      <c r="B4" s="37"/>
      <c r="C4" s="40"/>
      <c r="D4" s="37"/>
      <c r="E4" s="37"/>
      <c r="F4" s="37"/>
      <c r="G4" s="37"/>
      <c r="H4" s="37"/>
      <c r="I4" s="37"/>
      <c r="J4" s="37"/>
    </row>
    <row r="5" spans="1:10" ht="13.8" thickBot="1" x14ac:dyDescent="0.3">
      <c r="A5" s="38" t="s">
        <v>21</v>
      </c>
      <c r="B5" s="38" t="s">
        <v>22</v>
      </c>
      <c r="C5" s="41" t="s">
        <v>23</v>
      </c>
      <c r="D5" s="38" t="s">
        <v>24</v>
      </c>
      <c r="E5" s="38" t="s">
        <v>25</v>
      </c>
      <c r="F5" s="38" t="s">
        <v>26</v>
      </c>
      <c r="G5" s="38" t="s">
        <v>27</v>
      </c>
      <c r="H5" s="38" t="s">
        <v>28</v>
      </c>
      <c r="I5" s="38" t="s">
        <v>29</v>
      </c>
      <c r="J5" s="38" t="s">
        <v>30</v>
      </c>
    </row>
    <row r="6" spans="1:10" ht="19.5" customHeight="1" x14ac:dyDescent="0.25">
      <c r="A6" s="32" t="s">
        <v>123</v>
      </c>
      <c r="B6" s="33"/>
      <c r="C6" s="34"/>
      <c r="D6" s="33"/>
      <c r="E6" s="33"/>
      <c r="F6" s="33"/>
      <c r="G6" s="33"/>
      <c r="H6" s="33"/>
      <c r="I6" s="5"/>
      <c r="J6" s="5"/>
    </row>
    <row r="7" spans="1:10" ht="25.5" hidden="1" customHeight="1" x14ac:dyDescent="0.25">
      <c r="A7" s="4"/>
      <c r="B7" s="4" t="s">
        <v>33</v>
      </c>
      <c r="C7" s="7"/>
      <c r="D7" s="4"/>
      <c r="E7" s="4"/>
      <c r="F7" s="4"/>
      <c r="G7" s="4"/>
      <c r="H7" s="4"/>
      <c r="I7" s="3"/>
      <c r="J7" s="3"/>
    </row>
    <row r="8" spans="1:10" x14ac:dyDescent="0.25">
      <c r="A8" s="48" t="s">
        <v>175</v>
      </c>
      <c r="B8" s="7" t="s">
        <v>47</v>
      </c>
      <c r="C8" s="7" t="str">
        <f>'total &amp; 4-yr ave servicing'!C8</f>
        <v>written</v>
      </c>
      <c r="D8" s="2">
        <v>6</v>
      </c>
      <c r="E8" s="2">
        <f>'total &amp; 4-yr ave servicing'!E8</f>
        <v>1</v>
      </c>
      <c r="F8" s="2">
        <f>(D8)*(E8)</f>
        <v>6</v>
      </c>
      <c r="G8" s="14">
        <f>'total &amp; 4-yr ave servicing'!G8</f>
        <v>0.5</v>
      </c>
      <c r="H8" s="2">
        <f>(F8)*(G8)</f>
        <v>3</v>
      </c>
      <c r="I8" s="3">
        <f>'total &amp; 4-yr ave servicing'!I8</f>
        <v>36.980000000000004</v>
      </c>
      <c r="J8" s="43">
        <f>(H8)*(I8)</f>
        <v>110.94000000000001</v>
      </c>
    </row>
    <row r="9" spans="1:10" x14ac:dyDescent="0.25">
      <c r="A9" s="48" t="s">
        <v>176</v>
      </c>
      <c r="B9" s="7" t="s">
        <v>48</v>
      </c>
      <c r="C9" s="7" t="str">
        <f>'total &amp; 4-yr ave servicing'!C9</f>
        <v>written</v>
      </c>
      <c r="D9" s="2">
        <v>6</v>
      </c>
      <c r="E9" s="2">
        <f>'total &amp; 4-yr ave servicing'!E9</f>
        <v>1</v>
      </c>
      <c r="F9" s="2">
        <f>(D9)*(E9)</f>
        <v>6</v>
      </c>
      <c r="G9" s="14">
        <f>'total &amp; 4-yr ave servicing'!G9</f>
        <v>1.5</v>
      </c>
      <c r="H9" s="2">
        <f>(F9)*(G9)</f>
        <v>9</v>
      </c>
      <c r="I9" s="3">
        <f>'total &amp; 4-yr ave servicing'!I9</f>
        <v>36.980000000000004</v>
      </c>
      <c r="J9" s="43">
        <f>(H9)*(I9)</f>
        <v>332.82000000000005</v>
      </c>
    </row>
    <row r="10" spans="1:10" x14ac:dyDescent="0.25">
      <c r="A10" s="48" t="s">
        <v>174</v>
      </c>
      <c r="B10" s="7" t="s">
        <v>91</v>
      </c>
      <c r="C10" s="7" t="str">
        <f>'total &amp; 4-yr ave servicing'!C10</f>
        <v>written</v>
      </c>
      <c r="D10" s="2">
        <v>6</v>
      </c>
      <c r="E10" s="2">
        <f>'total &amp; 4-yr ave servicing'!E10</f>
        <v>4</v>
      </c>
      <c r="F10" s="2">
        <f>(D10)*(E10)</f>
        <v>24</v>
      </c>
      <c r="G10" s="14">
        <f>'total &amp; 4-yr ave servicing'!G10</f>
        <v>0.5</v>
      </c>
      <c r="H10" s="2">
        <f>(F10)*(G10)</f>
        <v>12</v>
      </c>
      <c r="I10" s="3">
        <f>'total &amp; 4-yr ave servicing'!I10</f>
        <v>36.980000000000004</v>
      </c>
      <c r="J10" s="43">
        <f>(H10)*(I10)</f>
        <v>443.76000000000005</v>
      </c>
    </row>
    <row r="11" spans="1:10" x14ac:dyDescent="0.25">
      <c r="A11" s="48" t="s">
        <v>174</v>
      </c>
      <c r="B11" s="7" t="s">
        <v>92</v>
      </c>
      <c r="C11" s="7" t="str">
        <f>'total &amp; 4-yr ave servicing'!C11</f>
        <v>written</v>
      </c>
      <c r="D11" s="2">
        <v>6</v>
      </c>
      <c r="E11" s="2">
        <f>'total &amp; 4-yr ave servicing'!E11</f>
        <v>1</v>
      </c>
      <c r="F11" s="2">
        <f>(D11)*(E11)</f>
        <v>6</v>
      </c>
      <c r="G11" s="14">
        <f>'total &amp; 4-yr ave servicing'!G11</f>
        <v>2</v>
      </c>
      <c r="H11" s="2">
        <f>(F11)*(G11)</f>
        <v>12</v>
      </c>
      <c r="I11" s="3">
        <f>'total &amp; 4-yr ave servicing'!I11</f>
        <v>36.980000000000004</v>
      </c>
      <c r="J11" s="43">
        <f>(H11)*(I11)</f>
        <v>443.76000000000005</v>
      </c>
    </row>
    <row r="12" spans="1:10" x14ac:dyDescent="0.25">
      <c r="A12" s="48" t="s">
        <v>187</v>
      </c>
      <c r="B12" s="7" t="s">
        <v>188</v>
      </c>
      <c r="C12" s="7" t="str">
        <f>'total &amp; 4-yr ave servicing'!C12</f>
        <v>visit</v>
      </c>
      <c r="D12" s="2">
        <v>6</v>
      </c>
      <c r="E12" s="2">
        <f>'total &amp; 4-yr ave servicing'!E12</f>
        <v>1</v>
      </c>
      <c r="F12" s="2">
        <f t="shared" ref="F12:F24" si="0">(D12)*(E12)</f>
        <v>6</v>
      </c>
      <c r="G12" s="14">
        <f>'total &amp; 4-yr ave servicing'!G12</f>
        <v>2</v>
      </c>
      <c r="H12" s="2">
        <f t="shared" ref="H12:H20" si="1">(F12)*(G12)</f>
        <v>12</v>
      </c>
      <c r="I12" s="3">
        <f>'total &amp; 4-yr ave servicing'!I12</f>
        <v>36.980000000000004</v>
      </c>
      <c r="J12" s="43">
        <f t="shared" ref="J12:J24" si="2">(H12)*(I12)</f>
        <v>443.76000000000005</v>
      </c>
    </row>
    <row r="13" spans="1:10" x14ac:dyDescent="0.25">
      <c r="A13" s="48" t="s">
        <v>177</v>
      </c>
      <c r="B13" s="7" t="s">
        <v>49</v>
      </c>
      <c r="C13" s="7" t="str">
        <f>'total &amp; 4-yr ave servicing'!C13</f>
        <v>written</v>
      </c>
      <c r="D13" s="2">
        <v>2</v>
      </c>
      <c r="E13" s="2">
        <f>'total &amp; 4-yr ave servicing'!E13</f>
        <v>1</v>
      </c>
      <c r="F13" s="2">
        <f t="shared" si="0"/>
        <v>2</v>
      </c>
      <c r="G13" s="14">
        <f>'total &amp; 4-yr ave servicing'!G13</f>
        <v>0.5</v>
      </c>
      <c r="H13" s="2">
        <f t="shared" si="1"/>
        <v>1</v>
      </c>
      <c r="I13" s="3">
        <f>'total &amp; 4-yr ave servicing'!I13</f>
        <v>36.980000000000004</v>
      </c>
      <c r="J13" s="43">
        <f t="shared" si="2"/>
        <v>36.980000000000004</v>
      </c>
    </row>
    <row r="14" spans="1:10" x14ac:dyDescent="0.25">
      <c r="A14" s="48" t="s">
        <v>172</v>
      </c>
      <c r="B14" s="7" t="s">
        <v>51</v>
      </c>
      <c r="C14" s="7" t="str">
        <f>'total &amp; 4-yr ave servicing'!C14</f>
        <v>written</v>
      </c>
      <c r="D14" s="2">
        <v>4</v>
      </c>
      <c r="E14" s="2">
        <f>'total &amp; 4-yr ave servicing'!E14</f>
        <v>1</v>
      </c>
      <c r="F14" s="2">
        <f t="shared" si="0"/>
        <v>4</v>
      </c>
      <c r="G14" s="14">
        <f>'total &amp; 4-yr ave servicing'!G14</f>
        <v>2</v>
      </c>
      <c r="H14" s="2">
        <f t="shared" si="1"/>
        <v>8</v>
      </c>
      <c r="I14" s="3">
        <f>'total &amp; 4-yr ave servicing'!I14</f>
        <v>36.980000000000004</v>
      </c>
      <c r="J14" s="43">
        <f t="shared" si="2"/>
        <v>295.84000000000003</v>
      </c>
    </row>
    <row r="15" spans="1:10" x14ac:dyDescent="0.25">
      <c r="A15" s="48" t="s">
        <v>191</v>
      </c>
      <c r="B15" s="7" t="s">
        <v>194</v>
      </c>
      <c r="C15" s="7" t="str">
        <f>'total &amp; 4-yr ave servicing'!C15</f>
        <v>written</v>
      </c>
      <c r="D15" s="2">
        <v>0</v>
      </c>
      <c r="E15" s="2">
        <f>'total &amp; 4-yr ave servicing'!E15</f>
        <v>1</v>
      </c>
      <c r="F15" s="2">
        <f t="shared" si="0"/>
        <v>0</v>
      </c>
      <c r="G15" s="14">
        <f>'total &amp; 4-yr ave servicing'!G15</f>
        <v>0.5</v>
      </c>
      <c r="H15" s="2">
        <f t="shared" si="1"/>
        <v>0</v>
      </c>
      <c r="I15" s="3">
        <f>'total &amp; 4-yr ave servicing'!I15</f>
        <v>36.980000000000004</v>
      </c>
      <c r="J15" s="43">
        <f t="shared" si="2"/>
        <v>0</v>
      </c>
    </row>
    <row r="16" spans="1:10" x14ac:dyDescent="0.25">
      <c r="A16" s="48" t="s">
        <v>190</v>
      </c>
      <c r="B16" s="7" t="s">
        <v>193</v>
      </c>
      <c r="C16" s="7" t="str">
        <f>'total &amp; 4-yr ave servicing'!C16</f>
        <v>written</v>
      </c>
      <c r="D16" s="2">
        <v>0</v>
      </c>
      <c r="E16" s="2">
        <f>'total &amp; 4-yr ave servicing'!E16</f>
        <v>1</v>
      </c>
      <c r="F16" s="2">
        <f t="shared" si="0"/>
        <v>0</v>
      </c>
      <c r="G16" s="14">
        <f>'total &amp; 4-yr ave servicing'!G16</f>
        <v>3.5</v>
      </c>
      <c r="H16" s="2">
        <f t="shared" si="1"/>
        <v>0</v>
      </c>
      <c r="I16" s="3">
        <f>'total &amp; 4-yr ave servicing'!I16</f>
        <v>36.980000000000004</v>
      </c>
      <c r="J16" s="43">
        <f t="shared" si="2"/>
        <v>0</v>
      </c>
    </row>
    <row r="17" spans="1:10" x14ac:dyDescent="0.25">
      <c r="A17" s="48" t="s">
        <v>192</v>
      </c>
      <c r="B17" s="7" t="s">
        <v>40</v>
      </c>
      <c r="C17" s="7" t="str">
        <f>'total &amp; 4-yr ave servicing'!C17</f>
        <v>written</v>
      </c>
      <c r="D17" s="2">
        <v>0</v>
      </c>
      <c r="E17" s="2">
        <f>'total &amp; 4-yr ave servicing'!E17</f>
        <v>1</v>
      </c>
      <c r="F17" s="2">
        <f t="shared" si="0"/>
        <v>0</v>
      </c>
      <c r="G17" s="14">
        <f>'total &amp; 4-yr ave servicing'!G17</f>
        <v>1</v>
      </c>
      <c r="H17" s="2">
        <f t="shared" si="1"/>
        <v>0</v>
      </c>
      <c r="I17" s="3">
        <f>'total &amp; 4-yr ave servicing'!I17</f>
        <v>36.980000000000004</v>
      </c>
      <c r="J17" s="43">
        <f t="shared" si="2"/>
        <v>0</v>
      </c>
    </row>
    <row r="18" spans="1:10" x14ac:dyDescent="0.25">
      <c r="A18" s="48" t="s">
        <v>173</v>
      </c>
      <c r="B18" s="7" t="s">
        <v>52</v>
      </c>
      <c r="C18" s="7" t="str">
        <f>'total &amp; 4-yr ave servicing'!C18</f>
        <v>written</v>
      </c>
      <c r="D18" s="2">
        <v>2</v>
      </c>
      <c r="E18" s="2">
        <f>'total &amp; 4-yr ave servicing'!E18</f>
        <v>1</v>
      </c>
      <c r="F18" s="2">
        <f t="shared" si="0"/>
        <v>2</v>
      </c>
      <c r="G18" s="14">
        <f>'total &amp; 4-yr ave servicing'!G18</f>
        <v>1</v>
      </c>
      <c r="H18" s="2">
        <f t="shared" si="1"/>
        <v>2</v>
      </c>
      <c r="I18" s="3">
        <f>'total &amp; 4-yr ave servicing'!I18</f>
        <v>36.980000000000004</v>
      </c>
      <c r="J18" s="43">
        <f t="shared" si="2"/>
        <v>73.960000000000008</v>
      </c>
    </row>
    <row r="19" spans="1:10" x14ac:dyDescent="0.25">
      <c r="A19" s="48" t="s">
        <v>171</v>
      </c>
      <c r="B19" s="7" t="s">
        <v>53</v>
      </c>
      <c r="C19" s="7" t="str">
        <f>'total &amp; 4-yr ave servicing'!C19</f>
        <v>written</v>
      </c>
      <c r="D19" s="2">
        <v>2</v>
      </c>
      <c r="E19" s="2">
        <f>'total &amp; 4-yr ave servicing'!E19</f>
        <v>1</v>
      </c>
      <c r="F19" s="2">
        <f t="shared" si="0"/>
        <v>2</v>
      </c>
      <c r="G19" s="14">
        <f>'total &amp; 4-yr ave servicing'!G19</f>
        <v>1</v>
      </c>
      <c r="H19" s="2">
        <f t="shared" si="1"/>
        <v>2</v>
      </c>
      <c r="I19" s="3">
        <f>'total &amp; 4-yr ave servicing'!I19</f>
        <v>36.980000000000004</v>
      </c>
      <c r="J19" s="43">
        <f t="shared" si="2"/>
        <v>73.960000000000008</v>
      </c>
    </row>
    <row r="20" spans="1:10" x14ac:dyDescent="0.25">
      <c r="A20" s="48" t="s">
        <v>170</v>
      </c>
      <c r="B20" s="7" t="s">
        <v>54</v>
      </c>
      <c r="C20" s="7" t="str">
        <f>'total &amp; 4-yr ave servicing'!C20</f>
        <v>written</v>
      </c>
      <c r="D20" s="2">
        <v>2</v>
      </c>
      <c r="E20" s="2">
        <f>'total &amp; 4-yr ave servicing'!E20</f>
        <v>1</v>
      </c>
      <c r="F20" s="2">
        <f t="shared" si="0"/>
        <v>2</v>
      </c>
      <c r="G20" s="14">
        <f>'total &amp; 4-yr ave servicing'!G20</f>
        <v>6</v>
      </c>
      <c r="H20" s="2">
        <f t="shared" si="1"/>
        <v>12</v>
      </c>
      <c r="I20" s="3">
        <f>'total &amp; 4-yr ave servicing'!I20</f>
        <v>36.980000000000004</v>
      </c>
      <c r="J20" s="43">
        <f t="shared" si="2"/>
        <v>443.76000000000005</v>
      </c>
    </row>
    <row r="21" spans="1:10" x14ac:dyDescent="0.25">
      <c r="A21" s="48" t="s">
        <v>169</v>
      </c>
      <c r="B21" s="7" t="s">
        <v>55</v>
      </c>
      <c r="C21" s="7" t="str">
        <f>'total &amp; 4-yr ave servicing'!C21</f>
        <v>written</v>
      </c>
      <c r="D21" s="2">
        <v>2</v>
      </c>
      <c r="E21" s="2">
        <f>'total &amp; 4-yr ave servicing'!E21</f>
        <v>1</v>
      </c>
      <c r="F21" s="2">
        <f t="shared" si="0"/>
        <v>2</v>
      </c>
      <c r="G21" s="14">
        <f>'total &amp; 4-yr ave servicing'!G21</f>
        <v>0.5</v>
      </c>
      <c r="H21" s="2">
        <f>(F21)*(G21)</f>
        <v>1</v>
      </c>
      <c r="I21" s="3">
        <f>'total &amp; 4-yr ave servicing'!I21</f>
        <v>36.980000000000004</v>
      </c>
      <c r="J21" s="43">
        <f t="shared" si="2"/>
        <v>36.980000000000004</v>
      </c>
    </row>
    <row r="22" spans="1:10" x14ac:dyDescent="0.25">
      <c r="A22" s="48" t="s">
        <v>168</v>
      </c>
      <c r="B22" s="7" t="s">
        <v>56</v>
      </c>
      <c r="C22" s="7" t="str">
        <f>'total &amp; 4-yr ave servicing'!C22</f>
        <v>written</v>
      </c>
      <c r="D22" s="2">
        <v>2</v>
      </c>
      <c r="E22" s="2">
        <f>'total &amp; 4-yr ave servicing'!E22</f>
        <v>1</v>
      </c>
      <c r="F22" s="2">
        <f t="shared" si="0"/>
        <v>2</v>
      </c>
      <c r="G22" s="14">
        <f>'total &amp; 4-yr ave servicing'!G22</f>
        <v>0.5</v>
      </c>
      <c r="H22" s="2">
        <f>(F22)*(G22)</f>
        <v>1</v>
      </c>
      <c r="I22" s="3">
        <f>'total &amp; 4-yr ave servicing'!I22</f>
        <v>36.980000000000004</v>
      </c>
      <c r="J22" s="43">
        <f t="shared" si="2"/>
        <v>36.980000000000004</v>
      </c>
    </row>
    <row r="23" spans="1:10" x14ac:dyDescent="0.25">
      <c r="A23" s="48" t="s">
        <v>167</v>
      </c>
      <c r="B23" s="7" t="s">
        <v>57</v>
      </c>
      <c r="C23" s="7" t="str">
        <f>'total &amp; 4-yr ave servicing'!C23</f>
        <v>written</v>
      </c>
      <c r="D23" s="2">
        <v>2</v>
      </c>
      <c r="E23" s="2">
        <f>'total &amp; 4-yr ave servicing'!E23</f>
        <v>1</v>
      </c>
      <c r="F23" s="2">
        <f t="shared" si="0"/>
        <v>2</v>
      </c>
      <c r="G23" s="14">
        <f>'total &amp; 4-yr ave servicing'!G23</f>
        <v>0.5</v>
      </c>
      <c r="H23" s="2">
        <f>(F23)*(G23)</f>
        <v>1</v>
      </c>
      <c r="I23" s="3">
        <f>'total &amp; 4-yr ave servicing'!I23</f>
        <v>36.980000000000004</v>
      </c>
      <c r="J23" s="43">
        <f t="shared" si="2"/>
        <v>36.980000000000004</v>
      </c>
    </row>
    <row r="24" spans="1:10" x14ac:dyDescent="0.25">
      <c r="A24" s="97" t="s">
        <v>263</v>
      </c>
      <c r="B24" s="7" t="s">
        <v>50</v>
      </c>
      <c r="C24" s="7" t="str">
        <f>'total &amp; 4-yr ave servicing'!C24</f>
        <v>written</v>
      </c>
      <c r="D24" s="2">
        <v>2</v>
      </c>
      <c r="E24" s="2">
        <f>'total &amp; 4-yr ave servicing'!E24</f>
        <v>1</v>
      </c>
      <c r="F24" s="2">
        <f t="shared" si="0"/>
        <v>2</v>
      </c>
      <c r="G24" s="14">
        <f>'total &amp; 4-yr ave servicing'!G24</f>
        <v>2</v>
      </c>
      <c r="H24" s="2">
        <f>(F24)*(G24)</f>
        <v>4</v>
      </c>
      <c r="I24" s="3">
        <f>'total &amp; 4-yr ave servicing'!I24</f>
        <v>36.980000000000004</v>
      </c>
      <c r="J24" s="43">
        <f t="shared" si="2"/>
        <v>147.92000000000002</v>
      </c>
    </row>
    <row r="25" spans="1:10" x14ac:dyDescent="0.25">
      <c r="A25" s="97" t="s">
        <v>262</v>
      </c>
      <c r="B25" s="7" t="s">
        <v>65</v>
      </c>
      <c r="C25" s="7" t="str">
        <f>'total &amp; 4-yr ave servicing'!C25</f>
        <v>written</v>
      </c>
      <c r="D25" s="2">
        <v>2</v>
      </c>
      <c r="E25" s="2">
        <f>'total &amp; 4-yr ave servicing'!E25</f>
        <v>1</v>
      </c>
      <c r="F25" s="2">
        <f>+D25*E25</f>
        <v>2</v>
      </c>
      <c r="G25" s="14">
        <f>'total &amp; 4-yr ave servicing'!G25</f>
        <v>0.16</v>
      </c>
      <c r="H25" s="2">
        <f>+F25*G25</f>
        <v>0.32</v>
      </c>
      <c r="I25" s="3">
        <f>'total &amp; 4-yr ave servicing'!I25</f>
        <v>36.980000000000004</v>
      </c>
      <c r="J25" s="43">
        <f>+H25*I25</f>
        <v>11.833600000000002</v>
      </c>
    </row>
    <row r="26" spans="1:10" x14ac:dyDescent="0.25">
      <c r="A26" s="49" t="s">
        <v>118</v>
      </c>
      <c r="B26" s="7"/>
      <c r="C26" s="7"/>
      <c r="D26" s="2"/>
      <c r="E26" s="2"/>
      <c r="F26" s="2">
        <f>SUM(F8:F25)</f>
        <v>70</v>
      </c>
      <c r="G26" s="14"/>
      <c r="H26" s="2">
        <f>SUM(H8:H25)</f>
        <v>80.319999999999993</v>
      </c>
      <c r="I26" s="3"/>
      <c r="J26" s="43">
        <f>SUM(J8:J25)</f>
        <v>2970.2336000000005</v>
      </c>
    </row>
    <row r="27" spans="1:10" ht="27.75" customHeight="1" x14ac:dyDescent="0.25">
      <c r="A27" s="48" t="s">
        <v>158</v>
      </c>
      <c r="B27" s="7" t="s">
        <v>62</v>
      </c>
      <c r="C27" s="7" t="str">
        <f>'total &amp; 4-yr ave servicing'!C27</f>
        <v>RD 1980-41 [0570-0016]</v>
      </c>
      <c r="D27" s="2">
        <f>'total &amp; 4-yr ave servicing'!F41</f>
        <v>34</v>
      </c>
      <c r="E27" s="2">
        <f>'total &amp; 4-yr ave servicing'!E27</f>
        <v>4</v>
      </c>
      <c r="F27" s="2">
        <f>(D27)*(E27)</f>
        <v>136</v>
      </c>
      <c r="G27" s="14">
        <f>'total &amp; 4-yr ave servicing'!G27</f>
        <v>0.33</v>
      </c>
      <c r="H27" s="2">
        <f>(F27)*(G27)</f>
        <v>44.88</v>
      </c>
      <c r="I27" s="3">
        <f>'total &amp; 4-yr ave servicing'!I27</f>
        <v>36.980000000000004</v>
      </c>
      <c r="J27" s="43">
        <f>(H27)*(I27)</f>
        <v>1659.6624000000002</v>
      </c>
    </row>
    <row r="28" spans="1:10" ht="27.75" customHeight="1" x14ac:dyDescent="0.25">
      <c r="A28" s="48" t="s">
        <v>159</v>
      </c>
      <c r="B28" s="7" t="s">
        <v>124</v>
      </c>
      <c r="C28" s="7" t="str">
        <f>'total &amp; 4-yr ave servicing'!C28</f>
        <v>RD 1980-44 [0570-0016]</v>
      </c>
      <c r="D28" s="2">
        <v>2</v>
      </c>
      <c r="E28" s="2">
        <f>'total &amp; 4-yr ave servicing'!E28</f>
        <v>12</v>
      </c>
      <c r="F28" s="2">
        <f>(D28)*(E28)</f>
        <v>24</v>
      </c>
      <c r="G28" s="14">
        <f>'total &amp; 4-yr ave servicing'!G28</f>
        <v>0.33</v>
      </c>
      <c r="H28" s="2">
        <f>(F28)*(G28)</f>
        <v>7.92</v>
      </c>
      <c r="I28" s="3">
        <f>'total &amp; 4-yr ave servicing'!I28</f>
        <v>36.980000000000004</v>
      </c>
      <c r="J28" s="43">
        <f>(H28)*(I28)</f>
        <v>292.88160000000005</v>
      </c>
    </row>
    <row r="29" spans="1:10" ht="29.25" customHeight="1" x14ac:dyDescent="0.25">
      <c r="A29" s="8" t="s">
        <v>166</v>
      </c>
      <c r="B29" s="7" t="s">
        <v>63</v>
      </c>
      <c r="C29" s="7" t="str">
        <f>'total &amp; 4-yr ave servicing'!C29</f>
        <v>RD 449-30  [0575-0137]</v>
      </c>
      <c r="D29" s="2">
        <v>2</v>
      </c>
      <c r="E29" s="2">
        <f>'total &amp; 4-yr ave servicing'!E29</f>
        <v>1</v>
      </c>
      <c r="F29" s="2">
        <f>(D29)*(E29)</f>
        <v>2</v>
      </c>
      <c r="G29" s="14">
        <f>'total &amp; 4-yr ave servicing'!G29</f>
        <v>25</v>
      </c>
      <c r="H29" s="2">
        <f>(F29)*(G29)</f>
        <v>50</v>
      </c>
      <c r="I29" s="3">
        <f>'total &amp; 4-yr ave servicing'!I29</f>
        <v>36.980000000000004</v>
      </c>
      <c r="J29" s="43">
        <f>(H29)*(I29)</f>
        <v>1849.0000000000002</v>
      </c>
    </row>
    <row r="30" spans="1:10" ht="28.5" customHeight="1" x14ac:dyDescent="0.25">
      <c r="A30" s="48" t="s">
        <v>165</v>
      </c>
      <c r="B30" s="7" t="s">
        <v>79</v>
      </c>
      <c r="C30" s="7" t="str">
        <f>'total &amp; 4-yr ave servicing'!C30</f>
        <v>RD 1980-43  [0575-0137]</v>
      </c>
      <c r="D30" s="2">
        <f>'total &amp; 4-yr ave servicing'!F41</f>
        <v>34</v>
      </c>
      <c r="E30" s="2">
        <f>'total &amp; 4-yr ave servicing'!E30</f>
        <v>1</v>
      </c>
      <c r="F30" s="2">
        <f>(D30)*(E30)</f>
        <v>34</v>
      </c>
      <c r="G30" s="14">
        <f>'total &amp; 4-yr ave servicing'!G30</f>
        <v>0.5</v>
      </c>
      <c r="H30" s="2">
        <f>(F30)*(G30)</f>
        <v>17</v>
      </c>
      <c r="I30" s="3">
        <f>'total &amp; 4-yr ave servicing'!I30</f>
        <v>36.980000000000004</v>
      </c>
      <c r="J30" s="43">
        <f>(H30)*(I30)</f>
        <v>628.66000000000008</v>
      </c>
    </row>
    <row r="31" spans="1:10" x14ac:dyDescent="0.25">
      <c r="A31" s="27"/>
      <c r="B31" s="28" t="s">
        <v>68</v>
      </c>
      <c r="C31" s="28"/>
      <c r="D31" s="29"/>
      <c r="E31" s="29"/>
      <c r="F31" s="29">
        <f>SUM(F27:F30)</f>
        <v>196</v>
      </c>
      <c r="G31" s="29"/>
      <c r="H31" s="29">
        <f>SUM(H27:H30)</f>
        <v>119.80000000000001</v>
      </c>
      <c r="I31" s="30"/>
      <c r="J31" s="30">
        <f>SUM(J27:J30)</f>
        <v>4430.2040000000006</v>
      </c>
    </row>
    <row r="33" spans="1:10" x14ac:dyDescent="0.25">
      <c r="B33" s="9" t="s">
        <v>78</v>
      </c>
      <c r="F33" s="31">
        <f>+F26+F31</f>
        <v>266</v>
      </c>
      <c r="H33" s="31">
        <f>+H26+H31</f>
        <v>200.12</v>
      </c>
      <c r="J33" s="8">
        <f>+J26+J31</f>
        <v>7400.4376000000011</v>
      </c>
    </row>
    <row r="34" spans="1:10" ht="41.25" customHeight="1" x14ac:dyDescent="0.25">
      <c r="A34" s="9" t="s">
        <v>145</v>
      </c>
      <c r="B34" s="124" t="s">
        <v>147</v>
      </c>
      <c r="C34" s="123"/>
      <c r="D34" s="123"/>
      <c r="E34" s="123"/>
      <c r="F34" s="123"/>
      <c r="G34" s="123"/>
      <c r="H34" s="123"/>
      <c r="I34" s="123"/>
      <c r="J34" s="123"/>
    </row>
    <row r="35" spans="1:10" ht="17.25" customHeight="1" x14ac:dyDescent="0.25">
      <c r="A35" s="9" t="s">
        <v>146</v>
      </c>
      <c r="B35" s="122" t="s">
        <v>228</v>
      </c>
      <c r="C35" s="123"/>
      <c r="D35" s="123"/>
      <c r="E35" s="123"/>
      <c r="F35" s="123"/>
      <c r="G35" s="123"/>
      <c r="H35" s="123"/>
      <c r="I35" s="123"/>
      <c r="J35" s="123"/>
    </row>
    <row r="36" spans="1:10" ht="24.75" customHeight="1" x14ac:dyDescent="0.25"/>
    <row r="37" spans="1:10" ht="12.75" customHeight="1" x14ac:dyDescent="0.25"/>
    <row r="40" spans="1:10" ht="25.5" customHeight="1" x14ac:dyDescent="0.25"/>
    <row r="50" ht="12.75" customHeight="1" x14ac:dyDescent="0.25"/>
    <row r="53" ht="27" customHeight="1" x14ac:dyDescent="0.25"/>
    <row r="62" ht="12.75" customHeight="1" x14ac:dyDescent="0.25"/>
  </sheetData>
  <mergeCells count="2">
    <mergeCell ref="B34:J34"/>
    <mergeCell ref="B35:J3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3"/>
  <sheetViews>
    <sheetView topLeftCell="B1" workbookViewId="0">
      <selection activeCell="I74" sqref="I74:I88"/>
    </sheetView>
  </sheetViews>
  <sheetFormatPr defaultRowHeight="13.2" x14ac:dyDescent="0.25"/>
  <cols>
    <col min="1" max="1" width="18" customWidth="1"/>
    <col min="2" max="2" width="32.109375" customWidth="1"/>
    <col min="3" max="3" width="0" hidden="1" customWidth="1"/>
    <col min="5" max="5" width="0" hidden="1" customWidth="1"/>
    <col min="7" max="7" width="0" hidden="1" customWidth="1"/>
    <col min="11" max="20" width="0" hidden="1" customWidth="1"/>
    <col min="23" max="23" width="0" hidden="1" customWidth="1"/>
    <col min="25" max="25" width="0" hidden="1" customWidth="1"/>
  </cols>
  <sheetData>
    <row r="1" spans="1:27" x14ac:dyDescent="0.25">
      <c r="E1" t="s">
        <v>0</v>
      </c>
      <c r="F1" t="s">
        <v>1</v>
      </c>
      <c r="G1" t="s">
        <v>2</v>
      </c>
      <c r="H1" t="s">
        <v>3</v>
      </c>
      <c r="J1" t="s">
        <v>4</v>
      </c>
      <c r="K1" t="s">
        <v>227</v>
      </c>
      <c r="L1" t="s">
        <v>227</v>
      </c>
      <c r="M1" t="s">
        <v>227</v>
      </c>
      <c r="O1" t="s">
        <v>121</v>
      </c>
      <c r="V1" t="s">
        <v>120</v>
      </c>
    </row>
    <row r="2" spans="1:27" x14ac:dyDescent="0.25">
      <c r="A2" t="s">
        <v>81</v>
      </c>
      <c r="C2" t="s">
        <v>5</v>
      </c>
      <c r="D2" t="s">
        <v>2</v>
      </c>
      <c r="E2" t="s">
        <v>6</v>
      </c>
      <c r="F2" t="s">
        <v>7</v>
      </c>
      <c r="G2" t="s">
        <v>8</v>
      </c>
      <c r="H2" t="s">
        <v>9</v>
      </c>
      <c r="I2" t="s">
        <v>10</v>
      </c>
      <c r="J2" t="s">
        <v>11</v>
      </c>
      <c r="K2" t="s">
        <v>211</v>
      </c>
      <c r="L2" t="s">
        <v>211</v>
      </c>
      <c r="M2" t="s">
        <v>211</v>
      </c>
      <c r="P2" t="s">
        <v>111</v>
      </c>
      <c r="Q2" t="s">
        <v>111</v>
      </c>
      <c r="R2" t="s">
        <v>111</v>
      </c>
      <c r="W2" t="s">
        <v>111</v>
      </c>
      <c r="X2" t="s">
        <v>111</v>
      </c>
      <c r="Y2" t="s">
        <v>111</v>
      </c>
    </row>
    <row r="3" spans="1:27" x14ac:dyDescent="0.25">
      <c r="B3" t="s">
        <v>12</v>
      </c>
      <c r="C3" t="s">
        <v>13</v>
      </c>
      <c r="D3" t="s">
        <v>14</v>
      </c>
      <c r="E3" t="s">
        <v>15</v>
      </c>
      <c r="F3" t="s">
        <v>16</v>
      </c>
      <c r="G3" t="s">
        <v>17</v>
      </c>
      <c r="H3" t="s">
        <v>18</v>
      </c>
      <c r="I3" t="s">
        <v>19</v>
      </c>
      <c r="J3" t="s">
        <v>20</v>
      </c>
      <c r="K3" t="s">
        <v>139</v>
      </c>
      <c r="L3" t="s">
        <v>141</v>
      </c>
      <c r="M3" t="s">
        <v>11</v>
      </c>
      <c r="P3" t="s">
        <v>112</v>
      </c>
      <c r="Q3" t="s">
        <v>112</v>
      </c>
      <c r="R3" t="s">
        <v>113</v>
      </c>
      <c r="S3" t="s">
        <v>112</v>
      </c>
      <c r="T3" t="s">
        <v>114</v>
      </c>
      <c r="W3" t="s">
        <v>112</v>
      </c>
      <c r="X3" t="s">
        <v>112</v>
      </c>
      <c r="Y3" t="s">
        <v>113</v>
      </c>
      <c r="Z3" t="s">
        <v>112</v>
      </c>
      <c r="AA3" t="s">
        <v>114</v>
      </c>
    </row>
    <row r="4" spans="1:27" x14ac:dyDescent="0.25">
      <c r="K4" t="s">
        <v>140</v>
      </c>
      <c r="L4" t="s">
        <v>142</v>
      </c>
      <c r="O4" t="s">
        <v>115</v>
      </c>
      <c r="P4" t="s">
        <v>119</v>
      </c>
      <c r="Q4" t="s">
        <v>116</v>
      </c>
      <c r="R4" t="s">
        <v>117</v>
      </c>
      <c r="T4" t="s">
        <v>117</v>
      </c>
      <c r="V4" t="s">
        <v>115</v>
      </c>
      <c r="W4" t="s">
        <v>119</v>
      </c>
      <c r="X4" t="s">
        <v>116</v>
      </c>
      <c r="Y4" t="s">
        <v>117</v>
      </c>
      <c r="AA4" t="s">
        <v>117</v>
      </c>
    </row>
    <row r="5" spans="1:27" x14ac:dyDescent="0.25">
      <c r="A5" t="s">
        <v>21</v>
      </c>
      <c r="B5" t="s">
        <v>22</v>
      </c>
      <c r="C5" t="s">
        <v>23</v>
      </c>
      <c r="D5" t="s">
        <v>24</v>
      </c>
      <c r="E5" t="s">
        <v>25</v>
      </c>
      <c r="F5" t="s">
        <v>26</v>
      </c>
      <c r="G5" t="s">
        <v>27</v>
      </c>
      <c r="H5" t="s">
        <v>28</v>
      </c>
      <c r="I5" t="s">
        <v>29</v>
      </c>
      <c r="J5" t="s">
        <v>30</v>
      </c>
    </row>
    <row r="6" spans="1:27" x14ac:dyDescent="0.25">
      <c r="A6" t="s">
        <v>240</v>
      </c>
    </row>
    <row r="7" spans="1:27" x14ac:dyDescent="0.25">
      <c r="A7" t="s">
        <v>201</v>
      </c>
      <c r="B7" t="s">
        <v>40</v>
      </c>
      <c r="C7" t="s">
        <v>31</v>
      </c>
      <c r="D7">
        <v>100</v>
      </c>
      <c r="E7">
        <v>1</v>
      </c>
      <c r="F7">
        <v>100</v>
      </c>
      <c r="G7">
        <v>8</v>
      </c>
      <c r="H7">
        <v>800</v>
      </c>
      <c r="I7" s="3">
        <v>36.980000000000004</v>
      </c>
      <c r="J7" s="18">
        <v>48000</v>
      </c>
      <c r="K7">
        <v>25</v>
      </c>
      <c r="L7">
        <v>200</v>
      </c>
      <c r="M7">
        <v>12000</v>
      </c>
      <c r="O7">
        <v>1</v>
      </c>
      <c r="P7">
        <v>0</v>
      </c>
      <c r="Q7">
        <v>0</v>
      </c>
      <c r="R7">
        <v>0</v>
      </c>
      <c r="S7">
        <v>1</v>
      </c>
      <c r="T7">
        <v>0</v>
      </c>
      <c r="U7" s="95" t="s">
        <v>248</v>
      </c>
      <c r="V7" s="18">
        <v>48000</v>
      </c>
      <c r="W7" s="18">
        <v>0</v>
      </c>
      <c r="X7" s="18">
        <v>0</v>
      </c>
      <c r="Y7" s="18">
        <v>0</v>
      </c>
      <c r="Z7" s="18">
        <v>48000</v>
      </c>
      <c r="AA7" s="18">
        <v>0</v>
      </c>
    </row>
    <row r="8" spans="1:27" x14ac:dyDescent="0.25">
      <c r="A8" t="s">
        <v>197</v>
      </c>
      <c r="B8" t="s">
        <v>43</v>
      </c>
      <c r="C8" t="s">
        <v>125</v>
      </c>
      <c r="D8">
        <v>100</v>
      </c>
      <c r="E8">
        <v>1</v>
      </c>
      <c r="F8">
        <v>100</v>
      </c>
      <c r="G8">
        <v>6</v>
      </c>
      <c r="H8">
        <v>600</v>
      </c>
      <c r="I8" s="3">
        <v>36.980000000000004</v>
      </c>
      <c r="J8" s="18">
        <v>36000</v>
      </c>
      <c r="K8">
        <v>25</v>
      </c>
      <c r="L8">
        <v>150</v>
      </c>
      <c r="M8">
        <v>9000</v>
      </c>
      <c r="O8">
        <v>1</v>
      </c>
      <c r="P8">
        <v>0</v>
      </c>
      <c r="Q8">
        <v>0</v>
      </c>
      <c r="R8">
        <v>0</v>
      </c>
      <c r="S8">
        <v>1</v>
      </c>
      <c r="T8">
        <v>0</v>
      </c>
      <c r="U8" s="95" t="s">
        <v>248</v>
      </c>
      <c r="V8" s="18">
        <v>36000</v>
      </c>
      <c r="W8" s="18">
        <v>0</v>
      </c>
      <c r="X8" s="18">
        <v>0</v>
      </c>
      <c r="Y8" s="18">
        <v>0</v>
      </c>
      <c r="Z8" s="18">
        <v>36000</v>
      </c>
      <c r="AA8" s="18">
        <v>0</v>
      </c>
    </row>
    <row r="9" spans="1:27" x14ac:dyDescent="0.25">
      <c r="A9" t="s">
        <v>152</v>
      </c>
      <c r="B9" t="s">
        <v>88</v>
      </c>
      <c r="C9" t="s">
        <v>31</v>
      </c>
      <c r="D9">
        <v>63</v>
      </c>
      <c r="E9">
        <v>1</v>
      </c>
      <c r="F9">
        <v>63</v>
      </c>
      <c r="G9">
        <v>22</v>
      </c>
      <c r="H9">
        <v>1386</v>
      </c>
      <c r="I9" s="3">
        <v>36.980000000000004</v>
      </c>
      <c r="J9" s="18">
        <v>83160</v>
      </c>
      <c r="K9">
        <v>15.75</v>
      </c>
      <c r="L9">
        <v>346.5</v>
      </c>
      <c r="M9">
        <v>20790</v>
      </c>
      <c r="O9">
        <v>0.8</v>
      </c>
      <c r="P9">
        <v>0</v>
      </c>
      <c r="Q9">
        <v>0.2</v>
      </c>
      <c r="R9">
        <v>0</v>
      </c>
      <c r="S9">
        <v>1</v>
      </c>
      <c r="T9">
        <v>0</v>
      </c>
      <c r="U9" s="95" t="s">
        <v>248</v>
      </c>
      <c r="V9" s="18">
        <v>66528</v>
      </c>
      <c r="W9" s="18">
        <v>0</v>
      </c>
      <c r="X9" s="18">
        <v>16632</v>
      </c>
      <c r="Y9" s="18">
        <v>0</v>
      </c>
      <c r="Z9" s="18">
        <v>83160</v>
      </c>
      <c r="AA9" s="18">
        <v>0</v>
      </c>
    </row>
    <row r="10" spans="1:27" x14ac:dyDescent="0.25">
      <c r="A10" t="s">
        <v>152</v>
      </c>
      <c r="B10" t="s">
        <v>85</v>
      </c>
      <c r="D10">
        <v>37</v>
      </c>
      <c r="E10">
        <v>1</v>
      </c>
      <c r="F10">
        <v>37</v>
      </c>
      <c r="G10">
        <v>18</v>
      </c>
      <c r="H10">
        <v>666</v>
      </c>
      <c r="I10" s="3">
        <v>36.980000000000004</v>
      </c>
      <c r="J10" s="18">
        <v>39960</v>
      </c>
      <c r="K10">
        <v>9.25</v>
      </c>
      <c r="L10">
        <v>166.5</v>
      </c>
      <c r="M10">
        <v>9990</v>
      </c>
      <c r="O10">
        <v>0.8</v>
      </c>
      <c r="P10">
        <v>0</v>
      </c>
      <c r="Q10">
        <v>0.2</v>
      </c>
      <c r="R10">
        <v>0</v>
      </c>
      <c r="S10">
        <v>1</v>
      </c>
      <c r="T10">
        <v>0</v>
      </c>
      <c r="U10" s="95" t="s">
        <v>248</v>
      </c>
      <c r="V10" s="18">
        <v>31968</v>
      </c>
      <c r="W10" s="18">
        <v>0</v>
      </c>
      <c r="X10" s="18">
        <v>7992</v>
      </c>
      <c r="Y10" s="18">
        <v>0</v>
      </c>
      <c r="Z10" s="18">
        <v>39960</v>
      </c>
      <c r="AA10" s="18">
        <v>0</v>
      </c>
    </row>
    <row r="11" spans="1:27" x14ac:dyDescent="0.25">
      <c r="A11" t="s">
        <v>156</v>
      </c>
      <c r="B11" t="s">
        <v>41</v>
      </c>
      <c r="C11" t="s">
        <v>31</v>
      </c>
      <c r="D11">
        <v>100</v>
      </c>
      <c r="E11">
        <v>1</v>
      </c>
      <c r="F11">
        <v>100</v>
      </c>
      <c r="G11">
        <v>2</v>
      </c>
      <c r="H11">
        <v>200</v>
      </c>
      <c r="I11" s="3">
        <v>36.980000000000004</v>
      </c>
      <c r="J11" s="18">
        <v>12000</v>
      </c>
      <c r="K11">
        <v>25</v>
      </c>
      <c r="L11">
        <v>50</v>
      </c>
      <c r="M11">
        <v>3000</v>
      </c>
      <c r="O11">
        <v>1</v>
      </c>
      <c r="P11">
        <v>0</v>
      </c>
      <c r="Q11">
        <v>0</v>
      </c>
      <c r="R11">
        <v>0</v>
      </c>
      <c r="S11">
        <v>1</v>
      </c>
      <c r="T11">
        <v>0</v>
      </c>
      <c r="U11" s="95" t="s">
        <v>248</v>
      </c>
      <c r="V11" s="18">
        <v>12000</v>
      </c>
      <c r="W11" s="18">
        <v>0</v>
      </c>
      <c r="X11" s="18">
        <v>0</v>
      </c>
      <c r="Y11" s="18">
        <v>0</v>
      </c>
      <c r="Z11" s="18">
        <v>12000</v>
      </c>
      <c r="AA11" s="18">
        <v>0</v>
      </c>
    </row>
    <row r="12" spans="1:27" x14ac:dyDescent="0.25">
      <c r="A12" t="s">
        <v>161</v>
      </c>
      <c r="B12" t="s">
        <v>39</v>
      </c>
      <c r="C12" t="s">
        <v>31</v>
      </c>
      <c r="D12">
        <v>20</v>
      </c>
      <c r="E12">
        <v>1</v>
      </c>
      <c r="F12">
        <v>20</v>
      </c>
      <c r="G12">
        <v>1</v>
      </c>
      <c r="H12">
        <v>20</v>
      </c>
      <c r="I12" s="3">
        <v>36.980000000000004</v>
      </c>
      <c r="J12" s="18">
        <v>1200</v>
      </c>
      <c r="K12">
        <v>5</v>
      </c>
      <c r="L12">
        <v>5</v>
      </c>
      <c r="M12">
        <v>300</v>
      </c>
      <c r="O12">
        <v>1</v>
      </c>
      <c r="P12">
        <v>0</v>
      </c>
      <c r="Q12">
        <v>0</v>
      </c>
      <c r="R12">
        <v>0</v>
      </c>
      <c r="S12">
        <v>1</v>
      </c>
      <c r="T12">
        <v>0</v>
      </c>
      <c r="U12" s="95" t="s">
        <v>248</v>
      </c>
      <c r="V12" s="18">
        <v>1200</v>
      </c>
      <c r="W12" s="18">
        <v>0</v>
      </c>
      <c r="X12" s="18">
        <v>0</v>
      </c>
      <c r="Y12" s="18">
        <v>0</v>
      </c>
      <c r="Z12" s="18">
        <v>1200</v>
      </c>
      <c r="AA12" s="18">
        <v>0</v>
      </c>
    </row>
    <row r="13" spans="1:27" x14ac:dyDescent="0.25">
      <c r="A13" t="s">
        <v>162</v>
      </c>
      <c r="B13" t="s">
        <v>42</v>
      </c>
      <c r="C13" t="s">
        <v>31</v>
      </c>
      <c r="D13">
        <v>100</v>
      </c>
      <c r="E13">
        <v>1</v>
      </c>
      <c r="F13">
        <v>100</v>
      </c>
      <c r="G13">
        <v>1</v>
      </c>
      <c r="H13">
        <v>100</v>
      </c>
      <c r="I13" s="3">
        <v>36.980000000000004</v>
      </c>
      <c r="J13" s="18">
        <v>6000</v>
      </c>
      <c r="K13">
        <v>25</v>
      </c>
      <c r="L13">
        <v>25</v>
      </c>
      <c r="M13">
        <v>1500</v>
      </c>
      <c r="O13">
        <v>1</v>
      </c>
      <c r="P13">
        <v>0</v>
      </c>
      <c r="Q13">
        <v>0</v>
      </c>
      <c r="R13">
        <v>0</v>
      </c>
      <c r="S13">
        <v>1</v>
      </c>
      <c r="T13">
        <v>0</v>
      </c>
      <c r="U13" s="95" t="s">
        <v>248</v>
      </c>
      <c r="V13" s="18">
        <v>6000</v>
      </c>
      <c r="W13" s="18">
        <v>0</v>
      </c>
      <c r="X13" s="18">
        <v>0</v>
      </c>
      <c r="Y13" s="18">
        <v>0</v>
      </c>
      <c r="Z13" s="18">
        <v>6000</v>
      </c>
      <c r="AA13" s="18">
        <v>0</v>
      </c>
    </row>
    <row r="14" spans="1:27" x14ac:dyDescent="0.25">
      <c r="A14" t="s">
        <v>155</v>
      </c>
      <c r="B14" t="s">
        <v>89</v>
      </c>
      <c r="C14" t="s">
        <v>31</v>
      </c>
      <c r="D14">
        <v>63</v>
      </c>
      <c r="E14">
        <v>1</v>
      </c>
      <c r="F14">
        <v>63</v>
      </c>
      <c r="G14">
        <v>9</v>
      </c>
      <c r="H14">
        <v>567</v>
      </c>
      <c r="I14" s="3">
        <v>36.980000000000004</v>
      </c>
      <c r="J14" s="18">
        <v>34020</v>
      </c>
      <c r="K14">
        <v>15.75</v>
      </c>
      <c r="L14">
        <v>141.75</v>
      </c>
      <c r="M14">
        <v>8505</v>
      </c>
      <c r="O14">
        <v>1</v>
      </c>
      <c r="P14">
        <v>0</v>
      </c>
      <c r="Q14">
        <v>0</v>
      </c>
      <c r="R14">
        <v>0</v>
      </c>
      <c r="S14">
        <v>1</v>
      </c>
      <c r="T14">
        <v>0</v>
      </c>
      <c r="U14" s="95" t="s">
        <v>248</v>
      </c>
      <c r="V14" s="18">
        <v>34020</v>
      </c>
      <c r="W14" s="18">
        <v>0</v>
      </c>
      <c r="X14" s="18">
        <v>0</v>
      </c>
      <c r="Y14" s="18">
        <v>0</v>
      </c>
      <c r="Z14" s="18">
        <v>34020</v>
      </c>
      <c r="AA14" s="18">
        <v>0</v>
      </c>
    </row>
    <row r="15" spans="1:27" x14ac:dyDescent="0.25">
      <c r="A15" t="s">
        <v>155</v>
      </c>
      <c r="B15" t="s">
        <v>87</v>
      </c>
      <c r="C15" t="s">
        <v>31</v>
      </c>
      <c r="D15">
        <v>37</v>
      </c>
      <c r="E15">
        <v>1</v>
      </c>
      <c r="F15">
        <v>37</v>
      </c>
      <c r="G15">
        <v>9</v>
      </c>
      <c r="H15">
        <v>333</v>
      </c>
      <c r="I15" s="3">
        <v>36.980000000000004</v>
      </c>
      <c r="J15" s="18">
        <v>19980</v>
      </c>
      <c r="K15">
        <v>9.25</v>
      </c>
      <c r="L15">
        <v>83.25</v>
      </c>
      <c r="M15">
        <v>4995</v>
      </c>
      <c r="O15">
        <v>1</v>
      </c>
      <c r="P15">
        <v>0</v>
      </c>
      <c r="Q15">
        <v>0</v>
      </c>
      <c r="R15">
        <v>0</v>
      </c>
      <c r="S15">
        <v>1</v>
      </c>
      <c r="T15">
        <v>0</v>
      </c>
      <c r="U15" s="95" t="s">
        <v>248</v>
      </c>
      <c r="V15" s="18">
        <v>19980</v>
      </c>
      <c r="W15" s="18">
        <v>0</v>
      </c>
      <c r="X15" s="18">
        <v>0</v>
      </c>
      <c r="Y15" s="18">
        <v>0</v>
      </c>
      <c r="Z15" s="18">
        <v>19980</v>
      </c>
      <c r="AA15" s="18">
        <v>0</v>
      </c>
    </row>
    <row r="16" spans="1:27" x14ac:dyDescent="0.25">
      <c r="A16" t="s">
        <v>153</v>
      </c>
      <c r="B16" t="s">
        <v>90</v>
      </c>
      <c r="C16" t="s">
        <v>31</v>
      </c>
      <c r="D16">
        <v>63</v>
      </c>
      <c r="E16">
        <v>1</v>
      </c>
      <c r="F16">
        <v>63</v>
      </c>
      <c r="G16">
        <v>48</v>
      </c>
      <c r="H16">
        <v>3024</v>
      </c>
      <c r="I16" s="3">
        <v>36.980000000000004</v>
      </c>
      <c r="J16" s="18">
        <v>211680</v>
      </c>
      <c r="K16">
        <v>15.75</v>
      </c>
      <c r="L16">
        <v>756</v>
      </c>
      <c r="M16">
        <v>52920</v>
      </c>
      <c r="O16">
        <v>0.8</v>
      </c>
      <c r="P16">
        <v>0</v>
      </c>
      <c r="Q16">
        <v>0.2</v>
      </c>
      <c r="R16">
        <v>0</v>
      </c>
      <c r="S16">
        <v>1</v>
      </c>
      <c r="T16">
        <v>0</v>
      </c>
      <c r="U16" s="95" t="s">
        <v>248</v>
      </c>
      <c r="V16" s="18">
        <v>169344</v>
      </c>
      <c r="W16" s="18">
        <v>0</v>
      </c>
      <c r="X16" s="18">
        <v>42336</v>
      </c>
      <c r="Y16" s="18">
        <v>0</v>
      </c>
      <c r="Z16" s="18">
        <v>211680</v>
      </c>
      <c r="AA16" s="18">
        <v>0</v>
      </c>
    </row>
    <row r="17" spans="1:27" x14ac:dyDescent="0.25">
      <c r="A17" t="s">
        <v>153</v>
      </c>
      <c r="B17" t="s">
        <v>86</v>
      </c>
      <c r="C17" t="s">
        <v>31</v>
      </c>
      <c r="D17">
        <v>37</v>
      </c>
      <c r="E17">
        <v>1</v>
      </c>
      <c r="F17">
        <v>37</v>
      </c>
      <c r="G17">
        <v>40</v>
      </c>
      <c r="H17">
        <v>1480</v>
      </c>
      <c r="I17" s="3">
        <v>36.980000000000004</v>
      </c>
      <c r="J17" s="18">
        <v>103600</v>
      </c>
      <c r="K17">
        <v>9.25</v>
      </c>
      <c r="L17">
        <v>370</v>
      </c>
      <c r="M17">
        <v>25900</v>
      </c>
      <c r="O17">
        <v>0.8</v>
      </c>
      <c r="P17">
        <v>0</v>
      </c>
      <c r="Q17">
        <v>0.2</v>
      </c>
      <c r="R17">
        <v>0</v>
      </c>
      <c r="S17">
        <v>1</v>
      </c>
      <c r="T17">
        <v>0</v>
      </c>
      <c r="U17" s="95" t="s">
        <v>248</v>
      </c>
      <c r="V17" s="18">
        <v>82880</v>
      </c>
      <c r="W17" s="18">
        <v>0</v>
      </c>
      <c r="X17" s="18">
        <v>20720</v>
      </c>
      <c r="Y17" s="18">
        <v>0</v>
      </c>
      <c r="Z17" s="18">
        <v>103600</v>
      </c>
      <c r="AA17" s="18">
        <v>0</v>
      </c>
    </row>
    <row r="18" spans="1:27" x14ac:dyDescent="0.25">
      <c r="A18" t="s">
        <v>154</v>
      </c>
      <c r="B18" t="s">
        <v>212</v>
      </c>
      <c r="C18" t="s">
        <v>31</v>
      </c>
      <c r="D18">
        <v>100</v>
      </c>
      <c r="E18">
        <v>1</v>
      </c>
      <c r="F18">
        <v>100</v>
      </c>
      <c r="G18">
        <v>2</v>
      </c>
      <c r="H18">
        <v>200</v>
      </c>
      <c r="I18" s="3">
        <v>36.980000000000004</v>
      </c>
      <c r="J18" s="18">
        <v>12000</v>
      </c>
      <c r="K18">
        <v>25</v>
      </c>
      <c r="L18">
        <v>50</v>
      </c>
      <c r="M18">
        <v>3000</v>
      </c>
      <c r="O18">
        <v>1</v>
      </c>
      <c r="P18">
        <v>0</v>
      </c>
      <c r="Q18">
        <v>0</v>
      </c>
      <c r="R18">
        <v>0</v>
      </c>
      <c r="S18">
        <v>1</v>
      </c>
      <c r="T18">
        <v>0</v>
      </c>
      <c r="U18" s="95" t="s">
        <v>248</v>
      </c>
      <c r="V18" s="18">
        <v>12000</v>
      </c>
      <c r="W18" s="18">
        <v>0</v>
      </c>
      <c r="X18" s="18">
        <v>0</v>
      </c>
      <c r="Y18" s="18">
        <v>0</v>
      </c>
      <c r="Z18" s="18">
        <v>12000</v>
      </c>
      <c r="AA18" s="18">
        <v>0</v>
      </c>
    </row>
    <row r="19" spans="1:27" x14ac:dyDescent="0.25">
      <c r="A19" t="s">
        <v>152</v>
      </c>
      <c r="B19" t="s">
        <v>84</v>
      </c>
      <c r="C19" t="s">
        <v>128</v>
      </c>
      <c r="D19">
        <v>100</v>
      </c>
      <c r="E19">
        <v>1</v>
      </c>
      <c r="F19">
        <v>100</v>
      </c>
      <c r="G19">
        <v>4</v>
      </c>
      <c r="H19">
        <v>400</v>
      </c>
      <c r="I19" s="3">
        <v>36.980000000000004</v>
      </c>
      <c r="J19" s="18">
        <v>24000</v>
      </c>
      <c r="K19">
        <v>25</v>
      </c>
      <c r="L19">
        <v>100</v>
      </c>
      <c r="M19">
        <v>6000</v>
      </c>
      <c r="O19">
        <v>0.6</v>
      </c>
      <c r="P19">
        <v>0</v>
      </c>
      <c r="Q19">
        <v>0.4</v>
      </c>
      <c r="R19">
        <v>0</v>
      </c>
      <c r="S19">
        <v>1</v>
      </c>
      <c r="T19">
        <v>0</v>
      </c>
      <c r="U19" s="95" t="s">
        <v>248</v>
      </c>
      <c r="V19" s="18">
        <v>14400</v>
      </c>
      <c r="W19" s="18">
        <v>0</v>
      </c>
      <c r="X19" s="18">
        <v>9600</v>
      </c>
      <c r="Y19" s="18">
        <v>0</v>
      </c>
      <c r="Z19" s="18">
        <v>24000</v>
      </c>
      <c r="AA19" s="18">
        <v>0</v>
      </c>
    </row>
    <row r="20" spans="1:27" x14ac:dyDescent="0.25">
      <c r="B20" t="s">
        <v>34</v>
      </c>
      <c r="C20" t="s">
        <v>129</v>
      </c>
      <c r="D20">
        <v>100</v>
      </c>
      <c r="E20">
        <v>1</v>
      </c>
      <c r="F20">
        <v>100</v>
      </c>
      <c r="G20">
        <v>0.16</v>
      </c>
      <c r="H20">
        <v>16</v>
      </c>
      <c r="I20" s="3">
        <v>36.980000000000004</v>
      </c>
      <c r="J20" s="18">
        <v>960</v>
      </c>
      <c r="K20">
        <v>25</v>
      </c>
      <c r="L20">
        <v>4</v>
      </c>
      <c r="M20">
        <v>240</v>
      </c>
      <c r="O20">
        <v>0.6</v>
      </c>
      <c r="P20">
        <v>0</v>
      </c>
      <c r="Q20">
        <v>0.4</v>
      </c>
      <c r="R20">
        <v>0</v>
      </c>
      <c r="S20">
        <v>1</v>
      </c>
      <c r="T20">
        <v>0</v>
      </c>
      <c r="U20" s="95" t="s">
        <v>248</v>
      </c>
      <c r="V20" s="18">
        <v>576</v>
      </c>
      <c r="W20" s="18">
        <v>0</v>
      </c>
      <c r="X20" s="18">
        <v>384</v>
      </c>
      <c r="Y20" s="18">
        <v>0</v>
      </c>
      <c r="Z20" s="18">
        <v>960</v>
      </c>
      <c r="AA20" s="18">
        <v>0</v>
      </c>
    </row>
    <row r="21" spans="1:27" x14ac:dyDescent="0.25">
      <c r="B21" t="s">
        <v>35</v>
      </c>
      <c r="C21" t="s">
        <v>36</v>
      </c>
      <c r="D21">
        <v>100</v>
      </c>
      <c r="E21">
        <v>1</v>
      </c>
      <c r="F21">
        <v>100</v>
      </c>
      <c r="G21">
        <v>0.25</v>
      </c>
      <c r="H21">
        <v>25</v>
      </c>
      <c r="I21" s="3">
        <v>36.980000000000004</v>
      </c>
      <c r="J21" s="18">
        <v>1500</v>
      </c>
      <c r="K21">
        <v>25</v>
      </c>
      <c r="L21">
        <v>6.25</v>
      </c>
      <c r="M21">
        <v>375</v>
      </c>
      <c r="O21">
        <v>0.6</v>
      </c>
      <c r="P21">
        <v>0</v>
      </c>
      <c r="Q21">
        <v>0.4</v>
      </c>
      <c r="R21">
        <v>0</v>
      </c>
      <c r="S21">
        <v>1</v>
      </c>
      <c r="T21">
        <v>0</v>
      </c>
      <c r="U21" s="95" t="s">
        <v>248</v>
      </c>
      <c r="V21" s="18">
        <v>900</v>
      </c>
      <c r="W21" s="18">
        <v>0</v>
      </c>
      <c r="X21" s="18">
        <v>600</v>
      </c>
      <c r="Y21" s="18">
        <v>0</v>
      </c>
      <c r="Z21" s="18">
        <v>1500</v>
      </c>
      <c r="AA21" s="18">
        <v>0</v>
      </c>
    </row>
    <row r="22" spans="1:27" x14ac:dyDescent="0.25">
      <c r="B22" t="s">
        <v>37</v>
      </c>
      <c r="C22" t="s">
        <v>130</v>
      </c>
      <c r="D22">
        <v>100</v>
      </c>
      <c r="E22">
        <v>1</v>
      </c>
      <c r="F22">
        <v>100</v>
      </c>
      <c r="G22">
        <v>0.16</v>
      </c>
      <c r="H22">
        <v>16</v>
      </c>
      <c r="I22" s="3">
        <v>36.980000000000004</v>
      </c>
      <c r="J22" s="18">
        <v>960</v>
      </c>
      <c r="K22">
        <v>25</v>
      </c>
      <c r="L22">
        <v>4</v>
      </c>
      <c r="M22">
        <v>240</v>
      </c>
      <c r="O22">
        <v>0.6</v>
      </c>
      <c r="P22">
        <v>0</v>
      </c>
      <c r="Q22">
        <v>0.4</v>
      </c>
      <c r="R22">
        <v>0</v>
      </c>
      <c r="S22">
        <v>1</v>
      </c>
      <c r="T22">
        <v>0</v>
      </c>
      <c r="U22" s="95" t="s">
        <v>248</v>
      </c>
      <c r="V22" s="18">
        <v>576</v>
      </c>
      <c r="W22" s="18">
        <v>0</v>
      </c>
      <c r="X22" s="18">
        <v>384</v>
      </c>
      <c r="Y22" s="18">
        <v>0</v>
      </c>
      <c r="Z22" s="18">
        <v>960</v>
      </c>
      <c r="AA22" s="18">
        <v>0</v>
      </c>
    </row>
    <row r="23" spans="1:27" x14ac:dyDescent="0.25">
      <c r="B23" t="s">
        <v>38</v>
      </c>
      <c r="C23" t="s">
        <v>137</v>
      </c>
      <c r="D23">
        <v>100</v>
      </c>
      <c r="E23">
        <v>1</v>
      </c>
      <c r="F23">
        <v>100</v>
      </c>
      <c r="G23">
        <v>0.25</v>
      </c>
      <c r="H23">
        <v>25</v>
      </c>
      <c r="I23" s="3">
        <v>36.980000000000004</v>
      </c>
      <c r="J23" s="18">
        <v>1500</v>
      </c>
      <c r="K23">
        <v>25</v>
      </c>
      <c r="L23">
        <v>6.25</v>
      </c>
      <c r="M23">
        <v>375</v>
      </c>
      <c r="O23">
        <v>0.6</v>
      </c>
      <c r="P23">
        <v>0</v>
      </c>
      <c r="Q23">
        <v>0.4</v>
      </c>
      <c r="R23">
        <v>0</v>
      </c>
      <c r="S23">
        <v>1</v>
      </c>
      <c r="T23">
        <v>0</v>
      </c>
      <c r="U23" s="95" t="s">
        <v>248</v>
      </c>
      <c r="V23" s="18">
        <v>900</v>
      </c>
      <c r="W23" s="18">
        <v>0</v>
      </c>
      <c r="X23" s="18">
        <v>600</v>
      </c>
      <c r="Y23" s="18">
        <v>0</v>
      </c>
      <c r="Z23" s="18">
        <v>1500</v>
      </c>
      <c r="AA23" s="18">
        <v>0</v>
      </c>
    </row>
    <row r="24" spans="1:27" x14ac:dyDescent="0.25">
      <c r="D24" s="96">
        <f>SUM(D7:D23)</f>
        <v>1320</v>
      </c>
      <c r="E24" s="96">
        <f t="shared" ref="E24:AA24" si="0">SUM(E7:E23)</f>
        <v>17</v>
      </c>
      <c r="F24" s="96">
        <f t="shared" si="0"/>
        <v>1320</v>
      </c>
      <c r="G24" s="96">
        <f t="shared" si="0"/>
        <v>170.82</v>
      </c>
      <c r="H24" s="96">
        <f t="shared" si="0"/>
        <v>9858</v>
      </c>
      <c r="I24" s="96">
        <f t="shared" si="0"/>
        <v>628.6600000000002</v>
      </c>
      <c r="J24" s="96">
        <f t="shared" si="0"/>
        <v>636520</v>
      </c>
      <c r="K24" s="96">
        <f t="shared" si="0"/>
        <v>330</v>
      </c>
      <c r="L24" s="96">
        <f t="shared" si="0"/>
        <v>2464.5</v>
      </c>
      <c r="M24" s="96">
        <f t="shared" si="0"/>
        <v>159130</v>
      </c>
      <c r="N24" s="96">
        <f t="shared" si="0"/>
        <v>0</v>
      </c>
      <c r="O24" s="96">
        <f t="shared" si="0"/>
        <v>14.2</v>
      </c>
      <c r="P24" s="96">
        <f t="shared" si="0"/>
        <v>0</v>
      </c>
      <c r="Q24" s="96">
        <f t="shared" si="0"/>
        <v>2.8</v>
      </c>
      <c r="R24" s="96">
        <f t="shared" si="0"/>
        <v>0</v>
      </c>
      <c r="S24" s="96">
        <f t="shared" si="0"/>
        <v>17</v>
      </c>
      <c r="T24" s="96">
        <f t="shared" si="0"/>
        <v>0</v>
      </c>
      <c r="U24" s="96">
        <f t="shared" si="0"/>
        <v>0</v>
      </c>
      <c r="V24" s="96">
        <f t="shared" si="0"/>
        <v>537272</v>
      </c>
      <c r="W24" s="96">
        <f t="shared" si="0"/>
        <v>0</v>
      </c>
      <c r="X24" s="96">
        <f t="shared" si="0"/>
        <v>99248</v>
      </c>
      <c r="Y24" s="96">
        <f t="shared" si="0"/>
        <v>0</v>
      </c>
      <c r="Z24" s="96">
        <f t="shared" si="0"/>
        <v>636520</v>
      </c>
      <c r="AA24" s="96">
        <f t="shared" si="0"/>
        <v>0</v>
      </c>
    </row>
    <row r="25" spans="1:27" x14ac:dyDescent="0.25">
      <c r="A25" t="s">
        <v>186</v>
      </c>
      <c r="B25" t="s">
        <v>60</v>
      </c>
      <c r="C25" t="s">
        <v>131</v>
      </c>
      <c r="D25">
        <v>29</v>
      </c>
      <c r="E25">
        <v>1</v>
      </c>
      <c r="F25">
        <v>29</v>
      </c>
      <c r="G25">
        <v>1.5</v>
      </c>
      <c r="H25">
        <v>43.5</v>
      </c>
      <c r="I25" s="3">
        <v>36.980000000000004</v>
      </c>
      <c r="J25" s="18">
        <v>2610</v>
      </c>
      <c r="K25">
        <v>7.25</v>
      </c>
      <c r="L25">
        <v>10.875</v>
      </c>
      <c r="M25">
        <v>652.5</v>
      </c>
      <c r="O25">
        <v>1</v>
      </c>
      <c r="P25">
        <v>0</v>
      </c>
      <c r="Q25">
        <v>0</v>
      </c>
      <c r="R25">
        <v>0</v>
      </c>
      <c r="S25">
        <v>1</v>
      </c>
      <c r="T25">
        <v>0</v>
      </c>
      <c r="U25" s="95" t="s">
        <v>249</v>
      </c>
      <c r="V25" s="18">
        <v>2610</v>
      </c>
      <c r="W25" s="18">
        <v>0</v>
      </c>
      <c r="X25" s="18">
        <v>0</v>
      </c>
      <c r="Y25" s="18">
        <v>0</v>
      </c>
      <c r="Z25" s="18">
        <v>2610</v>
      </c>
      <c r="AA25" s="18">
        <v>0</v>
      </c>
    </row>
    <row r="26" spans="1:27" x14ac:dyDescent="0.25">
      <c r="A26" t="s">
        <v>185</v>
      </c>
      <c r="B26" t="s">
        <v>70</v>
      </c>
      <c r="C26" t="s">
        <v>134</v>
      </c>
      <c r="D26">
        <v>29</v>
      </c>
      <c r="E26">
        <v>1</v>
      </c>
      <c r="F26">
        <v>29</v>
      </c>
      <c r="G26">
        <v>2</v>
      </c>
      <c r="H26">
        <v>58</v>
      </c>
      <c r="I26" s="3">
        <v>36.980000000000004</v>
      </c>
      <c r="J26" s="18">
        <v>3480</v>
      </c>
      <c r="K26">
        <v>7.25</v>
      </c>
      <c r="L26">
        <v>14.5</v>
      </c>
      <c r="M26">
        <v>870</v>
      </c>
      <c r="O26">
        <v>1</v>
      </c>
      <c r="P26">
        <v>0</v>
      </c>
      <c r="Q26">
        <v>0</v>
      </c>
      <c r="R26">
        <v>0</v>
      </c>
      <c r="S26">
        <v>1</v>
      </c>
      <c r="T26">
        <v>0</v>
      </c>
      <c r="U26" s="95" t="s">
        <v>249</v>
      </c>
      <c r="V26" s="18">
        <v>3480</v>
      </c>
      <c r="W26" s="18">
        <v>0</v>
      </c>
      <c r="X26" s="18">
        <v>0</v>
      </c>
      <c r="Y26" s="18">
        <v>0</v>
      </c>
      <c r="Z26" s="18">
        <v>3480</v>
      </c>
      <c r="AA26" s="18">
        <v>0</v>
      </c>
    </row>
    <row r="27" spans="1:27" x14ac:dyDescent="0.25">
      <c r="A27" t="s">
        <v>196</v>
      </c>
      <c r="B27" t="s">
        <v>61</v>
      </c>
      <c r="C27" t="s">
        <v>135</v>
      </c>
      <c r="D27">
        <v>29</v>
      </c>
      <c r="E27">
        <v>1</v>
      </c>
      <c r="F27">
        <v>29</v>
      </c>
      <c r="G27">
        <v>1</v>
      </c>
      <c r="H27">
        <v>29</v>
      </c>
      <c r="I27" s="3">
        <v>36.980000000000004</v>
      </c>
      <c r="J27" s="18">
        <v>1740</v>
      </c>
      <c r="K27">
        <v>7.25</v>
      </c>
      <c r="L27">
        <v>7.25</v>
      </c>
      <c r="M27">
        <v>435</v>
      </c>
      <c r="O27">
        <v>1</v>
      </c>
      <c r="P27">
        <v>0</v>
      </c>
      <c r="Q27">
        <v>0</v>
      </c>
      <c r="R27">
        <v>0</v>
      </c>
      <c r="S27">
        <v>1</v>
      </c>
      <c r="T27">
        <v>0</v>
      </c>
      <c r="U27" s="95" t="s">
        <v>249</v>
      </c>
      <c r="V27" s="18">
        <v>1740</v>
      </c>
      <c r="W27" s="18">
        <v>0</v>
      </c>
      <c r="X27" s="18">
        <v>0</v>
      </c>
      <c r="Y27" s="18">
        <v>0</v>
      </c>
      <c r="Z27" s="18">
        <v>1740</v>
      </c>
      <c r="AA27" s="18">
        <v>0</v>
      </c>
    </row>
    <row r="28" spans="1:27" x14ac:dyDescent="0.25">
      <c r="A28" t="s">
        <v>181</v>
      </c>
      <c r="B28" t="s">
        <v>59</v>
      </c>
      <c r="C28" t="s">
        <v>136</v>
      </c>
      <c r="D28">
        <v>29</v>
      </c>
      <c r="E28">
        <v>1</v>
      </c>
      <c r="F28">
        <v>29</v>
      </c>
      <c r="G28">
        <v>0.33</v>
      </c>
      <c r="H28">
        <v>9.57</v>
      </c>
      <c r="I28" s="3">
        <v>36.980000000000004</v>
      </c>
      <c r="J28" s="18">
        <v>574.20000000000005</v>
      </c>
      <c r="K28">
        <v>7.25</v>
      </c>
      <c r="L28">
        <v>2.3925000000000001</v>
      </c>
      <c r="M28">
        <v>143.55000000000001</v>
      </c>
      <c r="O28">
        <v>1</v>
      </c>
      <c r="P28">
        <v>0</v>
      </c>
      <c r="Q28">
        <v>0</v>
      </c>
      <c r="R28">
        <v>0</v>
      </c>
      <c r="S28">
        <v>1</v>
      </c>
      <c r="T28">
        <v>0</v>
      </c>
      <c r="U28" s="95" t="s">
        <v>249</v>
      </c>
      <c r="V28" s="18">
        <v>574.20000000000005</v>
      </c>
      <c r="W28" s="18">
        <v>0</v>
      </c>
      <c r="X28" s="18">
        <v>0</v>
      </c>
      <c r="Y28" s="18">
        <v>0</v>
      </c>
      <c r="Z28" s="18">
        <v>574.20000000000005</v>
      </c>
      <c r="AA28" s="18">
        <v>0</v>
      </c>
    </row>
    <row r="29" spans="1:27" x14ac:dyDescent="0.25">
      <c r="D29" s="96">
        <f>SUM(D25:D28)</f>
        <v>116</v>
      </c>
      <c r="E29" s="96">
        <f t="shared" ref="E29:AA29" si="1">SUM(E25:E28)</f>
        <v>4</v>
      </c>
      <c r="F29" s="96">
        <f t="shared" si="1"/>
        <v>116</v>
      </c>
      <c r="G29" s="96">
        <f t="shared" si="1"/>
        <v>4.83</v>
      </c>
      <c r="H29" s="96">
        <f t="shared" si="1"/>
        <v>140.07</v>
      </c>
      <c r="I29" s="96">
        <f t="shared" si="1"/>
        <v>147.92000000000002</v>
      </c>
      <c r="J29" s="96">
        <f t="shared" si="1"/>
        <v>8404.2000000000007</v>
      </c>
      <c r="K29" s="96">
        <f t="shared" si="1"/>
        <v>29</v>
      </c>
      <c r="L29" s="96">
        <f t="shared" si="1"/>
        <v>35.017499999999998</v>
      </c>
      <c r="M29" s="96">
        <f t="shared" si="1"/>
        <v>2101.0500000000002</v>
      </c>
      <c r="N29" s="96">
        <f t="shared" si="1"/>
        <v>0</v>
      </c>
      <c r="O29" s="96">
        <f t="shared" si="1"/>
        <v>4</v>
      </c>
      <c r="P29" s="96">
        <f t="shared" si="1"/>
        <v>0</v>
      </c>
      <c r="Q29" s="96">
        <f t="shared" si="1"/>
        <v>0</v>
      </c>
      <c r="R29" s="96">
        <f t="shared" si="1"/>
        <v>0</v>
      </c>
      <c r="S29" s="96">
        <f t="shared" si="1"/>
        <v>4</v>
      </c>
      <c r="T29" s="96">
        <f t="shared" si="1"/>
        <v>0</v>
      </c>
      <c r="U29" s="96">
        <f t="shared" si="1"/>
        <v>0</v>
      </c>
      <c r="V29" s="96">
        <f t="shared" si="1"/>
        <v>8404.2000000000007</v>
      </c>
      <c r="W29" s="96">
        <f t="shared" si="1"/>
        <v>0</v>
      </c>
      <c r="X29" s="96">
        <f t="shared" si="1"/>
        <v>0</v>
      </c>
      <c r="Y29" s="96">
        <f t="shared" si="1"/>
        <v>0</v>
      </c>
      <c r="Z29" s="96">
        <f t="shared" si="1"/>
        <v>8404.2000000000007</v>
      </c>
      <c r="AA29" s="96">
        <f t="shared" si="1"/>
        <v>0</v>
      </c>
    </row>
    <row r="30" spans="1:27" x14ac:dyDescent="0.25">
      <c r="A30" t="s">
        <v>163</v>
      </c>
      <c r="B30" t="s">
        <v>77</v>
      </c>
      <c r="C30" t="s">
        <v>31</v>
      </c>
      <c r="D30">
        <v>29</v>
      </c>
      <c r="E30">
        <v>1</v>
      </c>
      <c r="F30">
        <v>29</v>
      </c>
      <c r="G30">
        <v>2</v>
      </c>
      <c r="H30">
        <v>58</v>
      </c>
      <c r="I30" s="3">
        <v>36.980000000000004</v>
      </c>
      <c r="J30" s="18">
        <v>3480</v>
      </c>
      <c r="K30">
        <v>7.25</v>
      </c>
      <c r="L30">
        <v>14.5</v>
      </c>
      <c r="M30">
        <v>870</v>
      </c>
      <c r="O30">
        <v>0.05</v>
      </c>
      <c r="P30">
        <v>0</v>
      </c>
      <c r="Q30">
        <v>0.95</v>
      </c>
      <c r="R30">
        <v>0</v>
      </c>
      <c r="S30">
        <v>1</v>
      </c>
      <c r="T30">
        <v>0</v>
      </c>
      <c r="U30" s="95" t="s">
        <v>256</v>
      </c>
      <c r="V30" s="18">
        <v>174</v>
      </c>
      <c r="W30" s="18">
        <v>0</v>
      </c>
      <c r="X30" s="18">
        <v>3306</v>
      </c>
      <c r="Y30" s="18">
        <v>0</v>
      </c>
      <c r="Z30" s="18">
        <v>3480</v>
      </c>
      <c r="AA30" s="18">
        <v>0</v>
      </c>
    </row>
    <row r="31" spans="1:27" x14ac:dyDescent="0.25">
      <c r="J31" s="18"/>
      <c r="U31" s="95"/>
      <c r="V31" s="18"/>
      <c r="W31" s="18"/>
      <c r="X31" s="18"/>
      <c r="Y31" s="18"/>
      <c r="Z31" s="18"/>
      <c r="AA31" s="18"/>
    </row>
    <row r="32" spans="1:27" x14ac:dyDescent="0.25">
      <c r="A32" t="s">
        <v>213</v>
      </c>
      <c r="B32" t="s">
        <v>214</v>
      </c>
      <c r="C32" t="s">
        <v>189</v>
      </c>
      <c r="D32">
        <v>68</v>
      </c>
      <c r="E32">
        <v>1</v>
      </c>
      <c r="F32">
        <v>68</v>
      </c>
      <c r="G32">
        <v>8</v>
      </c>
      <c r="H32">
        <v>544</v>
      </c>
      <c r="I32" s="3">
        <v>36.980000000000004</v>
      </c>
      <c r="J32" s="18">
        <v>32640</v>
      </c>
      <c r="K32">
        <v>17</v>
      </c>
      <c r="L32">
        <v>136</v>
      </c>
      <c r="M32">
        <v>8160</v>
      </c>
      <c r="O32">
        <v>0.67</v>
      </c>
      <c r="P32">
        <v>0</v>
      </c>
      <c r="Q32">
        <v>0.33</v>
      </c>
      <c r="R32">
        <v>0</v>
      </c>
      <c r="S32">
        <v>1</v>
      </c>
      <c r="T32">
        <v>0</v>
      </c>
      <c r="U32" s="95" t="s">
        <v>250</v>
      </c>
      <c r="V32" s="18">
        <v>21868.800000000003</v>
      </c>
      <c r="W32" s="18">
        <v>0</v>
      </c>
      <c r="X32" s="18">
        <v>10771.2</v>
      </c>
      <c r="Y32" s="18">
        <v>0</v>
      </c>
      <c r="Z32" s="18">
        <v>32640</v>
      </c>
      <c r="AA32" s="18">
        <v>0</v>
      </c>
    </row>
    <row r="33" spans="1:27" x14ac:dyDescent="0.25">
      <c r="J33" s="18"/>
      <c r="U33" s="95"/>
      <c r="V33" s="18"/>
      <c r="W33" s="18"/>
      <c r="X33" s="18"/>
      <c r="Y33" s="18"/>
      <c r="Z33" s="18"/>
      <c r="AA33" s="18"/>
    </row>
    <row r="34" spans="1:27" x14ac:dyDescent="0.25">
      <c r="A34" t="s">
        <v>209</v>
      </c>
      <c r="B34" t="s">
        <v>208</v>
      </c>
      <c r="C34" t="s">
        <v>31</v>
      </c>
      <c r="D34">
        <v>4</v>
      </c>
      <c r="E34">
        <v>1</v>
      </c>
      <c r="F34">
        <v>4</v>
      </c>
      <c r="G34">
        <v>12</v>
      </c>
      <c r="H34">
        <v>48</v>
      </c>
      <c r="I34" s="3">
        <v>36.980000000000004</v>
      </c>
      <c r="J34" s="18">
        <v>2880</v>
      </c>
      <c r="K34">
        <v>1</v>
      </c>
      <c r="L34">
        <v>12</v>
      </c>
      <c r="M34">
        <v>720</v>
      </c>
      <c r="O34">
        <v>1</v>
      </c>
      <c r="P34">
        <v>0</v>
      </c>
      <c r="Q34">
        <v>0</v>
      </c>
      <c r="R34">
        <v>0</v>
      </c>
      <c r="S34">
        <v>1</v>
      </c>
      <c r="T34">
        <v>0</v>
      </c>
      <c r="U34" s="95" t="s">
        <v>251</v>
      </c>
      <c r="V34" s="18">
        <v>2880</v>
      </c>
      <c r="W34" s="18">
        <v>0</v>
      </c>
      <c r="X34" s="18">
        <v>0</v>
      </c>
      <c r="Y34" s="18">
        <v>0</v>
      </c>
      <c r="Z34" s="18">
        <v>2880</v>
      </c>
      <c r="AA34" s="18">
        <v>0</v>
      </c>
    </row>
    <row r="35" spans="1:27" x14ac:dyDescent="0.25">
      <c r="J35" s="18"/>
      <c r="U35" s="95"/>
      <c r="V35" s="18"/>
      <c r="W35" s="18"/>
      <c r="X35" s="18"/>
      <c r="Y35" s="18"/>
      <c r="Z35" s="18"/>
      <c r="AA35" s="18"/>
    </row>
    <row r="36" spans="1:27" x14ac:dyDescent="0.25">
      <c r="A36" t="s">
        <v>205</v>
      </c>
      <c r="B36" t="s">
        <v>202</v>
      </c>
      <c r="C36" t="s">
        <v>32</v>
      </c>
      <c r="D36">
        <v>17</v>
      </c>
      <c r="E36" t="s">
        <v>195</v>
      </c>
      <c r="F36">
        <v>17</v>
      </c>
      <c r="G36">
        <v>1.5</v>
      </c>
      <c r="H36">
        <v>25.5</v>
      </c>
      <c r="I36" s="3">
        <v>36.980000000000004</v>
      </c>
      <c r="J36" s="18">
        <v>1530</v>
      </c>
      <c r="K36">
        <v>4.25</v>
      </c>
      <c r="L36">
        <v>6.375</v>
      </c>
      <c r="M36">
        <v>382.5</v>
      </c>
      <c r="O36">
        <v>1</v>
      </c>
      <c r="P36">
        <v>0</v>
      </c>
      <c r="Q36">
        <v>0</v>
      </c>
      <c r="R36">
        <v>0</v>
      </c>
      <c r="S36">
        <v>1</v>
      </c>
      <c r="T36">
        <v>0</v>
      </c>
      <c r="U36" s="95" t="s">
        <v>258</v>
      </c>
      <c r="V36" s="18">
        <v>1530</v>
      </c>
      <c r="W36" s="18">
        <v>0</v>
      </c>
      <c r="X36" s="18">
        <v>0</v>
      </c>
      <c r="Y36" s="18">
        <v>0</v>
      </c>
      <c r="Z36" s="18">
        <v>1530</v>
      </c>
      <c r="AA36" s="18">
        <v>0</v>
      </c>
    </row>
    <row r="37" spans="1:27" x14ac:dyDescent="0.25">
      <c r="A37" t="s">
        <v>206</v>
      </c>
      <c r="B37" t="s">
        <v>203</v>
      </c>
      <c r="C37" t="s">
        <v>32</v>
      </c>
      <c r="D37">
        <v>34</v>
      </c>
      <c r="E37" t="s">
        <v>195</v>
      </c>
      <c r="F37">
        <v>34</v>
      </c>
      <c r="G37">
        <v>1.5</v>
      </c>
      <c r="H37">
        <v>51</v>
      </c>
      <c r="I37" s="3">
        <v>36.980000000000004</v>
      </c>
      <c r="J37" s="18">
        <v>3060</v>
      </c>
      <c r="K37">
        <v>8.5</v>
      </c>
      <c r="L37">
        <v>12.75</v>
      </c>
      <c r="M37">
        <v>765</v>
      </c>
      <c r="O37">
        <v>1</v>
      </c>
      <c r="P37">
        <v>0</v>
      </c>
      <c r="Q37">
        <v>0</v>
      </c>
      <c r="R37">
        <v>0</v>
      </c>
      <c r="S37">
        <v>1</v>
      </c>
      <c r="T37">
        <v>0</v>
      </c>
      <c r="U37" s="95" t="s">
        <v>258</v>
      </c>
      <c r="V37" s="18">
        <v>3060</v>
      </c>
      <c r="W37" s="18">
        <v>0</v>
      </c>
      <c r="X37" s="18">
        <v>0</v>
      </c>
      <c r="Y37" s="18">
        <v>0</v>
      </c>
      <c r="Z37" s="18">
        <v>3060</v>
      </c>
      <c r="AA37" s="18">
        <v>0</v>
      </c>
    </row>
    <row r="38" spans="1:27" x14ac:dyDescent="0.25">
      <c r="A38" t="s">
        <v>207</v>
      </c>
      <c r="B38" t="s">
        <v>204</v>
      </c>
      <c r="C38" t="s">
        <v>32</v>
      </c>
      <c r="D38">
        <v>17</v>
      </c>
      <c r="E38">
        <v>1</v>
      </c>
      <c r="F38">
        <v>17</v>
      </c>
      <c r="G38">
        <v>1.5</v>
      </c>
      <c r="H38">
        <v>25.5</v>
      </c>
      <c r="I38" s="3">
        <v>36.980000000000004</v>
      </c>
      <c r="J38" s="18">
        <v>1530</v>
      </c>
      <c r="K38">
        <v>4.25</v>
      </c>
      <c r="L38">
        <v>6.375</v>
      </c>
      <c r="M38">
        <v>382.5</v>
      </c>
      <c r="O38">
        <v>1</v>
      </c>
      <c r="P38">
        <v>0</v>
      </c>
      <c r="Q38">
        <v>0</v>
      </c>
      <c r="R38">
        <v>0</v>
      </c>
      <c r="S38">
        <v>1</v>
      </c>
      <c r="T38">
        <v>0</v>
      </c>
      <c r="U38" s="95" t="s">
        <v>258</v>
      </c>
      <c r="V38" s="18">
        <v>1530</v>
      </c>
      <c r="W38" s="18">
        <v>0</v>
      </c>
      <c r="X38" s="18">
        <v>0</v>
      </c>
      <c r="Y38" s="18">
        <v>0</v>
      </c>
      <c r="Z38" s="18">
        <v>1530</v>
      </c>
      <c r="AA38" s="18">
        <v>0</v>
      </c>
    </row>
    <row r="39" spans="1:27" x14ac:dyDescent="0.25">
      <c r="D39" s="96">
        <f>SUM(D36:D38)</f>
        <v>68</v>
      </c>
      <c r="E39" s="96">
        <f t="shared" ref="E39:AA39" si="2">SUM(E36:E38)</f>
        <v>1</v>
      </c>
      <c r="F39" s="96">
        <f t="shared" si="2"/>
        <v>68</v>
      </c>
      <c r="G39" s="96">
        <f t="shared" si="2"/>
        <v>4.5</v>
      </c>
      <c r="H39" s="96">
        <f t="shared" si="2"/>
        <v>102</v>
      </c>
      <c r="I39" s="96">
        <f t="shared" si="2"/>
        <v>110.94000000000001</v>
      </c>
      <c r="J39" s="96">
        <f t="shared" si="2"/>
        <v>6120</v>
      </c>
      <c r="K39" s="96">
        <f t="shared" si="2"/>
        <v>17</v>
      </c>
      <c r="L39" s="96">
        <f t="shared" si="2"/>
        <v>25.5</v>
      </c>
      <c r="M39" s="96">
        <f t="shared" si="2"/>
        <v>1530</v>
      </c>
      <c r="N39" s="96">
        <f t="shared" si="2"/>
        <v>0</v>
      </c>
      <c r="O39" s="96">
        <f t="shared" si="2"/>
        <v>3</v>
      </c>
      <c r="P39" s="96">
        <f t="shared" si="2"/>
        <v>0</v>
      </c>
      <c r="Q39" s="96">
        <f t="shared" si="2"/>
        <v>0</v>
      </c>
      <c r="R39" s="96">
        <f t="shared" si="2"/>
        <v>0</v>
      </c>
      <c r="S39" s="96">
        <f t="shared" si="2"/>
        <v>3</v>
      </c>
      <c r="T39" s="96">
        <f t="shared" si="2"/>
        <v>0</v>
      </c>
      <c r="U39" s="96">
        <f t="shared" si="2"/>
        <v>0</v>
      </c>
      <c r="V39" s="96">
        <f t="shared" si="2"/>
        <v>6120</v>
      </c>
      <c r="W39" s="96">
        <f t="shared" si="2"/>
        <v>0</v>
      </c>
      <c r="X39" s="96">
        <f t="shared" si="2"/>
        <v>0</v>
      </c>
      <c r="Y39" s="96">
        <f t="shared" si="2"/>
        <v>0</v>
      </c>
      <c r="Z39" s="96">
        <f t="shared" si="2"/>
        <v>6120</v>
      </c>
      <c r="AA39" s="96">
        <f t="shared" si="2"/>
        <v>0</v>
      </c>
    </row>
    <row r="40" spans="1:27" x14ac:dyDescent="0.25">
      <c r="A40" t="s">
        <v>178</v>
      </c>
      <c r="B40" t="s">
        <v>149</v>
      </c>
      <c r="C40" t="s">
        <v>31</v>
      </c>
      <c r="D40">
        <v>4</v>
      </c>
      <c r="E40" t="s">
        <v>195</v>
      </c>
      <c r="F40">
        <v>4</v>
      </c>
      <c r="G40">
        <v>0.5</v>
      </c>
      <c r="H40">
        <v>2</v>
      </c>
      <c r="I40" s="3">
        <v>36.980000000000004</v>
      </c>
      <c r="J40" s="18">
        <v>120</v>
      </c>
      <c r="K40">
        <v>1</v>
      </c>
      <c r="L40">
        <v>0.5</v>
      </c>
      <c r="M40">
        <v>30</v>
      </c>
      <c r="O40">
        <v>1</v>
      </c>
      <c r="P40">
        <v>0</v>
      </c>
      <c r="Q40">
        <v>0</v>
      </c>
      <c r="R40">
        <v>0</v>
      </c>
      <c r="S40">
        <v>1</v>
      </c>
      <c r="T40">
        <v>0</v>
      </c>
      <c r="U40" s="95" t="s">
        <v>257</v>
      </c>
      <c r="V40" s="18">
        <v>120</v>
      </c>
      <c r="W40" s="18">
        <v>0</v>
      </c>
      <c r="X40" s="18">
        <v>0</v>
      </c>
      <c r="Y40" s="18">
        <v>0</v>
      </c>
      <c r="Z40" s="18">
        <v>120</v>
      </c>
      <c r="AA40" s="18">
        <v>0</v>
      </c>
    </row>
    <row r="41" spans="1:27" x14ac:dyDescent="0.25">
      <c r="A41" t="s">
        <v>179</v>
      </c>
      <c r="B41" t="s">
        <v>44</v>
      </c>
      <c r="C41" t="s">
        <v>31</v>
      </c>
      <c r="D41">
        <v>8</v>
      </c>
      <c r="E41" t="s">
        <v>195</v>
      </c>
      <c r="F41">
        <v>8</v>
      </c>
      <c r="G41">
        <v>2.5</v>
      </c>
      <c r="H41">
        <v>20</v>
      </c>
      <c r="I41" s="3">
        <v>36.980000000000004</v>
      </c>
      <c r="J41" s="18">
        <v>1200</v>
      </c>
      <c r="K41">
        <v>2</v>
      </c>
      <c r="L41">
        <v>5</v>
      </c>
      <c r="M41">
        <v>300</v>
      </c>
      <c r="O41">
        <v>1</v>
      </c>
      <c r="P41">
        <v>0</v>
      </c>
      <c r="Q41">
        <v>0</v>
      </c>
      <c r="R41">
        <v>0</v>
      </c>
      <c r="S41">
        <v>1</v>
      </c>
      <c r="T41">
        <v>0</v>
      </c>
      <c r="U41" s="95" t="s">
        <v>257</v>
      </c>
      <c r="V41" s="18">
        <v>1200</v>
      </c>
      <c r="W41" s="18">
        <v>0</v>
      </c>
      <c r="X41" s="18">
        <v>0</v>
      </c>
      <c r="Y41" s="18">
        <v>0</v>
      </c>
      <c r="Z41" s="18">
        <v>1200</v>
      </c>
      <c r="AA41" s="18">
        <v>0</v>
      </c>
    </row>
    <row r="42" spans="1:27" x14ac:dyDescent="0.25">
      <c r="A42" t="s">
        <v>180</v>
      </c>
      <c r="B42" t="s">
        <v>45</v>
      </c>
      <c r="C42" t="s">
        <v>31</v>
      </c>
      <c r="D42">
        <v>8</v>
      </c>
      <c r="E42" t="s">
        <v>195</v>
      </c>
      <c r="F42">
        <v>8</v>
      </c>
      <c r="G42">
        <v>2</v>
      </c>
      <c r="H42">
        <v>16</v>
      </c>
      <c r="I42" s="3">
        <v>36.980000000000004</v>
      </c>
      <c r="J42" s="18">
        <v>960</v>
      </c>
      <c r="K42">
        <v>2</v>
      </c>
      <c r="L42">
        <v>4</v>
      </c>
      <c r="M42">
        <v>240</v>
      </c>
      <c r="O42">
        <v>1</v>
      </c>
      <c r="P42">
        <v>0</v>
      </c>
      <c r="Q42">
        <v>0</v>
      </c>
      <c r="R42">
        <v>0</v>
      </c>
      <c r="S42">
        <v>1</v>
      </c>
      <c r="T42">
        <v>0</v>
      </c>
      <c r="U42" s="95" t="s">
        <v>257</v>
      </c>
      <c r="V42" s="18">
        <v>960</v>
      </c>
      <c r="W42" s="18">
        <v>0</v>
      </c>
      <c r="X42" s="18">
        <v>0</v>
      </c>
      <c r="Y42" s="18">
        <v>0</v>
      </c>
      <c r="Z42" s="18">
        <v>960</v>
      </c>
      <c r="AA42" s="18">
        <v>0</v>
      </c>
    </row>
    <row r="43" spans="1:27" x14ac:dyDescent="0.25">
      <c r="A43" t="s">
        <v>200</v>
      </c>
      <c r="B43" t="s">
        <v>49</v>
      </c>
      <c r="C43" t="s">
        <v>210</v>
      </c>
      <c r="D43">
        <v>12</v>
      </c>
      <c r="E43" t="s">
        <v>195</v>
      </c>
      <c r="F43">
        <v>12</v>
      </c>
      <c r="G43">
        <v>0.5</v>
      </c>
      <c r="H43">
        <v>6</v>
      </c>
      <c r="I43" s="3">
        <v>36.980000000000004</v>
      </c>
      <c r="J43" s="18">
        <v>360</v>
      </c>
      <c r="K43">
        <v>3</v>
      </c>
      <c r="L43">
        <v>1.5</v>
      </c>
      <c r="M43">
        <v>90</v>
      </c>
      <c r="O43">
        <v>1</v>
      </c>
      <c r="P43">
        <v>0</v>
      </c>
      <c r="Q43">
        <v>0</v>
      </c>
      <c r="R43">
        <v>0</v>
      </c>
      <c r="S43">
        <v>1</v>
      </c>
      <c r="T43">
        <v>0</v>
      </c>
      <c r="U43" s="95" t="s">
        <v>257</v>
      </c>
      <c r="V43" s="18">
        <v>360</v>
      </c>
      <c r="W43" s="18">
        <v>0</v>
      </c>
      <c r="X43" s="18">
        <v>0</v>
      </c>
      <c r="Y43" s="18">
        <v>0</v>
      </c>
      <c r="Z43" s="18">
        <v>360</v>
      </c>
      <c r="AA43" s="18">
        <v>0</v>
      </c>
    </row>
    <row r="44" spans="1:27" x14ac:dyDescent="0.25">
      <c r="D44" s="96">
        <f>SUM(D40:D43)</f>
        <v>32</v>
      </c>
      <c r="E44" s="96">
        <f t="shared" ref="E44:AA44" si="3">SUM(E40:E43)</f>
        <v>0</v>
      </c>
      <c r="F44" s="96">
        <f t="shared" si="3"/>
        <v>32</v>
      </c>
      <c r="G44" s="96">
        <f t="shared" si="3"/>
        <v>5.5</v>
      </c>
      <c r="H44" s="96">
        <f t="shared" si="3"/>
        <v>44</v>
      </c>
      <c r="I44" s="96">
        <f t="shared" si="3"/>
        <v>147.92000000000002</v>
      </c>
      <c r="J44" s="96">
        <f t="shared" si="3"/>
        <v>2640</v>
      </c>
      <c r="K44" s="96">
        <f t="shared" si="3"/>
        <v>8</v>
      </c>
      <c r="L44" s="96">
        <f t="shared" si="3"/>
        <v>11</v>
      </c>
      <c r="M44" s="96">
        <f t="shared" si="3"/>
        <v>660</v>
      </c>
      <c r="N44" s="96">
        <f t="shared" si="3"/>
        <v>0</v>
      </c>
      <c r="O44" s="96">
        <f t="shared" si="3"/>
        <v>4</v>
      </c>
      <c r="P44" s="96">
        <f t="shared" si="3"/>
        <v>0</v>
      </c>
      <c r="Q44" s="96">
        <f t="shared" si="3"/>
        <v>0</v>
      </c>
      <c r="R44" s="96">
        <f t="shared" si="3"/>
        <v>0</v>
      </c>
      <c r="S44" s="96">
        <f t="shared" si="3"/>
        <v>4</v>
      </c>
      <c r="T44" s="96">
        <f t="shared" si="3"/>
        <v>0</v>
      </c>
      <c r="U44" s="96">
        <f t="shared" si="3"/>
        <v>0</v>
      </c>
      <c r="V44" s="96">
        <f t="shared" si="3"/>
        <v>2640</v>
      </c>
      <c r="W44" s="96">
        <f t="shared" si="3"/>
        <v>0</v>
      </c>
      <c r="X44" s="96">
        <f t="shared" si="3"/>
        <v>0</v>
      </c>
      <c r="Y44" s="96">
        <f t="shared" si="3"/>
        <v>0</v>
      </c>
      <c r="Z44" s="96">
        <f t="shared" si="3"/>
        <v>2640</v>
      </c>
      <c r="AA44" s="96">
        <f t="shared" si="3"/>
        <v>0</v>
      </c>
    </row>
    <row r="45" spans="1:27" x14ac:dyDescent="0.25">
      <c r="A45" t="s">
        <v>150</v>
      </c>
      <c r="B45" t="s">
        <v>71</v>
      </c>
      <c r="C45" t="s">
        <v>31</v>
      </c>
      <c r="D45">
        <v>29</v>
      </c>
      <c r="E45">
        <v>4</v>
      </c>
      <c r="F45">
        <v>116</v>
      </c>
      <c r="G45">
        <v>4</v>
      </c>
      <c r="H45">
        <v>464</v>
      </c>
      <c r="I45" s="3">
        <v>36.980000000000004</v>
      </c>
      <c r="J45" s="18">
        <v>27840</v>
      </c>
      <c r="K45">
        <v>29</v>
      </c>
      <c r="L45">
        <v>116</v>
      </c>
      <c r="M45">
        <v>6960</v>
      </c>
      <c r="O45">
        <v>1</v>
      </c>
      <c r="P45">
        <v>0</v>
      </c>
      <c r="Q45">
        <v>0</v>
      </c>
      <c r="R45">
        <v>0</v>
      </c>
      <c r="S45">
        <v>1</v>
      </c>
      <c r="T45">
        <v>0</v>
      </c>
      <c r="U45" s="95" t="s">
        <v>255</v>
      </c>
      <c r="V45" s="18">
        <v>27840</v>
      </c>
      <c r="W45" s="18">
        <v>0</v>
      </c>
      <c r="X45" s="18">
        <v>0</v>
      </c>
      <c r="Y45" s="18">
        <v>0</v>
      </c>
      <c r="Z45" s="18">
        <v>27840</v>
      </c>
      <c r="AA45" s="18">
        <v>0</v>
      </c>
    </row>
    <row r="46" spans="1:27" x14ac:dyDescent="0.25">
      <c r="J46" s="18"/>
      <c r="U46" s="95"/>
      <c r="V46" s="18"/>
      <c r="W46" s="18"/>
      <c r="X46" s="18"/>
      <c r="Y46" s="18"/>
      <c r="Z46" s="18"/>
      <c r="AA46" s="18"/>
    </row>
    <row r="47" spans="1:27" x14ac:dyDescent="0.25">
      <c r="A47" t="s">
        <v>157</v>
      </c>
      <c r="B47" t="s">
        <v>83</v>
      </c>
      <c r="C47" t="s">
        <v>31</v>
      </c>
      <c r="D47">
        <v>29</v>
      </c>
      <c r="E47">
        <v>1</v>
      </c>
      <c r="F47">
        <v>29</v>
      </c>
      <c r="G47">
        <v>8</v>
      </c>
      <c r="H47">
        <v>232</v>
      </c>
      <c r="I47" s="3">
        <v>36.980000000000004</v>
      </c>
      <c r="J47" s="18">
        <v>13920</v>
      </c>
      <c r="K47">
        <v>7.25</v>
      </c>
      <c r="L47">
        <v>58</v>
      </c>
      <c r="M47">
        <v>3480</v>
      </c>
      <c r="O47">
        <v>1</v>
      </c>
      <c r="P47">
        <v>0</v>
      </c>
      <c r="Q47">
        <v>0</v>
      </c>
      <c r="R47">
        <v>0</v>
      </c>
      <c r="S47">
        <v>1</v>
      </c>
      <c r="T47">
        <v>0</v>
      </c>
      <c r="U47" s="95" t="s">
        <v>254</v>
      </c>
      <c r="V47" s="18">
        <v>13920</v>
      </c>
      <c r="W47" s="18">
        <v>0</v>
      </c>
      <c r="X47" s="18">
        <v>0</v>
      </c>
      <c r="Y47" s="18">
        <v>0</v>
      </c>
      <c r="Z47" s="18">
        <v>13920</v>
      </c>
      <c r="AA47" s="18">
        <v>0</v>
      </c>
    </row>
    <row r="48" spans="1:27" x14ac:dyDescent="0.25">
      <c r="J48" s="18"/>
      <c r="U48" s="95"/>
      <c r="V48" s="18"/>
      <c r="W48" s="18"/>
      <c r="X48" s="18"/>
      <c r="Y48" s="18"/>
      <c r="Z48" s="18"/>
      <c r="AA48" s="18"/>
    </row>
    <row r="49" spans="1:27" x14ac:dyDescent="0.25">
      <c r="A49" t="s">
        <v>199</v>
      </c>
      <c r="B49" t="s">
        <v>46</v>
      </c>
      <c r="C49" t="s">
        <v>31</v>
      </c>
      <c r="D49">
        <v>29</v>
      </c>
      <c r="E49">
        <v>1</v>
      </c>
      <c r="F49">
        <v>29</v>
      </c>
      <c r="G49">
        <v>4</v>
      </c>
      <c r="H49">
        <v>116</v>
      </c>
      <c r="I49" s="3">
        <v>36.980000000000004</v>
      </c>
      <c r="J49" s="18">
        <v>6960</v>
      </c>
      <c r="K49">
        <v>7.25</v>
      </c>
      <c r="L49">
        <v>29</v>
      </c>
      <c r="M49">
        <v>1740</v>
      </c>
      <c r="O49">
        <v>1</v>
      </c>
      <c r="P49">
        <v>0</v>
      </c>
      <c r="Q49">
        <v>0</v>
      </c>
      <c r="R49">
        <v>0</v>
      </c>
      <c r="S49">
        <v>1</v>
      </c>
      <c r="T49">
        <v>0</v>
      </c>
      <c r="U49" s="95" t="s">
        <v>253</v>
      </c>
      <c r="V49" s="18">
        <v>6960</v>
      </c>
      <c r="W49" s="18">
        <v>0</v>
      </c>
      <c r="X49" s="18">
        <v>0</v>
      </c>
      <c r="Y49" s="18">
        <v>0</v>
      </c>
      <c r="Z49" s="18">
        <v>6960</v>
      </c>
      <c r="AA49" s="18">
        <v>0</v>
      </c>
    </row>
    <row r="50" spans="1:27" x14ac:dyDescent="0.25">
      <c r="A50" t="s">
        <v>198</v>
      </c>
      <c r="B50" t="s">
        <v>73</v>
      </c>
      <c r="C50" t="s">
        <v>31</v>
      </c>
      <c r="D50">
        <v>29</v>
      </c>
      <c r="E50">
        <v>1</v>
      </c>
      <c r="F50">
        <v>29</v>
      </c>
      <c r="G50">
        <v>1</v>
      </c>
      <c r="H50">
        <v>29</v>
      </c>
      <c r="I50" s="3">
        <v>36.980000000000004</v>
      </c>
      <c r="J50" s="18">
        <v>1740</v>
      </c>
      <c r="K50">
        <v>7.25</v>
      </c>
      <c r="L50">
        <v>7.25</v>
      </c>
      <c r="M50">
        <v>435</v>
      </c>
      <c r="O50">
        <v>1</v>
      </c>
      <c r="P50">
        <v>0</v>
      </c>
      <c r="Q50">
        <v>0</v>
      </c>
      <c r="R50">
        <v>0</v>
      </c>
      <c r="S50">
        <v>1</v>
      </c>
      <c r="T50">
        <v>0</v>
      </c>
      <c r="U50" s="95" t="s">
        <v>253</v>
      </c>
      <c r="V50" s="18">
        <v>1740</v>
      </c>
      <c r="W50" s="18">
        <v>0</v>
      </c>
      <c r="X50" s="18">
        <v>0</v>
      </c>
      <c r="Y50" s="18">
        <v>0</v>
      </c>
      <c r="Z50" s="18">
        <v>1740</v>
      </c>
      <c r="AA50" s="18">
        <v>0</v>
      </c>
    </row>
    <row r="51" spans="1:27" x14ac:dyDescent="0.25">
      <c r="A51" t="s">
        <v>182</v>
      </c>
      <c r="B51" t="s">
        <v>74</v>
      </c>
      <c r="C51" t="s">
        <v>31</v>
      </c>
      <c r="D51">
        <v>0</v>
      </c>
      <c r="E51">
        <v>1</v>
      </c>
      <c r="F51">
        <v>0</v>
      </c>
      <c r="G51">
        <v>3</v>
      </c>
      <c r="H51">
        <v>0</v>
      </c>
      <c r="I51" s="3">
        <v>36.980000000000004</v>
      </c>
      <c r="J51" s="18">
        <v>0</v>
      </c>
      <c r="K51">
        <v>0</v>
      </c>
      <c r="L51">
        <v>0</v>
      </c>
      <c r="M51">
        <v>0</v>
      </c>
      <c r="O51">
        <v>1</v>
      </c>
      <c r="P51">
        <v>0</v>
      </c>
      <c r="Q51">
        <v>0</v>
      </c>
      <c r="R51">
        <v>0</v>
      </c>
      <c r="S51">
        <v>1</v>
      </c>
      <c r="T51">
        <v>0</v>
      </c>
      <c r="U51" s="95" t="s">
        <v>253</v>
      </c>
      <c r="V51" s="18">
        <v>0</v>
      </c>
      <c r="W51" s="18">
        <v>0</v>
      </c>
      <c r="X51" s="18">
        <v>0</v>
      </c>
      <c r="Y51" s="18">
        <v>0</v>
      </c>
      <c r="Z51" s="18">
        <v>0</v>
      </c>
      <c r="AA51" s="18">
        <v>0</v>
      </c>
    </row>
    <row r="52" spans="1:27" x14ac:dyDescent="0.25">
      <c r="D52" s="96">
        <f>SUM(D49:D51)</f>
        <v>58</v>
      </c>
      <c r="E52" s="96">
        <f t="shared" ref="E52:AA52" si="4">SUM(E49:E51)</f>
        <v>3</v>
      </c>
      <c r="F52" s="96">
        <f t="shared" si="4"/>
        <v>58</v>
      </c>
      <c r="G52" s="96">
        <f t="shared" si="4"/>
        <v>8</v>
      </c>
      <c r="H52" s="96">
        <f t="shared" si="4"/>
        <v>145</v>
      </c>
      <c r="I52" s="96">
        <f t="shared" si="4"/>
        <v>110.94000000000001</v>
      </c>
      <c r="J52" s="96">
        <f t="shared" si="4"/>
        <v>8700</v>
      </c>
      <c r="K52" s="96">
        <f t="shared" si="4"/>
        <v>14.5</v>
      </c>
      <c r="L52" s="96">
        <f t="shared" si="4"/>
        <v>36.25</v>
      </c>
      <c r="M52" s="96">
        <f t="shared" si="4"/>
        <v>2175</v>
      </c>
      <c r="N52" s="96">
        <f t="shared" si="4"/>
        <v>0</v>
      </c>
      <c r="O52" s="96">
        <f t="shared" si="4"/>
        <v>3</v>
      </c>
      <c r="P52" s="96">
        <f t="shared" si="4"/>
        <v>0</v>
      </c>
      <c r="Q52" s="96">
        <f t="shared" si="4"/>
        <v>0</v>
      </c>
      <c r="R52" s="96">
        <f t="shared" si="4"/>
        <v>0</v>
      </c>
      <c r="S52" s="96">
        <f t="shared" si="4"/>
        <v>3</v>
      </c>
      <c r="T52" s="96">
        <f t="shared" si="4"/>
        <v>0</v>
      </c>
      <c r="U52" s="96">
        <f t="shared" si="4"/>
        <v>0</v>
      </c>
      <c r="V52" s="96">
        <f t="shared" si="4"/>
        <v>8700</v>
      </c>
      <c r="W52" s="96">
        <f t="shared" si="4"/>
        <v>0</v>
      </c>
      <c r="X52" s="96">
        <f t="shared" si="4"/>
        <v>0</v>
      </c>
      <c r="Y52" s="96">
        <f t="shared" si="4"/>
        <v>0</v>
      </c>
      <c r="Z52" s="96">
        <f t="shared" si="4"/>
        <v>8700</v>
      </c>
      <c r="AA52" s="96">
        <f t="shared" si="4"/>
        <v>0</v>
      </c>
    </row>
    <row r="53" spans="1:27" x14ac:dyDescent="0.25">
      <c r="A53" t="s">
        <v>183</v>
      </c>
      <c r="B53" t="s">
        <v>76</v>
      </c>
      <c r="C53" t="s">
        <v>31</v>
      </c>
      <c r="D53">
        <v>0</v>
      </c>
      <c r="E53">
        <v>1</v>
      </c>
      <c r="F53">
        <v>0</v>
      </c>
      <c r="G53">
        <v>1</v>
      </c>
      <c r="H53">
        <v>0</v>
      </c>
      <c r="I53" s="3">
        <v>36.980000000000004</v>
      </c>
      <c r="J53" s="18">
        <v>0</v>
      </c>
      <c r="K53">
        <v>0</v>
      </c>
      <c r="L53">
        <v>0</v>
      </c>
      <c r="M53">
        <v>0</v>
      </c>
      <c r="O53">
        <v>1</v>
      </c>
      <c r="P53">
        <v>0</v>
      </c>
      <c r="Q53">
        <v>0</v>
      </c>
      <c r="R53">
        <v>0</v>
      </c>
      <c r="S53">
        <v>1</v>
      </c>
      <c r="T53">
        <v>0</v>
      </c>
      <c r="U53" s="95" t="s">
        <v>252</v>
      </c>
      <c r="V53" s="18">
        <v>0</v>
      </c>
      <c r="W53" s="18">
        <v>0</v>
      </c>
      <c r="X53" s="18">
        <v>0</v>
      </c>
      <c r="Y53" s="18">
        <v>0</v>
      </c>
      <c r="Z53" s="18">
        <v>0</v>
      </c>
      <c r="AA53" s="18">
        <v>0</v>
      </c>
    </row>
    <row r="54" spans="1:27" x14ac:dyDescent="0.25">
      <c r="A54" t="s">
        <v>184</v>
      </c>
      <c r="B54" t="s">
        <v>75</v>
      </c>
      <c r="C54" t="s">
        <v>31</v>
      </c>
      <c r="D54">
        <v>0</v>
      </c>
      <c r="E54">
        <v>1</v>
      </c>
      <c r="F54">
        <v>0</v>
      </c>
      <c r="G54">
        <v>1</v>
      </c>
      <c r="H54">
        <v>0</v>
      </c>
      <c r="I54" s="3">
        <v>36.980000000000004</v>
      </c>
      <c r="J54" s="18">
        <v>0</v>
      </c>
      <c r="K54">
        <v>0</v>
      </c>
      <c r="L54">
        <v>0</v>
      </c>
      <c r="M54">
        <v>0</v>
      </c>
      <c r="O54">
        <v>1</v>
      </c>
      <c r="P54">
        <v>0</v>
      </c>
      <c r="Q54">
        <v>0</v>
      </c>
      <c r="R54">
        <v>0</v>
      </c>
      <c r="S54">
        <v>1</v>
      </c>
      <c r="T54">
        <v>0</v>
      </c>
      <c r="U54" s="95" t="s">
        <v>252</v>
      </c>
      <c r="V54" s="18">
        <v>0</v>
      </c>
      <c r="W54" s="18">
        <v>0</v>
      </c>
      <c r="X54" s="18">
        <v>0</v>
      </c>
      <c r="Y54" s="18">
        <v>0</v>
      </c>
      <c r="Z54" s="18">
        <v>0</v>
      </c>
      <c r="AA54" s="18">
        <v>0</v>
      </c>
    </row>
    <row r="55" spans="1:27" x14ac:dyDescent="0.25">
      <c r="A55" t="s">
        <v>164</v>
      </c>
      <c r="B55" t="s">
        <v>122</v>
      </c>
      <c r="C55" t="s">
        <v>58</v>
      </c>
      <c r="D55">
        <v>29</v>
      </c>
      <c r="E55">
        <v>1</v>
      </c>
      <c r="F55">
        <v>29</v>
      </c>
      <c r="G55">
        <v>0.25</v>
      </c>
      <c r="H55">
        <v>7.25</v>
      </c>
      <c r="I55" s="3">
        <v>36.980000000000004</v>
      </c>
      <c r="J55" s="18">
        <v>435</v>
      </c>
      <c r="K55">
        <v>7.25</v>
      </c>
      <c r="L55">
        <v>1.8125</v>
      </c>
      <c r="M55">
        <v>108.75</v>
      </c>
      <c r="O55">
        <v>1</v>
      </c>
      <c r="P55">
        <v>0</v>
      </c>
      <c r="Q55">
        <v>0</v>
      </c>
      <c r="R55">
        <v>0</v>
      </c>
      <c r="S55">
        <v>1</v>
      </c>
      <c r="T55">
        <v>0</v>
      </c>
      <c r="U55" s="95" t="s">
        <v>252</v>
      </c>
      <c r="V55" s="18">
        <v>435</v>
      </c>
      <c r="W55" s="18">
        <v>0</v>
      </c>
      <c r="X55" s="18">
        <v>0</v>
      </c>
      <c r="Y55" s="18">
        <v>0</v>
      </c>
      <c r="Z55" s="18">
        <v>435</v>
      </c>
      <c r="AA55" s="18">
        <v>0</v>
      </c>
    </row>
    <row r="56" spans="1:27" x14ac:dyDescent="0.25">
      <c r="D56" s="96">
        <f>SUM(D53:D55)</f>
        <v>29</v>
      </c>
      <c r="E56" s="96">
        <f t="shared" ref="E56:AA56" si="5">SUM(E53:E55)</f>
        <v>3</v>
      </c>
      <c r="F56" s="96">
        <f t="shared" si="5"/>
        <v>29</v>
      </c>
      <c r="G56" s="96">
        <f t="shared" si="5"/>
        <v>2.25</v>
      </c>
      <c r="H56" s="96">
        <f t="shared" si="5"/>
        <v>7.25</v>
      </c>
      <c r="I56" s="96">
        <f t="shared" si="5"/>
        <v>110.94000000000001</v>
      </c>
      <c r="J56" s="96">
        <f t="shared" si="5"/>
        <v>435</v>
      </c>
      <c r="K56" s="96">
        <f t="shared" si="5"/>
        <v>7.25</v>
      </c>
      <c r="L56" s="96">
        <f t="shared" si="5"/>
        <v>1.8125</v>
      </c>
      <c r="M56" s="96">
        <f t="shared" si="5"/>
        <v>108.75</v>
      </c>
      <c r="N56" s="96">
        <f t="shared" si="5"/>
        <v>0</v>
      </c>
      <c r="O56" s="96">
        <f t="shared" si="5"/>
        <v>3</v>
      </c>
      <c r="P56" s="96">
        <f t="shared" si="5"/>
        <v>0</v>
      </c>
      <c r="Q56" s="96">
        <f t="shared" si="5"/>
        <v>0</v>
      </c>
      <c r="R56" s="96">
        <f t="shared" si="5"/>
        <v>0</v>
      </c>
      <c r="S56" s="96">
        <f t="shared" si="5"/>
        <v>3</v>
      </c>
      <c r="T56" s="96">
        <f t="shared" si="5"/>
        <v>0</v>
      </c>
      <c r="U56" s="96">
        <f t="shared" si="5"/>
        <v>0</v>
      </c>
      <c r="V56" s="96">
        <f t="shared" si="5"/>
        <v>435</v>
      </c>
      <c r="W56" s="96">
        <f t="shared" si="5"/>
        <v>0</v>
      </c>
      <c r="X56" s="96">
        <f t="shared" si="5"/>
        <v>0</v>
      </c>
      <c r="Y56" s="96">
        <f t="shared" si="5"/>
        <v>0</v>
      </c>
      <c r="Z56" s="96">
        <f t="shared" si="5"/>
        <v>435</v>
      </c>
      <c r="AA56" s="96">
        <f t="shared" si="5"/>
        <v>0</v>
      </c>
    </row>
    <row r="57" spans="1:27" x14ac:dyDescent="0.25">
      <c r="J57" s="18"/>
      <c r="V57" s="18"/>
      <c r="W57" s="18"/>
      <c r="X57" s="18"/>
      <c r="Y57" s="18"/>
      <c r="Z57" s="18"/>
      <c r="AA57" s="18"/>
    </row>
    <row r="58" spans="1:27" x14ac:dyDescent="0.25">
      <c r="B58" t="s">
        <v>78</v>
      </c>
      <c r="F58">
        <v>1869</v>
      </c>
      <c r="H58">
        <v>11642.32</v>
      </c>
      <c r="J58" s="18">
        <v>743579.2</v>
      </c>
      <c r="K58">
        <v>467.25</v>
      </c>
      <c r="L58">
        <v>2910.58</v>
      </c>
      <c r="M58">
        <v>185894.8</v>
      </c>
      <c r="V58" s="18">
        <v>630254</v>
      </c>
      <c r="W58" s="18">
        <v>0</v>
      </c>
      <c r="X58" s="18">
        <v>113325.2</v>
      </c>
      <c r="Y58" s="18">
        <v>0</v>
      </c>
      <c r="Z58" s="18">
        <v>743579.2</v>
      </c>
      <c r="AA58" s="18">
        <v>0</v>
      </c>
    </row>
    <row r="59" spans="1:27" x14ac:dyDescent="0.25">
      <c r="J59" s="18"/>
      <c r="V59" s="18"/>
      <c r="W59" s="18"/>
      <c r="X59" s="18"/>
      <c r="Y59" s="18"/>
      <c r="Z59" s="18"/>
      <c r="AA59" s="18"/>
    </row>
    <row r="60" spans="1:27" x14ac:dyDescent="0.25">
      <c r="A60" t="s">
        <v>239</v>
      </c>
      <c r="J60" s="18"/>
      <c r="V60" s="18"/>
      <c r="W60" s="18"/>
      <c r="X60" s="18"/>
      <c r="Y60" s="18"/>
      <c r="Z60" s="18"/>
      <c r="AA60" s="18"/>
    </row>
    <row r="61" spans="1:27" x14ac:dyDescent="0.25">
      <c r="J61" s="18"/>
      <c r="V61" s="18"/>
      <c r="W61" s="18"/>
      <c r="X61" s="18"/>
      <c r="Y61" s="18"/>
      <c r="Z61" s="18"/>
      <c r="AA61" s="18"/>
    </row>
    <row r="62" spans="1:27" x14ac:dyDescent="0.25">
      <c r="A62" t="s">
        <v>175</v>
      </c>
      <c r="B62" t="s">
        <v>48</v>
      </c>
      <c r="C62" t="s">
        <v>31</v>
      </c>
      <c r="D62">
        <v>29</v>
      </c>
      <c r="E62">
        <v>1</v>
      </c>
      <c r="F62">
        <v>29</v>
      </c>
      <c r="G62">
        <v>1.5</v>
      </c>
      <c r="H62">
        <v>43.5</v>
      </c>
      <c r="I62" s="3">
        <v>36.980000000000004</v>
      </c>
      <c r="J62" s="18">
        <v>2610</v>
      </c>
      <c r="K62">
        <v>7.25</v>
      </c>
      <c r="L62">
        <v>10.875</v>
      </c>
      <c r="M62">
        <v>652.5</v>
      </c>
      <c r="O62">
        <v>1</v>
      </c>
      <c r="P62">
        <v>0</v>
      </c>
      <c r="Q62">
        <v>0</v>
      </c>
      <c r="R62">
        <v>0</v>
      </c>
      <c r="S62">
        <v>1</v>
      </c>
      <c r="T62">
        <v>0</v>
      </c>
      <c r="U62" s="95" t="s">
        <v>241</v>
      </c>
      <c r="V62" s="18">
        <v>2610</v>
      </c>
      <c r="W62" s="18">
        <v>0</v>
      </c>
      <c r="X62" s="18">
        <v>0</v>
      </c>
      <c r="Y62" s="18">
        <v>0</v>
      </c>
      <c r="Z62" s="18">
        <v>2610</v>
      </c>
      <c r="AA62" s="18">
        <v>0</v>
      </c>
    </row>
    <row r="63" spans="1:27" x14ac:dyDescent="0.25">
      <c r="A63" t="s">
        <v>176</v>
      </c>
      <c r="B63" t="s">
        <v>188</v>
      </c>
      <c r="C63" t="s">
        <v>189</v>
      </c>
      <c r="D63">
        <v>29</v>
      </c>
      <c r="E63">
        <v>1</v>
      </c>
      <c r="F63">
        <v>29</v>
      </c>
      <c r="G63">
        <v>2</v>
      </c>
      <c r="H63">
        <v>58</v>
      </c>
      <c r="I63" s="3">
        <v>36.980000000000004</v>
      </c>
      <c r="J63" s="18">
        <v>3480</v>
      </c>
      <c r="K63">
        <v>7.25</v>
      </c>
      <c r="L63">
        <v>14.5</v>
      </c>
      <c r="M63">
        <v>870</v>
      </c>
      <c r="O63">
        <v>0</v>
      </c>
      <c r="P63">
        <v>0</v>
      </c>
      <c r="Q63">
        <v>1</v>
      </c>
      <c r="R63">
        <v>0</v>
      </c>
      <c r="S63">
        <v>1</v>
      </c>
      <c r="T63">
        <v>0</v>
      </c>
      <c r="U63" s="95" t="s">
        <v>241</v>
      </c>
      <c r="V63" s="18">
        <v>0</v>
      </c>
      <c r="W63" s="18">
        <v>0</v>
      </c>
      <c r="X63" s="18">
        <v>3480</v>
      </c>
      <c r="Y63" s="18">
        <v>0</v>
      </c>
      <c r="Z63" s="18">
        <v>3480</v>
      </c>
      <c r="AA63" s="18">
        <v>0</v>
      </c>
    </row>
    <row r="64" spans="1:27" x14ac:dyDescent="0.25">
      <c r="J64" s="18"/>
      <c r="U64" s="95"/>
      <c r="V64" s="18"/>
      <c r="W64" s="18"/>
      <c r="X64" s="18"/>
      <c r="Y64" s="18"/>
      <c r="Z64" s="18"/>
      <c r="AA64" s="18"/>
    </row>
    <row r="65" spans="1:27" x14ac:dyDescent="0.25">
      <c r="A65" t="s">
        <v>174</v>
      </c>
      <c r="B65" t="s">
        <v>91</v>
      </c>
      <c r="C65" t="s">
        <v>31</v>
      </c>
      <c r="D65">
        <v>29</v>
      </c>
      <c r="E65">
        <v>4</v>
      </c>
      <c r="F65">
        <v>116</v>
      </c>
      <c r="G65">
        <v>0.5</v>
      </c>
      <c r="H65">
        <v>58</v>
      </c>
      <c r="I65" s="3">
        <v>36.980000000000004</v>
      </c>
      <c r="J65" s="18">
        <v>3480</v>
      </c>
      <c r="K65">
        <v>29</v>
      </c>
      <c r="L65">
        <v>14.5</v>
      </c>
      <c r="M65">
        <v>870</v>
      </c>
      <c r="O65">
        <v>1</v>
      </c>
      <c r="P65">
        <v>0</v>
      </c>
      <c r="Q65">
        <v>0</v>
      </c>
      <c r="R65">
        <v>0</v>
      </c>
      <c r="S65">
        <v>1</v>
      </c>
      <c r="T65">
        <v>0</v>
      </c>
      <c r="U65" s="95" t="s">
        <v>242</v>
      </c>
      <c r="V65" s="18">
        <v>3480</v>
      </c>
      <c r="W65" s="18">
        <v>0</v>
      </c>
      <c r="X65" s="18">
        <v>0</v>
      </c>
      <c r="Y65" s="18">
        <v>0</v>
      </c>
      <c r="Z65" s="18">
        <v>3480</v>
      </c>
      <c r="AA65" s="18">
        <v>0</v>
      </c>
    </row>
    <row r="66" spans="1:27" x14ac:dyDescent="0.25">
      <c r="A66" t="s">
        <v>174</v>
      </c>
      <c r="B66" t="s">
        <v>92</v>
      </c>
      <c r="C66" t="s">
        <v>31</v>
      </c>
      <c r="D66">
        <v>29</v>
      </c>
      <c r="E66">
        <v>1</v>
      </c>
      <c r="F66">
        <v>29</v>
      </c>
      <c r="G66">
        <v>2</v>
      </c>
      <c r="H66">
        <v>58</v>
      </c>
      <c r="I66" s="3">
        <v>36.980000000000004</v>
      </c>
      <c r="J66" s="18">
        <v>3480</v>
      </c>
      <c r="K66">
        <v>7.25</v>
      </c>
      <c r="L66">
        <v>14.5</v>
      </c>
      <c r="M66">
        <v>870</v>
      </c>
      <c r="O66">
        <v>1</v>
      </c>
      <c r="P66">
        <v>0</v>
      </c>
      <c r="Q66">
        <v>0</v>
      </c>
      <c r="R66">
        <v>0</v>
      </c>
      <c r="S66">
        <v>1</v>
      </c>
      <c r="T66">
        <v>0</v>
      </c>
      <c r="U66" s="95" t="s">
        <v>242</v>
      </c>
      <c r="V66" s="18">
        <v>3480</v>
      </c>
      <c r="W66" s="18">
        <v>0</v>
      </c>
      <c r="X66" s="18">
        <v>0</v>
      </c>
      <c r="Y66" s="18">
        <v>0</v>
      </c>
      <c r="Z66" s="18">
        <v>3480</v>
      </c>
      <c r="AA66" s="18">
        <v>0</v>
      </c>
    </row>
    <row r="67" spans="1:27" x14ac:dyDescent="0.25">
      <c r="J67" s="18"/>
      <c r="U67" s="95"/>
      <c r="V67" s="18"/>
      <c r="W67" s="18"/>
      <c r="X67" s="18"/>
      <c r="Y67" s="18"/>
      <c r="Z67" s="18"/>
      <c r="AA67" s="18"/>
    </row>
    <row r="68" spans="1:27" x14ac:dyDescent="0.25">
      <c r="A68" t="s">
        <v>187</v>
      </c>
      <c r="B68" t="s">
        <v>62</v>
      </c>
      <c r="C68" t="s">
        <v>126</v>
      </c>
      <c r="D68">
        <v>74</v>
      </c>
      <c r="E68">
        <v>4</v>
      </c>
      <c r="F68">
        <v>296</v>
      </c>
      <c r="G68">
        <v>0.33</v>
      </c>
      <c r="H68">
        <v>97.68</v>
      </c>
      <c r="I68" s="3">
        <v>36.980000000000004</v>
      </c>
      <c r="J68" s="18">
        <v>5860.8</v>
      </c>
      <c r="K68">
        <v>74</v>
      </c>
      <c r="L68">
        <v>24.42</v>
      </c>
      <c r="M68">
        <v>1465.2</v>
      </c>
      <c r="O68">
        <v>1</v>
      </c>
      <c r="P68">
        <v>0</v>
      </c>
      <c r="Q68">
        <v>0</v>
      </c>
      <c r="R68">
        <v>0</v>
      </c>
      <c r="S68">
        <v>1</v>
      </c>
      <c r="T68">
        <v>0</v>
      </c>
      <c r="U68" s="95" t="s">
        <v>243</v>
      </c>
      <c r="V68" s="18">
        <v>5860.8</v>
      </c>
      <c r="W68" s="18">
        <v>0</v>
      </c>
      <c r="X68" s="18">
        <v>0</v>
      </c>
      <c r="Y68" s="18">
        <v>0</v>
      </c>
      <c r="Z68" s="18">
        <v>5860.8</v>
      </c>
      <c r="AA68" s="18">
        <v>0</v>
      </c>
    </row>
    <row r="69" spans="1:27" x14ac:dyDescent="0.25">
      <c r="J69" s="18"/>
      <c r="U69" s="95"/>
      <c r="V69" s="18"/>
      <c r="W69" s="18"/>
      <c r="X69" s="18"/>
      <c r="Y69" s="18"/>
      <c r="Z69" s="18"/>
      <c r="AA69" s="18"/>
    </row>
    <row r="70" spans="1:27" x14ac:dyDescent="0.25">
      <c r="A70" t="s">
        <v>177</v>
      </c>
      <c r="B70" t="s">
        <v>124</v>
      </c>
      <c r="C70" t="s">
        <v>127</v>
      </c>
      <c r="D70">
        <v>7</v>
      </c>
      <c r="E70">
        <v>12</v>
      </c>
      <c r="F70">
        <v>84</v>
      </c>
      <c r="G70">
        <v>0.33</v>
      </c>
      <c r="H70">
        <v>27.720000000000002</v>
      </c>
      <c r="I70" s="3">
        <v>36.980000000000004</v>
      </c>
      <c r="J70" s="18">
        <v>1663.2</v>
      </c>
      <c r="K70">
        <v>21</v>
      </c>
      <c r="L70">
        <v>6.9300000000000006</v>
      </c>
      <c r="M70">
        <v>415.8</v>
      </c>
      <c r="O70">
        <v>1</v>
      </c>
      <c r="P70">
        <v>0</v>
      </c>
      <c r="Q70">
        <v>0</v>
      </c>
      <c r="R70">
        <v>0</v>
      </c>
      <c r="S70">
        <v>1</v>
      </c>
      <c r="T70">
        <v>0</v>
      </c>
      <c r="U70" s="95" t="s">
        <v>244</v>
      </c>
      <c r="V70" s="18">
        <v>1663.2</v>
      </c>
      <c r="W70" s="18">
        <v>0</v>
      </c>
      <c r="X70" s="18">
        <v>0</v>
      </c>
      <c r="Y70" s="18">
        <v>0</v>
      </c>
      <c r="Z70" s="18">
        <v>1663.2</v>
      </c>
      <c r="AA70" s="18">
        <v>0</v>
      </c>
    </row>
    <row r="71" spans="1:27" x14ac:dyDescent="0.25">
      <c r="J71" s="18"/>
      <c r="U71" s="95"/>
      <c r="V71" s="18"/>
      <c r="W71" s="18"/>
      <c r="X71" s="18"/>
      <c r="Y71" s="18"/>
      <c r="Z71" s="18"/>
      <c r="AA71" s="18"/>
    </row>
    <row r="72" spans="1:27" x14ac:dyDescent="0.25">
      <c r="A72" t="s">
        <v>172</v>
      </c>
      <c r="B72" t="s">
        <v>63</v>
      </c>
      <c r="C72" t="s">
        <v>132</v>
      </c>
      <c r="D72">
        <v>8</v>
      </c>
      <c r="E72">
        <v>1</v>
      </c>
      <c r="F72">
        <v>8</v>
      </c>
      <c r="G72">
        <v>25</v>
      </c>
      <c r="H72">
        <v>200</v>
      </c>
      <c r="I72" s="3">
        <v>36.980000000000004</v>
      </c>
      <c r="J72" s="18">
        <v>12000</v>
      </c>
      <c r="K72">
        <v>2</v>
      </c>
      <c r="L72">
        <v>50</v>
      </c>
      <c r="M72">
        <v>3000</v>
      </c>
      <c r="O72">
        <v>1</v>
      </c>
      <c r="P72">
        <v>0</v>
      </c>
      <c r="Q72">
        <v>0</v>
      </c>
      <c r="R72">
        <v>0</v>
      </c>
      <c r="S72">
        <v>1</v>
      </c>
      <c r="T72">
        <v>0</v>
      </c>
      <c r="U72" s="95" t="s">
        <v>245</v>
      </c>
      <c r="V72" s="18">
        <v>12000</v>
      </c>
      <c r="W72" s="18">
        <v>0</v>
      </c>
      <c r="X72" s="18">
        <v>0</v>
      </c>
      <c r="Y72" s="18">
        <v>0</v>
      </c>
      <c r="Z72" s="18">
        <v>12000</v>
      </c>
      <c r="AA72" s="18">
        <v>0</v>
      </c>
    </row>
    <row r="73" spans="1:27" x14ac:dyDescent="0.25">
      <c r="J73" s="18"/>
      <c r="U73" s="95"/>
      <c r="V73" s="18"/>
      <c r="W73" s="18"/>
      <c r="X73" s="18"/>
      <c r="Y73" s="18"/>
      <c r="Z73" s="18"/>
      <c r="AA73" s="18"/>
    </row>
    <row r="74" spans="1:27" x14ac:dyDescent="0.25">
      <c r="A74" t="s">
        <v>191</v>
      </c>
      <c r="B74" t="s">
        <v>47</v>
      </c>
      <c r="C74" t="s">
        <v>31</v>
      </c>
      <c r="D74">
        <v>29</v>
      </c>
      <c r="E74">
        <v>1</v>
      </c>
      <c r="F74">
        <v>29</v>
      </c>
      <c r="G74">
        <v>0.5</v>
      </c>
      <c r="H74">
        <v>14.5</v>
      </c>
      <c r="I74" s="3">
        <v>36.980000000000004</v>
      </c>
      <c r="J74" s="18">
        <v>870</v>
      </c>
      <c r="K74">
        <v>7.25</v>
      </c>
      <c r="L74">
        <v>3.625</v>
      </c>
      <c r="M74">
        <v>217.5</v>
      </c>
      <c r="O74">
        <v>1</v>
      </c>
      <c r="P74">
        <v>0</v>
      </c>
      <c r="Q74">
        <v>0</v>
      </c>
      <c r="R74">
        <v>0</v>
      </c>
      <c r="S74">
        <v>1</v>
      </c>
      <c r="T74">
        <v>0</v>
      </c>
      <c r="U74" s="95" t="s">
        <v>247</v>
      </c>
      <c r="V74" s="18">
        <v>870</v>
      </c>
      <c r="W74" s="18">
        <v>0</v>
      </c>
      <c r="X74" s="18">
        <v>0</v>
      </c>
      <c r="Y74" s="18">
        <v>0</v>
      </c>
      <c r="Z74" s="18">
        <v>870</v>
      </c>
      <c r="AA74" s="18">
        <v>0</v>
      </c>
    </row>
    <row r="75" spans="1:27" x14ac:dyDescent="0.25">
      <c r="A75" t="s">
        <v>190</v>
      </c>
      <c r="B75" t="s">
        <v>49</v>
      </c>
      <c r="C75" t="s">
        <v>31</v>
      </c>
      <c r="D75">
        <v>8</v>
      </c>
      <c r="E75">
        <v>1</v>
      </c>
      <c r="F75">
        <v>8</v>
      </c>
      <c r="G75">
        <v>0.5</v>
      </c>
      <c r="H75">
        <v>4</v>
      </c>
      <c r="I75" s="3">
        <v>36.980000000000004</v>
      </c>
      <c r="J75" s="18">
        <v>240</v>
      </c>
      <c r="K75">
        <v>2</v>
      </c>
      <c r="L75">
        <v>1</v>
      </c>
      <c r="M75">
        <v>60</v>
      </c>
      <c r="O75">
        <v>1</v>
      </c>
      <c r="P75">
        <v>0</v>
      </c>
      <c r="Q75">
        <v>0</v>
      </c>
      <c r="R75">
        <v>0</v>
      </c>
      <c r="S75">
        <v>1</v>
      </c>
      <c r="T75">
        <v>0</v>
      </c>
      <c r="U75" s="95" t="s">
        <v>247</v>
      </c>
      <c r="V75" s="18">
        <v>240</v>
      </c>
      <c r="W75" s="18">
        <v>0</v>
      </c>
      <c r="X75" s="18">
        <v>0</v>
      </c>
      <c r="Y75" s="18">
        <v>0</v>
      </c>
      <c r="Z75" s="18">
        <v>240</v>
      </c>
      <c r="AA75" s="18">
        <v>0</v>
      </c>
    </row>
    <row r="76" spans="1:27" x14ac:dyDescent="0.25">
      <c r="A76" t="s">
        <v>192</v>
      </c>
      <c r="B76" t="s">
        <v>51</v>
      </c>
      <c r="C76" t="s">
        <v>31</v>
      </c>
      <c r="D76">
        <v>16</v>
      </c>
      <c r="E76">
        <v>1</v>
      </c>
      <c r="F76">
        <v>16</v>
      </c>
      <c r="G76">
        <v>2</v>
      </c>
      <c r="H76">
        <v>32</v>
      </c>
      <c r="I76" s="3">
        <v>36.980000000000004</v>
      </c>
      <c r="J76" s="18">
        <v>1920</v>
      </c>
      <c r="K76">
        <v>4</v>
      </c>
      <c r="L76">
        <v>8</v>
      </c>
      <c r="M76">
        <v>480</v>
      </c>
      <c r="O76">
        <v>1</v>
      </c>
      <c r="P76">
        <v>0</v>
      </c>
      <c r="Q76">
        <v>0</v>
      </c>
      <c r="R76">
        <v>0</v>
      </c>
      <c r="S76">
        <v>1</v>
      </c>
      <c r="T76">
        <v>0</v>
      </c>
      <c r="U76" s="95" t="s">
        <v>247</v>
      </c>
      <c r="V76" s="18">
        <v>1920</v>
      </c>
      <c r="W76" s="18">
        <v>0</v>
      </c>
      <c r="X76" s="18">
        <v>0</v>
      </c>
      <c r="Y76" s="18">
        <v>0</v>
      </c>
      <c r="Z76" s="18">
        <v>1920</v>
      </c>
      <c r="AA76" s="18">
        <v>0</v>
      </c>
    </row>
    <row r="77" spans="1:27" x14ac:dyDescent="0.25">
      <c r="A77" t="s">
        <v>173</v>
      </c>
      <c r="B77" t="s">
        <v>194</v>
      </c>
      <c r="C77" t="s">
        <v>31</v>
      </c>
      <c r="D77">
        <v>0</v>
      </c>
      <c r="E77">
        <v>1</v>
      </c>
      <c r="F77">
        <v>0</v>
      </c>
      <c r="G77">
        <v>0.5</v>
      </c>
      <c r="H77">
        <v>0</v>
      </c>
      <c r="I77" s="3">
        <v>36.980000000000004</v>
      </c>
      <c r="J77" s="18">
        <v>0</v>
      </c>
      <c r="K77">
        <v>0</v>
      </c>
      <c r="L77">
        <v>0</v>
      </c>
      <c r="M77">
        <v>0</v>
      </c>
      <c r="O77">
        <v>1</v>
      </c>
      <c r="P77">
        <v>0</v>
      </c>
      <c r="Q77">
        <v>0</v>
      </c>
      <c r="R77">
        <v>0</v>
      </c>
      <c r="S77">
        <v>1</v>
      </c>
      <c r="T77">
        <v>0</v>
      </c>
      <c r="U77" s="95" t="s">
        <v>247</v>
      </c>
      <c r="V77" s="18">
        <v>0</v>
      </c>
      <c r="W77" s="18">
        <v>0</v>
      </c>
      <c r="X77" s="18">
        <v>0</v>
      </c>
      <c r="Y77" s="18">
        <v>0</v>
      </c>
      <c r="Z77" s="18">
        <v>0</v>
      </c>
      <c r="AA77" s="18">
        <v>0</v>
      </c>
    </row>
    <row r="78" spans="1:27" x14ac:dyDescent="0.25">
      <c r="A78" t="s">
        <v>171</v>
      </c>
      <c r="B78" t="s">
        <v>193</v>
      </c>
      <c r="C78" t="s">
        <v>31</v>
      </c>
      <c r="D78">
        <v>0</v>
      </c>
      <c r="E78">
        <v>1</v>
      </c>
      <c r="F78">
        <v>0</v>
      </c>
      <c r="G78">
        <v>3.5</v>
      </c>
      <c r="H78">
        <v>0</v>
      </c>
      <c r="I78" s="3">
        <v>36.980000000000004</v>
      </c>
      <c r="J78" s="18">
        <v>0</v>
      </c>
      <c r="K78">
        <v>0</v>
      </c>
      <c r="L78">
        <v>0</v>
      </c>
      <c r="M78">
        <v>0</v>
      </c>
      <c r="O78">
        <v>1</v>
      </c>
      <c r="P78">
        <v>0</v>
      </c>
      <c r="Q78">
        <v>0</v>
      </c>
      <c r="R78">
        <v>0</v>
      </c>
      <c r="S78">
        <v>1</v>
      </c>
      <c r="T78">
        <v>0</v>
      </c>
      <c r="U78" s="95" t="s">
        <v>247</v>
      </c>
      <c r="V78" s="18">
        <v>0</v>
      </c>
      <c r="W78" s="18">
        <v>0</v>
      </c>
      <c r="X78" s="18">
        <v>0</v>
      </c>
      <c r="Y78" s="18">
        <v>0</v>
      </c>
      <c r="Z78" s="18">
        <v>0</v>
      </c>
      <c r="AA78" s="18">
        <v>0</v>
      </c>
    </row>
    <row r="79" spans="1:27" x14ac:dyDescent="0.25">
      <c r="A79" t="s">
        <v>170</v>
      </c>
      <c r="B79" t="s">
        <v>40</v>
      </c>
      <c r="C79" t="s">
        <v>31</v>
      </c>
      <c r="D79">
        <v>0</v>
      </c>
      <c r="E79">
        <v>1</v>
      </c>
      <c r="F79">
        <v>0</v>
      </c>
      <c r="G79">
        <v>1</v>
      </c>
      <c r="H79">
        <v>0</v>
      </c>
      <c r="I79" s="3">
        <v>36.980000000000004</v>
      </c>
      <c r="J79" s="18">
        <v>0</v>
      </c>
      <c r="K79">
        <v>0</v>
      </c>
      <c r="L79">
        <v>0</v>
      </c>
      <c r="M79">
        <v>0</v>
      </c>
      <c r="O79">
        <v>1</v>
      </c>
      <c r="P79">
        <v>0</v>
      </c>
      <c r="Q79">
        <v>0</v>
      </c>
      <c r="R79">
        <v>0</v>
      </c>
      <c r="S79">
        <v>1</v>
      </c>
      <c r="T79">
        <v>0</v>
      </c>
      <c r="U79" s="95" t="s">
        <v>247</v>
      </c>
      <c r="V79" s="18">
        <v>0</v>
      </c>
      <c r="W79" s="18">
        <v>0</v>
      </c>
      <c r="X79" s="18">
        <v>0</v>
      </c>
      <c r="Y79" s="18">
        <v>0</v>
      </c>
      <c r="Z79" s="18">
        <v>0</v>
      </c>
      <c r="AA79" s="18">
        <v>0</v>
      </c>
    </row>
    <row r="80" spans="1:27" x14ac:dyDescent="0.25">
      <c r="A80" t="s">
        <v>169</v>
      </c>
      <c r="B80" t="s">
        <v>52</v>
      </c>
      <c r="C80" t="s">
        <v>31</v>
      </c>
      <c r="D80">
        <v>6</v>
      </c>
      <c r="E80">
        <v>1</v>
      </c>
      <c r="F80">
        <v>6</v>
      </c>
      <c r="G80">
        <v>1</v>
      </c>
      <c r="H80">
        <v>6</v>
      </c>
      <c r="I80" s="3">
        <v>36.980000000000004</v>
      </c>
      <c r="J80" s="18">
        <v>360</v>
      </c>
      <c r="K80">
        <v>1.5</v>
      </c>
      <c r="L80">
        <v>1.5</v>
      </c>
      <c r="M80">
        <v>90</v>
      </c>
      <c r="O80">
        <v>1</v>
      </c>
      <c r="P80">
        <v>0</v>
      </c>
      <c r="Q80">
        <v>0</v>
      </c>
      <c r="R80">
        <v>0</v>
      </c>
      <c r="S80">
        <v>1</v>
      </c>
      <c r="T80">
        <v>0</v>
      </c>
      <c r="U80" s="95" t="s">
        <v>247</v>
      </c>
      <c r="V80" s="18">
        <v>360</v>
      </c>
      <c r="W80" s="18">
        <v>0</v>
      </c>
      <c r="X80" s="18">
        <v>0</v>
      </c>
      <c r="Y80" s="18">
        <v>0</v>
      </c>
      <c r="Z80" s="18">
        <v>360</v>
      </c>
      <c r="AA80" s="18">
        <v>0</v>
      </c>
    </row>
    <row r="81" spans="1:27" x14ac:dyDescent="0.25">
      <c r="A81" t="s">
        <v>168</v>
      </c>
      <c r="B81" t="s">
        <v>53</v>
      </c>
      <c r="C81" t="s">
        <v>31</v>
      </c>
      <c r="D81">
        <v>8</v>
      </c>
      <c r="E81">
        <v>1</v>
      </c>
      <c r="F81">
        <v>8</v>
      </c>
      <c r="G81">
        <v>1</v>
      </c>
      <c r="H81">
        <v>8</v>
      </c>
      <c r="I81" s="3">
        <v>36.980000000000004</v>
      </c>
      <c r="J81" s="18">
        <v>480</v>
      </c>
      <c r="K81">
        <v>2</v>
      </c>
      <c r="L81">
        <v>2</v>
      </c>
      <c r="M81">
        <v>120</v>
      </c>
      <c r="O81">
        <v>1</v>
      </c>
      <c r="P81">
        <v>0</v>
      </c>
      <c r="Q81">
        <v>0</v>
      </c>
      <c r="R81">
        <v>0</v>
      </c>
      <c r="S81">
        <v>1</v>
      </c>
      <c r="T81">
        <v>0</v>
      </c>
      <c r="U81" s="95" t="s">
        <v>247</v>
      </c>
      <c r="V81" s="18">
        <v>480</v>
      </c>
      <c r="W81" s="18">
        <v>0</v>
      </c>
      <c r="X81" s="18">
        <v>0</v>
      </c>
      <c r="Y81" s="18">
        <v>0</v>
      </c>
      <c r="Z81" s="18">
        <v>480</v>
      </c>
      <c r="AA81" s="18">
        <v>0</v>
      </c>
    </row>
    <row r="82" spans="1:27" x14ac:dyDescent="0.25">
      <c r="A82" t="s">
        <v>167</v>
      </c>
      <c r="B82" t="s">
        <v>54</v>
      </c>
      <c r="C82" t="s">
        <v>31</v>
      </c>
      <c r="D82">
        <v>8</v>
      </c>
      <c r="E82">
        <v>1</v>
      </c>
      <c r="F82">
        <v>8</v>
      </c>
      <c r="G82">
        <v>6</v>
      </c>
      <c r="H82">
        <v>48</v>
      </c>
      <c r="I82" s="3">
        <v>36.980000000000004</v>
      </c>
      <c r="J82" s="18">
        <v>2880</v>
      </c>
      <c r="K82">
        <v>2</v>
      </c>
      <c r="L82">
        <v>12</v>
      </c>
      <c r="M82">
        <v>720</v>
      </c>
      <c r="O82">
        <v>1</v>
      </c>
      <c r="P82">
        <v>0</v>
      </c>
      <c r="Q82">
        <v>0</v>
      </c>
      <c r="R82">
        <v>0</v>
      </c>
      <c r="S82">
        <v>1</v>
      </c>
      <c r="T82">
        <v>0</v>
      </c>
      <c r="U82" s="95" t="s">
        <v>247</v>
      </c>
      <c r="V82" s="18">
        <v>2880</v>
      </c>
      <c r="W82" s="18">
        <v>0</v>
      </c>
      <c r="X82" s="18">
        <v>0</v>
      </c>
      <c r="Y82" s="18">
        <v>0</v>
      </c>
      <c r="Z82" s="18">
        <v>2880</v>
      </c>
      <c r="AA82" s="18">
        <v>0</v>
      </c>
    </row>
    <row r="83" spans="1:27" x14ac:dyDescent="0.25">
      <c r="A83" t="s">
        <v>160</v>
      </c>
      <c r="B83" t="s">
        <v>55</v>
      </c>
      <c r="C83" t="s">
        <v>31</v>
      </c>
      <c r="D83">
        <v>8</v>
      </c>
      <c r="E83">
        <v>1</v>
      </c>
      <c r="F83">
        <v>8</v>
      </c>
      <c r="G83">
        <v>0.5</v>
      </c>
      <c r="H83">
        <v>4</v>
      </c>
      <c r="I83" s="3">
        <v>36.980000000000004</v>
      </c>
      <c r="J83" s="18">
        <v>240</v>
      </c>
      <c r="K83">
        <v>2</v>
      </c>
      <c r="L83">
        <v>1</v>
      </c>
      <c r="M83">
        <v>60</v>
      </c>
      <c r="O83">
        <v>1</v>
      </c>
      <c r="P83">
        <v>0</v>
      </c>
      <c r="Q83">
        <v>0</v>
      </c>
      <c r="R83">
        <v>0</v>
      </c>
      <c r="S83">
        <v>1</v>
      </c>
      <c r="T83">
        <v>0</v>
      </c>
      <c r="U83" s="95" t="s">
        <v>247</v>
      </c>
      <c r="V83" s="18">
        <v>240</v>
      </c>
      <c r="W83" s="18">
        <v>0</v>
      </c>
      <c r="X83" s="18">
        <v>0</v>
      </c>
      <c r="Y83" s="18">
        <v>0</v>
      </c>
      <c r="Z83" s="18">
        <v>240</v>
      </c>
      <c r="AA83" s="18">
        <v>0</v>
      </c>
    </row>
    <row r="84" spans="1:27" x14ac:dyDescent="0.25">
      <c r="A84" t="s">
        <v>151</v>
      </c>
      <c r="B84" t="s">
        <v>56</v>
      </c>
      <c r="C84" t="s">
        <v>31</v>
      </c>
      <c r="D84">
        <v>8</v>
      </c>
      <c r="E84">
        <v>1</v>
      </c>
      <c r="F84">
        <v>8</v>
      </c>
      <c r="G84">
        <v>0.5</v>
      </c>
      <c r="H84">
        <v>4</v>
      </c>
      <c r="I84" s="3">
        <v>36.980000000000004</v>
      </c>
      <c r="J84" s="18">
        <v>240</v>
      </c>
      <c r="K84">
        <v>2</v>
      </c>
      <c r="L84">
        <v>1</v>
      </c>
      <c r="M84">
        <v>60</v>
      </c>
      <c r="O84">
        <v>1</v>
      </c>
      <c r="P84">
        <v>0</v>
      </c>
      <c r="Q84">
        <v>0</v>
      </c>
      <c r="R84">
        <v>0</v>
      </c>
      <c r="S84">
        <v>1</v>
      </c>
      <c r="T84">
        <v>0</v>
      </c>
      <c r="U84" s="95" t="s">
        <v>247</v>
      </c>
      <c r="V84" s="18">
        <v>240</v>
      </c>
      <c r="W84" s="18">
        <v>0</v>
      </c>
      <c r="X84" s="18">
        <v>0</v>
      </c>
      <c r="Y84" s="18">
        <v>0</v>
      </c>
      <c r="Z84" s="18">
        <v>240</v>
      </c>
      <c r="AA84" s="18">
        <v>0</v>
      </c>
    </row>
    <row r="85" spans="1:27" x14ac:dyDescent="0.25">
      <c r="A85" t="s">
        <v>158</v>
      </c>
      <c r="B85" t="s">
        <v>57</v>
      </c>
      <c r="C85" t="s">
        <v>31</v>
      </c>
      <c r="D85">
        <v>8</v>
      </c>
      <c r="E85">
        <v>1</v>
      </c>
      <c r="F85">
        <v>8</v>
      </c>
      <c r="G85">
        <v>0.5</v>
      </c>
      <c r="H85">
        <v>4</v>
      </c>
      <c r="I85" s="3">
        <v>36.980000000000004</v>
      </c>
      <c r="J85" s="18">
        <v>240</v>
      </c>
      <c r="K85">
        <v>2</v>
      </c>
      <c r="L85">
        <v>1</v>
      </c>
      <c r="M85">
        <v>60</v>
      </c>
      <c r="O85">
        <v>1</v>
      </c>
      <c r="P85">
        <v>0</v>
      </c>
      <c r="Q85">
        <v>0</v>
      </c>
      <c r="R85">
        <v>0</v>
      </c>
      <c r="S85">
        <v>1</v>
      </c>
      <c r="T85">
        <v>0</v>
      </c>
      <c r="U85" s="95" t="s">
        <v>247</v>
      </c>
      <c r="V85" s="18">
        <v>240</v>
      </c>
      <c r="W85" s="18">
        <v>0</v>
      </c>
      <c r="X85" s="18">
        <v>0</v>
      </c>
      <c r="Y85" s="18">
        <v>0</v>
      </c>
      <c r="Z85" s="18">
        <v>240</v>
      </c>
      <c r="AA85" s="18">
        <v>0</v>
      </c>
    </row>
    <row r="86" spans="1:27" x14ac:dyDescent="0.25">
      <c r="A86" t="s">
        <v>159</v>
      </c>
      <c r="B86" t="s">
        <v>50</v>
      </c>
      <c r="C86" t="s">
        <v>31</v>
      </c>
      <c r="D86">
        <v>8</v>
      </c>
      <c r="E86">
        <v>1</v>
      </c>
      <c r="F86">
        <v>8</v>
      </c>
      <c r="G86">
        <v>2</v>
      </c>
      <c r="H86">
        <v>16</v>
      </c>
      <c r="I86" s="3">
        <v>36.980000000000004</v>
      </c>
      <c r="J86" s="18">
        <v>960</v>
      </c>
      <c r="K86">
        <v>2</v>
      </c>
      <c r="L86">
        <v>4</v>
      </c>
      <c r="M86">
        <v>240</v>
      </c>
      <c r="O86">
        <v>1</v>
      </c>
      <c r="P86">
        <v>0</v>
      </c>
      <c r="Q86">
        <v>0</v>
      </c>
      <c r="R86">
        <v>0</v>
      </c>
      <c r="S86">
        <v>1</v>
      </c>
      <c r="T86">
        <v>0</v>
      </c>
      <c r="U86" s="95" t="s">
        <v>247</v>
      </c>
      <c r="V86" s="18">
        <v>960</v>
      </c>
      <c r="W86" s="18">
        <v>0</v>
      </c>
      <c r="X86" s="18">
        <v>0</v>
      </c>
      <c r="Y86" s="18">
        <v>0</v>
      </c>
      <c r="Z86" s="18">
        <v>960</v>
      </c>
      <c r="AA86" s="18">
        <v>0</v>
      </c>
    </row>
    <row r="87" spans="1:27" x14ac:dyDescent="0.25">
      <c r="A87" t="s">
        <v>166</v>
      </c>
      <c r="B87" t="s">
        <v>65</v>
      </c>
      <c r="C87" t="s">
        <v>31</v>
      </c>
      <c r="D87">
        <v>8</v>
      </c>
      <c r="E87">
        <v>1</v>
      </c>
      <c r="F87">
        <v>8</v>
      </c>
      <c r="G87">
        <v>0.16</v>
      </c>
      <c r="H87">
        <v>1.28</v>
      </c>
      <c r="I87" s="3">
        <v>36.980000000000004</v>
      </c>
      <c r="J87" s="18">
        <v>76.8</v>
      </c>
      <c r="K87">
        <v>2</v>
      </c>
      <c r="L87">
        <v>0.32</v>
      </c>
      <c r="M87">
        <v>19.2</v>
      </c>
      <c r="O87">
        <v>1</v>
      </c>
      <c r="P87">
        <v>0</v>
      </c>
      <c r="Q87">
        <v>0</v>
      </c>
      <c r="R87">
        <v>0</v>
      </c>
      <c r="S87">
        <v>1</v>
      </c>
      <c r="T87">
        <v>0</v>
      </c>
      <c r="U87" s="95" t="s">
        <v>247</v>
      </c>
      <c r="V87" s="18">
        <v>76.8</v>
      </c>
      <c r="W87" s="18">
        <v>0</v>
      </c>
      <c r="X87" s="18">
        <v>0</v>
      </c>
      <c r="Y87" s="18">
        <v>0</v>
      </c>
      <c r="Z87" s="18">
        <v>76.8</v>
      </c>
      <c r="AA87" s="18">
        <v>0</v>
      </c>
    </row>
    <row r="88" spans="1:27" x14ac:dyDescent="0.25">
      <c r="A88" t="s">
        <v>165</v>
      </c>
      <c r="B88" t="s">
        <v>79</v>
      </c>
      <c r="C88" t="s">
        <v>133</v>
      </c>
      <c r="D88">
        <v>74</v>
      </c>
      <c r="E88">
        <v>1</v>
      </c>
      <c r="F88">
        <v>74</v>
      </c>
      <c r="G88">
        <v>0.5</v>
      </c>
      <c r="H88">
        <v>37</v>
      </c>
      <c r="I88" s="3">
        <v>36.980000000000004</v>
      </c>
      <c r="J88" s="18">
        <v>2220</v>
      </c>
      <c r="K88">
        <v>18.5</v>
      </c>
      <c r="L88">
        <v>9.25</v>
      </c>
      <c r="M88">
        <v>555</v>
      </c>
      <c r="O88">
        <v>1</v>
      </c>
      <c r="P88">
        <v>0</v>
      </c>
      <c r="Q88">
        <v>0</v>
      </c>
      <c r="R88">
        <v>0</v>
      </c>
      <c r="S88">
        <v>1</v>
      </c>
      <c r="T88">
        <v>0</v>
      </c>
      <c r="U88" s="95" t="s">
        <v>247</v>
      </c>
      <c r="V88" s="18">
        <v>2220</v>
      </c>
      <c r="W88" s="18">
        <v>0</v>
      </c>
      <c r="X88" s="18">
        <v>0</v>
      </c>
      <c r="Y88" s="18">
        <v>0</v>
      </c>
      <c r="Z88" s="18">
        <v>2220</v>
      </c>
      <c r="AA88" s="18">
        <v>0</v>
      </c>
    </row>
    <row r="89" spans="1:27" x14ac:dyDescent="0.25">
      <c r="D89">
        <f>SUM(D74:D88)</f>
        <v>189</v>
      </c>
      <c r="E89">
        <f t="shared" ref="E89:T89" si="6">SUM(E74:E88)</f>
        <v>15</v>
      </c>
      <c r="F89">
        <f t="shared" si="6"/>
        <v>189</v>
      </c>
      <c r="G89">
        <f t="shared" si="6"/>
        <v>20.16</v>
      </c>
      <c r="H89">
        <f t="shared" si="6"/>
        <v>178.78</v>
      </c>
      <c r="I89">
        <f t="shared" si="6"/>
        <v>554.70000000000016</v>
      </c>
      <c r="J89" s="18">
        <f t="shared" si="6"/>
        <v>10726.8</v>
      </c>
      <c r="K89">
        <f t="shared" si="6"/>
        <v>47.25</v>
      </c>
      <c r="L89">
        <f t="shared" si="6"/>
        <v>44.695</v>
      </c>
      <c r="M89">
        <f t="shared" si="6"/>
        <v>2681.7</v>
      </c>
      <c r="N89">
        <f t="shared" si="6"/>
        <v>0</v>
      </c>
      <c r="O89">
        <f t="shared" si="6"/>
        <v>15</v>
      </c>
      <c r="P89">
        <f t="shared" si="6"/>
        <v>0</v>
      </c>
      <c r="Q89">
        <f t="shared" si="6"/>
        <v>0</v>
      </c>
      <c r="R89">
        <f t="shared" si="6"/>
        <v>0</v>
      </c>
      <c r="S89">
        <f t="shared" si="6"/>
        <v>15</v>
      </c>
      <c r="T89">
        <f t="shared" si="6"/>
        <v>0</v>
      </c>
      <c r="V89" s="18">
        <f>SUM(V74:V88)</f>
        <v>10726.8</v>
      </c>
      <c r="W89" s="18">
        <f t="shared" ref="W89:AA89" si="7">SUM(W74:W88)</f>
        <v>0</v>
      </c>
      <c r="X89" s="18">
        <f t="shared" si="7"/>
        <v>0</v>
      </c>
      <c r="Y89" s="18">
        <f t="shared" si="7"/>
        <v>0</v>
      </c>
      <c r="Z89" s="18">
        <f t="shared" si="7"/>
        <v>10726.8</v>
      </c>
      <c r="AA89" s="18">
        <f t="shared" si="7"/>
        <v>0</v>
      </c>
    </row>
    <row r="90" spans="1:27" x14ac:dyDescent="0.25">
      <c r="B90" t="s">
        <v>215</v>
      </c>
      <c r="F90">
        <v>780</v>
      </c>
      <c r="H90">
        <v>721.68</v>
      </c>
      <c r="J90" s="18">
        <v>43300.800000000003</v>
      </c>
      <c r="K90">
        <v>195</v>
      </c>
      <c r="L90">
        <v>180.42</v>
      </c>
      <c r="M90">
        <v>10825.2</v>
      </c>
      <c r="V90" s="18">
        <v>39820.800000000003</v>
      </c>
      <c r="W90" s="18">
        <v>0</v>
      </c>
      <c r="X90" s="18">
        <v>3480</v>
      </c>
      <c r="Y90" s="18">
        <v>0</v>
      </c>
      <c r="Z90" s="18">
        <v>43300.800000000003</v>
      </c>
      <c r="AA90" s="18">
        <v>0</v>
      </c>
    </row>
    <row r="91" spans="1:27" x14ac:dyDescent="0.25">
      <c r="J91" s="18"/>
      <c r="V91" s="18"/>
      <c r="W91" s="18"/>
      <c r="X91" s="18"/>
      <c r="Y91" s="18"/>
      <c r="Z91" s="18"/>
      <c r="AA91" s="18"/>
    </row>
    <row r="92" spans="1:27" x14ac:dyDescent="0.25">
      <c r="J92" s="18"/>
      <c r="V92" s="18"/>
      <c r="W92" s="18"/>
      <c r="X92" s="18"/>
      <c r="Y92" s="18"/>
      <c r="Z92" s="18"/>
      <c r="AA92" s="18"/>
    </row>
    <row r="93" spans="1:27" x14ac:dyDescent="0.25">
      <c r="B93" t="s">
        <v>219</v>
      </c>
      <c r="F93">
        <v>2649</v>
      </c>
      <c r="H93">
        <v>12364</v>
      </c>
      <c r="J93" s="18">
        <v>786880</v>
      </c>
      <c r="K93">
        <v>662.25</v>
      </c>
      <c r="L93">
        <v>3091</v>
      </c>
      <c r="M93">
        <v>196720</v>
      </c>
      <c r="V93" s="18">
        <v>670074.80000000005</v>
      </c>
      <c r="W93" s="18">
        <v>0</v>
      </c>
      <c r="X93" s="18">
        <v>116805.2</v>
      </c>
      <c r="Y93" s="18">
        <v>0</v>
      </c>
      <c r="Z93" s="18">
        <v>786880</v>
      </c>
      <c r="AA93" s="18">
        <v>0</v>
      </c>
    </row>
  </sheetData>
  <sortState ref="A7:AA45">
    <sortCondition ref="U7:U45"/>
  </sortState>
  <printOptions headings="1" gridLines="1"/>
  <pageMargins left="0.7" right="0.7" top="0.75" bottom="0.75" header="0.3" footer="0.3"/>
  <pageSetup scale="80" fitToHeight="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86"/>
  <sheetViews>
    <sheetView tabSelected="1" zoomScale="80" zoomScaleNormal="80" zoomScaleSheetLayoutView="110" workbookViewId="0">
      <pane ySplit="5" topLeftCell="A25" activePane="bottomLeft" state="frozen"/>
      <selection pane="bottomLeft" activeCell="N36" sqref="N36"/>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11.664062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1" width="13.6640625" style="8" hidden="1" customWidth="1"/>
    <col min="12" max="12" width="13.6640625" style="10" hidden="1" customWidth="1"/>
    <col min="13" max="13" width="13.6640625" style="9" hidden="1" customWidth="1"/>
    <col min="14" max="21" width="9.109375" style="9"/>
    <col min="22" max="22" width="10.6640625" style="9" bestFit="1" customWidth="1"/>
    <col min="23" max="23" width="9.109375" style="9"/>
    <col min="24" max="24" width="10.33203125" style="9" bestFit="1" customWidth="1"/>
    <col min="25" max="25" width="9.109375" style="9"/>
    <col min="26" max="26" width="10.6640625" style="9" bestFit="1" customWidth="1"/>
    <col min="27" max="16384" width="9.109375" style="9"/>
  </cols>
  <sheetData>
    <row r="1" spans="1:27" x14ac:dyDescent="0.25">
      <c r="A1" s="36"/>
      <c r="B1" s="36"/>
      <c r="C1" s="39"/>
      <c r="D1" s="36"/>
      <c r="E1" s="36" t="s">
        <v>0</v>
      </c>
      <c r="F1" s="36" t="s">
        <v>1</v>
      </c>
      <c r="G1" s="36" t="s">
        <v>2</v>
      </c>
      <c r="H1" s="36" t="s">
        <v>3</v>
      </c>
      <c r="I1" s="36"/>
      <c r="J1" s="36" t="s">
        <v>4</v>
      </c>
      <c r="K1" s="83" t="s">
        <v>227</v>
      </c>
      <c r="L1" s="83" t="s">
        <v>227</v>
      </c>
      <c r="M1" s="83" t="s">
        <v>227</v>
      </c>
      <c r="O1" s="119" t="s">
        <v>121</v>
      </c>
      <c r="P1" s="120"/>
      <c r="Q1" s="120"/>
      <c r="R1" s="120"/>
      <c r="S1" s="120"/>
      <c r="T1" s="120"/>
      <c r="V1" s="119" t="s">
        <v>120</v>
      </c>
      <c r="W1" s="120"/>
      <c r="X1" s="120"/>
      <c r="Y1" s="120"/>
      <c r="Z1" s="120"/>
      <c r="AA1" s="121"/>
    </row>
    <row r="2" spans="1:27" x14ac:dyDescent="0.25">
      <c r="A2" s="37" t="s">
        <v>81</v>
      </c>
      <c r="B2" s="37"/>
      <c r="C2" s="40" t="s">
        <v>5</v>
      </c>
      <c r="D2" s="37" t="s">
        <v>2</v>
      </c>
      <c r="E2" s="37" t="s">
        <v>6</v>
      </c>
      <c r="F2" s="37" t="s">
        <v>7</v>
      </c>
      <c r="G2" s="37" t="s">
        <v>8</v>
      </c>
      <c r="H2" s="37" t="s">
        <v>9</v>
      </c>
      <c r="I2" s="37" t="s">
        <v>10</v>
      </c>
      <c r="J2" s="37" t="s">
        <v>11</v>
      </c>
      <c r="K2" s="8" t="s">
        <v>211</v>
      </c>
      <c r="L2" s="8" t="s">
        <v>211</v>
      </c>
      <c r="M2" s="8" t="s">
        <v>211</v>
      </c>
      <c r="O2"/>
      <c r="P2" s="15" t="s">
        <v>111</v>
      </c>
      <c r="Q2" s="15" t="s">
        <v>111</v>
      </c>
      <c r="R2" s="15" t="s">
        <v>111</v>
      </c>
      <c r="S2" s="15"/>
      <c r="T2" s="15"/>
      <c r="V2" s="21"/>
      <c r="W2" s="15" t="s">
        <v>111</v>
      </c>
      <c r="X2" s="15" t="s">
        <v>111</v>
      </c>
      <c r="Y2" s="15" t="s">
        <v>111</v>
      </c>
      <c r="Z2" s="21"/>
      <c r="AA2" s="22"/>
    </row>
    <row r="3" spans="1:27" x14ac:dyDescent="0.25">
      <c r="A3" s="37"/>
      <c r="B3" s="37" t="s">
        <v>12</v>
      </c>
      <c r="C3" s="40" t="s">
        <v>13</v>
      </c>
      <c r="D3" s="37" t="s">
        <v>14</v>
      </c>
      <c r="E3" s="37" t="s">
        <v>15</v>
      </c>
      <c r="F3" s="37" t="s">
        <v>16</v>
      </c>
      <c r="G3" s="37" t="s">
        <v>17</v>
      </c>
      <c r="H3" s="37" t="s">
        <v>18</v>
      </c>
      <c r="I3" s="37" t="s">
        <v>19</v>
      </c>
      <c r="J3" s="37" t="s">
        <v>20</v>
      </c>
      <c r="K3" s="37" t="s">
        <v>139</v>
      </c>
      <c r="L3" s="37" t="s">
        <v>141</v>
      </c>
      <c r="M3" s="8" t="s">
        <v>11</v>
      </c>
      <c r="O3"/>
      <c r="P3" s="15" t="s">
        <v>112</v>
      </c>
      <c r="Q3" s="15" t="s">
        <v>112</v>
      </c>
      <c r="R3" s="15" t="s">
        <v>113</v>
      </c>
      <c r="S3" s="15" t="s">
        <v>112</v>
      </c>
      <c r="T3" s="15" t="s">
        <v>114</v>
      </c>
      <c r="V3" s="21"/>
      <c r="W3" s="15" t="s">
        <v>112</v>
      </c>
      <c r="X3" s="15" t="s">
        <v>112</v>
      </c>
      <c r="Y3" s="15" t="s">
        <v>113</v>
      </c>
      <c r="Z3" s="21" t="s">
        <v>112</v>
      </c>
      <c r="AA3" s="22" t="s">
        <v>114</v>
      </c>
    </row>
    <row r="4" spans="1:27" x14ac:dyDescent="0.25">
      <c r="A4" s="37"/>
      <c r="B4" s="37"/>
      <c r="C4" s="40"/>
      <c r="D4" s="37"/>
      <c r="E4" s="37"/>
      <c r="F4" s="37"/>
      <c r="G4" s="37"/>
      <c r="H4" s="37"/>
      <c r="I4" s="37"/>
      <c r="J4" s="37"/>
      <c r="K4" s="37" t="s">
        <v>140</v>
      </c>
      <c r="L4" s="37" t="s">
        <v>142</v>
      </c>
      <c r="O4" s="15" t="s">
        <v>115</v>
      </c>
      <c r="P4" s="15" t="s">
        <v>119</v>
      </c>
      <c r="Q4" s="15" t="s">
        <v>116</v>
      </c>
      <c r="R4" s="15" t="s">
        <v>117</v>
      </c>
      <c r="S4" s="15"/>
      <c r="T4" s="15" t="s">
        <v>117</v>
      </c>
      <c r="V4" s="54" t="s">
        <v>115</v>
      </c>
      <c r="W4" s="55" t="s">
        <v>119</v>
      </c>
      <c r="X4" s="55" t="s">
        <v>116</v>
      </c>
      <c r="Y4" s="55" t="s">
        <v>117</v>
      </c>
      <c r="Z4" s="54"/>
      <c r="AA4" s="56" t="s">
        <v>117</v>
      </c>
    </row>
    <row r="5" spans="1:27" ht="13.8" thickBot="1" x14ac:dyDescent="0.3">
      <c r="A5" s="38" t="s">
        <v>21</v>
      </c>
      <c r="B5" s="38" t="s">
        <v>22</v>
      </c>
      <c r="C5" s="41" t="s">
        <v>23</v>
      </c>
      <c r="D5" s="38" t="s">
        <v>24</v>
      </c>
      <c r="E5" s="38" t="s">
        <v>25</v>
      </c>
      <c r="F5" s="38" t="s">
        <v>26</v>
      </c>
      <c r="G5" s="38" t="s">
        <v>27</v>
      </c>
      <c r="H5" s="38" t="s">
        <v>28</v>
      </c>
      <c r="I5" s="38" t="s">
        <v>29</v>
      </c>
      <c r="J5" s="38" t="s">
        <v>30</v>
      </c>
      <c r="K5" s="38"/>
      <c r="L5" s="38"/>
      <c r="M5" s="46"/>
      <c r="O5"/>
      <c r="P5"/>
      <c r="Q5"/>
      <c r="R5"/>
      <c r="S5"/>
      <c r="T5"/>
    </row>
    <row r="6" spans="1:27" ht="19.5" customHeight="1" x14ac:dyDescent="0.25">
      <c r="A6" s="32" t="str">
        <f>'total &amp; 4-yr ave nonservicing'!A6</f>
        <v xml:space="preserve"> PROCESSING - REPORTING REQUIREMENTS  </v>
      </c>
      <c r="B6" s="33"/>
      <c r="C6" s="34"/>
      <c r="D6" s="33"/>
      <c r="E6" s="33"/>
      <c r="F6" s="33"/>
      <c r="G6" s="33"/>
      <c r="H6" s="33"/>
      <c r="I6" s="5"/>
      <c r="J6" s="42"/>
      <c r="K6" s="5"/>
      <c r="L6" s="33"/>
      <c r="M6" s="45"/>
    </row>
    <row r="7" spans="1:27" x14ac:dyDescent="0.25">
      <c r="A7" s="48" t="s">
        <v>209</v>
      </c>
      <c r="B7" s="7" t="s">
        <v>208</v>
      </c>
      <c r="C7" s="7" t="s">
        <v>31</v>
      </c>
      <c r="D7" s="2">
        <f>'total &amp; 4-yr ave nonservicing'!D7</f>
        <v>4</v>
      </c>
      <c r="E7" s="2">
        <v>1</v>
      </c>
      <c r="F7" s="2">
        <f>(D7)*(E7)</f>
        <v>4</v>
      </c>
      <c r="G7" s="14">
        <v>12</v>
      </c>
      <c r="H7" s="2">
        <f>(F7)*(G7)</f>
        <v>48</v>
      </c>
      <c r="I7" s="3">
        <v>36.980000000000004</v>
      </c>
      <c r="J7" s="3">
        <f>'total &amp; 4-yr ave nonservicing'!J7</f>
        <v>1775.04</v>
      </c>
      <c r="K7" s="2">
        <f t="shared" ref="K7:K37" si="0">+F7/4</f>
        <v>1</v>
      </c>
      <c r="L7" s="2">
        <f t="shared" ref="L7:L37" si="1">+H7/4</f>
        <v>12</v>
      </c>
      <c r="M7" s="3">
        <f t="shared" ref="M7:M37" si="2">+J7/4</f>
        <v>443.76</v>
      </c>
      <c r="O7" s="59">
        <v>1</v>
      </c>
      <c r="P7" s="59">
        <v>0</v>
      </c>
      <c r="Q7" s="59">
        <v>0</v>
      </c>
      <c r="R7" s="59">
        <v>0</v>
      </c>
      <c r="S7" s="59">
        <f>SUM(O7:Q7)</f>
        <v>1</v>
      </c>
      <c r="T7" s="59">
        <f>+R7</f>
        <v>0</v>
      </c>
      <c r="V7" s="9">
        <f>+$J7*O7</f>
        <v>1775.04</v>
      </c>
      <c r="W7" s="9">
        <f t="shared" ref="W7:AA11" si="3">+$J7*P7</f>
        <v>0</v>
      </c>
      <c r="X7" s="9">
        <f t="shared" si="3"/>
        <v>0</v>
      </c>
      <c r="Y7" s="9">
        <f t="shared" si="3"/>
        <v>0</v>
      </c>
      <c r="Z7" s="9">
        <f t="shared" si="3"/>
        <v>1775.04</v>
      </c>
      <c r="AA7" s="9">
        <f t="shared" si="3"/>
        <v>0</v>
      </c>
    </row>
    <row r="8" spans="1:27" x14ac:dyDescent="0.25">
      <c r="A8" s="48" t="s">
        <v>178</v>
      </c>
      <c r="B8" s="7" t="s">
        <v>149</v>
      </c>
      <c r="C8" s="7" t="s">
        <v>31</v>
      </c>
      <c r="D8" s="2">
        <f>'total &amp; 4-yr ave nonservicing'!D8</f>
        <v>4</v>
      </c>
      <c r="E8" s="2" t="s">
        <v>195</v>
      </c>
      <c r="F8" s="2">
        <f>+D8</f>
        <v>4</v>
      </c>
      <c r="G8" s="14">
        <v>0.5</v>
      </c>
      <c r="H8" s="2">
        <f t="shared" ref="H8:H36" si="4">(F8)*(G8)</f>
        <v>2</v>
      </c>
      <c r="I8" s="3">
        <v>36.980000000000004</v>
      </c>
      <c r="J8" s="3">
        <f>'total &amp; 4-yr ave nonservicing'!J8</f>
        <v>73.959999999999994</v>
      </c>
      <c r="K8" s="2">
        <f t="shared" si="0"/>
        <v>1</v>
      </c>
      <c r="L8" s="2">
        <f t="shared" si="1"/>
        <v>0.5</v>
      </c>
      <c r="M8" s="3">
        <f t="shared" si="2"/>
        <v>18.489999999999998</v>
      </c>
      <c r="O8" s="59">
        <v>1</v>
      </c>
      <c r="P8" s="59">
        <v>0</v>
      </c>
      <c r="Q8" s="59">
        <v>0</v>
      </c>
      <c r="R8" s="59">
        <v>0</v>
      </c>
      <c r="S8" s="59">
        <f t="shared" ref="S8:S36" si="5">SUM(O8:Q8)</f>
        <v>1</v>
      </c>
      <c r="T8" s="59">
        <f t="shared" ref="T8:T36" si="6">+R8</f>
        <v>0</v>
      </c>
      <c r="V8" s="9">
        <f t="shared" ref="V8:V11" si="7">+$J8*O8</f>
        <v>73.959999999999994</v>
      </c>
      <c r="W8" s="9">
        <f t="shared" si="3"/>
        <v>0</v>
      </c>
      <c r="X8" s="9">
        <f t="shared" si="3"/>
        <v>0</v>
      </c>
      <c r="Y8" s="9">
        <f t="shared" si="3"/>
        <v>0</v>
      </c>
      <c r="Z8" s="9">
        <f t="shared" si="3"/>
        <v>73.959999999999994</v>
      </c>
      <c r="AA8" s="9">
        <f t="shared" si="3"/>
        <v>0</v>
      </c>
    </row>
    <row r="9" spans="1:27" x14ac:dyDescent="0.25">
      <c r="A9" s="48" t="s">
        <v>179</v>
      </c>
      <c r="B9" s="7" t="s">
        <v>44</v>
      </c>
      <c r="C9" s="7" t="s">
        <v>31</v>
      </c>
      <c r="D9" s="2">
        <f>'total &amp; 4-yr ave nonservicing'!D9</f>
        <v>8</v>
      </c>
      <c r="E9" s="2" t="s">
        <v>195</v>
      </c>
      <c r="F9" s="2">
        <f>+D9</f>
        <v>8</v>
      </c>
      <c r="G9" s="14">
        <v>2.5</v>
      </c>
      <c r="H9" s="2">
        <f t="shared" si="4"/>
        <v>20</v>
      </c>
      <c r="I9" s="3">
        <v>36.980000000000004</v>
      </c>
      <c r="J9" s="3">
        <f>'total &amp; 4-yr ave nonservicing'!J9</f>
        <v>739.59999999999991</v>
      </c>
      <c r="K9" s="2">
        <f t="shared" si="0"/>
        <v>2</v>
      </c>
      <c r="L9" s="2">
        <f t="shared" si="1"/>
        <v>5</v>
      </c>
      <c r="M9" s="3">
        <f t="shared" si="2"/>
        <v>184.89999999999998</v>
      </c>
      <c r="O9" s="59">
        <v>1</v>
      </c>
      <c r="P9" s="59">
        <v>0</v>
      </c>
      <c r="Q9" s="59">
        <v>0</v>
      </c>
      <c r="R9" s="59">
        <v>0</v>
      </c>
      <c r="S9" s="59">
        <f t="shared" si="5"/>
        <v>1</v>
      </c>
      <c r="T9" s="59">
        <f t="shared" si="6"/>
        <v>0</v>
      </c>
      <c r="V9" s="9">
        <f t="shared" si="7"/>
        <v>739.59999999999991</v>
      </c>
      <c r="W9" s="9">
        <f t="shared" si="3"/>
        <v>0</v>
      </c>
      <c r="X9" s="9">
        <f t="shared" si="3"/>
        <v>0</v>
      </c>
      <c r="Y9" s="9">
        <f t="shared" si="3"/>
        <v>0</v>
      </c>
      <c r="Z9" s="9">
        <f t="shared" si="3"/>
        <v>739.59999999999991</v>
      </c>
      <c r="AA9" s="9">
        <f t="shared" si="3"/>
        <v>0</v>
      </c>
    </row>
    <row r="10" spans="1:27" x14ac:dyDescent="0.25">
      <c r="A10" s="48" t="s">
        <v>180</v>
      </c>
      <c r="B10" s="7" t="s">
        <v>45</v>
      </c>
      <c r="C10" s="7" t="s">
        <v>31</v>
      </c>
      <c r="D10" s="2">
        <f>'total &amp; 4-yr ave nonservicing'!D10</f>
        <v>8</v>
      </c>
      <c r="E10" s="2" t="s">
        <v>195</v>
      </c>
      <c r="F10" s="2">
        <f>+D10</f>
        <v>8</v>
      </c>
      <c r="G10" s="14">
        <v>2</v>
      </c>
      <c r="H10" s="2">
        <f t="shared" si="4"/>
        <v>16</v>
      </c>
      <c r="I10" s="3">
        <v>36.980000000000004</v>
      </c>
      <c r="J10" s="3">
        <f>'total &amp; 4-yr ave nonservicing'!J10</f>
        <v>591.67999999999995</v>
      </c>
      <c r="K10" s="2">
        <f t="shared" si="0"/>
        <v>2</v>
      </c>
      <c r="L10" s="2">
        <f t="shared" si="1"/>
        <v>4</v>
      </c>
      <c r="M10" s="3">
        <f t="shared" si="2"/>
        <v>147.91999999999999</v>
      </c>
      <c r="O10" s="59">
        <v>1</v>
      </c>
      <c r="P10" s="59">
        <v>0</v>
      </c>
      <c r="Q10" s="59">
        <v>0</v>
      </c>
      <c r="R10" s="59">
        <v>0</v>
      </c>
      <c r="S10" s="59">
        <f t="shared" si="5"/>
        <v>1</v>
      </c>
      <c r="T10" s="59">
        <f t="shared" si="6"/>
        <v>0</v>
      </c>
      <c r="V10" s="9">
        <f t="shared" si="7"/>
        <v>591.67999999999995</v>
      </c>
      <c r="W10" s="9">
        <f t="shared" si="3"/>
        <v>0</v>
      </c>
      <c r="X10" s="9">
        <f t="shared" si="3"/>
        <v>0</v>
      </c>
      <c r="Y10" s="9">
        <f t="shared" si="3"/>
        <v>0</v>
      </c>
      <c r="Z10" s="9">
        <f t="shared" si="3"/>
        <v>591.67999999999995</v>
      </c>
      <c r="AA10" s="9">
        <f t="shared" si="3"/>
        <v>0</v>
      </c>
    </row>
    <row r="11" spans="1:27" x14ac:dyDescent="0.25">
      <c r="A11" s="48" t="s">
        <v>200</v>
      </c>
      <c r="B11" s="7" t="s">
        <v>49</v>
      </c>
      <c r="C11" s="7" t="s">
        <v>210</v>
      </c>
      <c r="D11" s="2">
        <f>'total &amp; 4-yr ave nonservicing'!D11</f>
        <v>12</v>
      </c>
      <c r="E11" s="2" t="s">
        <v>195</v>
      </c>
      <c r="F11" s="2">
        <f t="shared" ref="F11:F13" si="8">+D11</f>
        <v>12</v>
      </c>
      <c r="G11" s="14">
        <v>0.5</v>
      </c>
      <c r="H11" s="2">
        <f t="shared" si="4"/>
        <v>6</v>
      </c>
      <c r="I11" s="3">
        <v>36.980000000000004</v>
      </c>
      <c r="J11" s="3">
        <f>'total &amp; 4-yr ave nonservicing'!J11</f>
        <v>221.88</v>
      </c>
      <c r="K11" s="2">
        <f t="shared" si="0"/>
        <v>3</v>
      </c>
      <c r="L11" s="2">
        <f t="shared" si="1"/>
        <v>1.5</v>
      </c>
      <c r="M11" s="3">
        <f t="shared" si="2"/>
        <v>55.47</v>
      </c>
      <c r="O11" s="59">
        <v>1</v>
      </c>
      <c r="P11" s="59">
        <v>0</v>
      </c>
      <c r="Q11" s="59">
        <v>0</v>
      </c>
      <c r="R11" s="59">
        <v>0</v>
      </c>
      <c r="S11" s="59">
        <f t="shared" si="5"/>
        <v>1</v>
      </c>
      <c r="T11" s="59">
        <f t="shared" si="6"/>
        <v>0</v>
      </c>
      <c r="V11" s="9">
        <f t="shared" si="7"/>
        <v>221.88</v>
      </c>
      <c r="W11" s="9">
        <f t="shared" si="3"/>
        <v>0</v>
      </c>
      <c r="X11" s="9">
        <f t="shared" si="3"/>
        <v>0</v>
      </c>
      <c r="Y11" s="9">
        <f t="shared" si="3"/>
        <v>0</v>
      </c>
      <c r="Z11" s="9">
        <f t="shared" si="3"/>
        <v>221.88</v>
      </c>
      <c r="AA11" s="9">
        <f t="shared" si="3"/>
        <v>0</v>
      </c>
    </row>
    <row r="12" spans="1:27" x14ac:dyDescent="0.25">
      <c r="A12" s="48" t="s">
        <v>205</v>
      </c>
      <c r="B12" s="7" t="s">
        <v>202</v>
      </c>
      <c r="C12" s="7" t="s">
        <v>32</v>
      </c>
      <c r="D12" s="2">
        <f>'total &amp; 4-yr ave nonservicing'!D12</f>
        <v>17</v>
      </c>
      <c r="E12" s="2" t="s">
        <v>195</v>
      </c>
      <c r="F12" s="2">
        <f t="shared" si="8"/>
        <v>17</v>
      </c>
      <c r="G12" s="14">
        <v>1.5</v>
      </c>
      <c r="H12" s="2">
        <f t="shared" si="4"/>
        <v>25.5</v>
      </c>
      <c r="I12" s="3">
        <v>36.980000000000004</v>
      </c>
      <c r="J12" s="3">
        <f>'total &amp; 4-yr ave nonservicing'!J12</f>
        <v>942.9899999999999</v>
      </c>
      <c r="K12" s="2">
        <f t="shared" si="0"/>
        <v>4.25</v>
      </c>
      <c r="L12" s="2">
        <f t="shared" si="1"/>
        <v>6.375</v>
      </c>
      <c r="M12" s="3">
        <f t="shared" si="2"/>
        <v>235.74749999999997</v>
      </c>
      <c r="O12" s="59">
        <v>1</v>
      </c>
      <c r="P12" s="59">
        <v>0</v>
      </c>
      <c r="Q12" s="59">
        <v>0</v>
      </c>
      <c r="R12" s="59">
        <v>0</v>
      </c>
      <c r="S12" s="59">
        <f t="shared" si="5"/>
        <v>1</v>
      </c>
      <c r="T12" s="59">
        <f t="shared" si="6"/>
        <v>0</v>
      </c>
      <c r="V12" s="9">
        <f t="shared" ref="V12:V16" si="9">+$J12*O12</f>
        <v>942.9899999999999</v>
      </c>
      <c r="W12" s="9">
        <f t="shared" ref="W12:W16" si="10">+$J12*P12</f>
        <v>0</v>
      </c>
      <c r="X12" s="9">
        <f t="shared" ref="X12:X16" si="11">+$J12*Q12</f>
        <v>0</v>
      </c>
      <c r="Y12" s="9">
        <f t="shared" ref="Y12:Y16" si="12">+$J12*R12</f>
        <v>0</v>
      </c>
      <c r="Z12" s="9">
        <f t="shared" ref="Z12:Z16" si="13">+$J12*S12</f>
        <v>942.9899999999999</v>
      </c>
      <c r="AA12" s="9">
        <f t="shared" ref="AA12:AA16" si="14">+$J12*T12</f>
        <v>0</v>
      </c>
    </row>
    <row r="13" spans="1:27" x14ac:dyDescent="0.25">
      <c r="A13" s="48" t="s">
        <v>206</v>
      </c>
      <c r="B13" s="7" t="s">
        <v>203</v>
      </c>
      <c r="C13" s="7" t="s">
        <v>32</v>
      </c>
      <c r="D13" s="2">
        <f>'total &amp; 4-yr ave nonservicing'!D13</f>
        <v>28</v>
      </c>
      <c r="E13" s="2" t="s">
        <v>195</v>
      </c>
      <c r="F13" s="2">
        <f t="shared" si="8"/>
        <v>28</v>
      </c>
      <c r="G13" s="14">
        <v>1.5</v>
      </c>
      <c r="H13" s="2">
        <f t="shared" si="4"/>
        <v>42</v>
      </c>
      <c r="I13" s="3">
        <v>36.980000000000004</v>
      </c>
      <c r="J13" s="3">
        <f>'total &amp; 4-yr ave nonservicing'!J13</f>
        <v>1553.1599999999999</v>
      </c>
      <c r="K13" s="2">
        <f t="shared" si="0"/>
        <v>7</v>
      </c>
      <c r="L13" s="2">
        <f t="shared" si="1"/>
        <v>10.5</v>
      </c>
      <c r="M13" s="3">
        <f t="shared" si="2"/>
        <v>388.28999999999996</v>
      </c>
      <c r="O13" s="59">
        <v>1</v>
      </c>
      <c r="P13" s="59">
        <v>0</v>
      </c>
      <c r="Q13" s="59">
        <v>0</v>
      </c>
      <c r="R13" s="59">
        <v>0</v>
      </c>
      <c r="S13" s="59">
        <f t="shared" si="5"/>
        <v>1</v>
      </c>
      <c r="T13" s="59">
        <f t="shared" si="6"/>
        <v>0</v>
      </c>
      <c r="V13" s="9">
        <f t="shared" si="9"/>
        <v>1553.1599999999999</v>
      </c>
      <c r="W13" s="9">
        <f t="shared" si="10"/>
        <v>0</v>
      </c>
      <c r="X13" s="9">
        <f t="shared" si="11"/>
        <v>0</v>
      </c>
      <c r="Y13" s="9">
        <f t="shared" si="12"/>
        <v>0</v>
      </c>
      <c r="Z13" s="9">
        <f t="shared" si="13"/>
        <v>1553.1599999999999</v>
      </c>
      <c r="AA13" s="9">
        <f t="shared" si="14"/>
        <v>0</v>
      </c>
    </row>
    <row r="14" spans="1:27" ht="13.5" customHeight="1" x14ac:dyDescent="0.25">
      <c r="A14" s="48" t="s">
        <v>207</v>
      </c>
      <c r="B14" s="7" t="s">
        <v>204</v>
      </c>
      <c r="C14" s="7" t="s">
        <v>32</v>
      </c>
      <c r="D14" s="2">
        <f>'total &amp; 4-yr ave nonservicing'!D14</f>
        <v>38</v>
      </c>
      <c r="E14" s="2">
        <v>1</v>
      </c>
      <c r="F14" s="2">
        <f>(D14)*(E14)</f>
        <v>38</v>
      </c>
      <c r="G14" s="14">
        <v>1.5</v>
      </c>
      <c r="H14" s="2">
        <f t="shared" si="4"/>
        <v>57</v>
      </c>
      <c r="I14" s="3">
        <v>36.980000000000004</v>
      </c>
      <c r="J14" s="3">
        <f>'total &amp; 4-yr ave nonservicing'!J14</f>
        <v>2107.8599999999997</v>
      </c>
      <c r="K14" s="2">
        <f t="shared" si="0"/>
        <v>9.5</v>
      </c>
      <c r="L14" s="2">
        <f t="shared" si="1"/>
        <v>14.25</v>
      </c>
      <c r="M14" s="3">
        <f t="shared" si="2"/>
        <v>526.96499999999992</v>
      </c>
      <c r="O14" s="59">
        <v>1</v>
      </c>
      <c r="P14" s="59">
        <v>0</v>
      </c>
      <c r="Q14" s="59">
        <v>0</v>
      </c>
      <c r="R14" s="59">
        <v>0</v>
      </c>
      <c r="S14" s="59">
        <f t="shared" si="5"/>
        <v>1</v>
      </c>
      <c r="T14" s="59">
        <f t="shared" si="6"/>
        <v>0</v>
      </c>
      <c r="V14" s="9">
        <f t="shared" si="9"/>
        <v>2107.8599999999997</v>
      </c>
      <c r="W14" s="9">
        <f t="shared" si="10"/>
        <v>0</v>
      </c>
      <c r="X14" s="9">
        <f t="shared" si="11"/>
        <v>0</v>
      </c>
      <c r="Y14" s="9">
        <f t="shared" si="12"/>
        <v>0</v>
      </c>
      <c r="Z14" s="9">
        <f t="shared" si="13"/>
        <v>2107.8599999999997</v>
      </c>
      <c r="AA14" s="9">
        <f t="shared" si="14"/>
        <v>0</v>
      </c>
    </row>
    <row r="15" spans="1:27" x14ac:dyDescent="0.25">
      <c r="A15" s="48" t="s">
        <v>201</v>
      </c>
      <c r="B15" s="7" t="s">
        <v>40</v>
      </c>
      <c r="C15" s="7" t="s">
        <v>31</v>
      </c>
      <c r="D15" s="2">
        <f>'total &amp; 4-yr ave nonservicing'!D15</f>
        <v>38</v>
      </c>
      <c r="E15" s="2">
        <v>1</v>
      </c>
      <c r="F15" s="2">
        <f>+D15</f>
        <v>38</v>
      </c>
      <c r="G15" s="14">
        <v>8</v>
      </c>
      <c r="H15" s="2">
        <f t="shared" si="4"/>
        <v>304</v>
      </c>
      <c r="I15" s="3">
        <v>36.980000000000004</v>
      </c>
      <c r="J15" s="3">
        <f>'total &amp; 4-yr ave nonservicing'!J15</f>
        <v>11241.919999999998</v>
      </c>
      <c r="K15" s="2">
        <f t="shared" si="0"/>
        <v>9.5</v>
      </c>
      <c r="L15" s="2">
        <f t="shared" si="1"/>
        <v>76</v>
      </c>
      <c r="M15" s="3">
        <f t="shared" si="2"/>
        <v>2810.4799999999996</v>
      </c>
      <c r="O15" s="59">
        <v>1</v>
      </c>
      <c r="P15" s="59">
        <v>0</v>
      </c>
      <c r="Q15" s="59">
        <v>0</v>
      </c>
      <c r="R15" s="59">
        <v>0</v>
      </c>
      <c r="S15" s="59">
        <f t="shared" si="5"/>
        <v>1</v>
      </c>
      <c r="T15" s="59">
        <f t="shared" si="6"/>
        <v>0</v>
      </c>
      <c r="V15" s="9">
        <f t="shared" si="9"/>
        <v>11241.919999999998</v>
      </c>
      <c r="W15" s="9">
        <f t="shared" si="10"/>
        <v>0</v>
      </c>
      <c r="X15" s="9">
        <f t="shared" si="11"/>
        <v>0</v>
      </c>
      <c r="Y15" s="9">
        <f t="shared" si="12"/>
        <v>0</v>
      </c>
      <c r="Z15" s="9">
        <f t="shared" si="13"/>
        <v>11241.919999999998</v>
      </c>
      <c r="AA15" s="9">
        <f t="shared" si="14"/>
        <v>0</v>
      </c>
    </row>
    <row r="16" spans="1:27" ht="26.4" x14ac:dyDescent="0.25">
      <c r="A16" s="48" t="s">
        <v>197</v>
      </c>
      <c r="B16" s="7" t="s">
        <v>43</v>
      </c>
      <c r="C16" s="7" t="s">
        <v>125</v>
      </c>
      <c r="D16" s="2">
        <f>'total &amp; 4-yr ave nonservicing'!D16</f>
        <v>38</v>
      </c>
      <c r="E16" s="2">
        <v>1</v>
      </c>
      <c r="F16" s="2">
        <f t="shared" ref="F16:F36" si="15">(D16)*(E16)</f>
        <v>38</v>
      </c>
      <c r="G16" s="14">
        <v>6</v>
      </c>
      <c r="H16" s="2">
        <f t="shared" si="4"/>
        <v>228</v>
      </c>
      <c r="I16" s="3">
        <v>36.980000000000004</v>
      </c>
      <c r="J16" s="3">
        <f>'total &amp; 4-yr ave nonservicing'!J16</f>
        <v>8431.4399999999987</v>
      </c>
      <c r="K16" s="2">
        <f t="shared" si="0"/>
        <v>9.5</v>
      </c>
      <c r="L16" s="2">
        <f t="shared" si="1"/>
        <v>57</v>
      </c>
      <c r="M16" s="3">
        <f t="shared" si="2"/>
        <v>2107.8599999999997</v>
      </c>
      <c r="O16" s="59">
        <v>1</v>
      </c>
      <c r="P16" s="59">
        <v>0</v>
      </c>
      <c r="Q16" s="59">
        <v>0</v>
      </c>
      <c r="R16" s="59">
        <v>0</v>
      </c>
      <c r="S16" s="59">
        <f t="shared" si="5"/>
        <v>1</v>
      </c>
      <c r="T16" s="59">
        <f t="shared" si="6"/>
        <v>0</v>
      </c>
      <c r="V16" s="9">
        <f t="shared" si="9"/>
        <v>8431.4399999999987</v>
      </c>
      <c r="W16" s="9">
        <f t="shared" si="10"/>
        <v>0</v>
      </c>
      <c r="X16" s="9">
        <f t="shared" si="11"/>
        <v>0</v>
      </c>
      <c r="Y16" s="9">
        <f t="shared" si="12"/>
        <v>0</v>
      </c>
      <c r="Z16" s="9">
        <f t="shared" si="13"/>
        <v>8431.4399999999987</v>
      </c>
      <c r="AA16" s="9">
        <f t="shared" si="14"/>
        <v>0</v>
      </c>
    </row>
    <row r="17" spans="1:27" x14ac:dyDescent="0.25">
      <c r="A17" s="48" t="s">
        <v>183</v>
      </c>
      <c r="B17" s="7" t="s">
        <v>76</v>
      </c>
      <c r="C17" s="7" t="s">
        <v>31</v>
      </c>
      <c r="D17" s="2">
        <f>'total &amp; 4-yr ave nonservicing'!D17</f>
        <v>3</v>
      </c>
      <c r="E17" s="2">
        <v>1</v>
      </c>
      <c r="F17" s="2">
        <f t="shared" si="15"/>
        <v>3</v>
      </c>
      <c r="G17" s="14">
        <v>1</v>
      </c>
      <c r="H17" s="2">
        <f t="shared" si="4"/>
        <v>3</v>
      </c>
      <c r="I17" s="3">
        <v>36.980000000000004</v>
      </c>
      <c r="J17" s="3">
        <f>'total &amp; 4-yr ave nonservicing'!J17</f>
        <v>110.94</v>
      </c>
      <c r="K17" s="2">
        <f t="shared" si="0"/>
        <v>0.75</v>
      </c>
      <c r="L17" s="2">
        <f t="shared" si="1"/>
        <v>0.75</v>
      </c>
      <c r="M17" s="3">
        <f t="shared" si="2"/>
        <v>27.734999999999999</v>
      </c>
      <c r="O17" s="59">
        <v>1</v>
      </c>
      <c r="P17" s="59">
        <v>0</v>
      </c>
      <c r="Q17" s="59">
        <v>0</v>
      </c>
      <c r="R17" s="59">
        <v>0</v>
      </c>
      <c r="S17" s="59">
        <f t="shared" si="5"/>
        <v>1</v>
      </c>
      <c r="T17" s="59">
        <f t="shared" si="6"/>
        <v>0</v>
      </c>
      <c r="V17" s="9">
        <f t="shared" ref="V17:V36" si="16">+$J17*O17</f>
        <v>110.94</v>
      </c>
      <c r="W17" s="9">
        <f t="shared" ref="W17:W36" si="17">+$J17*P17</f>
        <v>0</v>
      </c>
      <c r="X17" s="9">
        <f t="shared" ref="X17:X36" si="18">+$J17*Q17</f>
        <v>0</v>
      </c>
      <c r="Y17" s="9">
        <f t="shared" ref="Y17:Y36" si="19">+$J17*R17</f>
        <v>0</v>
      </c>
      <c r="Z17" s="9">
        <f t="shared" ref="Z17:Z36" si="20">+$J17*S17</f>
        <v>110.94</v>
      </c>
      <c r="AA17" s="9">
        <f t="shared" ref="AA17:AA22" si="21">+R17*T17</f>
        <v>0</v>
      </c>
    </row>
    <row r="18" spans="1:27" x14ac:dyDescent="0.25">
      <c r="A18" s="48" t="s">
        <v>184</v>
      </c>
      <c r="B18" s="7" t="s">
        <v>75</v>
      </c>
      <c r="C18" s="7" t="s">
        <v>31</v>
      </c>
      <c r="D18" s="2">
        <f>'total &amp; 4-yr ave nonservicing'!D18</f>
        <v>1</v>
      </c>
      <c r="E18" s="2">
        <v>1</v>
      </c>
      <c r="F18" s="2">
        <f t="shared" si="15"/>
        <v>1</v>
      </c>
      <c r="G18" s="14">
        <v>1</v>
      </c>
      <c r="H18" s="2">
        <f t="shared" si="4"/>
        <v>1</v>
      </c>
      <c r="I18" s="3">
        <v>36.980000000000004</v>
      </c>
      <c r="J18" s="3">
        <f>'total &amp; 4-yr ave nonservicing'!J18</f>
        <v>36.979999999999997</v>
      </c>
      <c r="K18" s="2">
        <f t="shared" si="0"/>
        <v>0.25</v>
      </c>
      <c r="L18" s="2">
        <f t="shared" si="1"/>
        <v>0.25</v>
      </c>
      <c r="M18" s="3">
        <f t="shared" si="2"/>
        <v>9.2449999999999992</v>
      </c>
      <c r="O18" s="59">
        <v>1</v>
      </c>
      <c r="P18" s="59">
        <v>0</v>
      </c>
      <c r="Q18" s="59">
        <v>0</v>
      </c>
      <c r="R18" s="59">
        <v>0</v>
      </c>
      <c r="S18" s="59">
        <f t="shared" si="5"/>
        <v>1</v>
      </c>
      <c r="T18" s="59">
        <f t="shared" si="6"/>
        <v>0</v>
      </c>
      <c r="V18" s="9">
        <f t="shared" si="16"/>
        <v>36.979999999999997</v>
      </c>
      <c r="W18" s="9">
        <f t="shared" si="17"/>
        <v>0</v>
      </c>
      <c r="X18" s="9">
        <f t="shared" si="18"/>
        <v>0</v>
      </c>
      <c r="Y18" s="9">
        <f t="shared" si="19"/>
        <v>0</v>
      </c>
      <c r="Z18" s="9">
        <f t="shared" si="20"/>
        <v>36.979999999999997</v>
      </c>
      <c r="AA18" s="9">
        <f t="shared" si="21"/>
        <v>0</v>
      </c>
    </row>
    <row r="19" spans="1:27" ht="26.4" x14ac:dyDescent="0.25">
      <c r="A19" s="53" t="s">
        <v>199</v>
      </c>
      <c r="B19" s="7" t="s">
        <v>46</v>
      </c>
      <c r="C19" s="7" t="s">
        <v>31</v>
      </c>
      <c r="D19" s="2">
        <f>'total &amp; 4-yr ave nonservicing'!D19</f>
        <v>29</v>
      </c>
      <c r="E19" s="2">
        <v>1</v>
      </c>
      <c r="F19" s="2">
        <f t="shared" si="15"/>
        <v>29</v>
      </c>
      <c r="G19" s="14">
        <v>4</v>
      </c>
      <c r="H19" s="2">
        <f t="shared" si="4"/>
        <v>116</v>
      </c>
      <c r="I19" s="3">
        <v>36.980000000000004</v>
      </c>
      <c r="J19" s="3">
        <f>'total &amp; 4-yr ave nonservicing'!J19</f>
        <v>4289.68</v>
      </c>
      <c r="K19" s="2">
        <f t="shared" si="0"/>
        <v>7.25</v>
      </c>
      <c r="L19" s="2">
        <f t="shared" si="1"/>
        <v>29</v>
      </c>
      <c r="M19" s="3">
        <f t="shared" si="2"/>
        <v>1072.42</v>
      </c>
      <c r="O19" s="59">
        <v>1</v>
      </c>
      <c r="P19" s="59">
        <v>0</v>
      </c>
      <c r="Q19" s="59">
        <v>0</v>
      </c>
      <c r="R19" s="59">
        <v>0</v>
      </c>
      <c r="S19" s="59">
        <f t="shared" si="5"/>
        <v>1</v>
      </c>
      <c r="T19" s="59">
        <f t="shared" si="6"/>
        <v>0</v>
      </c>
      <c r="V19" s="9">
        <f t="shared" si="16"/>
        <v>4289.68</v>
      </c>
      <c r="W19" s="9">
        <f t="shared" si="17"/>
        <v>0</v>
      </c>
      <c r="X19" s="9">
        <f t="shared" si="18"/>
        <v>0</v>
      </c>
      <c r="Y19" s="9">
        <f t="shared" si="19"/>
        <v>0</v>
      </c>
      <c r="Z19" s="9">
        <f t="shared" si="20"/>
        <v>4289.68</v>
      </c>
      <c r="AA19" s="9">
        <f t="shared" si="21"/>
        <v>0</v>
      </c>
    </row>
    <row r="20" spans="1:27" x14ac:dyDescent="0.25">
      <c r="A20" s="53" t="s">
        <v>198</v>
      </c>
      <c r="B20" s="7" t="s">
        <v>73</v>
      </c>
      <c r="C20" s="7" t="s">
        <v>31</v>
      </c>
      <c r="D20" s="2">
        <f>'total &amp; 4-yr ave nonservicing'!D20</f>
        <v>26</v>
      </c>
      <c r="E20" s="2">
        <v>1</v>
      </c>
      <c r="F20" s="2">
        <f t="shared" si="15"/>
        <v>26</v>
      </c>
      <c r="G20" s="14">
        <v>1</v>
      </c>
      <c r="H20" s="2">
        <f t="shared" si="4"/>
        <v>26</v>
      </c>
      <c r="I20" s="3">
        <v>36.980000000000004</v>
      </c>
      <c r="J20" s="3">
        <f>'total &amp; 4-yr ave nonservicing'!J20</f>
        <v>961.48</v>
      </c>
      <c r="K20" s="2">
        <f t="shared" si="0"/>
        <v>6.5</v>
      </c>
      <c r="L20" s="2">
        <f t="shared" si="1"/>
        <v>6.5</v>
      </c>
      <c r="M20" s="3">
        <f t="shared" si="2"/>
        <v>240.37</v>
      </c>
      <c r="O20" s="59">
        <v>1</v>
      </c>
      <c r="P20" s="59">
        <v>0</v>
      </c>
      <c r="Q20" s="59">
        <v>0</v>
      </c>
      <c r="R20" s="59">
        <v>0</v>
      </c>
      <c r="S20" s="59">
        <f t="shared" si="5"/>
        <v>1</v>
      </c>
      <c r="T20" s="59">
        <f t="shared" si="6"/>
        <v>0</v>
      </c>
      <c r="V20" s="9">
        <f t="shared" si="16"/>
        <v>961.48</v>
      </c>
      <c r="W20" s="9">
        <f t="shared" si="17"/>
        <v>0</v>
      </c>
      <c r="X20" s="9">
        <f t="shared" si="18"/>
        <v>0</v>
      </c>
      <c r="Y20" s="9">
        <f t="shared" si="19"/>
        <v>0</v>
      </c>
      <c r="Z20" s="9">
        <f t="shared" si="20"/>
        <v>961.48</v>
      </c>
      <c r="AA20" s="9">
        <f t="shared" si="21"/>
        <v>0</v>
      </c>
    </row>
    <row r="21" spans="1:27" x14ac:dyDescent="0.25">
      <c r="A21" s="48" t="s">
        <v>182</v>
      </c>
      <c r="B21" s="7" t="s">
        <v>74</v>
      </c>
      <c r="C21" s="7" t="s">
        <v>31</v>
      </c>
      <c r="D21" s="2">
        <f>'total &amp; 4-yr ave nonservicing'!D21</f>
        <v>0</v>
      </c>
      <c r="E21" s="2">
        <v>1</v>
      </c>
      <c r="F21" s="2">
        <f t="shared" si="15"/>
        <v>0</v>
      </c>
      <c r="G21" s="14">
        <v>3</v>
      </c>
      <c r="H21" s="2">
        <f t="shared" si="4"/>
        <v>0</v>
      </c>
      <c r="I21" s="3">
        <v>36.980000000000004</v>
      </c>
      <c r="J21" s="3">
        <f>'total &amp; 4-yr ave nonservicing'!J21</f>
        <v>0</v>
      </c>
      <c r="K21" s="2">
        <f t="shared" si="0"/>
        <v>0</v>
      </c>
      <c r="L21" s="2">
        <f t="shared" si="1"/>
        <v>0</v>
      </c>
      <c r="M21" s="3">
        <f t="shared" si="2"/>
        <v>0</v>
      </c>
      <c r="O21" s="59">
        <v>1</v>
      </c>
      <c r="P21" s="59">
        <v>0</v>
      </c>
      <c r="Q21" s="59">
        <v>0</v>
      </c>
      <c r="R21" s="59">
        <v>0</v>
      </c>
      <c r="S21" s="59">
        <f t="shared" si="5"/>
        <v>1</v>
      </c>
      <c r="T21" s="59">
        <f t="shared" si="6"/>
        <v>0</v>
      </c>
      <c r="V21" s="9">
        <f t="shared" si="16"/>
        <v>0</v>
      </c>
      <c r="W21" s="9">
        <f t="shared" si="17"/>
        <v>0</v>
      </c>
      <c r="X21" s="9">
        <f t="shared" si="18"/>
        <v>0</v>
      </c>
      <c r="Y21" s="9">
        <f t="shared" si="19"/>
        <v>0</v>
      </c>
      <c r="Z21" s="9">
        <f t="shared" si="20"/>
        <v>0</v>
      </c>
      <c r="AA21" s="9">
        <f t="shared" si="21"/>
        <v>0</v>
      </c>
    </row>
    <row r="22" spans="1:27" ht="26.4" x14ac:dyDescent="0.25">
      <c r="A22" s="48" t="s">
        <v>157</v>
      </c>
      <c r="B22" s="7" t="s">
        <v>83</v>
      </c>
      <c r="C22" s="7" t="s">
        <v>31</v>
      </c>
      <c r="D22" s="2">
        <f>'total &amp; 4-yr ave nonservicing'!D23</f>
        <v>29</v>
      </c>
      <c r="E22" s="2">
        <v>1</v>
      </c>
      <c r="F22" s="2">
        <f t="shared" si="15"/>
        <v>29</v>
      </c>
      <c r="G22" s="14">
        <v>8</v>
      </c>
      <c r="H22" s="2">
        <f t="shared" si="4"/>
        <v>232</v>
      </c>
      <c r="I22" s="3">
        <v>36.980000000000004</v>
      </c>
      <c r="J22" s="3">
        <f>'total &amp; 4-yr ave nonservicing'!J23</f>
        <v>8579.36</v>
      </c>
      <c r="K22" s="2">
        <f t="shared" si="0"/>
        <v>7.25</v>
      </c>
      <c r="L22" s="2">
        <f t="shared" si="1"/>
        <v>58</v>
      </c>
      <c r="M22" s="3">
        <f t="shared" si="2"/>
        <v>2144.84</v>
      </c>
      <c r="O22" s="59">
        <v>1</v>
      </c>
      <c r="P22" s="59">
        <v>0</v>
      </c>
      <c r="Q22" s="59">
        <v>0</v>
      </c>
      <c r="R22" s="59">
        <v>0</v>
      </c>
      <c r="S22" s="59">
        <f t="shared" si="5"/>
        <v>1</v>
      </c>
      <c r="T22" s="59">
        <f t="shared" si="6"/>
        <v>0</v>
      </c>
      <c r="V22" s="9">
        <f t="shared" si="16"/>
        <v>8579.36</v>
      </c>
      <c r="W22" s="9">
        <f t="shared" si="17"/>
        <v>0</v>
      </c>
      <c r="X22" s="9">
        <f t="shared" si="18"/>
        <v>0</v>
      </c>
      <c r="Y22" s="9">
        <f t="shared" si="19"/>
        <v>0</v>
      </c>
      <c r="Z22" s="9">
        <f t="shared" si="20"/>
        <v>8579.36</v>
      </c>
      <c r="AA22" s="9">
        <f t="shared" si="21"/>
        <v>0</v>
      </c>
    </row>
    <row r="23" spans="1:27" ht="13.5" customHeight="1" x14ac:dyDescent="0.25">
      <c r="A23" s="97" t="s">
        <v>259</v>
      </c>
      <c r="B23" s="7" t="s">
        <v>71</v>
      </c>
      <c r="C23" s="7" t="s">
        <v>31</v>
      </c>
      <c r="D23" s="2">
        <f>'total &amp; 4-yr ave nonservicing'!D24</f>
        <v>26</v>
      </c>
      <c r="E23" s="2">
        <v>4</v>
      </c>
      <c r="F23" s="2">
        <f t="shared" si="15"/>
        <v>104</v>
      </c>
      <c r="G23" s="14">
        <v>4</v>
      </c>
      <c r="H23" s="2">
        <f t="shared" si="4"/>
        <v>416</v>
      </c>
      <c r="I23" s="3">
        <v>36.980000000000004</v>
      </c>
      <c r="J23" s="3">
        <f>'total &amp; 4-yr ave nonservicing'!J24</f>
        <v>15383.68</v>
      </c>
      <c r="K23" s="2">
        <f t="shared" si="0"/>
        <v>26</v>
      </c>
      <c r="L23" s="2">
        <f t="shared" si="1"/>
        <v>104</v>
      </c>
      <c r="M23" s="3">
        <f t="shared" si="2"/>
        <v>3845.92</v>
      </c>
      <c r="O23" s="59">
        <v>1</v>
      </c>
      <c r="P23" s="59">
        <v>0</v>
      </c>
      <c r="Q23" s="59">
        <v>0</v>
      </c>
      <c r="R23" s="59">
        <v>0</v>
      </c>
      <c r="S23" s="59">
        <f t="shared" si="5"/>
        <v>1</v>
      </c>
      <c r="T23" s="59">
        <f t="shared" si="6"/>
        <v>0</v>
      </c>
      <c r="V23" s="9">
        <f t="shared" si="16"/>
        <v>15383.68</v>
      </c>
      <c r="W23" s="9">
        <f t="shared" si="17"/>
        <v>0</v>
      </c>
      <c r="X23" s="9">
        <f t="shared" si="18"/>
        <v>0</v>
      </c>
      <c r="Y23" s="9">
        <f t="shared" si="19"/>
        <v>0</v>
      </c>
      <c r="Z23" s="9">
        <f t="shared" si="20"/>
        <v>15383.68</v>
      </c>
      <c r="AA23" s="9">
        <f t="shared" ref="AA23:AA36" si="22">+R23*T23</f>
        <v>0</v>
      </c>
    </row>
    <row r="24" spans="1:27" x14ac:dyDescent="0.25">
      <c r="A24" s="48" t="s">
        <v>152</v>
      </c>
      <c r="B24" s="7" t="s">
        <v>88</v>
      </c>
      <c r="C24" s="7" t="s">
        <v>31</v>
      </c>
      <c r="D24" s="2">
        <f>'total &amp; 4-yr ave nonservicing'!D25</f>
        <v>24</v>
      </c>
      <c r="E24" s="2">
        <v>1</v>
      </c>
      <c r="F24" s="2">
        <f t="shared" si="15"/>
        <v>24</v>
      </c>
      <c r="G24" s="14">
        <v>22</v>
      </c>
      <c r="H24" s="2">
        <f t="shared" si="4"/>
        <v>528</v>
      </c>
      <c r="I24" s="3">
        <v>36.980000000000004</v>
      </c>
      <c r="J24" s="3">
        <f>'total &amp; 4-yr ave nonservicing'!J25</f>
        <v>19525.439999999999</v>
      </c>
      <c r="K24" s="2">
        <f t="shared" si="0"/>
        <v>6</v>
      </c>
      <c r="L24" s="2">
        <f t="shared" si="1"/>
        <v>132</v>
      </c>
      <c r="M24" s="3">
        <f t="shared" si="2"/>
        <v>4881.3599999999997</v>
      </c>
      <c r="O24" s="59">
        <v>0.8</v>
      </c>
      <c r="P24" s="59">
        <v>0</v>
      </c>
      <c r="Q24" s="59">
        <v>0.2</v>
      </c>
      <c r="R24" s="59">
        <v>0</v>
      </c>
      <c r="S24" s="59">
        <f t="shared" si="5"/>
        <v>1</v>
      </c>
      <c r="T24" s="59">
        <f t="shared" si="6"/>
        <v>0</v>
      </c>
      <c r="V24" s="9">
        <f t="shared" si="16"/>
        <v>15620.351999999999</v>
      </c>
      <c r="W24" s="9">
        <f t="shared" si="17"/>
        <v>0</v>
      </c>
      <c r="X24" s="9">
        <f t="shared" si="18"/>
        <v>3905.0879999999997</v>
      </c>
      <c r="Y24" s="9">
        <f t="shared" si="19"/>
        <v>0</v>
      </c>
      <c r="Z24" s="9">
        <f t="shared" si="20"/>
        <v>19525.439999999999</v>
      </c>
      <c r="AA24" s="9">
        <f t="shared" si="22"/>
        <v>0</v>
      </c>
    </row>
    <row r="25" spans="1:27" x14ac:dyDescent="0.25">
      <c r="A25" s="48" t="s">
        <v>152</v>
      </c>
      <c r="B25" s="7" t="s">
        <v>85</v>
      </c>
      <c r="C25" s="7"/>
      <c r="D25" s="2">
        <f>'total &amp; 4-yr ave nonservicing'!D26</f>
        <v>20</v>
      </c>
      <c r="E25" s="2">
        <v>1</v>
      </c>
      <c r="F25" s="2">
        <f t="shared" si="15"/>
        <v>20</v>
      </c>
      <c r="G25" s="14">
        <v>18</v>
      </c>
      <c r="H25" s="2">
        <f t="shared" si="4"/>
        <v>360</v>
      </c>
      <c r="I25" s="3">
        <v>36.980000000000004</v>
      </c>
      <c r="J25" s="3">
        <f>'total &amp; 4-yr ave nonservicing'!J26</f>
        <v>13312.8</v>
      </c>
      <c r="K25" s="2">
        <f t="shared" si="0"/>
        <v>5</v>
      </c>
      <c r="L25" s="2">
        <f t="shared" si="1"/>
        <v>90</v>
      </c>
      <c r="M25" s="3">
        <f t="shared" si="2"/>
        <v>3328.2</v>
      </c>
      <c r="O25" s="59">
        <v>0.8</v>
      </c>
      <c r="P25" s="59">
        <v>0</v>
      </c>
      <c r="Q25" s="59">
        <v>0.2</v>
      </c>
      <c r="R25" s="59">
        <v>0</v>
      </c>
      <c r="S25" s="59">
        <f t="shared" si="5"/>
        <v>1</v>
      </c>
      <c r="T25" s="59">
        <f t="shared" si="6"/>
        <v>0</v>
      </c>
      <c r="V25" s="9">
        <f t="shared" si="16"/>
        <v>10650.24</v>
      </c>
      <c r="W25" s="9">
        <f t="shared" si="17"/>
        <v>0</v>
      </c>
      <c r="X25" s="9">
        <f t="shared" si="18"/>
        <v>2662.56</v>
      </c>
      <c r="Y25" s="9">
        <f t="shared" si="19"/>
        <v>0</v>
      </c>
      <c r="Z25" s="9">
        <f t="shared" si="20"/>
        <v>13312.8</v>
      </c>
      <c r="AA25" s="9">
        <f t="shared" si="22"/>
        <v>0</v>
      </c>
    </row>
    <row r="26" spans="1:27" ht="26.25" customHeight="1" x14ac:dyDescent="0.25">
      <c r="A26" s="48" t="s">
        <v>156</v>
      </c>
      <c r="B26" s="7" t="s">
        <v>41</v>
      </c>
      <c r="C26" s="7" t="s">
        <v>31</v>
      </c>
      <c r="D26" s="2">
        <f>'total &amp; 4-yr ave nonservicing'!D27</f>
        <v>30</v>
      </c>
      <c r="E26" s="2">
        <v>1</v>
      </c>
      <c r="F26" s="2">
        <f t="shared" si="15"/>
        <v>30</v>
      </c>
      <c r="G26" s="14">
        <v>2</v>
      </c>
      <c r="H26" s="2">
        <f t="shared" si="4"/>
        <v>60</v>
      </c>
      <c r="I26" s="3">
        <v>36.980000000000004</v>
      </c>
      <c r="J26" s="3">
        <f>'total &amp; 4-yr ave nonservicing'!J27</f>
        <v>2218.8000000000002</v>
      </c>
      <c r="K26" s="2">
        <f t="shared" si="0"/>
        <v>7.5</v>
      </c>
      <c r="L26" s="2">
        <f t="shared" si="1"/>
        <v>15</v>
      </c>
      <c r="M26" s="3">
        <f t="shared" si="2"/>
        <v>554.70000000000005</v>
      </c>
      <c r="O26" s="59">
        <v>1</v>
      </c>
      <c r="P26" s="59">
        <v>0</v>
      </c>
      <c r="Q26" s="59">
        <v>0</v>
      </c>
      <c r="R26" s="59">
        <v>0</v>
      </c>
      <c r="S26" s="59">
        <f t="shared" si="5"/>
        <v>1</v>
      </c>
      <c r="T26" s="59">
        <f t="shared" si="6"/>
        <v>0</v>
      </c>
      <c r="V26" s="9">
        <f t="shared" si="16"/>
        <v>2218.8000000000002</v>
      </c>
      <c r="W26" s="9">
        <f t="shared" si="17"/>
        <v>0</v>
      </c>
      <c r="X26" s="9">
        <f t="shared" si="18"/>
        <v>0</v>
      </c>
      <c r="Y26" s="9">
        <f t="shared" si="19"/>
        <v>0</v>
      </c>
      <c r="Z26" s="9">
        <f t="shared" si="20"/>
        <v>2218.8000000000002</v>
      </c>
      <c r="AA26" s="9">
        <f t="shared" si="22"/>
        <v>0</v>
      </c>
    </row>
    <row r="27" spans="1:27" ht="17.25" customHeight="1" x14ac:dyDescent="0.25">
      <c r="A27" s="48" t="s">
        <v>161</v>
      </c>
      <c r="B27" s="7" t="s">
        <v>39</v>
      </c>
      <c r="C27" s="7" t="s">
        <v>31</v>
      </c>
      <c r="D27" s="2">
        <f>'total &amp; 4-yr ave nonservicing'!D28</f>
        <v>14</v>
      </c>
      <c r="E27" s="2">
        <v>1</v>
      </c>
      <c r="F27" s="2">
        <f t="shared" si="15"/>
        <v>14</v>
      </c>
      <c r="G27" s="14">
        <v>1</v>
      </c>
      <c r="H27" s="2">
        <f t="shared" si="4"/>
        <v>14</v>
      </c>
      <c r="I27" s="3">
        <v>36.980000000000004</v>
      </c>
      <c r="J27" s="3">
        <f>'total &amp; 4-yr ave nonservicing'!J28</f>
        <v>517.72</v>
      </c>
      <c r="K27" s="2">
        <f t="shared" si="0"/>
        <v>3.5</v>
      </c>
      <c r="L27" s="2">
        <f t="shared" si="1"/>
        <v>3.5</v>
      </c>
      <c r="M27" s="3">
        <f t="shared" si="2"/>
        <v>129.43</v>
      </c>
      <c r="O27" s="59">
        <v>1</v>
      </c>
      <c r="P27" s="59">
        <v>0</v>
      </c>
      <c r="Q27" s="59">
        <v>0</v>
      </c>
      <c r="R27" s="59">
        <v>0</v>
      </c>
      <c r="S27" s="59">
        <f t="shared" si="5"/>
        <v>1</v>
      </c>
      <c r="T27" s="59">
        <f t="shared" si="6"/>
        <v>0</v>
      </c>
      <c r="V27" s="9">
        <f t="shared" si="16"/>
        <v>517.72</v>
      </c>
      <c r="W27" s="9">
        <f t="shared" si="17"/>
        <v>0</v>
      </c>
      <c r="X27" s="9">
        <f t="shared" si="18"/>
        <v>0</v>
      </c>
      <c r="Y27" s="9">
        <f t="shared" si="19"/>
        <v>0</v>
      </c>
      <c r="Z27" s="9">
        <f t="shared" si="20"/>
        <v>517.72</v>
      </c>
      <c r="AA27" s="9">
        <f t="shared" si="22"/>
        <v>0</v>
      </c>
    </row>
    <row r="28" spans="1:27" ht="15" customHeight="1" x14ac:dyDescent="0.25">
      <c r="A28" s="48" t="s">
        <v>162</v>
      </c>
      <c r="B28" s="7" t="s">
        <v>42</v>
      </c>
      <c r="C28" s="7" t="s">
        <v>31</v>
      </c>
      <c r="D28" s="2">
        <f>'total &amp; 4-yr ave nonservicing'!D29</f>
        <v>38</v>
      </c>
      <c r="E28" s="2">
        <v>1</v>
      </c>
      <c r="F28" s="2">
        <f t="shared" si="15"/>
        <v>38</v>
      </c>
      <c r="G28" s="14">
        <v>1</v>
      </c>
      <c r="H28" s="2">
        <f t="shared" si="4"/>
        <v>38</v>
      </c>
      <c r="I28" s="3">
        <v>36.980000000000004</v>
      </c>
      <c r="J28" s="3">
        <f>'total &amp; 4-yr ave nonservicing'!J29</f>
        <v>1405.2399999999998</v>
      </c>
      <c r="K28" s="2">
        <f t="shared" si="0"/>
        <v>9.5</v>
      </c>
      <c r="L28" s="2">
        <f t="shared" si="1"/>
        <v>9.5</v>
      </c>
      <c r="M28" s="3">
        <f t="shared" si="2"/>
        <v>351.30999999999995</v>
      </c>
      <c r="O28" s="59">
        <v>1</v>
      </c>
      <c r="P28" s="59">
        <v>0</v>
      </c>
      <c r="Q28" s="59">
        <v>0</v>
      </c>
      <c r="R28" s="59">
        <v>0</v>
      </c>
      <c r="S28" s="59">
        <f t="shared" si="5"/>
        <v>1</v>
      </c>
      <c r="T28" s="59">
        <f t="shared" si="6"/>
        <v>0</v>
      </c>
      <c r="V28" s="9">
        <f t="shared" si="16"/>
        <v>1405.2399999999998</v>
      </c>
      <c r="W28" s="9">
        <f t="shared" si="17"/>
        <v>0</v>
      </c>
      <c r="X28" s="9">
        <f t="shared" si="18"/>
        <v>0</v>
      </c>
      <c r="Y28" s="9">
        <f t="shared" si="19"/>
        <v>0</v>
      </c>
      <c r="Z28" s="9">
        <f t="shared" si="20"/>
        <v>1405.2399999999998</v>
      </c>
      <c r="AA28" s="9">
        <f t="shared" si="22"/>
        <v>0</v>
      </c>
    </row>
    <row r="29" spans="1:27" x14ac:dyDescent="0.25">
      <c r="A29" s="48" t="s">
        <v>155</v>
      </c>
      <c r="B29" s="7" t="s">
        <v>89</v>
      </c>
      <c r="C29" s="7" t="s">
        <v>31</v>
      </c>
      <c r="D29" s="2">
        <f>'total &amp; 4-yr ave nonservicing'!D30</f>
        <v>30</v>
      </c>
      <c r="E29" s="2">
        <v>1</v>
      </c>
      <c r="F29" s="2">
        <f t="shared" si="15"/>
        <v>30</v>
      </c>
      <c r="G29" s="14">
        <v>9</v>
      </c>
      <c r="H29" s="2">
        <f t="shared" si="4"/>
        <v>270</v>
      </c>
      <c r="I29" s="3">
        <v>36.980000000000004</v>
      </c>
      <c r="J29" s="3">
        <f>'total &amp; 4-yr ave nonservicing'!J30</f>
        <v>9984.5999999999985</v>
      </c>
      <c r="K29" s="2">
        <f t="shared" si="0"/>
        <v>7.5</v>
      </c>
      <c r="L29" s="2">
        <f t="shared" si="1"/>
        <v>67.5</v>
      </c>
      <c r="M29" s="3">
        <f t="shared" si="2"/>
        <v>2496.1499999999996</v>
      </c>
      <c r="O29" s="59">
        <v>1</v>
      </c>
      <c r="P29" s="59">
        <v>0</v>
      </c>
      <c r="Q29" s="59">
        <v>0</v>
      </c>
      <c r="R29" s="59">
        <v>0</v>
      </c>
      <c r="S29" s="59">
        <f t="shared" si="5"/>
        <v>1</v>
      </c>
      <c r="T29" s="59">
        <f t="shared" si="6"/>
        <v>0</v>
      </c>
      <c r="V29" s="9">
        <f t="shared" si="16"/>
        <v>9984.5999999999985</v>
      </c>
      <c r="W29" s="9">
        <f t="shared" si="17"/>
        <v>0</v>
      </c>
      <c r="X29" s="9">
        <f t="shared" si="18"/>
        <v>0</v>
      </c>
      <c r="Y29" s="9">
        <f t="shared" si="19"/>
        <v>0</v>
      </c>
      <c r="Z29" s="9">
        <f t="shared" si="20"/>
        <v>9984.5999999999985</v>
      </c>
      <c r="AA29" s="9">
        <f t="shared" si="22"/>
        <v>0</v>
      </c>
    </row>
    <row r="30" spans="1:27" x14ac:dyDescent="0.25">
      <c r="A30" s="48" t="s">
        <v>155</v>
      </c>
      <c r="B30" s="7" t="s">
        <v>87</v>
      </c>
      <c r="C30" s="7" t="s">
        <v>31</v>
      </c>
      <c r="D30" s="2">
        <f>'total &amp; 4-yr ave nonservicing'!D31</f>
        <v>20</v>
      </c>
      <c r="E30" s="2">
        <v>1</v>
      </c>
      <c r="F30" s="2">
        <f t="shared" si="15"/>
        <v>20</v>
      </c>
      <c r="G30" s="14">
        <v>9</v>
      </c>
      <c r="H30" s="2">
        <f t="shared" si="4"/>
        <v>180</v>
      </c>
      <c r="I30" s="3">
        <v>36.980000000000004</v>
      </c>
      <c r="J30" s="3">
        <f>'total &amp; 4-yr ave nonservicing'!J31</f>
        <v>6656.4</v>
      </c>
      <c r="K30" s="2">
        <f t="shared" si="0"/>
        <v>5</v>
      </c>
      <c r="L30" s="2">
        <f t="shared" si="1"/>
        <v>45</v>
      </c>
      <c r="M30" s="3">
        <f t="shared" si="2"/>
        <v>1664.1</v>
      </c>
      <c r="O30" s="59">
        <v>1</v>
      </c>
      <c r="P30" s="59">
        <v>0</v>
      </c>
      <c r="Q30" s="59">
        <v>0</v>
      </c>
      <c r="R30" s="59">
        <v>0</v>
      </c>
      <c r="S30" s="59">
        <f t="shared" si="5"/>
        <v>1</v>
      </c>
      <c r="T30" s="59">
        <f t="shared" si="6"/>
        <v>0</v>
      </c>
      <c r="V30" s="9">
        <f t="shared" si="16"/>
        <v>6656.4</v>
      </c>
      <c r="W30" s="9">
        <f t="shared" si="17"/>
        <v>0</v>
      </c>
      <c r="X30" s="9">
        <f t="shared" si="18"/>
        <v>0</v>
      </c>
      <c r="Y30" s="9">
        <f t="shared" si="19"/>
        <v>0</v>
      </c>
      <c r="Z30" s="9">
        <f t="shared" si="20"/>
        <v>6656.4</v>
      </c>
      <c r="AA30" s="9">
        <f t="shared" si="22"/>
        <v>0</v>
      </c>
    </row>
    <row r="31" spans="1:27" x14ac:dyDescent="0.25">
      <c r="A31" s="48" t="s">
        <v>153</v>
      </c>
      <c r="B31" s="7" t="s">
        <v>90</v>
      </c>
      <c r="C31" s="7" t="s">
        <v>31</v>
      </c>
      <c r="D31" s="2">
        <f>'total &amp; 4-yr ave nonservicing'!D32</f>
        <v>36</v>
      </c>
      <c r="E31" s="2">
        <v>1</v>
      </c>
      <c r="F31" s="2">
        <f t="shared" si="15"/>
        <v>36</v>
      </c>
      <c r="G31" s="14">
        <v>48</v>
      </c>
      <c r="H31" s="2">
        <f t="shared" si="4"/>
        <v>1728</v>
      </c>
      <c r="I31" s="3">
        <v>36.980000000000004</v>
      </c>
      <c r="J31" s="3">
        <f>'total &amp; 4-yr ave nonservicing'!J32</f>
        <v>63901.440000000002</v>
      </c>
      <c r="K31" s="2">
        <f t="shared" si="0"/>
        <v>9</v>
      </c>
      <c r="L31" s="2">
        <f t="shared" si="1"/>
        <v>432</v>
      </c>
      <c r="M31" s="3">
        <f t="shared" si="2"/>
        <v>15975.36</v>
      </c>
      <c r="O31" s="59">
        <v>0.8</v>
      </c>
      <c r="P31" s="59">
        <v>0</v>
      </c>
      <c r="Q31" s="59">
        <v>0.2</v>
      </c>
      <c r="R31" s="59">
        <v>0</v>
      </c>
      <c r="S31" s="59">
        <f t="shared" si="5"/>
        <v>1</v>
      </c>
      <c r="T31" s="59">
        <f t="shared" si="6"/>
        <v>0</v>
      </c>
      <c r="V31" s="9">
        <f t="shared" si="16"/>
        <v>51121.152000000002</v>
      </c>
      <c r="W31" s="9">
        <f t="shared" si="17"/>
        <v>0</v>
      </c>
      <c r="X31" s="9">
        <f t="shared" si="18"/>
        <v>12780.288</v>
      </c>
      <c r="Y31" s="9">
        <f t="shared" si="19"/>
        <v>0</v>
      </c>
      <c r="Z31" s="9">
        <f t="shared" si="20"/>
        <v>63901.440000000002</v>
      </c>
      <c r="AA31" s="9">
        <f t="shared" si="22"/>
        <v>0</v>
      </c>
    </row>
    <row r="32" spans="1:27" x14ac:dyDescent="0.25">
      <c r="A32" s="48" t="s">
        <v>153</v>
      </c>
      <c r="B32" s="7" t="s">
        <v>86</v>
      </c>
      <c r="C32" s="7" t="s">
        <v>31</v>
      </c>
      <c r="D32" s="2">
        <f>'total &amp; 4-yr ave nonservicing'!D33</f>
        <v>30</v>
      </c>
      <c r="E32" s="2">
        <v>1</v>
      </c>
      <c r="F32" s="2">
        <f t="shared" si="15"/>
        <v>30</v>
      </c>
      <c r="G32" s="14">
        <v>40</v>
      </c>
      <c r="H32" s="2">
        <f t="shared" si="4"/>
        <v>1200</v>
      </c>
      <c r="I32" s="3">
        <v>36.980000000000004</v>
      </c>
      <c r="J32" s="3">
        <f>'total &amp; 4-yr ave nonservicing'!J33</f>
        <v>44375.999999999993</v>
      </c>
      <c r="K32" s="2">
        <f t="shared" si="0"/>
        <v>7.5</v>
      </c>
      <c r="L32" s="2">
        <f t="shared" si="1"/>
        <v>300</v>
      </c>
      <c r="M32" s="3">
        <f t="shared" si="2"/>
        <v>11093.999999999998</v>
      </c>
      <c r="O32" s="59">
        <v>0.8</v>
      </c>
      <c r="P32" s="59">
        <v>0</v>
      </c>
      <c r="Q32" s="59">
        <v>0.2</v>
      </c>
      <c r="R32" s="59">
        <v>0</v>
      </c>
      <c r="S32" s="59">
        <f t="shared" si="5"/>
        <v>1</v>
      </c>
      <c r="T32" s="59">
        <f t="shared" si="6"/>
        <v>0</v>
      </c>
      <c r="V32" s="9">
        <f t="shared" si="16"/>
        <v>35500.799999999996</v>
      </c>
      <c r="W32" s="9">
        <f t="shared" si="17"/>
        <v>0</v>
      </c>
      <c r="X32" s="9">
        <f t="shared" si="18"/>
        <v>8875.1999999999989</v>
      </c>
      <c r="Y32" s="9">
        <f t="shared" si="19"/>
        <v>0</v>
      </c>
      <c r="Z32" s="9">
        <f t="shared" si="20"/>
        <v>44375.999999999993</v>
      </c>
      <c r="AA32" s="9">
        <f t="shared" si="22"/>
        <v>0</v>
      </c>
    </row>
    <row r="33" spans="1:27" ht="14.25" customHeight="1" x14ac:dyDescent="0.25">
      <c r="A33" s="48" t="s">
        <v>154</v>
      </c>
      <c r="B33" s="7" t="s">
        <v>212</v>
      </c>
      <c r="C33" s="7" t="s">
        <v>31</v>
      </c>
      <c r="D33" s="2">
        <f>'total &amp; 4-yr ave nonservicing'!D34</f>
        <v>42</v>
      </c>
      <c r="E33" s="2">
        <v>1</v>
      </c>
      <c r="F33" s="2">
        <f t="shared" si="15"/>
        <v>42</v>
      </c>
      <c r="G33" s="14">
        <v>2</v>
      </c>
      <c r="H33" s="2">
        <f t="shared" si="4"/>
        <v>84</v>
      </c>
      <c r="I33" s="3">
        <v>36.980000000000004</v>
      </c>
      <c r="J33" s="3">
        <f>'total &amp; 4-yr ave nonservicing'!J34</f>
        <v>3106.3199999999997</v>
      </c>
      <c r="K33" s="2">
        <f t="shared" si="0"/>
        <v>10.5</v>
      </c>
      <c r="L33" s="2">
        <f t="shared" si="1"/>
        <v>21</v>
      </c>
      <c r="M33" s="3">
        <f t="shared" si="2"/>
        <v>776.57999999999993</v>
      </c>
      <c r="O33" s="59">
        <v>1</v>
      </c>
      <c r="P33" s="59">
        <v>0</v>
      </c>
      <c r="Q33" s="59">
        <v>0</v>
      </c>
      <c r="R33" s="59">
        <v>0</v>
      </c>
      <c r="S33" s="59">
        <f t="shared" si="5"/>
        <v>1</v>
      </c>
      <c r="T33" s="59">
        <f t="shared" si="6"/>
        <v>0</v>
      </c>
      <c r="V33" s="9">
        <f t="shared" si="16"/>
        <v>3106.3199999999997</v>
      </c>
      <c r="W33" s="9">
        <f t="shared" si="17"/>
        <v>0</v>
      </c>
      <c r="X33" s="9">
        <f t="shared" si="18"/>
        <v>0</v>
      </c>
      <c r="Y33" s="9">
        <f t="shared" si="19"/>
        <v>0</v>
      </c>
      <c r="Z33" s="9">
        <f t="shared" si="20"/>
        <v>3106.3199999999997</v>
      </c>
      <c r="AA33" s="9">
        <f t="shared" si="22"/>
        <v>0</v>
      </c>
    </row>
    <row r="34" spans="1:27" ht="29.25" customHeight="1" x14ac:dyDescent="0.25">
      <c r="A34" s="48" t="s">
        <v>164</v>
      </c>
      <c r="B34" s="7" t="s">
        <v>122</v>
      </c>
      <c r="C34" s="7" t="s">
        <v>58</v>
      </c>
      <c r="D34" s="2">
        <f>'total &amp; 4-yr ave nonservicing'!D35</f>
        <v>14</v>
      </c>
      <c r="E34" s="2">
        <v>1</v>
      </c>
      <c r="F34" s="2">
        <f t="shared" si="15"/>
        <v>14</v>
      </c>
      <c r="G34" s="14">
        <v>0.25</v>
      </c>
      <c r="H34" s="2">
        <f t="shared" si="4"/>
        <v>3.5</v>
      </c>
      <c r="I34" s="3">
        <v>36.980000000000004</v>
      </c>
      <c r="J34" s="3">
        <f>'total &amp; 4-yr ave nonservicing'!J35</f>
        <v>129.43</v>
      </c>
      <c r="K34" s="2">
        <f t="shared" si="0"/>
        <v>3.5</v>
      </c>
      <c r="L34" s="2">
        <f t="shared" si="1"/>
        <v>0.875</v>
      </c>
      <c r="M34" s="3">
        <f t="shared" si="2"/>
        <v>32.357500000000002</v>
      </c>
      <c r="O34" s="59">
        <v>1</v>
      </c>
      <c r="P34" s="59">
        <v>0</v>
      </c>
      <c r="Q34" s="59">
        <v>0</v>
      </c>
      <c r="R34" s="59">
        <v>0</v>
      </c>
      <c r="S34" s="59">
        <f t="shared" si="5"/>
        <v>1</v>
      </c>
      <c r="T34" s="59">
        <f t="shared" si="6"/>
        <v>0</v>
      </c>
      <c r="V34" s="9">
        <f t="shared" si="16"/>
        <v>129.43</v>
      </c>
      <c r="W34" s="9">
        <f t="shared" si="17"/>
        <v>0</v>
      </c>
      <c r="X34" s="9">
        <f t="shared" si="18"/>
        <v>0</v>
      </c>
      <c r="Y34" s="9">
        <f t="shared" si="19"/>
        <v>0</v>
      </c>
      <c r="Z34" s="9">
        <f t="shared" si="20"/>
        <v>129.43</v>
      </c>
      <c r="AA34" s="9">
        <f t="shared" si="22"/>
        <v>0</v>
      </c>
    </row>
    <row r="35" spans="1:27" ht="28.5" customHeight="1" x14ac:dyDescent="0.25">
      <c r="A35" s="48" t="s">
        <v>163</v>
      </c>
      <c r="B35" s="7" t="s">
        <v>77</v>
      </c>
      <c r="C35" s="7" t="s">
        <v>31</v>
      </c>
      <c r="D35" s="2">
        <f>'total &amp; 4-yr ave nonservicing'!D36</f>
        <v>10</v>
      </c>
      <c r="E35" s="2">
        <v>1</v>
      </c>
      <c r="F35" s="2">
        <f t="shared" si="15"/>
        <v>10</v>
      </c>
      <c r="G35" s="14">
        <v>2</v>
      </c>
      <c r="H35" s="2">
        <f t="shared" si="4"/>
        <v>20</v>
      </c>
      <c r="I35" s="3">
        <v>36.980000000000004</v>
      </c>
      <c r="J35" s="3">
        <f>'total &amp; 4-yr ave nonservicing'!J36</f>
        <v>739.59999999999991</v>
      </c>
      <c r="K35" s="2">
        <f t="shared" si="0"/>
        <v>2.5</v>
      </c>
      <c r="L35" s="2">
        <f t="shared" si="1"/>
        <v>5</v>
      </c>
      <c r="M35" s="3">
        <f t="shared" si="2"/>
        <v>184.89999999999998</v>
      </c>
      <c r="O35" s="59">
        <v>0.05</v>
      </c>
      <c r="P35" s="59">
        <v>0</v>
      </c>
      <c r="Q35" s="59">
        <v>0.95</v>
      </c>
      <c r="R35" s="59">
        <v>0</v>
      </c>
      <c r="S35" s="59">
        <f t="shared" si="5"/>
        <v>1</v>
      </c>
      <c r="T35" s="59">
        <f t="shared" si="6"/>
        <v>0</v>
      </c>
      <c r="V35" s="9">
        <f t="shared" si="16"/>
        <v>36.979999999999997</v>
      </c>
      <c r="W35" s="9">
        <f t="shared" si="17"/>
        <v>0</v>
      </c>
      <c r="X35" s="9">
        <f t="shared" si="18"/>
        <v>702.61999999999989</v>
      </c>
      <c r="Y35" s="9">
        <f t="shared" si="19"/>
        <v>0</v>
      </c>
      <c r="Z35" s="9">
        <f t="shared" si="20"/>
        <v>739.59999999999991</v>
      </c>
      <c r="AA35" s="9">
        <f t="shared" si="22"/>
        <v>0</v>
      </c>
    </row>
    <row r="36" spans="1:27" ht="14.25" customHeight="1" x14ac:dyDescent="0.25">
      <c r="A36" s="48" t="s">
        <v>213</v>
      </c>
      <c r="B36" s="7" t="s">
        <v>214</v>
      </c>
      <c r="C36" s="7" t="s">
        <v>189</v>
      </c>
      <c r="D36" s="2">
        <f>'total &amp; 4-yr ave nonservicing'!D37</f>
        <v>10</v>
      </c>
      <c r="E36" s="2">
        <v>1</v>
      </c>
      <c r="F36" s="2">
        <f t="shared" si="15"/>
        <v>10</v>
      </c>
      <c r="G36" s="14">
        <v>8</v>
      </c>
      <c r="H36" s="2">
        <f t="shared" si="4"/>
        <v>80</v>
      </c>
      <c r="I36" s="3">
        <v>36.980000000000004</v>
      </c>
      <c r="J36" s="3">
        <f>'total &amp; 4-yr ave nonservicing'!J37</f>
        <v>2958.3999999999996</v>
      </c>
      <c r="K36" s="2">
        <f t="shared" si="0"/>
        <v>2.5</v>
      </c>
      <c r="L36" s="2">
        <f t="shared" si="1"/>
        <v>20</v>
      </c>
      <c r="M36" s="3">
        <f t="shared" si="2"/>
        <v>739.59999999999991</v>
      </c>
      <c r="O36" s="59">
        <v>0.67</v>
      </c>
      <c r="P36" s="59">
        <v>0</v>
      </c>
      <c r="Q36" s="59">
        <v>0.33</v>
      </c>
      <c r="R36" s="59">
        <v>0</v>
      </c>
      <c r="S36" s="59">
        <f t="shared" si="5"/>
        <v>1</v>
      </c>
      <c r="T36" s="59">
        <f t="shared" si="6"/>
        <v>0</v>
      </c>
      <c r="V36" s="9">
        <f t="shared" si="16"/>
        <v>1982.1279999999999</v>
      </c>
      <c r="W36" s="9">
        <f t="shared" si="17"/>
        <v>0</v>
      </c>
      <c r="X36" s="9">
        <f t="shared" si="18"/>
        <v>976.27199999999993</v>
      </c>
      <c r="Y36" s="9">
        <f t="shared" si="19"/>
        <v>0</v>
      </c>
      <c r="Z36" s="9">
        <f t="shared" si="20"/>
        <v>2958.3999999999996</v>
      </c>
      <c r="AA36" s="9">
        <f t="shared" si="22"/>
        <v>0</v>
      </c>
    </row>
    <row r="37" spans="1:27" ht="20.25" customHeight="1" x14ac:dyDescent="0.25">
      <c r="A37" s="48"/>
      <c r="B37" s="64" t="s">
        <v>68</v>
      </c>
      <c r="C37" s="6"/>
      <c r="D37" s="61"/>
      <c r="E37" s="61"/>
      <c r="F37" s="62">
        <f>SUM(F7:F36)</f>
        <v>705</v>
      </c>
      <c r="G37" s="63"/>
      <c r="H37" s="62">
        <f>SUM(H7:H36)</f>
        <v>6108</v>
      </c>
      <c r="I37" s="60"/>
      <c r="J37" s="60">
        <f>'total &amp; 4-yr ave nonservicing'!J38</f>
        <v>225873.83999999994</v>
      </c>
      <c r="K37" s="61">
        <f t="shared" si="0"/>
        <v>176.25</v>
      </c>
      <c r="L37" s="61">
        <f t="shared" si="1"/>
        <v>1527</v>
      </c>
      <c r="M37" s="60">
        <f t="shared" si="2"/>
        <v>56468.459999999985</v>
      </c>
      <c r="O37" s="59"/>
      <c r="P37" s="59"/>
      <c r="Q37" s="59"/>
      <c r="R37" s="59"/>
      <c r="S37" s="59"/>
      <c r="T37" s="59"/>
      <c r="V37" s="69">
        <f>SUM(V7:V36)</f>
        <v>195971.81200000001</v>
      </c>
      <c r="W37" s="69">
        <f t="shared" ref="W37:AA37" si="23">SUM(W7:W36)</f>
        <v>0</v>
      </c>
      <c r="X37" s="69">
        <f t="shared" si="23"/>
        <v>29902.027999999998</v>
      </c>
      <c r="Y37" s="69">
        <f t="shared" si="23"/>
        <v>0</v>
      </c>
      <c r="Z37" s="69">
        <f t="shared" si="23"/>
        <v>225873.84</v>
      </c>
      <c r="AA37" s="69">
        <f t="shared" si="23"/>
        <v>0</v>
      </c>
    </row>
    <row r="38" spans="1:27" ht="15" customHeight="1" x14ac:dyDescent="0.25">
      <c r="A38" s="50" t="s">
        <v>69</v>
      </c>
      <c r="B38" s="7"/>
      <c r="C38" s="7"/>
      <c r="D38" s="2"/>
      <c r="E38" s="2"/>
      <c r="F38" s="2"/>
      <c r="G38" s="14"/>
      <c r="H38" s="2"/>
      <c r="I38" s="3"/>
      <c r="J38" s="43"/>
      <c r="K38" s="2"/>
      <c r="L38" s="2"/>
      <c r="M38" s="3"/>
    </row>
    <row r="39" spans="1:27" ht="15" customHeight="1" x14ac:dyDescent="0.25">
      <c r="A39" s="49"/>
      <c r="B39" s="6" t="s">
        <v>72</v>
      </c>
      <c r="C39" s="7"/>
      <c r="D39" s="2"/>
      <c r="E39" s="2"/>
      <c r="F39" s="2"/>
      <c r="G39" s="14"/>
      <c r="H39" s="2"/>
      <c r="I39" s="3"/>
      <c r="J39" s="3"/>
      <c r="K39" s="2"/>
      <c r="L39" s="2"/>
      <c r="M39" s="3"/>
    </row>
    <row r="40" spans="1:27" ht="28.5" customHeight="1" x14ac:dyDescent="0.25">
      <c r="A40" s="48" t="s">
        <v>152</v>
      </c>
      <c r="B40" s="7" t="s">
        <v>84</v>
      </c>
      <c r="C40" s="7" t="s">
        <v>128</v>
      </c>
      <c r="D40" s="2">
        <f>'total &amp; 4-yr ave nonservicing'!D41</f>
        <v>40</v>
      </c>
      <c r="E40" s="2">
        <v>1</v>
      </c>
      <c r="F40" s="2">
        <f>(D40)*(E40)</f>
        <v>40</v>
      </c>
      <c r="G40" s="14">
        <v>4</v>
      </c>
      <c r="H40" s="2">
        <f>(F40)*(G40)</f>
        <v>160</v>
      </c>
      <c r="I40" s="3">
        <v>36.980000000000004</v>
      </c>
      <c r="J40" s="3">
        <f>'total &amp; 4-yr ave nonservicing'!J41</f>
        <v>5916.7999999999993</v>
      </c>
      <c r="K40" s="2">
        <f t="shared" ref="K40:K46" si="24">+F40/4</f>
        <v>10</v>
      </c>
      <c r="L40" s="2">
        <f t="shared" ref="L40:L46" si="25">+H40/4</f>
        <v>40</v>
      </c>
      <c r="M40" s="3">
        <f t="shared" ref="M40:M51" si="26">+J40/4</f>
        <v>1479.1999999999998</v>
      </c>
      <c r="O40" s="59">
        <v>0.6</v>
      </c>
      <c r="P40" s="59">
        <v>0</v>
      </c>
      <c r="Q40" s="59">
        <v>0.4</v>
      </c>
      <c r="R40" s="59">
        <v>0</v>
      </c>
      <c r="S40" s="59">
        <f t="shared" ref="S40:S50" si="27">SUM(O40:Q40)</f>
        <v>1</v>
      </c>
      <c r="T40" s="59">
        <f t="shared" ref="T40:T50" si="28">+R40</f>
        <v>0</v>
      </c>
      <c r="V40" s="9">
        <f t="shared" ref="V40:V50" si="29">+$J40*O40</f>
        <v>3550.0799999999995</v>
      </c>
      <c r="W40" s="9">
        <f t="shared" ref="W40:W50" si="30">+$J40*P40</f>
        <v>0</v>
      </c>
      <c r="X40" s="9">
        <f t="shared" ref="X40:X50" si="31">+$J40*Q40</f>
        <v>2366.7199999999998</v>
      </c>
      <c r="Y40" s="9">
        <f t="shared" ref="Y40:Y50" si="32">+$J40*R40</f>
        <v>0</v>
      </c>
      <c r="Z40" s="9">
        <f t="shared" ref="Z40:Z50" si="33">+$J40*S40</f>
        <v>5916.7999999999993</v>
      </c>
      <c r="AA40" s="9">
        <f t="shared" ref="AA40:AA50" si="34">+$J40*T40</f>
        <v>0</v>
      </c>
    </row>
    <row r="41" spans="1:27" ht="26.4" x14ac:dyDescent="0.25">
      <c r="A41" s="48"/>
      <c r="B41" s="7" t="s">
        <v>34</v>
      </c>
      <c r="C41" s="7" t="s">
        <v>129</v>
      </c>
      <c r="D41" s="2">
        <f>'total &amp; 4-yr ave nonservicing'!D42</f>
        <v>40</v>
      </c>
      <c r="E41" s="2">
        <v>1</v>
      </c>
      <c r="F41" s="2">
        <f>(D41)*(E41)</f>
        <v>40</v>
      </c>
      <c r="G41" s="14">
        <v>0.16</v>
      </c>
      <c r="H41" s="2">
        <f>(F41)*(G41)</f>
        <v>6.4</v>
      </c>
      <c r="I41" s="3">
        <v>36.980000000000004</v>
      </c>
      <c r="J41" s="3">
        <f>'total &amp; 4-yr ave nonservicing'!J42</f>
        <v>236.67199999999997</v>
      </c>
      <c r="K41" s="2">
        <f t="shared" si="24"/>
        <v>10</v>
      </c>
      <c r="L41" s="2">
        <f t="shared" si="25"/>
        <v>1.6</v>
      </c>
      <c r="M41" s="3">
        <f t="shared" si="26"/>
        <v>59.167999999999992</v>
      </c>
      <c r="O41" s="59">
        <v>0.6</v>
      </c>
      <c r="P41" s="59">
        <v>0</v>
      </c>
      <c r="Q41" s="59">
        <v>0.4</v>
      </c>
      <c r="R41" s="59">
        <v>0</v>
      </c>
      <c r="S41" s="59">
        <f t="shared" si="27"/>
        <v>1</v>
      </c>
      <c r="T41" s="59">
        <f t="shared" si="28"/>
        <v>0</v>
      </c>
      <c r="V41" s="9">
        <f t="shared" si="29"/>
        <v>142.00319999999996</v>
      </c>
      <c r="W41" s="9">
        <f t="shared" si="30"/>
        <v>0</v>
      </c>
      <c r="X41" s="9">
        <f t="shared" si="31"/>
        <v>94.66879999999999</v>
      </c>
      <c r="Y41" s="9">
        <f t="shared" si="32"/>
        <v>0</v>
      </c>
      <c r="Z41" s="9">
        <f t="shared" si="33"/>
        <v>236.67199999999997</v>
      </c>
      <c r="AA41" s="9">
        <f t="shared" si="34"/>
        <v>0</v>
      </c>
    </row>
    <row r="42" spans="1:27" ht="28.5" customHeight="1" x14ac:dyDescent="0.25">
      <c r="A42" s="48"/>
      <c r="B42" s="7" t="s">
        <v>35</v>
      </c>
      <c r="C42" s="7" t="s">
        <v>36</v>
      </c>
      <c r="D42" s="2">
        <f>'total &amp; 4-yr ave nonservicing'!D43</f>
        <v>40</v>
      </c>
      <c r="E42" s="2">
        <v>1</v>
      </c>
      <c r="F42" s="2">
        <f>(D42)*(E42)</f>
        <v>40</v>
      </c>
      <c r="G42" s="14">
        <v>0.25</v>
      </c>
      <c r="H42" s="2">
        <f>(F42)*(G42)</f>
        <v>10</v>
      </c>
      <c r="I42" s="3">
        <v>36.980000000000004</v>
      </c>
      <c r="J42" s="3">
        <f>'total &amp; 4-yr ave nonservicing'!J43</f>
        <v>369.79999999999995</v>
      </c>
      <c r="K42" s="2">
        <f t="shared" si="24"/>
        <v>10</v>
      </c>
      <c r="L42" s="2">
        <f t="shared" si="25"/>
        <v>2.5</v>
      </c>
      <c r="M42" s="3">
        <f t="shared" si="26"/>
        <v>92.449999999999989</v>
      </c>
      <c r="O42" s="59">
        <v>0.6</v>
      </c>
      <c r="P42" s="59">
        <v>0</v>
      </c>
      <c r="Q42" s="59">
        <v>0.4</v>
      </c>
      <c r="R42" s="59">
        <v>0</v>
      </c>
      <c r="S42" s="59">
        <f t="shared" si="27"/>
        <v>1</v>
      </c>
      <c r="T42" s="59">
        <f t="shared" si="28"/>
        <v>0</v>
      </c>
      <c r="V42" s="9">
        <f t="shared" si="29"/>
        <v>221.87999999999997</v>
      </c>
      <c r="W42" s="9">
        <f t="shared" si="30"/>
        <v>0</v>
      </c>
      <c r="X42" s="9">
        <f t="shared" si="31"/>
        <v>147.91999999999999</v>
      </c>
      <c r="Y42" s="9">
        <f t="shared" si="32"/>
        <v>0</v>
      </c>
      <c r="Z42" s="9">
        <f t="shared" si="33"/>
        <v>369.79999999999995</v>
      </c>
      <c r="AA42" s="9">
        <f t="shared" si="34"/>
        <v>0</v>
      </c>
    </row>
    <row r="43" spans="1:27" ht="26.25" customHeight="1" x14ac:dyDescent="0.25">
      <c r="A43" s="48"/>
      <c r="B43" s="7" t="s">
        <v>37</v>
      </c>
      <c r="C43" s="7" t="s">
        <v>130</v>
      </c>
      <c r="D43" s="2">
        <f>'total &amp; 4-yr ave nonservicing'!D44</f>
        <v>40</v>
      </c>
      <c r="E43" s="2">
        <v>1</v>
      </c>
      <c r="F43" s="2">
        <f>(D43)*(E43)</f>
        <v>40</v>
      </c>
      <c r="G43" s="14">
        <v>0.16</v>
      </c>
      <c r="H43" s="2">
        <f>(F43)*(G43)</f>
        <v>6.4</v>
      </c>
      <c r="I43" s="3">
        <v>36.980000000000004</v>
      </c>
      <c r="J43" s="3">
        <f>'total &amp; 4-yr ave nonservicing'!J44</f>
        <v>236.67199999999997</v>
      </c>
      <c r="K43" s="2">
        <f t="shared" si="24"/>
        <v>10</v>
      </c>
      <c r="L43" s="2">
        <f t="shared" si="25"/>
        <v>1.6</v>
      </c>
      <c r="M43" s="3">
        <f t="shared" si="26"/>
        <v>59.167999999999992</v>
      </c>
      <c r="O43" s="59">
        <v>0.6</v>
      </c>
      <c r="P43" s="59">
        <v>0</v>
      </c>
      <c r="Q43" s="59">
        <v>0.4</v>
      </c>
      <c r="R43" s="59">
        <v>0</v>
      </c>
      <c r="S43" s="59">
        <f t="shared" si="27"/>
        <v>1</v>
      </c>
      <c r="T43" s="59">
        <f t="shared" si="28"/>
        <v>0</v>
      </c>
      <c r="V43" s="9">
        <f t="shared" si="29"/>
        <v>142.00319999999996</v>
      </c>
      <c r="W43" s="9">
        <f t="shared" si="30"/>
        <v>0</v>
      </c>
      <c r="X43" s="9">
        <f t="shared" si="31"/>
        <v>94.66879999999999</v>
      </c>
      <c r="Y43" s="9">
        <f t="shared" si="32"/>
        <v>0</v>
      </c>
      <c r="Z43" s="9">
        <f t="shared" si="33"/>
        <v>236.67199999999997</v>
      </c>
      <c r="AA43" s="9">
        <f t="shared" si="34"/>
        <v>0</v>
      </c>
    </row>
    <row r="44" spans="1:27" ht="26.25" customHeight="1" x14ac:dyDescent="0.25">
      <c r="A44" s="48"/>
      <c r="B44" s="7" t="s">
        <v>38</v>
      </c>
      <c r="C44" s="7" t="s">
        <v>137</v>
      </c>
      <c r="D44" s="2">
        <f>'total &amp; 4-yr ave nonservicing'!D45</f>
        <v>40</v>
      </c>
      <c r="E44" s="2">
        <v>1</v>
      </c>
      <c r="F44" s="2">
        <f>(D44)*(E44)</f>
        <v>40</v>
      </c>
      <c r="G44" s="14">
        <v>0.25</v>
      </c>
      <c r="H44" s="2">
        <f>(F44)*(G44)</f>
        <v>10</v>
      </c>
      <c r="I44" s="3">
        <v>36.980000000000004</v>
      </c>
      <c r="J44" s="3">
        <f>'total &amp; 4-yr ave nonservicing'!J45</f>
        <v>369.79999999999995</v>
      </c>
      <c r="K44" s="2">
        <f t="shared" si="24"/>
        <v>10</v>
      </c>
      <c r="L44" s="2">
        <f t="shared" si="25"/>
        <v>2.5</v>
      </c>
      <c r="M44" s="3">
        <f t="shared" si="26"/>
        <v>92.449999999999989</v>
      </c>
      <c r="O44" s="59">
        <v>0.6</v>
      </c>
      <c r="P44" s="59">
        <v>0</v>
      </c>
      <c r="Q44" s="59">
        <v>0.4</v>
      </c>
      <c r="R44" s="59">
        <v>0</v>
      </c>
      <c r="S44" s="59">
        <f t="shared" si="27"/>
        <v>1</v>
      </c>
      <c r="T44" s="59">
        <f t="shared" si="28"/>
        <v>0</v>
      </c>
      <c r="V44" s="9">
        <f t="shared" si="29"/>
        <v>221.87999999999997</v>
      </c>
      <c r="W44" s="9">
        <f t="shared" si="30"/>
        <v>0</v>
      </c>
      <c r="X44" s="9">
        <f t="shared" si="31"/>
        <v>147.91999999999999</v>
      </c>
      <c r="Y44" s="9">
        <f t="shared" si="32"/>
        <v>0</v>
      </c>
      <c r="Z44" s="9">
        <f t="shared" si="33"/>
        <v>369.79999999999995</v>
      </c>
      <c r="AA44" s="9">
        <f t="shared" si="34"/>
        <v>0</v>
      </c>
    </row>
    <row r="45" spans="1:27" ht="13.5" customHeight="1" x14ac:dyDescent="0.25">
      <c r="A45" s="49"/>
      <c r="B45" s="6" t="s">
        <v>82</v>
      </c>
      <c r="C45" s="7"/>
      <c r="D45" s="2">
        <f>'total &amp; 4-yr ave nonservicing'!D46</f>
        <v>0</v>
      </c>
      <c r="E45" s="2"/>
      <c r="F45" s="2"/>
      <c r="G45" s="14"/>
      <c r="H45" s="2"/>
      <c r="I45" s="3">
        <v>36.980000000000004</v>
      </c>
      <c r="J45" s="3"/>
      <c r="K45" s="2">
        <f t="shared" si="24"/>
        <v>0</v>
      </c>
      <c r="L45" s="2">
        <f t="shared" si="25"/>
        <v>0</v>
      </c>
      <c r="M45" s="3">
        <f t="shared" si="26"/>
        <v>0</v>
      </c>
      <c r="O45" s="59"/>
      <c r="P45" s="59"/>
      <c r="Q45" s="59"/>
      <c r="R45" s="59"/>
      <c r="S45" s="59"/>
      <c r="T45" s="59"/>
      <c r="V45" s="9">
        <f t="shared" si="29"/>
        <v>0</v>
      </c>
      <c r="W45" s="9">
        <f t="shared" si="30"/>
        <v>0</v>
      </c>
      <c r="X45" s="9">
        <f t="shared" si="31"/>
        <v>0</v>
      </c>
      <c r="Y45" s="9">
        <f t="shared" si="32"/>
        <v>0</v>
      </c>
      <c r="Z45" s="9">
        <f t="shared" si="33"/>
        <v>0</v>
      </c>
      <c r="AA45" s="9">
        <f t="shared" si="34"/>
        <v>0</v>
      </c>
    </row>
    <row r="46" spans="1:27" ht="27.75" customHeight="1" x14ac:dyDescent="0.25">
      <c r="A46" s="48" t="s">
        <v>186</v>
      </c>
      <c r="B46" s="7" t="s">
        <v>60</v>
      </c>
      <c r="C46" s="7" t="s">
        <v>131</v>
      </c>
      <c r="D46" s="2">
        <f>'total &amp; 4-yr ave nonservicing'!D47</f>
        <v>10</v>
      </c>
      <c r="E46" s="2">
        <v>1</v>
      </c>
      <c r="F46" s="2">
        <f>(D46)*(E46)</f>
        <v>10</v>
      </c>
      <c r="G46" s="14">
        <v>1.5</v>
      </c>
      <c r="H46" s="2">
        <f>(F46)*(G46)</f>
        <v>15</v>
      </c>
      <c r="I46" s="3">
        <v>36.980000000000004</v>
      </c>
      <c r="J46" s="3">
        <f>'total &amp; 4-yr ave nonservicing'!J47</f>
        <v>554.70000000000005</v>
      </c>
      <c r="K46" s="2">
        <f t="shared" si="24"/>
        <v>2.5</v>
      </c>
      <c r="L46" s="2">
        <f t="shared" si="25"/>
        <v>3.75</v>
      </c>
      <c r="M46" s="3">
        <f t="shared" si="26"/>
        <v>138.67500000000001</v>
      </c>
      <c r="O46" s="59">
        <v>1</v>
      </c>
      <c r="P46" s="59">
        <v>0</v>
      </c>
      <c r="Q46" s="59">
        <v>0</v>
      </c>
      <c r="R46" s="59">
        <v>0</v>
      </c>
      <c r="S46" s="59">
        <f t="shared" si="27"/>
        <v>1</v>
      </c>
      <c r="T46" s="59">
        <f t="shared" si="28"/>
        <v>0</v>
      </c>
      <c r="V46" s="9">
        <f t="shared" si="29"/>
        <v>554.70000000000005</v>
      </c>
      <c r="W46" s="9">
        <f t="shared" si="30"/>
        <v>0</v>
      </c>
      <c r="X46" s="9">
        <f t="shared" si="31"/>
        <v>0</v>
      </c>
      <c r="Y46" s="9">
        <f t="shared" si="32"/>
        <v>0</v>
      </c>
      <c r="Z46" s="9">
        <f t="shared" si="33"/>
        <v>554.70000000000005</v>
      </c>
      <c r="AA46" s="9">
        <f t="shared" si="34"/>
        <v>0</v>
      </c>
    </row>
    <row r="47" spans="1:27" ht="15.75" customHeight="1" x14ac:dyDescent="0.25">
      <c r="A47" s="49"/>
      <c r="B47" s="6" t="s">
        <v>80</v>
      </c>
      <c r="C47" s="7"/>
      <c r="D47" s="2">
        <f>'total &amp; 4-yr ave nonservicing'!D48</f>
        <v>0</v>
      </c>
      <c r="E47" s="2"/>
      <c r="F47" s="2"/>
      <c r="G47" s="14"/>
      <c r="H47" s="2"/>
      <c r="I47" s="3">
        <v>36.980000000000004</v>
      </c>
      <c r="J47" s="3"/>
      <c r="K47" s="2"/>
      <c r="L47" s="2"/>
      <c r="M47" s="3">
        <f t="shared" si="26"/>
        <v>0</v>
      </c>
      <c r="O47" s="59"/>
      <c r="P47" s="59"/>
      <c r="Q47" s="59"/>
      <c r="R47" s="59"/>
      <c r="S47" s="59"/>
      <c r="T47" s="59"/>
      <c r="V47" s="9">
        <f t="shared" si="29"/>
        <v>0</v>
      </c>
      <c r="W47" s="9">
        <f t="shared" si="30"/>
        <v>0</v>
      </c>
      <c r="X47" s="9">
        <f t="shared" si="31"/>
        <v>0</v>
      </c>
      <c r="Y47" s="9">
        <f t="shared" si="32"/>
        <v>0</v>
      </c>
      <c r="Z47" s="9">
        <f t="shared" si="33"/>
        <v>0</v>
      </c>
      <c r="AA47" s="9">
        <f t="shared" si="34"/>
        <v>0</v>
      </c>
    </row>
    <row r="48" spans="1:27" ht="26.4" x14ac:dyDescent="0.25">
      <c r="A48" s="48" t="s">
        <v>185</v>
      </c>
      <c r="B48" s="7" t="s">
        <v>70</v>
      </c>
      <c r="C48" s="7" t="s">
        <v>134</v>
      </c>
      <c r="D48" s="2">
        <f>'total &amp; 4-yr ave nonservicing'!D49</f>
        <v>10</v>
      </c>
      <c r="E48" s="2">
        <v>1</v>
      </c>
      <c r="F48" s="2">
        <f>(D48)*(E48)</f>
        <v>10</v>
      </c>
      <c r="G48" s="14">
        <v>2</v>
      </c>
      <c r="H48" s="2">
        <f>(F48)*(G48)</f>
        <v>20</v>
      </c>
      <c r="I48" s="3">
        <v>36.980000000000004</v>
      </c>
      <c r="J48" s="3">
        <f>'total &amp; 4-yr ave nonservicing'!J49</f>
        <v>739.59999999999991</v>
      </c>
      <c r="K48" s="2">
        <f>+F48/4</f>
        <v>2.5</v>
      </c>
      <c r="L48" s="2">
        <f>+H48/4</f>
        <v>5</v>
      </c>
      <c r="M48" s="3">
        <f t="shared" si="26"/>
        <v>184.89999999999998</v>
      </c>
      <c r="O48" s="59">
        <v>1</v>
      </c>
      <c r="P48" s="59">
        <v>0</v>
      </c>
      <c r="Q48" s="59">
        <v>0</v>
      </c>
      <c r="R48" s="59">
        <v>0</v>
      </c>
      <c r="S48" s="59">
        <f t="shared" si="27"/>
        <v>1</v>
      </c>
      <c r="T48" s="59">
        <f t="shared" si="28"/>
        <v>0</v>
      </c>
      <c r="V48" s="9">
        <f t="shared" si="29"/>
        <v>739.59999999999991</v>
      </c>
      <c r="W48" s="9">
        <f t="shared" si="30"/>
        <v>0</v>
      </c>
      <c r="X48" s="9">
        <f t="shared" si="31"/>
        <v>0</v>
      </c>
      <c r="Y48" s="9">
        <f t="shared" si="32"/>
        <v>0</v>
      </c>
      <c r="Z48" s="9">
        <f t="shared" si="33"/>
        <v>739.59999999999991</v>
      </c>
      <c r="AA48" s="9">
        <f t="shared" si="34"/>
        <v>0</v>
      </c>
    </row>
    <row r="49" spans="1:27" ht="27.75" customHeight="1" x14ac:dyDescent="0.25">
      <c r="A49" s="48" t="s">
        <v>196</v>
      </c>
      <c r="B49" s="7" t="s">
        <v>61</v>
      </c>
      <c r="C49" s="7" t="s">
        <v>135</v>
      </c>
      <c r="D49" s="2">
        <f>'total &amp; 4-yr ave nonservicing'!D50</f>
        <v>10</v>
      </c>
      <c r="E49" s="2">
        <v>1</v>
      </c>
      <c r="F49" s="2">
        <f>(D49)*(E49)</f>
        <v>10</v>
      </c>
      <c r="G49" s="14">
        <v>1</v>
      </c>
      <c r="H49" s="2">
        <f>(F49)*(G49)</f>
        <v>10</v>
      </c>
      <c r="I49" s="3">
        <v>36.980000000000004</v>
      </c>
      <c r="J49" s="3">
        <f>'total &amp; 4-yr ave nonservicing'!J50</f>
        <v>369.79999999999995</v>
      </c>
      <c r="K49" s="2">
        <f>+F49/4</f>
        <v>2.5</v>
      </c>
      <c r="L49" s="2">
        <f>+H49/4</f>
        <v>2.5</v>
      </c>
      <c r="M49" s="3">
        <f t="shared" si="26"/>
        <v>92.449999999999989</v>
      </c>
      <c r="O49" s="59">
        <v>1</v>
      </c>
      <c r="P49" s="59">
        <v>0</v>
      </c>
      <c r="Q49" s="59">
        <v>0</v>
      </c>
      <c r="R49" s="59">
        <v>0</v>
      </c>
      <c r="S49" s="59">
        <f t="shared" si="27"/>
        <v>1</v>
      </c>
      <c r="T49" s="59">
        <f t="shared" si="28"/>
        <v>0</v>
      </c>
      <c r="V49" s="9">
        <f t="shared" si="29"/>
        <v>369.79999999999995</v>
      </c>
      <c r="W49" s="9">
        <f t="shared" si="30"/>
        <v>0</v>
      </c>
      <c r="X49" s="9">
        <f t="shared" si="31"/>
        <v>0</v>
      </c>
      <c r="Y49" s="9">
        <f t="shared" si="32"/>
        <v>0</v>
      </c>
      <c r="Z49" s="9">
        <f t="shared" si="33"/>
        <v>369.79999999999995</v>
      </c>
      <c r="AA49" s="9">
        <f t="shared" si="34"/>
        <v>0</v>
      </c>
    </row>
    <row r="50" spans="1:27" ht="26.4" x14ac:dyDescent="0.25">
      <c r="A50" s="48" t="s">
        <v>181</v>
      </c>
      <c r="B50" s="7" t="s">
        <v>59</v>
      </c>
      <c r="C50" s="7" t="s">
        <v>136</v>
      </c>
      <c r="D50" s="2">
        <f>'total &amp; 4-yr ave nonservicing'!D51</f>
        <v>10</v>
      </c>
      <c r="E50" s="2">
        <v>1</v>
      </c>
      <c r="F50" s="2">
        <f>(D50)*(E50)</f>
        <v>10</v>
      </c>
      <c r="G50" s="14">
        <v>0.33</v>
      </c>
      <c r="H50" s="2">
        <f>(F50)*(G50)</f>
        <v>3.3000000000000003</v>
      </c>
      <c r="I50" s="3">
        <v>36.980000000000004</v>
      </c>
      <c r="J50" s="3">
        <f>'total &amp; 4-yr ave nonservicing'!J51</f>
        <v>122.03400000000001</v>
      </c>
      <c r="K50" s="2">
        <f>+F50/4</f>
        <v>2.5</v>
      </c>
      <c r="L50" s="2">
        <f>+H50/4</f>
        <v>0.82500000000000007</v>
      </c>
      <c r="M50" s="3">
        <f t="shared" si="26"/>
        <v>30.508500000000002</v>
      </c>
      <c r="O50" s="59">
        <v>1</v>
      </c>
      <c r="P50" s="59">
        <v>0</v>
      </c>
      <c r="Q50" s="59">
        <v>0</v>
      </c>
      <c r="R50" s="59">
        <v>0</v>
      </c>
      <c r="S50" s="59">
        <f t="shared" si="27"/>
        <v>1</v>
      </c>
      <c r="T50" s="59">
        <f t="shared" si="28"/>
        <v>0</v>
      </c>
      <c r="V50" s="9">
        <f t="shared" si="29"/>
        <v>122.03400000000001</v>
      </c>
      <c r="W50" s="9">
        <f t="shared" si="30"/>
        <v>0</v>
      </c>
      <c r="X50" s="9">
        <f t="shared" si="31"/>
        <v>0</v>
      </c>
      <c r="Y50" s="9">
        <f t="shared" si="32"/>
        <v>0</v>
      </c>
      <c r="Z50" s="9">
        <f t="shared" si="33"/>
        <v>122.03400000000001</v>
      </c>
      <c r="AA50" s="9">
        <f t="shared" si="34"/>
        <v>0</v>
      </c>
    </row>
    <row r="51" spans="1:27" x14ac:dyDescent="0.25">
      <c r="A51" s="27"/>
      <c r="B51" s="71" t="s">
        <v>68</v>
      </c>
      <c r="C51" s="65"/>
      <c r="D51" s="66"/>
      <c r="E51" s="66"/>
      <c r="F51" s="66">
        <f>SUM(F39:F50)</f>
        <v>240</v>
      </c>
      <c r="G51" s="66"/>
      <c r="H51" s="66">
        <f>SUM(H39:H50)</f>
        <v>241.10000000000002</v>
      </c>
      <c r="I51" s="67"/>
      <c r="J51" s="60">
        <f>'total &amp; 4-yr ave nonservicing'!J52</f>
        <v>8915.8780000000024</v>
      </c>
      <c r="K51" s="61">
        <f>+F51/4</f>
        <v>60</v>
      </c>
      <c r="L51" s="61">
        <f>+H51/4</f>
        <v>60.275000000000006</v>
      </c>
      <c r="M51" s="60">
        <f t="shared" si="26"/>
        <v>2228.9695000000006</v>
      </c>
      <c r="O51" s="26"/>
      <c r="P51" s="26"/>
      <c r="Q51" s="26"/>
      <c r="R51" s="26"/>
      <c r="S51" s="26"/>
      <c r="T51" s="26"/>
      <c r="V51" s="60">
        <f>SUM(V40:V50)</f>
        <v>6063.9803999999995</v>
      </c>
      <c r="W51" s="60">
        <f t="shared" ref="W51:AA51" si="35">SUM(W40:W50)</f>
        <v>0</v>
      </c>
      <c r="X51" s="60">
        <f t="shared" si="35"/>
        <v>2851.8975999999998</v>
      </c>
      <c r="Y51" s="60">
        <f t="shared" si="35"/>
        <v>0</v>
      </c>
      <c r="Z51" s="60">
        <f t="shared" si="35"/>
        <v>8915.877999999997</v>
      </c>
      <c r="AA51" s="60">
        <f t="shared" si="35"/>
        <v>0</v>
      </c>
    </row>
    <row r="52" spans="1:27" x14ac:dyDescent="0.25">
      <c r="K52" s="3"/>
      <c r="L52" s="4"/>
      <c r="M52" s="44"/>
      <c r="V52" s="69"/>
      <c r="W52" s="69"/>
      <c r="X52" s="69"/>
      <c r="Y52" s="69"/>
      <c r="Z52" s="69"/>
      <c r="AA52" s="69"/>
    </row>
    <row r="53" spans="1:27" x14ac:dyDescent="0.25">
      <c r="B53" s="69" t="s">
        <v>246</v>
      </c>
      <c r="F53" s="68">
        <f>+F37+F51</f>
        <v>945</v>
      </c>
      <c r="G53" s="69"/>
      <c r="H53" s="68">
        <f>+H37+H51</f>
        <v>6349.1</v>
      </c>
      <c r="I53" s="70"/>
      <c r="J53" s="60">
        <f>'total &amp; 4-yr ave nonservicing'!J54</f>
        <v>234789.71799999996</v>
      </c>
      <c r="K53" s="61">
        <f>+F53/4</f>
        <v>236.25</v>
      </c>
      <c r="L53" s="61">
        <f>+H53/4</f>
        <v>1587.2750000000001</v>
      </c>
      <c r="M53" s="60">
        <f>+J53/4</f>
        <v>58697.429499999991</v>
      </c>
      <c r="O53" s="26"/>
      <c r="P53" s="26"/>
      <c r="Q53" s="26"/>
      <c r="R53" s="26"/>
      <c r="S53" s="26"/>
      <c r="T53" s="26"/>
      <c r="V53" s="69">
        <f>+V37+V51</f>
        <v>202035.79240000001</v>
      </c>
      <c r="W53" s="69">
        <f t="shared" ref="W53:AA53" si="36">+W37+W51</f>
        <v>0</v>
      </c>
      <c r="X53" s="69">
        <f t="shared" si="36"/>
        <v>32753.925599999999</v>
      </c>
      <c r="Y53" s="69">
        <f t="shared" si="36"/>
        <v>0</v>
      </c>
      <c r="Z53" s="69">
        <f t="shared" si="36"/>
        <v>234789.71799999999</v>
      </c>
      <c r="AA53" s="69">
        <f t="shared" si="36"/>
        <v>0</v>
      </c>
    </row>
    <row r="54" spans="1:27" ht="25.5" customHeight="1" x14ac:dyDescent="0.25"/>
    <row r="55" spans="1:27" ht="17.25" customHeight="1" x14ac:dyDescent="0.25">
      <c r="A55" s="74" t="str">
        <f>'total &amp; 4-yr ave servicing'!A6</f>
        <v xml:space="preserve">SERVICING - REPORTING REQUIREMENTS  </v>
      </c>
    </row>
    <row r="56" spans="1:27" ht="10.5" customHeight="1" x14ac:dyDescent="0.25">
      <c r="A56" s="10"/>
    </row>
    <row r="57" spans="1:27" ht="14.25" customHeight="1" x14ac:dyDescent="0.25">
      <c r="A57" s="4" t="str">
        <f>'total &amp; 4-yr ave servicing'!A8</f>
        <v>4287.107(b)</v>
      </c>
      <c r="B57" s="4" t="str">
        <f>'total &amp; 4-yr ave servicing'!B8</f>
        <v>Loan classification</v>
      </c>
      <c r="C57" s="4" t="str">
        <f>'total &amp; 4-yr ave servicing'!C8</f>
        <v>written</v>
      </c>
      <c r="D57" s="2">
        <f>'total &amp; 4-yr ave servicing'!D8</f>
        <v>29</v>
      </c>
      <c r="E57" s="2">
        <f>'total &amp; 4-yr ave servicing'!E8</f>
        <v>1</v>
      </c>
      <c r="F57" s="2">
        <f>'total &amp; 4-yr ave servicing'!F8</f>
        <v>29</v>
      </c>
      <c r="G57" s="2">
        <f>'total &amp; 4-yr ave servicing'!G8</f>
        <v>0.5</v>
      </c>
      <c r="H57" s="2">
        <f>'total &amp; 4-yr ave servicing'!H8</f>
        <v>14.5</v>
      </c>
      <c r="I57" s="3">
        <f>'total &amp; 4-yr ave servicing'!I8</f>
        <v>36.980000000000004</v>
      </c>
      <c r="J57" s="3">
        <f>'total &amp; 4-yr ave servicing'!J8</f>
        <v>536.21</v>
      </c>
      <c r="K57" s="2">
        <f>'total &amp; 4-yr ave servicing'!K8</f>
        <v>7.25</v>
      </c>
      <c r="L57" s="2">
        <f>'total &amp; 4-yr ave servicing'!L8</f>
        <v>3.625</v>
      </c>
      <c r="M57" s="3">
        <f>'total &amp; 4-yr ave servicing'!M8</f>
        <v>134.05250000000001</v>
      </c>
      <c r="N57" s="3"/>
      <c r="O57" s="76">
        <f>'total &amp; 4-yr ave servicing'!O8</f>
        <v>1</v>
      </c>
      <c r="P57" s="76">
        <f>'total &amp; 4-yr ave servicing'!P8</f>
        <v>0</v>
      </c>
      <c r="Q57" s="76">
        <f>'total &amp; 4-yr ave servicing'!Q8</f>
        <v>0</v>
      </c>
      <c r="R57" s="76">
        <f>'total &amp; 4-yr ave servicing'!R8</f>
        <v>0</v>
      </c>
      <c r="S57" s="76">
        <f>'total &amp; 4-yr ave servicing'!S8</f>
        <v>1</v>
      </c>
      <c r="T57" s="76">
        <f>'total &amp; 4-yr ave servicing'!T8</f>
        <v>0</v>
      </c>
      <c r="U57" s="3"/>
      <c r="V57" s="3">
        <f>'total &amp; 4-yr ave servicing'!V8</f>
        <v>536.21</v>
      </c>
      <c r="W57" s="3">
        <f>'total &amp; 4-yr ave servicing'!W8</f>
        <v>0</v>
      </c>
      <c r="X57" s="3">
        <f>'total &amp; 4-yr ave servicing'!X8</f>
        <v>0</v>
      </c>
      <c r="Y57" s="3">
        <f>'total &amp; 4-yr ave servicing'!Y8</f>
        <v>0</v>
      </c>
      <c r="Z57" s="3">
        <f>'total &amp; 4-yr ave servicing'!Z8</f>
        <v>536.21</v>
      </c>
      <c r="AA57" s="3">
        <f>'total &amp; 4-yr ave servicing'!AA8</f>
        <v>0</v>
      </c>
    </row>
    <row r="58" spans="1:27" ht="12.75" customHeight="1" x14ac:dyDescent="0.25">
      <c r="A58" s="4" t="str">
        <f>'total &amp; 4-yr ave servicing'!A9</f>
        <v>4287.107(c)</v>
      </c>
      <c r="B58" s="4" t="str">
        <f>'total &amp; 4-yr ave servicing'!B9</f>
        <v>Agency and lender conference</v>
      </c>
      <c r="C58" s="4" t="str">
        <f>'total &amp; 4-yr ave servicing'!C9</f>
        <v>written</v>
      </c>
      <c r="D58" s="2">
        <f>'total &amp; 4-yr ave servicing'!D9</f>
        <v>29</v>
      </c>
      <c r="E58" s="2">
        <f>'total &amp; 4-yr ave servicing'!E9</f>
        <v>1</v>
      </c>
      <c r="F58" s="2">
        <f>'total &amp; 4-yr ave servicing'!F9</f>
        <v>29</v>
      </c>
      <c r="G58" s="2">
        <f>'total &amp; 4-yr ave servicing'!G9</f>
        <v>1.5</v>
      </c>
      <c r="H58" s="2">
        <f>'total &amp; 4-yr ave servicing'!H9</f>
        <v>43.5</v>
      </c>
      <c r="I58" s="3">
        <f>'total &amp; 4-yr ave servicing'!I9</f>
        <v>36.980000000000004</v>
      </c>
      <c r="J58" s="3">
        <f>'total &amp; 4-yr ave servicing'!J9</f>
        <v>1608.63</v>
      </c>
      <c r="K58" s="2">
        <f>'total &amp; 4-yr ave servicing'!K9</f>
        <v>7.25</v>
      </c>
      <c r="L58" s="2">
        <f>'total &amp; 4-yr ave servicing'!L9</f>
        <v>10.875</v>
      </c>
      <c r="M58" s="3">
        <f>'total &amp; 4-yr ave servicing'!M9</f>
        <v>402.15750000000003</v>
      </c>
      <c r="N58" s="3"/>
      <c r="O58" s="76">
        <f>'total &amp; 4-yr ave servicing'!O9</f>
        <v>1</v>
      </c>
      <c r="P58" s="76">
        <f>'total &amp; 4-yr ave servicing'!P9</f>
        <v>0</v>
      </c>
      <c r="Q58" s="76">
        <f>'total &amp; 4-yr ave servicing'!Q9</f>
        <v>0</v>
      </c>
      <c r="R58" s="76">
        <f>'total &amp; 4-yr ave servicing'!R9</f>
        <v>0</v>
      </c>
      <c r="S58" s="76">
        <f>'total &amp; 4-yr ave servicing'!S9</f>
        <v>1</v>
      </c>
      <c r="T58" s="76">
        <f>'total &amp; 4-yr ave servicing'!T9</f>
        <v>0</v>
      </c>
      <c r="U58" s="3"/>
      <c r="V58" s="3">
        <f>'total &amp; 4-yr ave servicing'!V9</f>
        <v>1608.63</v>
      </c>
      <c r="W58" s="3">
        <f>'total &amp; 4-yr ave servicing'!W9</f>
        <v>0</v>
      </c>
      <c r="X58" s="3">
        <f>'total &amp; 4-yr ave servicing'!X9</f>
        <v>0</v>
      </c>
      <c r="Y58" s="3">
        <f>'total &amp; 4-yr ave servicing'!Y9</f>
        <v>0</v>
      </c>
      <c r="Z58" s="3">
        <f>'total &amp; 4-yr ave servicing'!Z9</f>
        <v>1608.63</v>
      </c>
      <c r="AA58" s="3">
        <f>'total &amp; 4-yr ave servicing'!AA9</f>
        <v>0</v>
      </c>
    </row>
    <row r="59" spans="1:27" x14ac:dyDescent="0.25">
      <c r="A59" s="4" t="str">
        <f>'total &amp; 4-yr ave servicing'!A10</f>
        <v>4287.107(d)</v>
      </c>
      <c r="B59" s="4" t="str">
        <f>'total &amp; 4-yr ave servicing'!B10</f>
        <v>Financial reports - quarterly</v>
      </c>
      <c r="C59" s="4" t="str">
        <f>'total &amp; 4-yr ave servicing'!C10</f>
        <v>written</v>
      </c>
      <c r="D59" s="2">
        <f>'total &amp; 4-yr ave servicing'!D10</f>
        <v>29</v>
      </c>
      <c r="E59" s="2">
        <f>'total &amp; 4-yr ave servicing'!E10</f>
        <v>4</v>
      </c>
      <c r="F59" s="2">
        <f>'total &amp; 4-yr ave servicing'!F10</f>
        <v>116</v>
      </c>
      <c r="G59" s="2">
        <f>'total &amp; 4-yr ave servicing'!G10</f>
        <v>0.5</v>
      </c>
      <c r="H59" s="2">
        <f>'total &amp; 4-yr ave servicing'!H10</f>
        <v>58</v>
      </c>
      <c r="I59" s="3">
        <f>'total &amp; 4-yr ave servicing'!I10</f>
        <v>36.980000000000004</v>
      </c>
      <c r="J59" s="3">
        <f>'total &amp; 4-yr ave servicing'!J10</f>
        <v>2144.84</v>
      </c>
      <c r="K59" s="2">
        <f>'total &amp; 4-yr ave servicing'!K10</f>
        <v>29</v>
      </c>
      <c r="L59" s="2">
        <f>'total &amp; 4-yr ave servicing'!L10</f>
        <v>14.5</v>
      </c>
      <c r="M59" s="3">
        <f>'total &amp; 4-yr ave servicing'!M10</f>
        <v>536.21</v>
      </c>
      <c r="N59" s="3"/>
      <c r="O59" s="76">
        <f>'total &amp; 4-yr ave servicing'!O10</f>
        <v>1</v>
      </c>
      <c r="P59" s="76">
        <f>'total &amp; 4-yr ave servicing'!P10</f>
        <v>0</v>
      </c>
      <c r="Q59" s="76">
        <f>'total &amp; 4-yr ave servicing'!Q10</f>
        <v>0</v>
      </c>
      <c r="R59" s="76">
        <f>'total &amp; 4-yr ave servicing'!R10</f>
        <v>0</v>
      </c>
      <c r="S59" s="76">
        <f>'total &amp; 4-yr ave servicing'!S10</f>
        <v>1</v>
      </c>
      <c r="T59" s="76">
        <f>'total &amp; 4-yr ave servicing'!T10</f>
        <v>0</v>
      </c>
      <c r="U59" s="3"/>
      <c r="V59" s="3">
        <f>'total &amp; 4-yr ave servicing'!V10</f>
        <v>2144.84</v>
      </c>
      <c r="W59" s="3">
        <f>'total &amp; 4-yr ave servicing'!W10</f>
        <v>0</v>
      </c>
      <c r="X59" s="3">
        <f>'total &amp; 4-yr ave servicing'!X10</f>
        <v>0</v>
      </c>
      <c r="Y59" s="3">
        <f>'total &amp; 4-yr ave servicing'!Y10</f>
        <v>0</v>
      </c>
      <c r="Z59" s="3">
        <f>'total &amp; 4-yr ave servicing'!Z10</f>
        <v>2144.84</v>
      </c>
      <c r="AA59" s="3">
        <f>'total &amp; 4-yr ave servicing'!AA10</f>
        <v>0</v>
      </c>
    </row>
    <row r="60" spans="1:27" x14ac:dyDescent="0.25">
      <c r="A60" s="4" t="str">
        <f>'total &amp; 4-yr ave servicing'!A11</f>
        <v>4287.107(d)</v>
      </c>
      <c r="B60" s="4" t="str">
        <f>'total &amp; 4-yr ave servicing'!B11</f>
        <v>Audited Financial reports - annually</v>
      </c>
      <c r="C60" s="4" t="str">
        <f>'total &amp; 4-yr ave servicing'!C11</f>
        <v>written</v>
      </c>
      <c r="D60" s="2">
        <f>'total &amp; 4-yr ave servicing'!D11</f>
        <v>29</v>
      </c>
      <c r="E60" s="2">
        <f>'total &amp; 4-yr ave servicing'!E11</f>
        <v>1</v>
      </c>
      <c r="F60" s="2">
        <f>'total &amp; 4-yr ave servicing'!F11</f>
        <v>29</v>
      </c>
      <c r="G60" s="2">
        <f>'total &amp; 4-yr ave servicing'!G11</f>
        <v>2</v>
      </c>
      <c r="H60" s="2">
        <f>'total &amp; 4-yr ave servicing'!H11</f>
        <v>58</v>
      </c>
      <c r="I60" s="3">
        <f>'total &amp; 4-yr ave servicing'!I11</f>
        <v>36.980000000000004</v>
      </c>
      <c r="J60" s="3">
        <f>'total &amp; 4-yr ave servicing'!J11</f>
        <v>2144.84</v>
      </c>
      <c r="K60" s="2">
        <f>'total &amp; 4-yr ave servicing'!K11</f>
        <v>7.25</v>
      </c>
      <c r="L60" s="2">
        <f>'total &amp; 4-yr ave servicing'!L11</f>
        <v>14.5</v>
      </c>
      <c r="M60" s="3">
        <f>'total &amp; 4-yr ave servicing'!M11</f>
        <v>536.21</v>
      </c>
      <c r="N60" s="3"/>
      <c r="O60" s="76">
        <f>'total &amp; 4-yr ave servicing'!O11</f>
        <v>1</v>
      </c>
      <c r="P60" s="76">
        <f>'total &amp; 4-yr ave servicing'!P11</f>
        <v>0</v>
      </c>
      <c r="Q60" s="76">
        <f>'total &amp; 4-yr ave servicing'!Q11</f>
        <v>0</v>
      </c>
      <c r="R60" s="76">
        <f>'total &amp; 4-yr ave servicing'!R11</f>
        <v>0</v>
      </c>
      <c r="S60" s="76">
        <f>'total &amp; 4-yr ave servicing'!S11</f>
        <v>1</v>
      </c>
      <c r="T60" s="76">
        <f>'total &amp; 4-yr ave servicing'!T11</f>
        <v>0</v>
      </c>
      <c r="U60" s="3"/>
      <c r="V60" s="3">
        <f>'total &amp; 4-yr ave servicing'!V11</f>
        <v>2144.84</v>
      </c>
      <c r="W60" s="3">
        <f>'total &amp; 4-yr ave servicing'!W11</f>
        <v>0</v>
      </c>
      <c r="X60" s="3">
        <f>'total &amp; 4-yr ave servicing'!X11</f>
        <v>0</v>
      </c>
      <c r="Y60" s="3">
        <f>'total &amp; 4-yr ave servicing'!Y11</f>
        <v>0</v>
      </c>
      <c r="Z60" s="3">
        <f>'total &amp; 4-yr ave servicing'!Z11</f>
        <v>2144.84</v>
      </c>
      <c r="AA60" s="3">
        <f>'total &amp; 4-yr ave servicing'!AA11</f>
        <v>0</v>
      </c>
    </row>
    <row r="61" spans="1:27" ht="13.5" customHeight="1" x14ac:dyDescent="0.25">
      <c r="A61" s="4" t="str">
        <f>'total &amp; 4-yr ave servicing'!A12</f>
        <v>4287.107(f)</v>
      </c>
      <c r="B61" s="4" t="str">
        <f>'total &amp; 4-yr ave servicing'!B12</f>
        <v>Borrower visits</v>
      </c>
      <c r="C61" s="4" t="str">
        <f>'total &amp; 4-yr ave servicing'!C12</f>
        <v>visit</v>
      </c>
      <c r="D61" s="2">
        <f>'total &amp; 4-yr ave servicing'!D12</f>
        <v>29</v>
      </c>
      <c r="E61" s="2">
        <f>'total &amp; 4-yr ave servicing'!E12</f>
        <v>1</v>
      </c>
      <c r="F61" s="2">
        <f>'total &amp; 4-yr ave servicing'!F12</f>
        <v>29</v>
      </c>
      <c r="G61" s="2">
        <f>'total &amp; 4-yr ave servicing'!G12</f>
        <v>2</v>
      </c>
      <c r="H61" s="2">
        <f>'total &amp; 4-yr ave servicing'!H12</f>
        <v>58</v>
      </c>
      <c r="I61" s="3">
        <f>'total &amp; 4-yr ave servicing'!I12</f>
        <v>36.980000000000004</v>
      </c>
      <c r="J61" s="3">
        <f>'total &amp; 4-yr ave servicing'!J12</f>
        <v>2144.84</v>
      </c>
      <c r="K61" s="2">
        <f>'total &amp; 4-yr ave servicing'!K12</f>
        <v>7.25</v>
      </c>
      <c r="L61" s="2">
        <f>'total &amp; 4-yr ave servicing'!L12</f>
        <v>14.5</v>
      </c>
      <c r="M61" s="3">
        <f>'total &amp; 4-yr ave servicing'!M12</f>
        <v>536.21</v>
      </c>
      <c r="N61" s="3"/>
      <c r="O61" s="76">
        <v>0</v>
      </c>
      <c r="P61" s="76">
        <v>0</v>
      </c>
      <c r="Q61" s="76">
        <v>1</v>
      </c>
      <c r="R61" s="76">
        <f>'total &amp; 4-yr ave servicing'!R12</f>
        <v>0</v>
      </c>
      <c r="S61" s="76">
        <f>'total &amp; 4-yr ave servicing'!S12</f>
        <v>1</v>
      </c>
      <c r="T61" s="76">
        <f>'total &amp; 4-yr ave servicing'!T12</f>
        <v>0</v>
      </c>
      <c r="U61" s="3"/>
      <c r="V61" s="3">
        <f>'total &amp; 4-yr ave servicing'!V12</f>
        <v>0</v>
      </c>
      <c r="W61" s="3">
        <f>'total &amp; 4-yr ave servicing'!W12</f>
        <v>0</v>
      </c>
      <c r="X61" s="3">
        <f>'total &amp; 4-yr ave servicing'!X12</f>
        <v>2144.84</v>
      </c>
      <c r="Y61" s="3">
        <f>'total &amp; 4-yr ave servicing'!Y12</f>
        <v>0</v>
      </c>
      <c r="Z61" s="3">
        <f>'total &amp; 4-yr ave servicing'!Z12</f>
        <v>2144.84</v>
      </c>
      <c r="AA61" s="3">
        <f>'total &amp; 4-yr ave servicing'!AA12</f>
        <v>0</v>
      </c>
    </row>
    <row r="62" spans="1:27" x14ac:dyDescent="0.25">
      <c r="A62" s="4" t="str">
        <f>'total &amp; 4-yr ave servicing'!A13</f>
        <v>4287.112</v>
      </c>
      <c r="B62" s="4" t="str">
        <f>'total &amp; 4-yr ave servicing'!B13</f>
        <v>Interest rate change</v>
      </c>
      <c r="C62" s="4" t="str">
        <f>'total &amp; 4-yr ave servicing'!C13</f>
        <v>written</v>
      </c>
      <c r="D62" s="2">
        <f>'total &amp; 4-yr ave servicing'!D13</f>
        <v>8</v>
      </c>
      <c r="E62" s="2">
        <f>'total &amp; 4-yr ave servicing'!E13</f>
        <v>1</v>
      </c>
      <c r="F62" s="2">
        <f>'total &amp; 4-yr ave servicing'!F13</f>
        <v>8</v>
      </c>
      <c r="G62" s="2">
        <f>'total &amp; 4-yr ave servicing'!G13</f>
        <v>0.5</v>
      </c>
      <c r="H62" s="2">
        <f>'total &amp; 4-yr ave servicing'!H13</f>
        <v>4</v>
      </c>
      <c r="I62" s="3">
        <f>'total &amp; 4-yr ave servicing'!I13</f>
        <v>36.980000000000004</v>
      </c>
      <c r="J62" s="3">
        <f>'total &amp; 4-yr ave servicing'!J13</f>
        <v>147.92000000000002</v>
      </c>
      <c r="K62" s="2">
        <f>'total &amp; 4-yr ave servicing'!K13</f>
        <v>2</v>
      </c>
      <c r="L62" s="2">
        <f>'total &amp; 4-yr ave servicing'!L13</f>
        <v>1</v>
      </c>
      <c r="M62" s="3">
        <f>'total &amp; 4-yr ave servicing'!M13</f>
        <v>36.980000000000004</v>
      </c>
      <c r="N62" s="3"/>
      <c r="O62" s="76">
        <f>'total &amp; 4-yr ave servicing'!O13</f>
        <v>1</v>
      </c>
      <c r="P62" s="76">
        <f>'total &amp; 4-yr ave servicing'!P13</f>
        <v>0</v>
      </c>
      <c r="Q62" s="76">
        <f>'total &amp; 4-yr ave servicing'!Q13</f>
        <v>0</v>
      </c>
      <c r="R62" s="76">
        <f>'total &amp; 4-yr ave servicing'!R13</f>
        <v>0</v>
      </c>
      <c r="S62" s="76">
        <f>'total &amp; 4-yr ave servicing'!S13</f>
        <v>1</v>
      </c>
      <c r="T62" s="76">
        <f>'total &amp; 4-yr ave servicing'!T13</f>
        <v>0</v>
      </c>
      <c r="U62" s="3"/>
      <c r="V62" s="3">
        <f>'total &amp; 4-yr ave servicing'!V13</f>
        <v>147.92000000000002</v>
      </c>
      <c r="W62" s="3">
        <f>'total &amp; 4-yr ave servicing'!W13</f>
        <v>0</v>
      </c>
      <c r="X62" s="3">
        <f>'total &amp; 4-yr ave servicing'!X13</f>
        <v>0</v>
      </c>
      <c r="Y62" s="3">
        <f>'total &amp; 4-yr ave servicing'!Y13</f>
        <v>0</v>
      </c>
      <c r="Z62" s="3">
        <f>'total &amp; 4-yr ave servicing'!Z13</f>
        <v>147.92000000000002</v>
      </c>
      <c r="AA62" s="3">
        <f>'total &amp; 4-yr ave servicing'!AA13</f>
        <v>0</v>
      </c>
    </row>
    <row r="63" spans="1:27" x14ac:dyDescent="0.25">
      <c r="A63" s="4" t="str">
        <f>'total &amp; 4-yr ave servicing'!A14</f>
        <v>4287.123</v>
      </c>
      <c r="B63" s="4" t="str">
        <f>'total &amp; 4-yr ave servicing'!B14</f>
        <v>Subordination of lien position</v>
      </c>
      <c r="C63" s="4" t="str">
        <f>'total &amp; 4-yr ave servicing'!C14</f>
        <v>written</v>
      </c>
      <c r="D63" s="2">
        <f>'total &amp; 4-yr ave servicing'!D14</f>
        <v>16</v>
      </c>
      <c r="E63" s="2">
        <f>'total &amp; 4-yr ave servicing'!E14</f>
        <v>1</v>
      </c>
      <c r="F63" s="2">
        <f>'total &amp; 4-yr ave servicing'!F14</f>
        <v>16</v>
      </c>
      <c r="G63" s="2">
        <f>'total &amp; 4-yr ave servicing'!G14</f>
        <v>2</v>
      </c>
      <c r="H63" s="2">
        <f>'total &amp; 4-yr ave servicing'!H14</f>
        <v>32</v>
      </c>
      <c r="I63" s="3">
        <f>'total &amp; 4-yr ave servicing'!I14</f>
        <v>36.980000000000004</v>
      </c>
      <c r="J63" s="3">
        <f>'total &amp; 4-yr ave servicing'!J14</f>
        <v>1183.3600000000001</v>
      </c>
      <c r="K63" s="2">
        <f>'total &amp; 4-yr ave servicing'!K14</f>
        <v>4</v>
      </c>
      <c r="L63" s="2">
        <f>'total &amp; 4-yr ave servicing'!L14</f>
        <v>8</v>
      </c>
      <c r="M63" s="3">
        <f>'total &amp; 4-yr ave servicing'!M14</f>
        <v>295.84000000000003</v>
      </c>
      <c r="N63" s="3"/>
      <c r="O63" s="76">
        <f>'total &amp; 4-yr ave servicing'!O14</f>
        <v>1</v>
      </c>
      <c r="P63" s="76">
        <f>'total &amp; 4-yr ave servicing'!P14</f>
        <v>0</v>
      </c>
      <c r="Q63" s="76">
        <f>'total &amp; 4-yr ave servicing'!Q14</f>
        <v>0</v>
      </c>
      <c r="R63" s="76">
        <f>'total &amp; 4-yr ave servicing'!R14</f>
        <v>0</v>
      </c>
      <c r="S63" s="76">
        <f>'total &amp; 4-yr ave servicing'!S14</f>
        <v>1</v>
      </c>
      <c r="T63" s="76">
        <f>'total &amp; 4-yr ave servicing'!T14</f>
        <v>0</v>
      </c>
      <c r="U63" s="3"/>
      <c r="V63" s="3">
        <f>'total &amp; 4-yr ave servicing'!V14</f>
        <v>1183.3600000000001</v>
      </c>
      <c r="W63" s="3">
        <f>'total &amp; 4-yr ave servicing'!W14</f>
        <v>0</v>
      </c>
      <c r="X63" s="3">
        <f>'total &amp; 4-yr ave servicing'!X14</f>
        <v>0</v>
      </c>
      <c r="Y63" s="3">
        <f>'total &amp; 4-yr ave servicing'!Y14</f>
        <v>0</v>
      </c>
      <c r="Z63" s="3">
        <f>'total &amp; 4-yr ave servicing'!Z14</f>
        <v>1183.3600000000001</v>
      </c>
      <c r="AA63" s="3">
        <f>'total &amp; 4-yr ave servicing'!AA14</f>
        <v>0</v>
      </c>
    </row>
    <row r="64" spans="1:27" x14ac:dyDescent="0.25">
      <c r="A64" s="4" t="str">
        <f>'total &amp; 4-yr ave servicing'!A15</f>
        <v>4287.134(a)</v>
      </c>
      <c r="B64" s="4" t="str">
        <f>'total &amp; 4-yr ave servicing'!B15</f>
        <v>Credit reports</v>
      </c>
      <c r="C64" s="4" t="str">
        <f>'total &amp; 4-yr ave servicing'!C15</f>
        <v>written</v>
      </c>
      <c r="D64" s="2">
        <f>'total &amp; 4-yr ave servicing'!D15</f>
        <v>0</v>
      </c>
      <c r="E64" s="2">
        <f>'total &amp; 4-yr ave servicing'!E15</f>
        <v>1</v>
      </c>
      <c r="F64" s="2">
        <f>'total &amp; 4-yr ave servicing'!F15</f>
        <v>0</v>
      </c>
      <c r="G64" s="2">
        <f>'total &amp; 4-yr ave servicing'!G15</f>
        <v>0.5</v>
      </c>
      <c r="H64" s="2">
        <f>'total &amp; 4-yr ave servicing'!H15</f>
        <v>0</v>
      </c>
      <c r="I64" s="3">
        <f>'total &amp; 4-yr ave servicing'!I15</f>
        <v>36.980000000000004</v>
      </c>
      <c r="J64" s="3">
        <f>'total &amp; 4-yr ave servicing'!J15</f>
        <v>0</v>
      </c>
      <c r="K64" s="2">
        <f>'total &amp; 4-yr ave servicing'!K15</f>
        <v>0</v>
      </c>
      <c r="L64" s="2">
        <f>'total &amp; 4-yr ave servicing'!L15</f>
        <v>0</v>
      </c>
      <c r="M64" s="3">
        <f>'total &amp; 4-yr ave servicing'!M15</f>
        <v>0</v>
      </c>
      <c r="N64" s="3"/>
      <c r="O64" s="76">
        <f>'total &amp; 4-yr ave servicing'!O15</f>
        <v>1</v>
      </c>
      <c r="P64" s="76">
        <f>'total &amp; 4-yr ave servicing'!P15</f>
        <v>0</v>
      </c>
      <c r="Q64" s="76">
        <f>'total &amp; 4-yr ave servicing'!Q15</f>
        <v>0</v>
      </c>
      <c r="R64" s="76">
        <f>'total &amp; 4-yr ave servicing'!R15</f>
        <v>0</v>
      </c>
      <c r="S64" s="76">
        <f>'total &amp; 4-yr ave servicing'!S15</f>
        <v>1</v>
      </c>
      <c r="T64" s="76">
        <f>'total &amp; 4-yr ave servicing'!T15</f>
        <v>0</v>
      </c>
      <c r="U64" s="3"/>
      <c r="V64" s="3">
        <f>'total &amp; 4-yr ave servicing'!V15</f>
        <v>0</v>
      </c>
      <c r="W64" s="3">
        <f>'total &amp; 4-yr ave servicing'!W15</f>
        <v>0</v>
      </c>
      <c r="X64" s="3">
        <f>'total &amp; 4-yr ave servicing'!X15</f>
        <v>0</v>
      </c>
      <c r="Y64" s="3">
        <f>'total &amp; 4-yr ave servicing'!Y15</f>
        <v>0</v>
      </c>
      <c r="Z64" s="3">
        <f>'total &amp; 4-yr ave servicing'!Z15</f>
        <v>0</v>
      </c>
      <c r="AA64" s="3">
        <f>'total &amp; 4-yr ave servicing'!AA15</f>
        <v>0</v>
      </c>
    </row>
    <row r="65" spans="1:27" x14ac:dyDescent="0.25">
      <c r="A65" s="4" t="str">
        <f>'total &amp; 4-yr ave servicing'!A16</f>
        <v>4287.134(a)(g)</v>
      </c>
      <c r="B65" s="4" t="str">
        <f>'total &amp; 4-yr ave servicing'!B16</f>
        <v>Transfer and assumption</v>
      </c>
      <c r="C65" s="4" t="str">
        <f>'total &amp; 4-yr ave servicing'!C16</f>
        <v>written</v>
      </c>
      <c r="D65" s="2">
        <f>'total &amp; 4-yr ave servicing'!D16</f>
        <v>0</v>
      </c>
      <c r="E65" s="2">
        <f>'total &amp; 4-yr ave servicing'!E16</f>
        <v>1</v>
      </c>
      <c r="F65" s="2">
        <f>'total &amp; 4-yr ave servicing'!F16</f>
        <v>0</v>
      </c>
      <c r="G65" s="2">
        <f>'total &amp; 4-yr ave servicing'!G16</f>
        <v>3.5</v>
      </c>
      <c r="H65" s="2">
        <f>'total &amp; 4-yr ave servicing'!H16</f>
        <v>0</v>
      </c>
      <c r="I65" s="3">
        <f>'total &amp; 4-yr ave servicing'!I16</f>
        <v>36.980000000000004</v>
      </c>
      <c r="J65" s="3">
        <f>'total &amp; 4-yr ave servicing'!J16</f>
        <v>0</v>
      </c>
      <c r="K65" s="2">
        <f>'total &amp; 4-yr ave servicing'!K16</f>
        <v>0</v>
      </c>
      <c r="L65" s="2">
        <f>'total &amp; 4-yr ave servicing'!L16</f>
        <v>0</v>
      </c>
      <c r="M65" s="3">
        <f>'total &amp; 4-yr ave servicing'!M16</f>
        <v>0</v>
      </c>
      <c r="N65" s="3"/>
      <c r="O65" s="76">
        <f>'total &amp; 4-yr ave servicing'!O16</f>
        <v>1</v>
      </c>
      <c r="P65" s="76">
        <f>'total &amp; 4-yr ave servicing'!P16</f>
        <v>0</v>
      </c>
      <c r="Q65" s="76">
        <f>'total &amp; 4-yr ave servicing'!Q16</f>
        <v>0</v>
      </c>
      <c r="R65" s="76">
        <f>'total &amp; 4-yr ave servicing'!R16</f>
        <v>0</v>
      </c>
      <c r="S65" s="76">
        <f>'total &amp; 4-yr ave servicing'!S16</f>
        <v>1</v>
      </c>
      <c r="T65" s="76">
        <f>'total &amp; 4-yr ave servicing'!T16</f>
        <v>0</v>
      </c>
      <c r="U65" s="3"/>
      <c r="V65" s="3">
        <f>'total &amp; 4-yr ave servicing'!V16</f>
        <v>0</v>
      </c>
      <c r="W65" s="3">
        <f>'total &amp; 4-yr ave servicing'!W16</f>
        <v>0</v>
      </c>
      <c r="X65" s="3">
        <f>'total &amp; 4-yr ave servicing'!X16</f>
        <v>0</v>
      </c>
      <c r="Y65" s="3">
        <f>'total &amp; 4-yr ave servicing'!Y16</f>
        <v>0</v>
      </c>
      <c r="Z65" s="3">
        <f>'total &amp; 4-yr ave servicing'!Z16</f>
        <v>0</v>
      </c>
      <c r="AA65" s="3">
        <f>'total &amp; 4-yr ave servicing'!AA16</f>
        <v>0</v>
      </c>
    </row>
    <row r="66" spans="1:27" x14ac:dyDescent="0.25">
      <c r="A66" s="4" t="str">
        <f>'total &amp; 4-yr ave servicing'!A17</f>
        <v>4287.134(c)</v>
      </c>
      <c r="B66" s="4" t="str">
        <f>'total &amp; 4-yr ave servicing'!B17</f>
        <v>Appraisal reports</v>
      </c>
      <c r="C66" s="4" t="str">
        <f>'total &amp; 4-yr ave servicing'!C17</f>
        <v>written</v>
      </c>
      <c r="D66" s="2">
        <f>'total &amp; 4-yr ave servicing'!D17</f>
        <v>0</v>
      </c>
      <c r="E66" s="2">
        <f>'total &amp; 4-yr ave servicing'!E17</f>
        <v>1</v>
      </c>
      <c r="F66" s="2">
        <f>'total &amp; 4-yr ave servicing'!F17</f>
        <v>0</v>
      </c>
      <c r="G66" s="2">
        <f>'total &amp; 4-yr ave servicing'!G17</f>
        <v>1</v>
      </c>
      <c r="H66" s="2">
        <f>'total &amp; 4-yr ave servicing'!H17</f>
        <v>0</v>
      </c>
      <c r="I66" s="3">
        <f>'total &amp; 4-yr ave servicing'!I17</f>
        <v>36.980000000000004</v>
      </c>
      <c r="J66" s="3">
        <f>'total &amp; 4-yr ave servicing'!J17</f>
        <v>0</v>
      </c>
      <c r="K66" s="2">
        <f>'total &amp; 4-yr ave servicing'!K17</f>
        <v>0</v>
      </c>
      <c r="L66" s="2">
        <f>'total &amp; 4-yr ave servicing'!L17</f>
        <v>0</v>
      </c>
      <c r="M66" s="3">
        <f>'total &amp; 4-yr ave servicing'!M17</f>
        <v>0</v>
      </c>
      <c r="N66" s="3"/>
      <c r="O66" s="76">
        <f>'total &amp; 4-yr ave servicing'!O17</f>
        <v>1</v>
      </c>
      <c r="P66" s="76">
        <f>'total &amp; 4-yr ave servicing'!P17</f>
        <v>0</v>
      </c>
      <c r="Q66" s="76">
        <f>'total &amp; 4-yr ave servicing'!Q17</f>
        <v>0</v>
      </c>
      <c r="R66" s="76">
        <f>'total &amp; 4-yr ave servicing'!R17</f>
        <v>0</v>
      </c>
      <c r="S66" s="76">
        <f>'total &amp; 4-yr ave servicing'!S17</f>
        <v>1</v>
      </c>
      <c r="T66" s="76">
        <f>'total &amp; 4-yr ave servicing'!T17</f>
        <v>0</v>
      </c>
      <c r="U66" s="3"/>
      <c r="V66" s="3">
        <f>'total &amp; 4-yr ave servicing'!V17</f>
        <v>0</v>
      </c>
      <c r="W66" s="3">
        <f>'total &amp; 4-yr ave servicing'!W17</f>
        <v>0</v>
      </c>
      <c r="X66" s="3">
        <f>'total &amp; 4-yr ave servicing'!X17</f>
        <v>0</v>
      </c>
      <c r="Y66" s="3">
        <f>'total &amp; 4-yr ave servicing'!Y17</f>
        <v>0</v>
      </c>
      <c r="Z66" s="3">
        <f>'total &amp; 4-yr ave servicing'!Z17</f>
        <v>0</v>
      </c>
      <c r="AA66" s="3">
        <f>'total &amp; 4-yr ave servicing'!AA17</f>
        <v>0</v>
      </c>
    </row>
    <row r="67" spans="1:27" x14ac:dyDescent="0.25">
      <c r="A67" s="4" t="str">
        <f>'total &amp; 4-yr ave servicing'!A18</f>
        <v>4287.135</v>
      </c>
      <c r="B67" s="4" t="str">
        <f>'total &amp; 4-yr ave servicing'!B18</f>
        <v>Substitution of lender</v>
      </c>
      <c r="C67" s="4" t="str">
        <f>'total &amp; 4-yr ave servicing'!C18</f>
        <v>written</v>
      </c>
      <c r="D67" s="2">
        <f>'total &amp; 4-yr ave servicing'!D18</f>
        <v>6</v>
      </c>
      <c r="E67" s="2">
        <f>'total &amp; 4-yr ave servicing'!E18</f>
        <v>1</v>
      </c>
      <c r="F67" s="2">
        <f>'total &amp; 4-yr ave servicing'!F18</f>
        <v>6</v>
      </c>
      <c r="G67" s="2">
        <f>'total &amp; 4-yr ave servicing'!G18</f>
        <v>1</v>
      </c>
      <c r="H67" s="2">
        <f>'total &amp; 4-yr ave servicing'!H18</f>
        <v>6</v>
      </c>
      <c r="I67" s="3">
        <f>'total &amp; 4-yr ave servicing'!I18</f>
        <v>36.980000000000004</v>
      </c>
      <c r="J67" s="3">
        <f>'total &amp; 4-yr ave servicing'!J18</f>
        <v>221.88000000000002</v>
      </c>
      <c r="K67" s="2">
        <f>'total &amp; 4-yr ave servicing'!K18</f>
        <v>1.5</v>
      </c>
      <c r="L67" s="2">
        <f>'total &amp; 4-yr ave servicing'!L18</f>
        <v>1.5</v>
      </c>
      <c r="M67" s="3">
        <f>'total &amp; 4-yr ave servicing'!M18</f>
        <v>55.470000000000006</v>
      </c>
      <c r="N67" s="3"/>
      <c r="O67" s="76">
        <f>'total &amp; 4-yr ave servicing'!O18</f>
        <v>1</v>
      </c>
      <c r="P67" s="76">
        <f>'total &amp; 4-yr ave servicing'!P18</f>
        <v>0</v>
      </c>
      <c r="Q67" s="76">
        <f>'total &amp; 4-yr ave servicing'!Q18</f>
        <v>0</v>
      </c>
      <c r="R67" s="76">
        <f>'total &amp; 4-yr ave servicing'!R18</f>
        <v>0</v>
      </c>
      <c r="S67" s="76">
        <f>'total &amp; 4-yr ave servicing'!S18</f>
        <v>1</v>
      </c>
      <c r="T67" s="76">
        <f>'total &amp; 4-yr ave servicing'!T18</f>
        <v>0</v>
      </c>
      <c r="U67" s="3"/>
      <c r="V67" s="3">
        <f>'total &amp; 4-yr ave servicing'!V18</f>
        <v>221.88000000000002</v>
      </c>
      <c r="W67" s="3">
        <f>'total &amp; 4-yr ave servicing'!W18</f>
        <v>0</v>
      </c>
      <c r="X67" s="3">
        <f>'total &amp; 4-yr ave servicing'!X18</f>
        <v>0</v>
      </c>
      <c r="Y67" s="3">
        <f>'total &amp; 4-yr ave servicing'!Y18</f>
        <v>0</v>
      </c>
      <c r="Z67" s="3">
        <f>'total &amp; 4-yr ave servicing'!Z18</f>
        <v>221.88000000000002</v>
      </c>
      <c r="AA67" s="3">
        <f>'total &amp; 4-yr ave servicing'!AA18</f>
        <v>0</v>
      </c>
    </row>
    <row r="68" spans="1:27" x14ac:dyDescent="0.25">
      <c r="A68" s="4" t="str">
        <f>'total &amp; 4-yr ave servicing'!A19</f>
        <v>4287.156</v>
      </c>
      <c r="B68" s="4" t="str">
        <f>'total &amp; 4-yr ave servicing'!B19</f>
        <v>Protective advances</v>
      </c>
      <c r="C68" s="4" t="str">
        <f>'total &amp; 4-yr ave servicing'!C19</f>
        <v>written</v>
      </c>
      <c r="D68" s="2">
        <f>'total &amp; 4-yr ave servicing'!D19</f>
        <v>8</v>
      </c>
      <c r="E68" s="2">
        <f>'total &amp; 4-yr ave servicing'!E19</f>
        <v>1</v>
      </c>
      <c r="F68" s="2">
        <f>'total &amp; 4-yr ave servicing'!F19</f>
        <v>8</v>
      </c>
      <c r="G68" s="2">
        <f>'total &amp; 4-yr ave servicing'!G19</f>
        <v>1</v>
      </c>
      <c r="H68" s="2">
        <f>'total &amp; 4-yr ave servicing'!H19</f>
        <v>8</v>
      </c>
      <c r="I68" s="3">
        <f>'total &amp; 4-yr ave servicing'!I19</f>
        <v>36.980000000000004</v>
      </c>
      <c r="J68" s="3">
        <f>'total &amp; 4-yr ave servicing'!J19</f>
        <v>295.84000000000003</v>
      </c>
      <c r="K68" s="2">
        <f>'total &amp; 4-yr ave servicing'!K19</f>
        <v>2</v>
      </c>
      <c r="L68" s="2">
        <f>'total &amp; 4-yr ave servicing'!L19</f>
        <v>2</v>
      </c>
      <c r="M68" s="3">
        <f>'total &amp; 4-yr ave servicing'!M19</f>
        <v>73.960000000000008</v>
      </c>
      <c r="N68" s="3"/>
      <c r="O68" s="76">
        <f>'total &amp; 4-yr ave servicing'!O19</f>
        <v>1</v>
      </c>
      <c r="P68" s="76">
        <f>'total &amp; 4-yr ave servicing'!P19</f>
        <v>0</v>
      </c>
      <c r="Q68" s="76">
        <f>'total &amp; 4-yr ave servicing'!Q19</f>
        <v>0</v>
      </c>
      <c r="R68" s="76">
        <f>'total &amp; 4-yr ave servicing'!R19</f>
        <v>0</v>
      </c>
      <c r="S68" s="76">
        <f>'total &amp; 4-yr ave servicing'!S19</f>
        <v>1</v>
      </c>
      <c r="T68" s="76">
        <f>'total &amp; 4-yr ave servicing'!T19</f>
        <v>0</v>
      </c>
      <c r="U68" s="3"/>
      <c r="V68" s="3">
        <f>'total &amp; 4-yr ave servicing'!V19</f>
        <v>295.84000000000003</v>
      </c>
      <c r="W68" s="3">
        <f>'total &amp; 4-yr ave servicing'!W19</f>
        <v>0</v>
      </c>
      <c r="X68" s="3">
        <f>'total &amp; 4-yr ave servicing'!X19</f>
        <v>0</v>
      </c>
      <c r="Y68" s="3">
        <f>'total &amp; 4-yr ave servicing'!Y19</f>
        <v>0</v>
      </c>
      <c r="Z68" s="3">
        <f>'total &amp; 4-yr ave servicing'!Z19</f>
        <v>295.84000000000003</v>
      </c>
      <c r="AA68" s="3">
        <f>'total &amp; 4-yr ave servicing'!AA19</f>
        <v>0</v>
      </c>
    </row>
    <row r="69" spans="1:27" x14ac:dyDescent="0.25">
      <c r="A69" s="4" t="str">
        <f>'total &amp; 4-yr ave servicing'!A20</f>
        <v>4287.157(c)</v>
      </c>
      <c r="B69" s="4" t="str">
        <f>'total &amp; 4-yr ave servicing'!B20</f>
        <v>Liquidation plan</v>
      </c>
      <c r="C69" s="4" t="str">
        <f>'total &amp; 4-yr ave servicing'!C20</f>
        <v>written</v>
      </c>
      <c r="D69" s="2">
        <f>'total &amp; 4-yr ave servicing'!D20</f>
        <v>8</v>
      </c>
      <c r="E69" s="2">
        <f>'total &amp; 4-yr ave servicing'!E20</f>
        <v>1</v>
      </c>
      <c r="F69" s="2">
        <f>'total &amp; 4-yr ave servicing'!F20</f>
        <v>8</v>
      </c>
      <c r="G69" s="2">
        <f>'total &amp; 4-yr ave servicing'!G20</f>
        <v>6</v>
      </c>
      <c r="H69" s="2">
        <f>'total &amp; 4-yr ave servicing'!H20</f>
        <v>48</v>
      </c>
      <c r="I69" s="3">
        <f>'total &amp; 4-yr ave servicing'!I20</f>
        <v>36.980000000000004</v>
      </c>
      <c r="J69" s="3">
        <f>'total &amp; 4-yr ave servicing'!J20</f>
        <v>1775.0400000000002</v>
      </c>
      <c r="K69" s="2">
        <f>'total &amp; 4-yr ave servicing'!K20</f>
        <v>2</v>
      </c>
      <c r="L69" s="2">
        <f>'total &amp; 4-yr ave servicing'!L20</f>
        <v>12</v>
      </c>
      <c r="M69" s="3">
        <f>'total &amp; 4-yr ave servicing'!M20</f>
        <v>443.76000000000005</v>
      </c>
      <c r="N69" s="3"/>
      <c r="O69" s="76">
        <f>'total &amp; 4-yr ave servicing'!O20</f>
        <v>1</v>
      </c>
      <c r="P69" s="76">
        <f>'total &amp; 4-yr ave servicing'!P20</f>
        <v>0</v>
      </c>
      <c r="Q69" s="76">
        <f>'total &amp; 4-yr ave servicing'!Q20</f>
        <v>0</v>
      </c>
      <c r="R69" s="76">
        <f>'total &amp; 4-yr ave servicing'!R20</f>
        <v>0</v>
      </c>
      <c r="S69" s="76">
        <f>'total &amp; 4-yr ave servicing'!S20</f>
        <v>1</v>
      </c>
      <c r="T69" s="76">
        <f>'total &amp; 4-yr ave servicing'!T20</f>
        <v>0</v>
      </c>
      <c r="U69" s="3"/>
      <c r="V69" s="3">
        <f>'total &amp; 4-yr ave servicing'!V20</f>
        <v>1775.0400000000002</v>
      </c>
      <c r="W69" s="3">
        <f>'total &amp; 4-yr ave servicing'!W20</f>
        <v>0</v>
      </c>
      <c r="X69" s="3">
        <f>'total &amp; 4-yr ave servicing'!X20</f>
        <v>0</v>
      </c>
      <c r="Y69" s="3">
        <f>'total &amp; 4-yr ave servicing'!Y20</f>
        <v>0</v>
      </c>
      <c r="Z69" s="3">
        <f>'total &amp; 4-yr ave servicing'!Z20</f>
        <v>1775.0400000000002</v>
      </c>
      <c r="AA69" s="3">
        <f>'total &amp; 4-yr ave servicing'!AA20</f>
        <v>0</v>
      </c>
    </row>
    <row r="70" spans="1:27" x14ac:dyDescent="0.25">
      <c r="A70" s="4" t="str">
        <f>'total &amp; 4-yr ave servicing'!A21</f>
        <v>4287.157(f)</v>
      </c>
      <c r="B70" s="4" t="str">
        <f>'total &amp; 4-yr ave servicing'!B21</f>
        <v>Acceleration</v>
      </c>
      <c r="C70" s="4" t="str">
        <f>'total &amp; 4-yr ave servicing'!C21</f>
        <v>written</v>
      </c>
      <c r="D70" s="2">
        <f>'total &amp; 4-yr ave servicing'!D21</f>
        <v>8</v>
      </c>
      <c r="E70" s="2">
        <f>'total &amp; 4-yr ave servicing'!E21</f>
        <v>1</v>
      </c>
      <c r="F70" s="2">
        <f>'total &amp; 4-yr ave servicing'!F21</f>
        <v>8</v>
      </c>
      <c r="G70" s="2">
        <f>'total &amp; 4-yr ave servicing'!G21</f>
        <v>0.5</v>
      </c>
      <c r="H70" s="2">
        <f>'total &amp; 4-yr ave servicing'!H21</f>
        <v>4</v>
      </c>
      <c r="I70" s="3">
        <f>'total &amp; 4-yr ave servicing'!I21</f>
        <v>36.980000000000004</v>
      </c>
      <c r="J70" s="3">
        <f>'total &amp; 4-yr ave servicing'!J21</f>
        <v>147.92000000000002</v>
      </c>
      <c r="K70" s="2">
        <f>'total &amp; 4-yr ave servicing'!K21</f>
        <v>2</v>
      </c>
      <c r="L70" s="2">
        <f>'total &amp; 4-yr ave servicing'!L21</f>
        <v>1</v>
      </c>
      <c r="M70" s="3">
        <f>'total &amp; 4-yr ave servicing'!M21</f>
        <v>36.980000000000004</v>
      </c>
      <c r="N70" s="3"/>
      <c r="O70" s="76">
        <f>'total &amp; 4-yr ave servicing'!O21</f>
        <v>1</v>
      </c>
      <c r="P70" s="76">
        <f>'total &amp; 4-yr ave servicing'!P21</f>
        <v>0</v>
      </c>
      <c r="Q70" s="76">
        <f>'total &amp; 4-yr ave servicing'!Q21</f>
        <v>0</v>
      </c>
      <c r="R70" s="76">
        <f>'total &amp; 4-yr ave servicing'!R21</f>
        <v>0</v>
      </c>
      <c r="S70" s="76">
        <f>'total &amp; 4-yr ave servicing'!S21</f>
        <v>1</v>
      </c>
      <c r="T70" s="76">
        <f>'total &amp; 4-yr ave servicing'!T21</f>
        <v>0</v>
      </c>
      <c r="U70" s="3"/>
      <c r="V70" s="3">
        <f>'total &amp; 4-yr ave servicing'!V21</f>
        <v>147.92000000000002</v>
      </c>
      <c r="W70" s="3">
        <f>'total &amp; 4-yr ave servicing'!W21</f>
        <v>0</v>
      </c>
      <c r="X70" s="3">
        <f>'total &amp; 4-yr ave servicing'!X21</f>
        <v>0</v>
      </c>
      <c r="Y70" s="3">
        <f>'total &amp; 4-yr ave servicing'!Y21</f>
        <v>0</v>
      </c>
      <c r="Z70" s="3">
        <f>'total &amp; 4-yr ave servicing'!Z21</f>
        <v>147.92000000000002</v>
      </c>
      <c r="AA70" s="3">
        <f>'total &amp; 4-yr ave servicing'!AA21</f>
        <v>0</v>
      </c>
    </row>
    <row r="71" spans="1:27" ht="12.75" customHeight="1" x14ac:dyDescent="0.25">
      <c r="A71" s="4" t="str">
        <f>'total &amp; 4-yr ave servicing'!A22</f>
        <v>4287.157(h)</v>
      </c>
      <c r="B71" s="4" t="str">
        <f>'total &amp; 4-yr ave servicing'!B22</f>
        <v>Accounting and reports</v>
      </c>
      <c r="C71" s="4" t="str">
        <f>'total &amp; 4-yr ave servicing'!C22</f>
        <v>written</v>
      </c>
      <c r="D71" s="2">
        <f>'total &amp; 4-yr ave servicing'!D22</f>
        <v>8</v>
      </c>
      <c r="E71" s="2">
        <f>'total &amp; 4-yr ave servicing'!E22</f>
        <v>1</v>
      </c>
      <c r="F71" s="2">
        <f>'total &amp; 4-yr ave servicing'!F22</f>
        <v>8</v>
      </c>
      <c r="G71" s="2">
        <f>'total &amp; 4-yr ave servicing'!G22</f>
        <v>0.5</v>
      </c>
      <c r="H71" s="2">
        <f>'total &amp; 4-yr ave servicing'!H22</f>
        <v>4</v>
      </c>
      <c r="I71" s="3">
        <f>'total &amp; 4-yr ave servicing'!I22</f>
        <v>36.980000000000004</v>
      </c>
      <c r="J71" s="3">
        <f>'total &amp; 4-yr ave servicing'!J22</f>
        <v>147.92000000000002</v>
      </c>
      <c r="K71" s="2">
        <f>'total &amp; 4-yr ave servicing'!K22</f>
        <v>2</v>
      </c>
      <c r="L71" s="2">
        <f>'total &amp; 4-yr ave servicing'!L22</f>
        <v>1</v>
      </c>
      <c r="M71" s="3">
        <f>'total &amp; 4-yr ave servicing'!M22</f>
        <v>36.980000000000004</v>
      </c>
      <c r="N71" s="3"/>
      <c r="O71" s="76">
        <f>'total &amp; 4-yr ave servicing'!O22</f>
        <v>1</v>
      </c>
      <c r="P71" s="76">
        <f>'total &amp; 4-yr ave servicing'!P22</f>
        <v>0</v>
      </c>
      <c r="Q71" s="76">
        <f>'total &amp; 4-yr ave servicing'!Q22</f>
        <v>0</v>
      </c>
      <c r="R71" s="76">
        <f>'total &amp; 4-yr ave servicing'!R22</f>
        <v>0</v>
      </c>
      <c r="S71" s="76">
        <f>'total &amp; 4-yr ave servicing'!S22</f>
        <v>1</v>
      </c>
      <c r="T71" s="76">
        <f>'total &amp; 4-yr ave servicing'!T22</f>
        <v>0</v>
      </c>
      <c r="U71" s="3"/>
      <c r="V71" s="3">
        <f>'total &amp; 4-yr ave servicing'!V22</f>
        <v>147.92000000000002</v>
      </c>
      <c r="W71" s="3">
        <f>'total &amp; 4-yr ave servicing'!W22</f>
        <v>0</v>
      </c>
      <c r="X71" s="3">
        <f>'total &amp; 4-yr ave servicing'!X22</f>
        <v>0</v>
      </c>
      <c r="Y71" s="3">
        <f>'total &amp; 4-yr ave servicing'!Y22</f>
        <v>0</v>
      </c>
      <c r="Z71" s="3">
        <f>'total &amp; 4-yr ave servicing'!Z22</f>
        <v>147.92000000000002</v>
      </c>
      <c r="AA71" s="3">
        <f>'total &amp; 4-yr ave servicing'!AA22</f>
        <v>0</v>
      </c>
    </row>
    <row r="72" spans="1:27" x14ac:dyDescent="0.25">
      <c r="A72" s="4" t="str">
        <f>'total &amp; 4-yr ave servicing'!A23</f>
        <v>4287.180</v>
      </c>
      <c r="B72" s="4" t="str">
        <f>'total &amp; 4-yr ave servicing'!B23</f>
        <v>Termination of guarantee</v>
      </c>
      <c r="C72" s="4" t="str">
        <f>'total &amp; 4-yr ave servicing'!C23</f>
        <v>written</v>
      </c>
      <c r="D72" s="2">
        <f>'total &amp; 4-yr ave servicing'!D23</f>
        <v>8</v>
      </c>
      <c r="E72" s="2">
        <f>'total &amp; 4-yr ave servicing'!E23</f>
        <v>1</v>
      </c>
      <c r="F72" s="2">
        <f>'total &amp; 4-yr ave servicing'!F23</f>
        <v>8</v>
      </c>
      <c r="G72" s="2">
        <f>'total &amp; 4-yr ave servicing'!G23</f>
        <v>0.5</v>
      </c>
      <c r="H72" s="2">
        <f>'total &amp; 4-yr ave servicing'!H23</f>
        <v>4</v>
      </c>
      <c r="I72" s="3">
        <f>'total &amp; 4-yr ave servicing'!I23</f>
        <v>36.980000000000004</v>
      </c>
      <c r="J72" s="3">
        <f>'total &amp; 4-yr ave servicing'!J23</f>
        <v>147.92000000000002</v>
      </c>
      <c r="K72" s="2">
        <f>'total &amp; 4-yr ave servicing'!K23</f>
        <v>2</v>
      </c>
      <c r="L72" s="2">
        <f>'total &amp; 4-yr ave servicing'!L23</f>
        <v>1</v>
      </c>
      <c r="M72" s="3">
        <f>'total &amp; 4-yr ave servicing'!M23</f>
        <v>36.980000000000004</v>
      </c>
      <c r="N72" s="3"/>
      <c r="O72" s="76">
        <f>'total &amp; 4-yr ave servicing'!O23</f>
        <v>1</v>
      </c>
      <c r="P72" s="76">
        <f>'total &amp; 4-yr ave servicing'!P23</f>
        <v>0</v>
      </c>
      <c r="Q72" s="76">
        <f>'total &amp; 4-yr ave servicing'!Q23</f>
        <v>0</v>
      </c>
      <c r="R72" s="76">
        <f>'total &amp; 4-yr ave servicing'!R23</f>
        <v>0</v>
      </c>
      <c r="S72" s="76">
        <f>'total &amp; 4-yr ave servicing'!S23</f>
        <v>1</v>
      </c>
      <c r="T72" s="76">
        <f>'total &amp; 4-yr ave servicing'!T23</f>
        <v>0</v>
      </c>
      <c r="U72" s="3"/>
      <c r="V72" s="3">
        <f>'total &amp; 4-yr ave servicing'!V23</f>
        <v>147.92000000000002</v>
      </c>
      <c r="W72" s="3">
        <f>'total &amp; 4-yr ave servicing'!W23</f>
        <v>0</v>
      </c>
      <c r="X72" s="3">
        <f>'total &amp; 4-yr ave servicing'!X23</f>
        <v>0</v>
      </c>
      <c r="Y72" s="3">
        <f>'total &amp; 4-yr ave servicing'!Y23</f>
        <v>0</v>
      </c>
      <c r="Z72" s="3">
        <f>'total &amp; 4-yr ave servicing'!Z23</f>
        <v>147.92000000000002</v>
      </c>
      <c r="AA72" s="3">
        <f>'total &amp; 4-yr ave servicing'!AA23</f>
        <v>0</v>
      </c>
    </row>
    <row r="73" spans="1:27" x14ac:dyDescent="0.25">
      <c r="A73" s="4" t="str">
        <f>'total &amp; 4-yr ave servicing'!A24</f>
        <v>4287.307(f)</v>
      </c>
      <c r="B73" s="4" t="str">
        <f>'total &amp; 4-yr ave servicing'!B24</f>
        <v>Release of collateral</v>
      </c>
      <c r="C73" s="4" t="str">
        <f>'total &amp; 4-yr ave servicing'!C24</f>
        <v>written</v>
      </c>
      <c r="D73" s="2">
        <f>'total &amp; 4-yr ave servicing'!D24</f>
        <v>8</v>
      </c>
      <c r="E73" s="2">
        <f>'total &amp; 4-yr ave servicing'!E24</f>
        <v>1</v>
      </c>
      <c r="F73" s="2">
        <f>'total &amp; 4-yr ave servicing'!F24</f>
        <v>8</v>
      </c>
      <c r="G73" s="2">
        <f>'total &amp; 4-yr ave servicing'!G24</f>
        <v>2</v>
      </c>
      <c r="H73" s="2">
        <f>'total &amp; 4-yr ave servicing'!H24</f>
        <v>16</v>
      </c>
      <c r="I73" s="3">
        <f>'total &amp; 4-yr ave servicing'!I24</f>
        <v>36.980000000000004</v>
      </c>
      <c r="J73" s="3">
        <f>'total &amp; 4-yr ave servicing'!J24</f>
        <v>591.68000000000006</v>
      </c>
      <c r="K73" s="2">
        <f>'total &amp; 4-yr ave servicing'!K24</f>
        <v>2</v>
      </c>
      <c r="L73" s="2">
        <f>'total &amp; 4-yr ave servicing'!L24</f>
        <v>4</v>
      </c>
      <c r="M73" s="3">
        <f>'total &amp; 4-yr ave servicing'!M24</f>
        <v>147.92000000000002</v>
      </c>
      <c r="N73" s="3"/>
      <c r="O73" s="76">
        <f>'total &amp; 4-yr ave servicing'!O24</f>
        <v>1</v>
      </c>
      <c r="P73" s="76">
        <f>'total &amp; 4-yr ave servicing'!P24</f>
        <v>0</v>
      </c>
      <c r="Q73" s="76">
        <f>'total &amp; 4-yr ave servicing'!Q24</f>
        <v>0</v>
      </c>
      <c r="R73" s="76">
        <f>'total &amp; 4-yr ave servicing'!R24</f>
        <v>0</v>
      </c>
      <c r="S73" s="76">
        <f>'total &amp; 4-yr ave servicing'!S24</f>
        <v>1</v>
      </c>
      <c r="T73" s="76">
        <f>'total &amp; 4-yr ave servicing'!T24</f>
        <v>0</v>
      </c>
      <c r="U73" s="3"/>
      <c r="V73" s="3">
        <f>'total &amp; 4-yr ave servicing'!V24</f>
        <v>591.68000000000006</v>
      </c>
      <c r="W73" s="3">
        <f>'total &amp; 4-yr ave servicing'!W24</f>
        <v>0</v>
      </c>
      <c r="X73" s="3">
        <f>'total &amp; 4-yr ave servicing'!X24</f>
        <v>0</v>
      </c>
      <c r="Y73" s="3">
        <f>'total &amp; 4-yr ave servicing'!Y24</f>
        <v>0</v>
      </c>
      <c r="Z73" s="3">
        <f>'total &amp; 4-yr ave servicing'!Z24</f>
        <v>591.68000000000006</v>
      </c>
      <c r="AA73" s="3">
        <f>'total &amp; 4-yr ave servicing'!AA24</f>
        <v>0</v>
      </c>
    </row>
    <row r="74" spans="1:27" ht="27" customHeight="1" x14ac:dyDescent="0.25">
      <c r="A74" s="4" t="str">
        <f>'total &amp; 4-yr ave servicing'!A25</f>
        <v>4287.307(m)</v>
      </c>
      <c r="B74" s="4" t="str">
        <f>'total &amp; 4-yr ave servicing'!B25</f>
        <v>Annual report if lender receives final loss report</v>
      </c>
      <c r="C74" s="4" t="str">
        <f>'total &amp; 4-yr ave servicing'!C25</f>
        <v>written</v>
      </c>
      <c r="D74" s="2">
        <f>'total &amp; 4-yr ave servicing'!D25</f>
        <v>8</v>
      </c>
      <c r="E74" s="2">
        <f>'total &amp; 4-yr ave servicing'!E25</f>
        <v>1</v>
      </c>
      <c r="F74" s="2">
        <f>'total &amp; 4-yr ave servicing'!F25</f>
        <v>8</v>
      </c>
      <c r="G74" s="2">
        <f>'total &amp; 4-yr ave servicing'!G25</f>
        <v>0.16</v>
      </c>
      <c r="H74" s="2">
        <f>'total &amp; 4-yr ave servicing'!H25</f>
        <v>1.28</v>
      </c>
      <c r="I74" s="3">
        <f>'total &amp; 4-yr ave servicing'!I25</f>
        <v>36.980000000000004</v>
      </c>
      <c r="J74" s="3">
        <f>'total &amp; 4-yr ave servicing'!J25</f>
        <v>47.334400000000009</v>
      </c>
      <c r="K74" s="2">
        <f>'total &amp; 4-yr ave servicing'!K25</f>
        <v>2</v>
      </c>
      <c r="L74" s="2">
        <f>'total &amp; 4-yr ave servicing'!L25</f>
        <v>0.32</v>
      </c>
      <c r="M74" s="3">
        <f>'total &amp; 4-yr ave servicing'!M25</f>
        <v>11.833600000000002</v>
      </c>
      <c r="N74" s="3"/>
      <c r="O74" s="76">
        <f>'total &amp; 4-yr ave servicing'!O25</f>
        <v>1</v>
      </c>
      <c r="P74" s="76">
        <f>'total &amp; 4-yr ave servicing'!P25</f>
        <v>0</v>
      </c>
      <c r="Q74" s="76">
        <f>'total &amp; 4-yr ave servicing'!Q25</f>
        <v>0</v>
      </c>
      <c r="R74" s="76">
        <f>'total &amp; 4-yr ave servicing'!R25</f>
        <v>0</v>
      </c>
      <c r="S74" s="76">
        <f>'total &amp; 4-yr ave servicing'!S25</f>
        <v>1</v>
      </c>
      <c r="T74" s="76">
        <f>'total &amp; 4-yr ave servicing'!T25</f>
        <v>0</v>
      </c>
      <c r="U74" s="3"/>
      <c r="V74" s="3">
        <f>'total &amp; 4-yr ave servicing'!V25</f>
        <v>47.334400000000009</v>
      </c>
      <c r="W74" s="3">
        <f>'total &amp; 4-yr ave servicing'!W25</f>
        <v>0</v>
      </c>
      <c r="X74" s="3">
        <f>'total &amp; 4-yr ave servicing'!X25</f>
        <v>0</v>
      </c>
      <c r="Y74" s="3">
        <f>'total &amp; 4-yr ave servicing'!Y25</f>
        <v>0</v>
      </c>
      <c r="Z74" s="3">
        <f>'total &amp; 4-yr ave servicing'!Z25</f>
        <v>47.334400000000009</v>
      </c>
      <c r="AA74" s="3">
        <f>'total &amp; 4-yr ave servicing'!AA25</f>
        <v>0</v>
      </c>
    </row>
    <row r="75" spans="1:27" x14ac:dyDescent="0.25">
      <c r="A75" s="4" t="str">
        <f>'total &amp; 4-yr ave servicing'!A26</f>
        <v>FORMS</v>
      </c>
      <c r="B75" s="75" t="str">
        <f>'total &amp; 4-yr ave servicing'!B26</f>
        <v>Subtotal</v>
      </c>
      <c r="C75" s="4"/>
      <c r="D75" s="2"/>
      <c r="E75" s="2"/>
      <c r="F75" s="61">
        <f>'total &amp; 4-yr ave servicing'!F26</f>
        <v>318</v>
      </c>
      <c r="G75" s="2"/>
      <c r="H75" s="61">
        <f>'total &amp; 4-yr ave servicing'!H26</f>
        <v>359.28</v>
      </c>
      <c r="I75" s="3">
        <f>'total &amp; 4-yr ave servicing'!I26</f>
        <v>36.980000000000004</v>
      </c>
      <c r="J75" s="60">
        <f>'total &amp; 4-yr ave servicing'!J26</f>
        <v>13286.174400000002</v>
      </c>
      <c r="K75" s="61">
        <f>'total &amp; 4-yr ave servicing'!K26</f>
        <v>79.5</v>
      </c>
      <c r="L75" s="61">
        <f>'total &amp; 4-yr ave servicing'!L26</f>
        <v>89.82</v>
      </c>
      <c r="M75" s="60">
        <f>'total &amp; 4-yr ave servicing'!M26</f>
        <v>0</v>
      </c>
      <c r="N75" s="60"/>
      <c r="O75" s="77">
        <f>'total &amp; 4-yr ave servicing'!O26</f>
        <v>0</v>
      </c>
      <c r="P75" s="77">
        <f>'total &amp; 4-yr ave servicing'!P26</f>
        <v>0</v>
      </c>
      <c r="Q75" s="77">
        <f>'total &amp; 4-yr ave servicing'!Q26</f>
        <v>0</v>
      </c>
      <c r="R75" s="77">
        <f>'total &amp; 4-yr ave servicing'!R26</f>
        <v>0</v>
      </c>
      <c r="S75" s="77">
        <f>'total &amp; 4-yr ave servicing'!S26</f>
        <v>0</v>
      </c>
      <c r="T75" s="77">
        <f>'total &amp; 4-yr ave servicing'!T26</f>
        <v>0</v>
      </c>
      <c r="U75" s="60"/>
      <c r="V75" s="60">
        <f>'total &amp; 4-yr ave servicing'!V26</f>
        <v>11141.334400000002</v>
      </c>
      <c r="W75" s="60">
        <f>'total &amp; 4-yr ave servicing'!W26</f>
        <v>0</v>
      </c>
      <c r="X75" s="60">
        <f>'total &amp; 4-yr ave servicing'!X26</f>
        <v>2144.84</v>
      </c>
      <c r="Y75" s="60">
        <f>'total &amp; 4-yr ave servicing'!Y26</f>
        <v>0</v>
      </c>
      <c r="Z75" s="60">
        <f>'total &amp; 4-yr ave servicing'!Z26</f>
        <v>13286.174400000002</v>
      </c>
      <c r="AA75" s="60">
        <f>'total &amp; 4-yr ave servicing'!AA26</f>
        <v>0</v>
      </c>
    </row>
    <row r="76" spans="1:27" ht="27.75" customHeight="1" x14ac:dyDescent="0.25">
      <c r="A76" s="4" t="str">
        <f>'total &amp; 4-yr ave servicing'!A27</f>
        <v>4287.307(a)</v>
      </c>
      <c r="B76" s="4" t="str">
        <f>'total &amp; 4-yr ave servicing'!B27</f>
        <v>Guaranteed Loan Status Report</v>
      </c>
      <c r="C76" s="7" t="str">
        <f>'total &amp; 4-yr ave servicing'!C27</f>
        <v>RD 1980-41 [0570-0016]</v>
      </c>
      <c r="D76" s="2">
        <f>'total &amp; 4-yr ave servicing'!D27</f>
        <v>83</v>
      </c>
      <c r="E76" s="2">
        <f>'total &amp; 4-yr ave servicing'!E27</f>
        <v>4</v>
      </c>
      <c r="F76" s="2">
        <f>'total &amp; 4-yr ave servicing'!F27</f>
        <v>332</v>
      </c>
      <c r="G76" s="2">
        <f>'total &amp; 4-yr ave servicing'!G27</f>
        <v>0.33</v>
      </c>
      <c r="H76" s="2">
        <f>'total &amp; 4-yr ave servicing'!H27</f>
        <v>109.56</v>
      </c>
      <c r="I76" s="3">
        <f>'total &amp; 4-yr ave servicing'!I27</f>
        <v>36.980000000000004</v>
      </c>
      <c r="J76" s="3">
        <f>'total &amp; 4-yr ave servicing'!J27</f>
        <v>4051.5288000000005</v>
      </c>
      <c r="K76" s="2">
        <f>'total &amp; 4-yr ave servicing'!K27</f>
        <v>83</v>
      </c>
      <c r="L76" s="2">
        <f>'total &amp; 4-yr ave servicing'!L27</f>
        <v>27.39</v>
      </c>
      <c r="M76" s="3">
        <f>'total &amp; 4-yr ave servicing'!M27</f>
        <v>1012.8822000000001</v>
      </c>
      <c r="N76" s="3"/>
      <c r="O76" s="76">
        <f>'total &amp; 4-yr ave servicing'!O27</f>
        <v>1</v>
      </c>
      <c r="P76" s="76">
        <f>'total &amp; 4-yr ave servicing'!P27</f>
        <v>0</v>
      </c>
      <c r="Q76" s="76">
        <f>'total &amp; 4-yr ave servicing'!Q27</f>
        <v>0</v>
      </c>
      <c r="R76" s="76">
        <f>'total &amp; 4-yr ave servicing'!R27</f>
        <v>0</v>
      </c>
      <c r="S76" s="76">
        <f>'total &amp; 4-yr ave servicing'!S27</f>
        <v>1</v>
      </c>
      <c r="T76" s="76">
        <f>'total &amp; 4-yr ave servicing'!T27</f>
        <v>0</v>
      </c>
      <c r="U76" s="3"/>
      <c r="V76" s="3">
        <f>'total &amp; 4-yr ave servicing'!V27</f>
        <v>4051.5288000000005</v>
      </c>
      <c r="W76" s="3">
        <f>'total &amp; 4-yr ave servicing'!W27</f>
        <v>0</v>
      </c>
      <c r="X76" s="3">
        <f>'total &amp; 4-yr ave servicing'!X27</f>
        <v>0</v>
      </c>
      <c r="Y76" s="3">
        <f>'total &amp; 4-yr ave servicing'!Y27</f>
        <v>0</v>
      </c>
      <c r="Z76" s="3">
        <f>'total &amp; 4-yr ave servicing'!Z27</f>
        <v>4051.5288000000005</v>
      </c>
      <c r="AA76" s="3">
        <f>'total &amp; 4-yr ave servicing'!AA27</f>
        <v>0</v>
      </c>
    </row>
    <row r="77" spans="1:27" ht="26.4" x14ac:dyDescent="0.25">
      <c r="A77" s="4" t="str">
        <f>'total &amp; 4-yr ave servicing'!A28</f>
        <v>4287.307(b)</v>
      </c>
      <c r="B77" s="4" t="str">
        <f>'total &amp; 4-yr ave servicing'!B28</f>
        <v>Guaranteed loan delinquent status borrower</v>
      </c>
      <c r="C77" s="7" t="str">
        <f>'total &amp; 4-yr ave servicing'!C28</f>
        <v>RD 1980-44 [0570-0016]</v>
      </c>
      <c r="D77" s="2">
        <f>'total &amp; 4-yr ave servicing'!D28</f>
        <v>7</v>
      </c>
      <c r="E77" s="2">
        <f>'total &amp; 4-yr ave servicing'!E28</f>
        <v>12</v>
      </c>
      <c r="F77" s="2">
        <f>'total &amp; 4-yr ave servicing'!F28</f>
        <v>84</v>
      </c>
      <c r="G77" s="2">
        <f>'total &amp; 4-yr ave servicing'!G28</f>
        <v>0.33</v>
      </c>
      <c r="H77" s="2">
        <f>'total &amp; 4-yr ave servicing'!H28</f>
        <v>27.720000000000002</v>
      </c>
      <c r="I77" s="3">
        <f>'total &amp; 4-yr ave servicing'!I28</f>
        <v>36.980000000000004</v>
      </c>
      <c r="J77" s="3">
        <f>'total &amp; 4-yr ave servicing'!J28</f>
        <v>1025.0856000000003</v>
      </c>
      <c r="K77" s="2">
        <f>'total &amp; 4-yr ave servicing'!K28</f>
        <v>21</v>
      </c>
      <c r="L77" s="2">
        <f>'total &amp; 4-yr ave servicing'!L28</f>
        <v>6.9300000000000006</v>
      </c>
      <c r="M77" s="3">
        <f>'total &amp; 4-yr ave servicing'!M28</f>
        <v>256.27140000000009</v>
      </c>
      <c r="N77" s="3"/>
      <c r="O77" s="76">
        <f>'total &amp; 4-yr ave servicing'!O28</f>
        <v>1</v>
      </c>
      <c r="P77" s="76">
        <f>'total &amp; 4-yr ave servicing'!P28</f>
        <v>0</v>
      </c>
      <c r="Q77" s="76">
        <f>'total &amp; 4-yr ave servicing'!Q28</f>
        <v>0</v>
      </c>
      <c r="R77" s="76">
        <f>'total &amp; 4-yr ave servicing'!R28</f>
        <v>0</v>
      </c>
      <c r="S77" s="76">
        <f>'total &amp; 4-yr ave servicing'!S28</f>
        <v>1</v>
      </c>
      <c r="T77" s="76">
        <f>'total &amp; 4-yr ave servicing'!T28</f>
        <v>0</v>
      </c>
      <c r="U77" s="3"/>
      <c r="V77" s="3">
        <f>'total &amp; 4-yr ave servicing'!V28</f>
        <v>1025.0856000000003</v>
      </c>
      <c r="W77" s="3">
        <f>'total &amp; 4-yr ave servicing'!W28</f>
        <v>0</v>
      </c>
      <c r="X77" s="3">
        <f>'total &amp; 4-yr ave servicing'!X28</f>
        <v>0</v>
      </c>
      <c r="Y77" s="3">
        <f>'total &amp; 4-yr ave servicing'!Y28</f>
        <v>0</v>
      </c>
      <c r="Z77" s="3">
        <f>'total &amp; 4-yr ave servicing'!Z28</f>
        <v>1025.0856000000003</v>
      </c>
      <c r="AA77" s="3">
        <f>'total &amp; 4-yr ave servicing'!AA28</f>
        <v>0</v>
      </c>
    </row>
    <row r="78" spans="1:27" ht="26.4" x14ac:dyDescent="0.25">
      <c r="A78" s="4" t="str">
        <f>'total &amp; 4-yr ave servicing'!A29</f>
        <v>4287.158(c)</v>
      </c>
      <c r="B78" s="4" t="str">
        <f>'total &amp; 4-yr ave servicing'!B29</f>
        <v>Loan Note Guarantee report of loss</v>
      </c>
      <c r="C78" s="7" t="str">
        <f>'total &amp; 4-yr ave servicing'!C29</f>
        <v>RD 449-30  [0575-0137]</v>
      </c>
      <c r="D78" s="2">
        <f>'total &amp; 4-yr ave servicing'!D29</f>
        <v>8</v>
      </c>
      <c r="E78" s="2">
        <f>'total &amp; 4-yr ave servicing'!E29</f>
        <v>1</v>
      </c>
      <c r="F78" s="2">
        <f>'total &amp; 4-yr ave servicing'!F29</f>
        <v>8</v>
      </c>
      <c r="G78" s="2">
        <f>'total &amp; 4-yr ave servicing'!G29</f>
        <v>25</v>
      </c>
      <c r="H78" s="2">
        <f>'total &amp; 4-yr ave servicing'!H29</f>
        <v>200</v>
      </c>
      <c r="I78" s="3">
        <f>'total &amp; 4-yr ave servicing'!I29</f>
        <v>36.980000000000004</v>
      </c>
      <c r="J78" s="3">
        <f>'total &amp; 4-yr ave servicing'!J29</f>
        <v>7396.0000000000009</v>
      </c>
      <c r="K78" s="2">
        <f>'total &amp; 4-yr ave servicing'!K29</f>
        <v>2</v>
      </c>
      <c r="L78" s="2">
        <f>'total &amp; 4-yr ave servicing'!L29</f>
        <v>50</v>
      </c>
      <c r="M78" s="3">
        <f>'total &amp; 4-yr ave servicing'!M29</f>
        <v>1849.0000000000002</v>
      </c>
      <c r="N78" s="3"/>
      <c r="O78" s="76">
        <f>'total &amp; 4-yr ave servicing'!O29</f>
        <v>1</v>
      </c>
      <c r="P78" s="76">
        <f>'total &amp; 4-yr ave servicing'!P29</f>
        <v>0</v>
      </c>
      <c r="Q78" s="76">
        <f>'total &amp; 4-yr ave servicing'!Q29</f>
        <v>0</v>
      </c>
      <c r="R78" s="76">
        <f>'total &amp; 4-yr ave servicing'!R29</f>
        <v>0</v>
      </c>
      <c r="S78" s="76">
        <f>'total &amp; 4-yr ave servicing'!S29</f>
        <v>1</v>
      </c>
      <c r="T78" s="76">
        <f>'total &amp; 4-yr ave servicing'!T29</f>
        <v>0</v>
      </c>
      <c r="U78" s="3"/>
      <c r="V78" s="3">
        <f>'total &amp; 4-yr ave servicing'!V29</f>
        <v>7396.0000000000009</v>
      </c>
      <c r="W78" s="3">
        <f>'total &amp; 4-yr ave servicing'!W29</f>
        <v>0</v>
      </c>
      <c r="X78" s="3">
        <f>'total &amp; 4-yr ave servicing'!X29</f>
        <v>0</v>
      </c>
      <c r="Y78" s="3">
        <f>'total &amp; 4-yr ave servicing'!Y29</f>
        <v>0</v>
      </c>
      <c r="Z78" s="3">
        <f>'total &amp; 4-yr ave servicing'!Z29</f>
        <v>7396.0000000000009</v>
      </c>
      <c r="AA78" s="3">
        <f>'total &amp; 4-yr ave servicing'!AA29</f>
        <v>0</v>
      </c>
    </row>
    <row r="79" spans="1:27" ht="26.4" x14ac:dyDescent="0.25">
      <c r="A79" s="4" t="str">
        <f>'total &amp; 4-yr ave servicing'!A30</f>
        <v>4287.157(i)</v>
      </c>
      <c r="B79" s="4" t="str">
        <f>'total &amp; 4-yr ave servicing'!B30</f>
        <v>Lender's Guaranteed loan payment to USDA</v>
      </c>
      <c r="C79" s="7" t="str">
        <f>'total &amp; 4-yr ave servicing'!C30</f>
        <v>RD 1980-43  [0575-0137]</v>
      </c>
      <c r="D79" s="2">
        <f>'total &amp; 4-yr ave servicing'!D30</f>
        <v>83</v>
      </c>
      <c r="E79" s="2">
        <f>'total &amp; 4-yr ave servicing'!E30</f>
        <v>1</v>
      </c>
      <c r="F79" s="2">
        <f>'total &amp; 4-yr ave servicing'!F30</f>
        <v>83</v>
      </c>
      <c r="G79" s="2">
        <f>'total &amp; 4-yr ave servicing'!G30</f>
        <v>0.5</v>
      </c>
      <c r="H79" s="2">
        <f>'total &amp; 4-yr ave servicing'!H30</f>
        <v>41.5</v>
      </c>
      <c r="I79" s="3">
        <f>'total &amp; 4-yr ave servicing'!I30</f>
        <v>36.980000000000004</v>
      </c>
      <c r="J79" s="3">
        <f>'total &amp; 4-yr ave servicing'!J30</f>
        <v>1534.6700000000003</v>
      </c>
      <c r="K79" s="2">
        <f>'total &amp; 4-yr ave servicing'!K30</f>
        <v>20.75</v>
      </c>
      <c r="L79" s="2">
        <f>'total &amp; 4-yr ave servicing'!L30</f>
        <v>10.375</v>
      </c>
      <c r="M79" s="3">
        <f>'total &amp; 4-yr ave servicing'!M30</f>
        <v>383.66750000000008</v>
      </c>
      <c r="N79" s="3"/>
      <c r="O79" s="76">
        <f>'total &amp; 4-yr ave servicing'!O30</f>
        <v>1</v>
      </c>
      <c r="P79" s="76">
        <f>'total &amp; 4-yr ave servicing'!P30</f>
        <v>0</v>
      </c>
      <c r="Q79" s="76">
        <f>'total &amp; 4-yr ave servicing'!Q30</f>
        <v>0</v>
      </c>
      <c r="R79" s="76">
        <f>'total &amp; 4-yr ave servicing'!R30</f>
        <v>0</v>
      </c>
      <c r="S79" s="76">
        <f>'total &amp; 4-yr ave servicing'!S30</f>
        <v>1</v>
      </c>
      <c r="T79" s="76">
        <f>'total &amp; 4-yr ave servicing'!T30</f>
        <v>0</v>
      </c>
      <c r="U79" s="3"/>
      <c r="V79" s="3">
        <f>'total &amp; 4-yr ave servicing'!V30</f>
        <v>1534.6700000000003</v>
      </c>
      <c r="W79" s="3">
        <f>'total &amp; 4-yr ave servicing'!W30</f>
        <v>0</v>
      </c>
      <c r="X79" s="3">
        <f>'total &amp; 4-yr ave servicing'!X30</f>
        <v>0</v>
      </c>
      <c r="Y79" s="3">
        <f>'total &amp; 4-yr ave servicing'!Y30</f>
        <v>0</v>
      </c>
      <c r="Z79" s="3">
        <f>'total &amp; 4-yr ave servicing'!Z30</f>
        <v>1534.6700000000003</v>
      </c>
      <c r="AA79" s="3">
        <f>'total &amp; 4-yr ave servicing'!AA30</f>
        <v>0</v>
      </c>
    </row>
    <row r="80" spans="1:27" x14ac:dyDescent="0.25">
      <c r="A80" s="10"/>
      <c r="B80" s="69" t="str">
        <f>'total &amp; 4-yr ave servicing'!B31</f>
        <v>Subtotal</v>
      </c>
      <c r="C80" s="74"/>
      <c r="D80" s="68"/>
      <c r="E80" s="68"/>
      <c r="F80" s="68">
        <f>'total &amp; 4-yr ave servicing'!F31</f>
        <v>507</v>
      </c>
      <c r="G80" s="68"/>
      <c r="H80" s="68">
        <f>'total &amp; 4-yr ave servicing'!H31</f>
        <v>378.78</v>
      </c>
      <c r="I80" s="70"/>
      <c r="J80" s="70">
        <f>'total &amp; 4-yr ave servicing'!J31</f>
        <v>14007.2844</v>
      </c>
      <c r="K80" s="68">
        <f>'total &amp; 4-yr ave servicing'!K31</f>
        <v>126.75</v>
      </c>
      <c r="L80" s="68">
        <f>'total &amp; 4-yr ave servicing'!L31</f>
        <v>94.694999999999993</v>
      </c>
      <c r="M80" s="70">
        <f>'total &amp; 4-yr ave servicing'!M31</f>
        <v>3501.8211000000001</v>
      </c>
      <c r="N80" s="70"/>
      <c r="O80" s="78"/>
      <c r="P80" s="78"/>
      <c r="Q80" s="78"/>
      <c r="R80" s="78"/>
      <c r="S80" s="78"/>
      <c r="T80" s="78"/>
      <c r="U80" s="70"/>
      <c r="V80" s="70">
        <f>'total &amp; 4-yr ave servicing'!V31</f>
        <v>14007.284400000002</v>
      </c>
      <c r="W80" s="70">
        <f>'total &amp; 4-yr ave servicing'!W31</f>
        <v>0</v>
      </c>
      <c r="X80" s="70">
        <f>'total &amp; 4-yr ave servicing'!X31</f>
        <v>0</v>
      </c>
      <c r="Y80" s="70">
        <f>'total &amp; 4-yr ave servicing'!Y31</f>
        <v>0</v>
      </c>
      <c r="Z80" s="70">
        <f>'total &amp; 4-yr ave servicing'!Z31</f>
        <v>14007.284400000002</v>
      </c>
      <c r="AA80" s="70">
        <f>'total &amp; 4-yr ave servicing'!AA31</f>
        <v>0</v>
      </c>
    </row>
    <row r="81" spans="1:27" x14ac:dyDescent="0.25">
      <c r="A81" s="10"/>
      <c r="B81" s="10"/>
      <c r="C81" s="10"/>
      <c r="D81" s="31"/>
      <c r="E81" s="31"/>
      <c r="F81" s="31"/>
      <c r="G81" s="31"/>
      <c r="H81" s="31"/>
      <c r="K81" s="31"/>
      <c r="L81" s="31"/>
      <c r="M81" s="8"/>
      <c r="N81" s="8"/>
      <c r="O81" s="79"/>
      <c r="P81" s="79"/>
      <c r="Q81" s="79"/>
      <c r="R81" s="79"/>
      <c r="S81" s="79"/>
      <c r="T81" s="79"/>
      <c r="U81" s="8"/>
      <c r="V81" s="8"/>
      <c r="W81" s="8"/>
      <c r="X81" s="8"/>
      <c r="Y81" s="8"/>
      <c r="Z81" s="8"/>
      <c r="AA81" s="8"/>
    </row>
    <row r="82" spans="1:27" x14ac:dyDescent="0.25">
      <c r="A82" s="10"/>
      <c r="B82" s="69" t="str">
        <f>'total &amp; 4-yr ave servicing'!B33</f>
        <v>Grand Total - Servicing</v>
      </c>
      <c r="C82" s="74"/>
      <c r="D82" s="68"/>
      <c r="E82" s="68"/>
      <c r="F82" s="68">
        <f>'total &amp; 4-yr ave servicing'!F33</f>
        <v>825</v>
      </c>
      <c r="G82" s="68"/>
      <c r="H82" s="68">
        <f>'total &amp; 4-yr ave servicing'!H33</f>
        <v>738.06</v>
      </c>
      <c r="I82" s="70"/>
      <c r="J82" s="70">
        <f>'total &amp; 4-yr ave servicing'!J33</f>
        <v>27293.4588</v>
      </c>
      <c r="K82" s="68">
        <f>'total &amp; 4-yr ave servicing'!K33</f>
        <v>206.25</v>
      </c>
      <c r="L82" s="68">
        <f>'total &amp; 4-yr ave servicing'!L33</f>
        <v>184.51499999999999</v>
      </c>
      <c r="M82" s="70">
        <f>'total &amp; 4-yr ave servicing'!M33</f>
        <v>6823.3647000000001</v>
      </c>
      <c r="N82" s="70"/>
      <c r="O82" s="78"/>
      <c r="P82" s="78"/>
      <c r="Q82" s="78"/>
      <c r="R82" s="78"/>
      <c r="S82" s="78"/>
      <c r="T82" s="78"/>
      <c r="U82" s="70"/>
      <c r="V82" s="70">
        <f>'total &amp; 4-yr ave servicing'!V33</f>
        <v>25148.618800000004</v>
      </c>
      <c r="W82" s="70">
        <f>'total &amp; 4-yr ave servicing'!W33</f>
        <v>0</v>
      </c>
      <c r="X82" s="70">
        <f>'total &amp; 4-yr ave servicing'!X33</f>
        <v>2144.84</v>
      </c>
      <c r="Y82" s="70">
        <f>'total &amp; 4-yr ave servicing'!Y33</f>
        <v>0</v>
      </c>
      <c r="Z82" s="70">
        <f>'total &amp; 4-yr ave servicing'!Z33</f>
        <v>27293.458800000004</v>
      </c>
      <c r="AA82" s="70">
        <f>'total &amp; 4-yr ave servicing'!AA33</f>
        <v>0</v>
      </c>
    </row>
    <row r="83" spans="1:27" ht="12.75" customHeight="1" x14ac:dyDescent="0.25">
      <c r="A83" s="10"/>
      <c r="B83" s="10"/>
      <c r="C83" s="10"/>
      <c r="D83" s="10"/>
      <c r="E83" s="10"/>
      <c r="F83" s="10"/>
      <c r="G83" s="10"/>
      <c r="H83" s="10"/>
      <c r="I83" s="10"/>
      <c r="J83" s="10"/>
      <c r="K83" s="10"/>
      <c r="M83" s="10"/>
    </row>
    <row r="84" spans="1:27" x14ac:dyDescent="0.25">
      <c r="A84" s="10"/>
      <c r="B84" s="10"/>
      <c r="C84" s="10"/>
      <c r="D84" s="10"/>
      <c r="E84" s="10"/>
      <c r="F84" s="10"/>
      <c r="G84" s="10"/>
      <c r="H84" s="10"/>
      <c r="I84" s="10"/>
      <c r="J84" s="10"/>
      <c r="K84" s="10"/>
      <c r="M84" s="10"/>
    </row>
    <row r="85" spans="1:27" x14ac:dyDescent="0.25">
      <c r="A85" s="10"/>
      <c r="B85" s="70" t="s">
        <v>219</v>
      </c>
      <c r="C85" s="10"/>
      <c r="D85" s="10"/>
      <c r="E85" s="10"/>
      <c r="F85" s="68">
        <f>+F53+F82</f>
        <v>1770</v>
      </c>
      <c r="G85" s="10"/>
      <c r="H85" s="68">
        <f>+H53+H82</f>
        <v>7087.16</v>
      </c>
      <c r="I85" s="10"/>
      <c r="J85" s="70">
        <f>+J53+J82</f>
        <v>262083.17679999996</v>
      </c>
      <c r="K85" s="68">
        <f>+K53+K82</f>
        <v>442.5</v>
      </c>
      <c r="L85" s="68">
        <f>+L53+L82</f>
        <v>1771.79</v>
      </c>
      <c r="M85" s="70">
        <f>+M53+M82</f>
        <v>65520.794199999989</v>
      </c>
      <c r="V85" s="70">
        <f t="shared" ref="V85:AA85" si="37">+V53+V82</f>
        <v>227184.4112</v>
      </c>
      <c r="W85" s="70">
        <f t="shared" si="37"/>
        <v>0</v>
      </c>
      <c r="X85" s="70">
        <f t="shared" si="37"/>
        <v>34898.765599999999</v>
      </c>
      <c r="Y85" s="70">
        <f t="shared" si="37"/>
        <v>0</v>
      </c>
      <c r="Z85" s="70">
        <f t="shared" si="37"/>
        <v>262083.17679999999</v>
      </c>
      <c r="AA85" s="70">
        <f t="shared" si="37"/>
        <v>0</v>
      </c>
    </row>
    <row r="86" spans="1:27" x14ac:dyDescent="0.25">
      <c r="A86" s="10"/>
      <c r="B86" s="10"/>
      <c r="C86" s="10"/>
      <c r="D86" s="10"/>
      <c r="E86" s="10"/>
      <c r="F86" s="10"/>
      <c r="G86" s="10"/>
      <c r="H86" s="10"/>
      <c r="I86" s="10"/>
      <c r="J86" s="10"/>
      <c r="K86" s="10"/>
      <c r="M86" s="10"/>
    </row>
  </sheetData>
  <mergeCells count="2">
    <mergeCell ref="O1:T1"/>
    <mergeCell ref="V1:AA1"/>
  </mergeCells>
  <printOptions headings="1" gridLines="1"/>
  <pageMargins left="0.75" right="0.75" top="0.66" bottom="0.66" header="0.5" footer="0.5"/>
  <pageSetup scale="40" fitToHeight="2" orientation="landscape" r:id="rId1"/>
  <headerFooter alignWithMargins="0">
    <oddHeader>&amp;LBioRefinery Assistance Program</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84"/>
  <sheetViews>
    <sheetView zoomScale="80" zoomScaleNormal="80" zoomScaleSheetLayoutView="110" workbookViewId="0">
      <pane ySplit="5" topLeftCell="A21" activePane="bottomLeft" state="frozen"/>
      <selection pane="bottomLeft" activeCell="I54" sqref="I54"/>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11.664062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1" width="13.6640625" style="8" customWidth="1"/>
    <col min="12" max="12" width="13.6640625" style="10" customWidth="1"/>
    <col min="13" max="13" width="13.6640625" style="9" customWidth="1"/>
    <col min="14" max="21" width="9.109375" style="9"/>
    <col min="22" max="22" width="9.33203125" style="9" bestFit="1" customWidth="1"/>
    <col min="23" max="16384" width="9.109375" style="9"/>
  </cols>
  <sheetData>
    <row r="1" spans="1:27" x14ac:dyDescent="0.25">
      <c r="A1" s="36"/>
      <c r="B1" s="36"/>
      <c r="C1" s="39"/>
      <c r="D1" s="36"/>
      <c r="E1" s="36" t="s">
        <v>0</v>
      </c>
      <c r="F1" s="36" t="s">
        <v>1</v>
      </c>
      <c r="G1" s="36" t="s">
        <v>2</v>
      </c>
      <c r="H1" s="36" t="s">
        <v>3</v>
      </c>
      <c r="I1" s="36"/>
      <c r="J1" s="36" t="s">
        <v>4</v>
      </c>
      <c r="K1" s="83" t="s">
        <v>227</v>
      </c>
      <c r="L1" s="83" t="s">
        <v>227</v>
      </c>
      <c r="M1" s="83" t="s">
        <v>227</v>
      </c>
      <c r="O1" s="119" t="s">
        <v>121</v>
      </c>
      <c r="P1" s="120"/>
      <c r="Q1" s="120"/>
      <c r="R1" s="120"/>
      <c r="S1" s="120"/>
      <c r="T1" s="120"/>
      <c r="V1" s="119" t="s">
        <v>120</v>
      </c>
      <c r="W1" s="120"/>
      <c r="X1" s="120"/>
      <c r="Y1" s="120"/>
      <c r="Z1" s="120"/>
      <c r="AA1" s="121"/>
    </row>
    <row r="2" spans="1:27" x14ac:dyDescent="0.25">
      <c r="A2" s="37" t="s">
        <v>81</v>
      </c>
      <c r="B2" s="37"/>
      <c r="C2" s="40" t="s">
        <v>5</v>
      </c>
      <c r="D2" s="37" t="s">
        <v>2</v>
      </c>
      <c r="E2" s="37" t="s">
        <v>6</v>
      </c>
      <c r="F2" s="37" t="s">
        <v>7</v>
      </c>
      <c r="G2" s="37" t="s">
        <v>8</v>
      </c>
      <c r="H2" s="37" t="s">
        <v>9</v>
      </c>
      <c r="I2" s="37" t="s">
        <v>10</v>
      </c>
      <c r="J2" s="37" t="s">
        <v>11</v>
      </c>
      <c r="K2" s="8" t="s">
        <v>211</v>
      </c>
      <c r="L2" s="8" t="s">
        <v>211</v>
      </c>
      <c r="M2" s="8" t="s">
        <v>211</v>
      </c>
      <c r="O2"/>
      <c r="P2" s="15" t="s">
        <v>111</v>
      </c>
      <c r="Q2" s="15" t="s">
        <v>111</v>
      </c>
      <c r="R2" s="15" t="s">
        <v>111</v>
      </c>
      <c r="S2" s="15"/>
      <c r="T2" s="15"/>
      <c r="V2" s="21"/>
      <c r="W2" s="15" t="s">
        <v>111</v>
      </c>
      <c r="X2" s="15" t="s">
        <v>111</v>
      </c>
      <c r="Y2" s="15" t="s">
        <v>111</v>
      </c>
      <c r="Z2" s="21"/>
      <c r="AA2" s="22"/>
    </row>
    <row r="3" spans="1:27" x14ac:dyDescent="0.25">
      <c r="A3" s="37"/>
      <c r="B3" s="37" t="s">
        <v>12</v>
      </c>
      <c r="C3" s="40" t="s">
        <v>13</v>
      </c>
      <c r="D3" s="37" t="s">
        <v>14</v>
      </c>
      <c r="E3" s="37" t="s">
        <v>15</v>
      </c>
      <c r="F3" s="37" t="s">
        <v>16</v>
      </c>
      <c r="G3" s="37" t="s">
        <v>17</v>
      </c>
      <c r="H3" s="37" t="s">
        <v>18</v>
      </c>
      <c r="I3" s="37" t="s">
        <v>19</v>
      </c>
      <c r="J3" s="37" t="s">
        <v>20</v>
      </c>
      <c r="K3" s="37" t="s">
        <v>139</v>
      </c>
      <c r="L3" s="37" t="s">
        <v>141</v>
      </c>
      <c r="M3" s="8" t="s">
        <v>11</v>
      </c>
      <c r="O3"/>
      <c r="P3" s="15" t="s">
        <v>112</v>
      </c>
      <c r="Q3" s="15" t="s">
        <v>112</v>
      </c>
      <c r="R3" s="15" t="s">
        <v>113</v>
      </c>
      <c r="S3" s="15" t="s">
        <v>112</v>
      </c>
      <c r="T3" s="15" t="s">
        <v>114</v>
      </c>
      <c r="V3" s="21"/>
      <c r="W3" s="15" t="s">
        <v>112</v>
      </c>
      <c r="X3" s="15" t="s">
        <v>112</v>
      </c>
      <c r="Y3" s="15" t="s">
        <v>113</v>
      </c>
      <c r="Z3" s="21" t="s">
        <v>112</v>
      </c>
      <c r="AA3" s="22" t="s">
        <v>114</v>
      </c>
    </row>
    <row r="4" spans="1:27" x14ac:dyDescent="0.25">
      <c r="A4" s="37"/>
      <c r="B4" s="37"/>
      <c r="C4" s="40"/>
      <c r="D4" s="37"/>
      <c r="E4" s="37"/>
      <c r="F4" s="37"/>
      <c r="G4" s="37"/>
      <c r="H4" s="37"/>
      <c r="I4" s="37"/>
      <c r="J4" s="37"/>
      <c r="K4" s="37" t="s">
        <v>140</v>
      </c>
      <c r="L4" s="37" t="s">
        <v>142</v>
      </c>
      <c r="O4" s="15" t="s">
        <v>115</v>
      </c>
      <c r="P4" s="15" t="s">
        <v>119</v>
      </c>
      <c r="Q4" s="15" t="s">
        <v>116</v>
      </c>
      <c r="R4" s="15" t="s">
        <v>117</v>
      </c>
      <c r="S4" s="15"/>
      <c r="T4" s="15" t="s">
        <v>117</v>
      </c>
      <c r="V4" s="23" t="s">
        <v>115</v>
      </c>
      <c r="W4" s="24" t="s">
        <v>119</v>
      </c>
      <c r="X4" s="24" t="s">
        <v>116</v>
      </c>
      <c r="Y4" s="24" t="s">
        <v>117</v>
      </c>
      <c r="Z4" s="23"/>
      <c r="AA4" s="25" t="s">
        <v>117</v>
      </c>
    </row>
    <row r="5" spans="1:27" ht="13.8" thickBot="1" x14ac:dyDescent="0.3">
      <c r="A5" s="38" t="s">
        <v>21</v>
      </c>
      <c r="B5" s="38" t="s">
        <v>22</v>
      </c>
      <c r="C5" s="41" t="s">
        <v>23</v>
      </c>
      <c r="D5" s="38" t="s">
        <v>24</v>
      </c>
      <c r="E5" s="38" t="s">
        <v>25</v>
      </c>
      <c r="F5" s="38" t="s">
        <v>26</v>
      </c>
      <c r="G5" s="38" t="s">
        <v>27</v>
      </c>
      <c r="H5" s="38" t="s">
        <v>28</v>
      </c>
      <c r="I5" s="38" t="s">
        <v>29</v>
      </c>
      <c r="J5" s="38" t="s">
        <v>30</v>
      </c>
      <c r="K5" s="38"/>
      <c r="L5" s="38"/>
      <c r="M5" s="46"/>
      <c r="O5"/>
      <c r="P5"/>
      <c r="Q5"/>
      <c r="R5"/>
      <c r="S5"/>
      <c r="T5"/>
    </row>
    <row r="6" spans="1:27" ht="19.5" customHeight="1" x14ac:dyDescent="0.25">
      <c r="A6" s="32" t="s">
        <v>240</v>
      </c>
      <c r="B6" s="33"/>
      <c r="C6" s="34"/>
      <c r="D6" s="33"/>
      <c r="E6" s="33"/>
      <c r="F6" s="33"/>
      <c r="G6" s="33"/>
      <c r="H6" s="33"/>
      <c r="I6" s="5"/>
      <c r="J6" s="42"/>
      <c r="K6" s="5"/>
      <c r="L6" s="33"/>
      <c r="M6" s="45"/>
    </row>
    <row r="7" spans="1:27" x14ac:dyDescent="0.25">
      <c r="A7" s="48" t="s">
        <v>209</v>
      </c>
      <c r="B7" s="7" t="s">
        <v>208</v>
      </c>
      <c r="C7" s="7" t="s">
        <v>31</v>
      </c>
      <c r="D7" s="2">
        <f>+'year 1'!D7+' year 2'!D7+'year 3'!D7+'year 4'!D7</f>
        <v>4</v>
      </c>
      <c r="E7" s="2">
        <v>1</v>
      </c>
      <c r="F7" s="2">
        <f>(D7)*(E7)</f>
        <v>4</v>
      </c>
      <c r="G7" s="14">
        <v>12</v>
      </c>
      <c r="H7" s="2">
        <f>(F7)*(G7)</f>
        <v>48</v>
      </c>
      <c r="I7" s="3">
        <v>36.980000000000004</v>
      </c>
      <c r="J7" s="3">
        <f>+'year 1'!J7+' year 2'!J7+'year 3'!J7++'year 4'!J7</f>
        <v>1775.04</v>
      </c>
      <c r="K7" s="2">
        <f>+F7/4</f>
        <v>1</v>
      </c>
      <c r="L7" s="2">
        <f>+H7/4</f>
        <v>12</v>
      </c>
      <c r="M7" s="3">
        <f>+J7/4</f>
        <v>443.76</v>
      </c>
      <c r="O7" s="59">
        <v>1</v>
      </c>
      <c r="P7" s="59">
        <v>0</v>
      </c>
      <c r="Q7" s="59">
        <v>0</v>
      </c>
      <c r="R7" s="59">
        <v>0</v>
      </c>
      <c r="S7" s="59">
        <f>SUM(O7:Q7)</f>
        <v>1</v>
      </c>
      <c r="T7" s="59">
        <f>+R7</f>
        <v>0</v>
      </c>
      <c r="V7" s="9">
        <f>+$M7*O7</f>
        <v>443.76</v>
      </c>
      <c r="W7" s="9">
        <f>+$M7*P7</f>
        <v>0</v>
      </c>
      <c r="X7" s="9">
        <f t="shared" ref="X7:Y23" si="0">+$M7*Q7</f>
        <v>0</v>
      </c>
      <c r="Y7" s="9">
        <f t="shared" si="0"/>
        <v>0</v>
      </c>
      <c r="Z7" s="9">
        <f>+$M7*S7</f>
        <v>443.76</v>
      </c>
      <c r="AA7" s="9">
        <f>+$M7*T7</f>
        <v>0</v>
      </c>
    </row>
    <row r="8" spans="1:27" x14ac:dyDescent="0.25">
      <c r="A8" s="48" t="s">
        <v>178</v>
      </c>
      <c r="B8" s="7" t="s">
        <v>149</v>
      </c>
      <c r="C8" s="7" t="s">
        <v>31</v>
      </c>
      <c r="D8" s="2">
        <f>+'year 1'!D8+' year 2'!D8+'year 3'!D8+'year 4'!D8</f>
        <v>4</v>
      </c>
      <c r="E8" s="2" t="s">
        <v>195</v>
      </c>
      <c r="F8" s="2">
        <f>+D8</f>
        <v>4</v>
      </c>
      <c r="G8" s="14">
        <v>0.5</v>
      </c>
      <c r="H8" s="2">
        <f t="shared" ref="H8:H37" si="1">(F8)*(G8)</f>
        <v>2</v>
      </c>
      <c r="I8" s="3">
        <v>36.980000000000004</v>
      </c>
      <c r="J8" s="3">
        <f>+'year 1'!J8+' year 2'!J8+'year 3'!J8++'year 4'!J8</f>
        <v>73.959999999999994</v>
      </c>
      <c r="K8" s="2">
        <f t="shared" ref="K8:K37" si="2">+F8/4</f>
        <v>1</v>
      </c>
      <c r="L8" s="2">
        <f t="shared" ref="L8:L37" si="3">+H8/4</f>
        <v>0.5</v>
      </c>
      <c r="M8" s="3">
        <f t="shared" ref="M8:M37" si="4">+J8/4</f>
        <v>18.489999999999998</v>
      </c>
      <c r="O8" s="59">
        <v>1</v>
      </c>
      <c r="P8" s="59">
        <v>0</v>
      </c>
      <c r="Q8" s="59">
        <v>0</v>
      </c>
      <c r="R8" s="59">
        <v>0</v>
      </c>
      <c r="S8" s="59">
        <f t="shared" ref="S8:S37" si="5">SUM(O8:Q8)</f>
        <v>1</v>
      </c>
      <c r="T8" s="59">
        <f t="shared" ref="T8:T37" si="6">+R8</f>
        <v>0</v>
      </c>
      <c r="V8" s="9">
        <f t="shared" ref="V8:W37" si="7">+$M8*O8</f>
        <v>18.489999999999998</v>
      </c>
      <c r="W8" s="9">
        <f t="shared" si="7"/>
        <v>0</v>
      </c>
      <c r="X8" s="9">
        <f t="shared" si="0"/>
        <v>0</v>
      </c>
      <c r="Y8" s="9">
        <f t="shared" si="0"/>
        <v>0</v>
      </c>
      <c r="Z8" s="9">
        <f t="shared" ref="Z8:Z37" si="8">+$M8*S8</f>
        <v>18.489999999999998</v>
      </c>
      <c r="AA8" s="9">
        <f t="shared" ref="AA8:AA37" si="9">+$M8*T8</f>
        <v>0</v>
      </c>
    </row>
    <row r="9" spans="1:27" x14ac:dyDescent="0.25">
      <c r="A9" s="48" t="s">
        <v>179</v>
      </c>
      <c r="B9" s="7" t="s">
        <v>44</v>
      </c>
      <c r="C9" s="7" t="s">
        <v>31</v>
      </c>
      <c r="D9" s="2">
        <f>+'year 1'!D9+' year 2'!D9+'year 3'!D9+'year 4'!D9</f>
        <v>8</v>
      </c>
      <c r="E9" s="2" t="s">
        <v>195</v>
      </c>
      <c r="F9" s="2">
        <f>+D9</f>
        <v>8</v>
      </c>
      <c r="G9" s="14">
        <v>2.5</v>
      </c>
      <c r="H9" s="2">
        <f t="shared" si="1"/>
        <v>20</v>
      </c>
      <c r="I9" s="3">
        <v>36.980000000000004</v>
      </c>
      <c r="J9" s="3">
        <f>+'year 1'!J9+' year 2'!J9+'year 3'!J9++'year 4'!J9</f>
        <v>739.59999999999991</v>
      </c>
      <c r="K9" s="2">
        <f t="shared" si="2"/>
        <v>2</v>
      </c>
      <c r="L9" s="2">
        <f t="shared" si="3"/>
        <v>5</v>
      </c>
      <c r="M9" s="3">
        <f t="shared" si="4"/>
        <v>184.89999999999998</v>
      </c>
      <c r="O9" s="59">
        <v>1</v>
      </c>
      <c r="P9" s="59">
        <v>0</v>
      </c>
      <c r="Q9" s="59">
        <v>0</v>
      </c>
      <c r="R9" s="59">
        <v>0</v>
      </c>
      <c r="S9" s="59">
        <f t="shared" si="5"/>
        <v>1</v>
      </c>
      <c r="T9" s="59">
        <f t="shared" si="6"/>
        <v>0</v>
      </c>
      <c r="V9" s="9">
        <f t="shared" si="7"/>
        <v>184.89999999999998</v>
      </c>
      <c r="W9" s="9">
        <f t="shared" si="7"/>
        <v>0</v>
      </c>
      <c r="X9" s="9">
        <f t="shared" si="0"/>
        <v>0</v>
      </c>
      <c r="Y9" s="9">
        <f t="shared" si="0"/>
        <v>0</v>
      </c>
      <c r="Z9" s="9">
        <f t="shared" si="8"/>
        <v>184.89999999999998</v>
      </c>
      <c r="AA9" s="9">
        <f t="shared" si="9"/>
        <v>0</v>
      </c>
    </row>
    <row r="10" spans="1:27" x14ac:dyDescent="0.25">
      <c r="A10" s="48" t="s">
        <v>180</v>
      </c>
      <c r="B10" s="7" t="s">
        <v>45</v>
      </c>
      <c r="C10" s="7" t="s">
        <v>31</v>
      </c>
      <c r="D10" s="2">
        <f>+'year 1'!D10+' year 2'!D10+'year 3'!D10+'year 4'!D10</f>
        <v>8</v>
      </c>
      <c r="E10" s="2" t="s">
        <v>195</v>
      </c>
      <c r="F10" s="2">
        <f>+D10</f>
        <v>8</v>
      </c>
      <c r="G10" s="14">
        <v>2</v>
      </c>
      <c r="H10" s="2">
        <f t="shared" si="1"/>
        <v>16</v>
      </c>
      <c r="I10" s="3">
        <v>36.980000000000004</v>
      </c>
      <c r="J10" s="3">
        <f>+'year 1'!J10+' year 2'!J10+'year 3'!J10++'year 4'!J10</f>
        <v>591.67999999999995</v>
      </c>
      <c r="K10" s="2">
        <f t="shared" si="2"/>
        <v>2</v>
      </c>
      <c r="L10" s="2">
        <f t="shared" si="3"/>
        <v>4</v>
      </c>
      <c r="M10" s="3">
        <f t="shared" si="4"/>
        <v>147.91999999999999</v>
      </c>
      <c r="O10" s="59">
        <v>1</v>
      </c>
      <c r="P10" s="59">
        <v>0</v>
      </c>
      <c r="Q10" s="59">
        <v>0</v>
      </c>
      <c r="R10" s="59">
        <v>0</v>
      </c>
      <c r="S10" s="59">
        <f t="shared" si="5"/>
        <v>1</v>
      </c>
      <c r="T10" s="59">
        <f t="shared" si="6"/>
        <v>0</v>
      </c>
      <c r="V10" s="9">
        <f t="shared" si="7"/>
        <v>147.91999999999999</v>
      </c>
      <c r="W10" s="9">
        <f t="shared" si="7"/>
        <v>0</v>
      </c>
      <c r="X10" s="9">
        <f t="shared" si="0"/>
        <v>0</v>
      </c>
      <c r="Y10" s="9">
        <f t="shared" si="0"/>
        <v>0</v>
      </c>
      <c r="Z10" s="9">
        <f t="shared" si="8"/>
        <v>147.91999999999999</v>
      </c>
      <c r="AA10" s="9">
        <f t="shared" si="9"/>
        <v>0</v>
      </c>
    </row>
    <row r="11" spans="1:27" x14ac:dyDescent="0.25">
      <c r="A11" s="48" t="s">
        <v>200</v>
      </c>
      <c r="B11" s="7" t="s">
        <v>49</v>
      </c>
      <c r="C11" s="7" t="s">
        <v>210</v>
      </c>
      <c r="D11" s="2">
        <f>+'year 1'!D11+' year 2'!D11+'year 3'!D11+'year 4'!D11</f>
        <v>12</v>
      </c>
      <c r="E11" s="2" t="s">
        <v>195</v>
      </c>
      <c r="F11" s="2">
        <f t="shared" ref="F11:F13" si="10">+D11</f>
        <v>12</v>
      </c>
      <c r="G11" s="14">
        <v>0.5</v>
      </c>
      <c r="H11" s="2">
        <f t="shared" si="1"/>
        <v>6</v>
      </c>
      <c r="I11" s="3">
        <v>36.980000000000004</v>
      </c>
      <c r="J11" s="3">
        <f>+'year 1'!J11+' year 2'!J11+'year 3'!J11++'year 4'!J11</f>
        <v>221.88</v>
      </c>
      <c r="K11" s="2">
        <f t="shared" si="2"/>
        <v>3</v>
      </c>
      <c r="L11" s="2">
        <f t="shared" si="3"/>
        <v>1.5</v>
      </c>
      <c r="M11" s="3">
        <f t="shared" si="4"/>
        <v>55.47</v>
      </c>
      <c r="O11" s="59">
        <v>1</v>
      </c>
      <c r="P11" s="59">
        <v>0</v>
      </c>
      <c r="Q11" s="59">
        <v>0</v>
      </c>
      <c r="R11" s="59">
        <v>0</v>
      </c>
      <c r="S11" s="59">
        <f t="shared" si="5"/>
        <v>1</v>
      </c>
      <c r="T11" s="59">
        <f t="shared" si="6"/>
        <v>0</v>
      </c>
      <c r="V11" s="9">
        <f t="shared" si="7"/>
        <v>55.47</v>
      </c>
      <c r="W11" s="9">
        <f t="shared" si="7"/>
        <v>0</v>
      </c>
      <c r="X11" s="9">
        <f t="shared" si="0"/>
        <v>0</v>
      </c>
      <c r="Y11" s="9">
        <f t="shared" si="0"/>
        <v>0</v>
      </c>
      <c r="Z11" s="9">
        <f t="shared" si="8"/>
        <v>55.47</v>
      </c>
      <c r="AA11" s="9">
        <f t="shared" si="9"/>
        <v>0</v>
      </c>
    </row>
    <row r="12" spans="1:27" x14ac:dyDescent="0.25">
      <c r="A12" s="48" t="s">
        <v>205</v>
      </c>
      <c r="B12" s="7" t="s">
        <v>202</v>
      </c>
      <c r="C12" s="7" t="s">
        <v>32</v>
      </c>
      <c r="D12" s="2">
        <f>+'year 1'!D12+' year 2'!D12+'year 3'!D12+'year 4'!D12</f>
        <v>17</v>
      </c>
      <c r="E12" s="2" t="s">
        <v>195</v>
      </c>
      <c r="F12" s="2">
        <f t="shared" si="10"/>
        <v>17</v>
      </c>
      <c r="G12" s="14">
        <v>1.5</v>
      </c>
      <c r="H12" s="2">
        <f t="shared" si="1"/>
        <v>25.5</v>
      </c>
      <c r="I12" s="3">
        <v>36.980000000000004</v>
      </c>
      <c r="J12" s="3">
        <f>+'year 1'!J12+' year 2'!J12+'year 3'!J12++'year 4'!J12</f>
        <v>942.9899999999999</v>
      </c>
      <c r="K12" s="2">
        <f t="shared" si="2"/>
        <v>4.25</v>
      </c>
      <c r="L12" s="2">
        <f t="shared" si="3"/>
        <v>6.375</v>
      </c>
      <c r="M12" s="3">
        <f t="shared" si="4"/>
        <v>235.74749999999997</v>
      </c>
      <c r="O12" s="59">
        <v>1</v>
      </c>
      <c r="P12" s="59">
        <v>0</v>
      </c>
      <c r="Q12" s="59">
        <v>0</v>
      </c>
      <c r="R12" s="59">
        <v>0</v>
      </c>
      <c r="S12" s="59">
        <f t="shared" si="5"/>
        <v>1</v>
      </c>
      <c r="T12" s="59">
        <f t="shared" si="6"/>
        <v>0</v>
      </c>
      <c r="V12" s="9">
        <f t="shared" si="7"/>
        <v>235.74749999999997</v>
      </c>
      <c r="W12" s="9">
        <f t="shared" si="7"/>
        <v>0</v>
      </c>
      <c r="X12" s="9">
        <f t="shared" si="0"/>
        <v>0</v>
      </c>
      <c r="Y12" s="9">
        <f t="shared" si="0"/>
        <v>0</v>
      </c>
      <c r="Z12" s="9">
        <f t="shared" si="8"/>
        <v>235.74749999999997</v>
      </c>
      <c r="AA12" s="9">
        <f t="shared" si="9"/>
        <v>0</v>
      </c>
    </row>
    <row r="13" spans="1:27" x14ac:dyDescent="0.25">
      <c r="A13" s="48" t="s">
        <v>206</v>
      </c>
      <c r="B13" s="7" t="s">
        <v>203</v>
      </c>
      <c r="C13" s="7" t="s">
        <v>32</v>
      </c>
      <c r="D13" s="2">
        <f>+'year 1'!D13+' year 2'!D13+'year 3'!D13+'year 4'!D13</f>
        <v>28</v>
      </c>
      <c r="E13" s="2" t="s">
        <v>195</v>
      </c>
      <c r="F13" s="2">
        <f t="shared" si="10"/>
        <v>28</v>
      </c>
      <c r="G13" s="14">
        <v>1.5</v>
      </c>
      <c r="H13" s="2">
        <f t="shared" si="1"/>
        <v>42</v>
      </c>
      <c r="I13" s="3">
        <v>36.980000000000004</v>
      </c>
      <c r="J13" s="3">
        <f>+'year 1'!J13+' year 2'!J13+'year 3'!J13++'year 4'!J13</f>
        <v>1553.1599999999999</v>
      </c>
      <c r="K13" s="2">
        <f t="shared" si="2"/>
        <v>7</v>
      </c>
      <c r="L13" s="2">
        <f t="shared" si="3"/>
        <v>10.5</v>
      </c>
      <c r="M13" s="3">
        <f t="shared" si="4"/>
        <v>388.28999999999996</v>
      </c>
      <c r="O13" s="59">
        <v>1</v>
      </c>
      <c r="P13" s="59">
        <v>0</v>
      </c>
      <c r="Q13" s="59">
        <v>0</v>
      </c>
      <c r="R13" s="59">
        <v>0</v>
      </c>
      <c r="S13" s="59">
        <f t="shared" si="5"/>
        <v>1</v>
      </c>
      <c r="T13" s="59">
        <f t="shared" si="6"/>
        <v>0</v>
      </c>
      <c r="V13" s="9">
        <f t="shared" si="7"/>
        <v>388.28999999999996</v>
      </c>
      <c r="W13" s="9">
        <f t="shared" si="7"/>
        <v>0</v>
      </c>
      <c r="X13" s="9">
        <f t="shared" si="0"/>
        <v>0</v>
      </c>
      <c r="Y13" s="9">
        <f t="shared" si="0"/>
        <v>0</v>
      </c>
      <c r="Z13" s="9">
        <f t="shared" si="8"/>
        <v>388.28999999999996</v>
      </c>
      <c r="AA13" s="9">
        <f t="shared" si="9"/>
        <v>0</v>
      </c>
    </row>
    <row r="14" spans="1:27" ht="13.5" customHeight="1" x14ac:dyDescent="0.25">
      <c r="A14" s="48" t="s">
        <v>207</v>
      </c>
      <c r="B14" s="7" t="s">
        <v>204</v>
      </c>
      <c r="C14" s="7" t="s">
        <v>32</v>
      </c>
      <c r="D14" s="2">
        <f>+'year 1'!D14+' year 2'!D14+'year 3'!D14+'year 4'!D14</f>
        <v>38</v>
      </c>
      <c r="E14" s="2">
        <v>1</v>
      </c>
      <c r="F14" s="2">
        <f>(D14)*(E14)</f>
        <v>38</v>
      </c>
      <c r="G14" s="14">
        <v>1.5</v>
      </c>
      <c r="H14" s="2">
        <f t="shared" si="1"/>
        <v>57</v>
      </c>
      <c r="I14" s="3">
        <v>36.980000000000004</v>
      </c>
      <c r="J14" s="3">
        <f>+'year 1'!J14+' year 2'!J14+'year 3'!J14++'year 4'!J14</f>
        <v>2107.8599999999997</v>
      </c>
      <c r="K14" s="2">
        <f t="shared" si="2"/>
        <v>9.5</v>
      </c>
      <c r="L14" s="2">
        <f t="shared" si="3"/>
        <v>14.25</v>
      </c>
      <c r="M14" s="3">
        <f t="shared" si="4"/>
        <v>526.96499999999992</v>
      </c>
      <c r="O14" s="59">
        <v>1</v>
      </c>
      <c r="P14" s="59">
        <v>0</v>
      </c>
      <c r="Q14" s="59">
        <v>0</v>
      </c>
      <c r="R14" s="59">
        <v>0</v>
      </c>
      <c r="S14" s="59">
        <f t="shared" si="5"/>
        <v>1</v>
      </c>
      <c r="T14" s="59">
        <f t="shared" si="6"/>
        <v>0</v>
      </c>
      <c r="V14" s="9">
        <f t="shared" si="7"/>
        <v>526.96499999999992</v>
      </c>
      <c r="W14" s="9">
        <f t="shared" si="7"/>
        <v>0</v>
      </c>
      <c r="X14" s="9">
        <f t="shared" si="0"/>
        <v>0</v>
      </c>
      <c r="Y14" s="9">
        <f t="shared" si="0"/>
        <v>0</v>
      </c>
      <c r="Z14" s="9">
        <f t="shared" si="8"/>
        <v>526.96499999999992</v>
      </c>
      <c r="AA14" s="9">
        <f t="shared" si="9"/>
        <v>0</v>
      </c>
    </row>
    <row r="15" spans="1:27" x14ac:dyDescent="0.25">
      <c r="A15" s="48" t="s">
        <v>201</v>
      </c>
      <c r="B15" s="7" t="s">
        <v>40</v>
      </c>
      <c r="C15" s="7" t="s">
        <v>31</v>
      </c>
      <c r="D15" s="2">
        <f>+'year 1'!D15+' year 2'!D15+'year 3'!D15+'year 4'!D15</f>
        <v>38</v>
      </c>
      <c r="E15" s="2">
        <v>1</v>
      </c>
      <c r="F15" s="2">
        <f>+D15</f>
        <v>38</v>
      </c>
      <c r="G15" s="14">
        <v>8</v>
      </c>
      <c r="H15" s="2">
        <f t="shared" si="1"/>
        <v>304</v>
      </c>
      <c r="I15" s="3">
        <v>36.980000000000004</v>
      </c>
      <c r="J15" s="3">
        <f>+'year 1'!J15+' year 2'!J15+'year 3'!J15++'year 4'!J15</f>
        <v>11241.919999999998</v>
      </c>
      <c r="K15" s="2">
        <f t="shared" si="2"/>
        <v>9.5</v>
      </c>
      <c r="L15" s="2">
        <f t="shared" si="3"/>
        <v>76</v>
      </c>
      <c r="M15" s="3">
        <f t="shared" si="4"/>
        <v>2810.4799999999996</v>
      </c>
      <c r="O15" s="59">
        <v>1</v>
      </c>
      <c r="P15" s="59">
        <v>0</v>
      </c>
      <c r="Q15" s="59">
        <v>0</v>
      </c>
      <c r="R15" s="59">
        <v>0</v>
      </c>
      <c r="S15" s="59">
        <f t="shared" si="5"/>
        <v>1</v>
      </c>
      <c r="T15" s="59">
        <f t="shared" si="6"/>
        <v>0</v>
      </c>
      <c r="V15" s="9">
        <f t="shared" si="7"/>
        <v>2810.4799999999996</v>
      </c>
      <c r="W15" s="9">
        <f t="shared" si="7"/>
        <v>0</v>
      </c>
      <c r="X15" s="9">
        <f t="shared" si="0"/>
        <v>0</v>
      </c>
      <c r="Y15" s="9">
        <f t="shared" si="0"/>
        <v>0</v>
      </c>
      <c r="Z15" s="9">
        <f t="shared" si="8"/>
        <v>2810.4799999999996</v>
      </c>
      <c r="AA15" s="9">
        <f t="shared" si="9"/>
        <v>0</v>
      </c>
    </row>
    <row r="16" spans="1:27" ht="26.4" x14ac:dyDescent="0.25">
      <c r="A16" s="48" t="s">
        <v>197</v>
      </c>
      <c r="B16" s="7" t="s">
        <v>43</v>
      </c>
      <c r="C16" s="7" t="s">
        <v>125</v>
      </c>
      <c r="D16" s="2">
        <f>+'year 1'!D16+' year 2'!D16+'year 3'!D16+'year 4'!D16</f>
        <v>38</v>
      </c>
      <c r="E16" s="2">
        <v>1</v>
      </c>
      <c r="F16" s="2">
        <f t="shared" ref="F16:F37" si="11">(D16)*(E16)</f>
        <v>38</v>
      </c>
      <c r="G16" s="14">
        <v>6</v>
      </c>
      <c r="H16" s="2">
        <f t="shared" si="1"/>
        <v>228</v>
      </c>
      <c r="I16" s="3">
        <v>36.980000000000004</v>
      </c>
      <c r="J16" s="3">
        <f>+'year 1'!J16+' year 2'!J16+'year 3'!J16++'year 4'!J16</f>
        <v>8431.4399999999987</v>
      </c>
      <c r="K16" s="2">
        <f t="shared" si="2"/>
        <v>9.5</v>
      </c>
      <c r="L16" s="2">
        <f t="shared" si="3"/>
        <v>57</v>
      </c>
      <c r="M16" s="3">
        <f t="shared" si="4"/>
        <v>2107.8599999999997</v>
      </c>
      <c r="O16" s="59">
        <v>1</v>
      </c>
      <c r="P16" s="59">
        <v>0</v>
      </c>
      <c r="Q16" s="59">
        <v>0</v>
      </c>
      <c r="R16" s="59">
        <v>0</v>
      </c>
      <c r="S16" s="59">
        <f t="shared" si="5"/>
        <v>1</v>
      </c>
      <c r="T16" s="59">
        <f t="shared" si="6"/>
        <v>0</v>
      </c>
      <c r="V16" s="9">
        <f t="shared" si="7"/>
        <v>2107.8599999999997</v>
      </c>
      <c r="W16" s="9">
        <f t="shared" si="7"/>
        <v>0</v>
      </c>
      <c r="X16" s="9">
        <f t="shared" si="0"/>
        <v>0</v>
      </c>
      <c r="Y16" s="9">
        <f t="shared" si="0"/>
        <v>0</v>
      </c>
      <c r="Z16" s="9">
        <f t="shared" si="8"/>
        <v>2107.8599999999997</v>
      </c>
      <c r="AA16" s="9">
        <f t="shared" si="9"/>
        <v>0</v>
      </c>
    </row>
    <row r="17" spans="1:27" x14ac:dyDescent="0.25">
      <c r="A17" s="48" t="s">
        <v>183</v>
      </c>
      <c r="B17" s="7" t="s">
        <v>76</v>
      </c>
      <c r="C17" s="7" t="s">
        <v>31</v>
      </c>
      <c r="D17" s="2">
        <f>+'year 1'!D17+' year 2'!D17+'year 3'!D17+'year 4'!D17</f>
        <v>3</v>
      </c>
      <c r="E17" s="2">
        <v>1</v>
      </c>
      <c r="F17" s="2">
        <f t="shared" si="11"/>
        <v>3</v>
      </c>
      <c r="G17" s="14">
        <v>1</v>
      </c>
      <c r="H17" s="2">
        <f t="shared" si="1"/>
        <v>3</v>
      </c>
      <c r="I17" s="3">
        <v>36.980000000000004</v>
      </c>
      <c r="J17" s="3">
        <f>+'year 1'!J17+' year 2'!J17+'year 3'!J17++'year 4'!J17</f>
        <v>110.94</v>
      </c>
      <c r="K17" s="2">
        <f t="shared" si="2"/>
        <v>0.75</v>
      </c>
      <c r="L17" s="2">
        <f t="shared" si="3"/>
        <v>0.75</v>
      </c>
      <c r="M17" s="3">
        <f t="shared" si="4"/>
        <v>27.734999999999999</v>
      </c>
      <c r="O17" s="59">
        <v>1</v>
      </c>
      <c r="P17" s="59">
        <v>0</v>
      </c>
      <c r="Q17" s="59">
        <v>0</v>
      </c>
      <c r="R17" s="59">
        <v>0</v>
      </c>
      <c r="S17" s="59">
        <f t="shared" si="5"/>
        <v>1</v>
      </c>
      <c r="T17" s="59">
        <f t="shared" si="6"/>
        <v>0</v>
      </c>
      <c r="V17" s="9">
        <f t="shared" si="7"/>
        <v>27.734999999999999</v>
      </c>
      <c r="W17" s="9">
        <f t="shared" si="7"/>
        <v>0</v>
      </c>
      <c r="X17" s="9">
        <f t="shared" si="0"/>
        <v>0</v>
      </c>
      <c r="Y17" s="9">
        <f t="shared" si="0"/>
        <v>0</v>
      </c>
      <c r="Z17" s="9">
        <f t="shared" si="8"/>
        <v>27.734999999999999</v>
      </c>
      <c r="AA17" s="9">
        <f t="shared" si="9"/>
        <v>0</v>
      </c>
    </row>
    <row r="18" spans="1:27" x14ac:dyDescent="0.25">
      <c r="A18" s="48" t="s">
        <v>184</v>
      </c>
      <c r="B18" s="7" t="s">
        <v>75</v>
      </c>
      <c r="C18" s="7" t="s">
        <v>31</v>
      </c>
      <c r="D18" s="2">
        <f>+'year 1'!D18+' year 2'!D18+'year 3'!D18+'year 4'!D18</f>
        <v>1</v>
      </c>
      <c r="E18" s="2">
        <v>1</v>
      </c>
      <c r="F18" s="2">
        <f t="shared" si="11"/>
        <v>1</v>
      </c>
      <c r="G18" s="14">
        <v>1</v>
      </c>
      <c r="H18" s="2">
        <f t="shared" si="1"/>
        <v>1</v>
      </c>
      <c r="I18" s="3">
        <v>36.980000000000004</v>
      </c>
      <c r="J18" s="3">
        <f>+'year 1'!J18+' year 2'!J18+'year 3'!J18++'year 4'!J18</f>
        <v>36.979999999999997</v>
      </c>
      <c r="K18" s="2">
        <f t="shared" si="2"/>
        <v>0.25</v>
      </c>
      <c r="L18" s="2">
        <f t="shared" si="3"/>
        <v>0.25</v>
      </c>
      <c r="M18" s="3">
        <f t="shared" si="4"/>
        <v>9.2449999999999992</v>
      </c>
      <c r="O18" s="59">
        <v>1</v>
      </c>
      <c r="P18" s="59">
        <v>0</v>
      </c>
      <c r="Q18" s="59">
        <v>0</v>
      </c>
      <c r="R18" s="59">
        <v>0</v>
      </c>
      <c r="S18" s="59">
        <f t="shared" si="5"/>
        <v>1</v>
      </c>
      <c r="T18" s="59">
        <f t="shared" si="6"/>
        <v>0</v>
      </c>
      <c r="V18" s="9">
        <f t="shared" si="7"/>
        <v>9.2449999999999992</v>
      </c>
      <c r="W18" s="9">
        <f t="shared" si="7"/>
        <v>0</v>
      </c>
      <c r="X18" s="9">
        <f t="shared" si="0"/>
        <v>0</v>
      </c>
      <c r="Y18" s="9">
        <f t="shared" si="0"/>
        <v>0</v>
      </c>
      <c r="Z18" s="9">
        <f t="shared" si="8"/>
        <v>9.2449999999999992</v>
      </c>
      <c r="AA18" s="9">
        <f t="shared" si="9"/>
        <v>0</v>
      </c>
    </row>
    <row r="19" spans="1:27" ht="26.4" x14ac:dyDescent="0.25">
      <c r="A19" s="53" t="s">
        <v>199</v>
      </c>
      <c r="B19" s="7" t="s">
        <v>46</v>
      </c>
      <c r="C19" s="7" t="s">
        <v>31</v>
      </c>
      <c r="D19" s="2">
        <f>+'year 1'!D19+' year 2'!D19+'year 3'!D19+'year 4'!D19</f>
        <v>29</v>
      </c>
      <c r="E19" s="2">
        <v>1</v>
      </c>
      <c r="F19" s="2">
        <f t="shared" si="11"/>
        <v>29</v>
      </c>
      <c r="G19" s="14">
        <v>4</v>
      </c>
      <c r="H19" s="2">
        <f t="shared" si="1"/>
        <v>116</v>
      </c>
      <c r="I19" s="3">
        <v>36.980000000000004</v>
      </c>
      <c r="J19" s="3">
        <f>+'year 1'!J19+' year 2'!J19+'year 3'!J19++'year 4'!J19</f>
        <v>4289.68</v>
      </c>
      <c r="K19" s="2">
        <f t="shared" si="2"/>
        <v>7.25</v>
      </c>
      <c r="L19" s="2">
        <f t="shared" si="3"/>
        <v>29</v>
      </c>
      <c r="M19" s="3">
        <f t="shared" si="4"/>
        <v>1072.42</v>
      </c>
      <c r="O19" s="59">
        <v>1</v>
      </c>
      <c r="P19" s="59">
        <v>0</v>
      </c>
      <c r="Q19" s="59">
        <v>0</v>
      </c>
      <c r="R19" s="59">
        <v>0</v>
      </c>
      <c r="S19" s="59">
        <f t="shared" si="5"/>
        <v>1</v>
      </c>
      <c r="T19" s="59">
        <f t="shared" si="6"/>
        <v>0</v>
      </c>
      <c r="V19" s="9">
        <f t="shared" si="7"/>
        <v>1072.42</v>
      </c>
      <c r="W19" s="9">
        <f t="shared" si="7"/>
        <v>0</v>
      </c>
      <c r="X19" s="9">
        <f t="shared" si="0"/>
        <v>0</v>
      </c>
      <c r="Y19" s="9">
        <f t="shared" si="0"/>
        <v>0</v>
      </c>
      <c r="Z19" s="9">
        <f t="shared" si="8"/>
        <v>1072.42</v>
      </c>
      <c r="AA19" s="9">
        <f t="shared" si="9"/>
        <v>0</v>
      </c>
    </row>
    <row r="20" spans="1:27" x14ac:dyDescent="0.25">
      <c r="A20" s="53" t="s">
        <v>198</v>
      </c>
      <c r="B20" s="7" t="s">
        <v>73</v>
      </c>
      <c r="C20" s="7" t="s">
        <v>31</v>
      </c>
      <c r="D20" s="2">
        <f>+'year 1'!D20+' year 2'!D20+'year 3'!D20+'year 4'!D20</f>
        <v>26</v>
      </c>
      <c r="E20" s="2">
        <v>1</v>
      </c>
      <c r="F20" s="2">
        <f t="shared" si="11"/>
        <v>26</v>
      </c>
      <c r="G20" s="14">
        <v>1</v>
      </c>
      <c r="H20" s="2">
        <f t="shared" si="1"/>
        <v>26</v>
      </c>
      <c r="I20" s="3">
        <v>36.980000000000004</v>
      </c>
      <c r="J20" s="3">
        <f>+'year 1'!J20+' year 2'!J20+'year 3'!J20++'year 4'!J20</f>
        <v>961.48</v>
      </c>
      <c r="K20" s="2">
        <f t="shared" si="2"/>
        <v>6.5</v>
      </c>
      <c r="L20" s="2">
        <f t="shared" si="3"/>
        <v>6.5</v>
      </c>
      <c r="M20" s="3">
        <f t="shared" si="4"/>
        <v>240.37</v>
      </c>
      <c r="O20" s="59">
        <v>1</v>
      </c>
      <c r="P20" s="59">
        <v>0</v>
      </c>
      <c r="Q20" s="59">
        <v>0</v>
      </c>
      <c r="R20" s="59">
        <v>0</v>
      </c>
      <c r="S20" s="59">
        <f t="shared" si="5"/>
        <v>1</v>
      </c>
      <c r="T20" s="59">
        <f t="shared" si="6"/>
        <v>0</v>
      </c>
      <c r="V20" s="9">
        <f t="shared" si="7"/>
        <v>240.37</v>
      </c>
      <c r="W20" s="9">
        <f t="shared" si="7"/>
        <v>0</v>
      </c>
      <c r="X20" s="9">
        <f t="shared" si="0"/>
        <v>0</v>
      </c>
      <c r="Y20" s="9">
        <f t="shared" si="0"/>
        <v>0</v>
      </c>
      <c r="Z20" s="9">
        <f t="shared" si="8"/>
        <v>240.37</v>
      </c>
      <c r="AA20" s="9">
        <f t="shared" si="9"/>
        <v>0</v>
      </c>
    </row>
    <row r="21" spans="1:27" x14ac:dyDescent="0.25">
      <c r="A21" s="48" t="s">
        <v>182</v>
      </c>
      <c r="B21" s="7" t="s">
        <v>74</v>
      </c>
      <c r="C21" s="7" t="s">
        <v>31</v>
      </c>
      <c r="D21" s="2">
        <f>+'year 1'!D21+' year 2'!D21+'year 3'!D21+'year 4'!D21</f>
        <v>0</v>
      </c>
      <c r="E21" s="2">
        <v>1</v>
      </c>
      <c r="F21" s="2">
        <f t="shared" si="11"/>
        <v>0</v>
      </c>
      <c r="G21" s="14">
        <v>3</v>
      </c>
      <c r="H21" s="2">
        <f t="shared" si="1"/>
        <v>0</v>
      </c>
      <c r="I21" s="3">
        <v>36.980000000000004</v>
      </c>
      <c r="J21" s="3">
        <f>+'year 1'!J21+' year 2'!J21+'year 3'!J21++'year 4'!J21</f>
        <v>0</v>
      </c>
      <c r="K21" s="2">
        <f t="shared" si="2"/>
        <v>0</v>
      </c>
      <c r="L21" s="2">
        <f t="shared" si="3"/>
        <v>0</v>
      </c>
      <c r="M21" s="3">
        <f t="shared" si="4"/>
        <v>0</v>
      </c>
      <c r="O21" s="59">
        <v>1</v>
      </c>
      <c r="P21" s="59">
        <v>0</v>
      </c>
      <c r="Q21" s="59">
        <v>0</v>
      </c>
      <c r="R21" s="59">
        <v>0</v>
      </c>
      <c r="S21" s="59">
        <f t="shared" si="5"/>
        <v>1</v>
      </c>
      <c r="T21" s="59">
        <f t="shared" si="6"/>
        <v>0</v>
      </c>
      <c r="V21" s="9">
        <f t="shared" si="7"/>
        <v>0</v>
      </c>
      <c r="W21" s="9">
        <f t="shared" si="7"/>
        <v>0</v>
      </c>
      <c r="X21" s="9">
        <f t="shared" si="0"/>
        <v>0</v>
      </c>
      <c r="Y21" s="9">
        <f t="shared" si="0"/>
        <v>0</v>
      </c>
      <c r="Z21" s="9">
        <f t="shared" si="8"/>
        <v>0</v>
      </c>
      <c r="AA21" s="9">
        <f t="shared" si="9"/>
        <v>0</v>
      </c>
    </row>
    <row r="22" spans="1:27" x14ac:dyDescent="0.25">
      <c r="A22" s="97" t="s">
        <v>260</v>
      </c>
      <c r="B22" s="98" t="s">
        <v>261</v>
      </c>
      <c r="C22" s="98" t="s">
        <v>31</v>
      </c>
      <c r="D22" s="2"/>
      <c r="E22" s="2"/>
      <c r="F22" s="2"/>
      <c r="G22" s="14">
        <v>2</v>
      </c>
      <c r="H22" s="2"/>
      <c r="I22" s="3">
        <v>36.980000000000004</v>
      </c>
      <c r="J22" s="3"/>
      <c r="K22" s="2"/>
      <c r="L22" s="2"/>
      <c r="M22" s="3"/>
      <c r="O22" s="59"/>
      <c r="P22" s="59"/>
      <c r="Q22" s="59"/>
      <c r="R22" s="59"/>
      <c r="S22" s="59"/>
      <c r="T22" s="59"/>
    </row>
    <row r="23" spans="1:27" ht="26.4" x14ac:dyDescent="0.25">
      <c r="A23" s="48" t="s">
        <v>157</v>
      </c>
      <c r="B23" s="7" t="s">
        <v>83</v>
      </c>
      <c r="C23" s="7" t="s">
        <v>31</v>
      </c>
      <c r="D23" s="2">
        <f>+'year 1'!D22+' year 2'!D22+'year 3'!D22+'year 4'!D22</f>
        <v>29</v>
      </c>
      <c r="E23" s="2">
        <v>1</v>
      </c>
      <c r="F23" s="2">
        <f t="shared" si="11"/>
        <v>29</v>
      </c>
      <c r="G23" s="14">
        <v>8</v>
      </c>
      <c r="H23" s="2">
        <f t="shared" si="1"/>
        <v>232</v>
      </c>
      <c r="I23" s="3">
        <v>36.980000000000004</v>
      </c>
      <c r="J23" s="3">
        <f>+'year 1'!J22+' year 2'!J22+'year 3'!J22++'year 4'!J22</f>
        <v>8579.36</v>
      </c>
      <c r="K23" s="2">
        <f t="shared" si="2"/>
        <v>7.25</v>
      </c>
      <c r="L23" s="2">
        <f t="shared" si="3"/>
        <v>58</v>
      </c>
      <c r="M23" s="3">
        <f t="shared" si="4"/>
        <v>2144.84</v>
      </c>
      <c r="O23" s="59">
        <v>1</v>
      </c>
      <c r="P23" s="59">
        <v>0</v>
      </c>
      <c r="Q23" s="59">
        <v>0</v>
      </c>
      <c r="R23" s="59">
        <v>0</v>
      </c>
      <c r="S23" s="59">
        <f t="shared" si="5"/>
        <v>1</v>
      </c>
      <c r="T23" s="59">
        <f t="shared" si="6"/>
        <v>0</v>
      </c>
      <c r="V23" s="9">
        <f t="shared" si="7"/>
        <v>2144.84</v>
      </c>
      <c r="W23" s="9">
        <f t="shared" si="7"/>
        <v>0</v>
      </c>
      <c r="X23" s="9">
        <f t="shared" si="0"/>
        <v>0</v>
      </c>
      <c r="Y23" s="9">
        <f t="shared" si="0"/>
        <v>0</v>
      </c>
      <c r="Z23" s="9">
        <f t="shared" si="8"/>
        <v>2144.84</v>
      </c>
      <c r="AA23" s="9">
        <f t="shared" si="9"/>
        <v>0</v>
      </c>
    </row>
    <row r="24" spans="1:27" ht="13.5" customHeight="1" x14ac:dyDescent="0.25">
      <c r="A24" s="97" t="s">
        <v>259</v>
      </c>
      <c r="B24" s="7" t="s">
        <v>71</v>
      </c>
      <c r="C24" s="7" t="s">
        <v>31</v>
      </c>
      <c r="D24" s="2">
        <f>+'year 1'!D23+' year 2'!D23+'year 3'!D23+'year 4'!D23</f>
        <v>26</v>
      </c>
      <c r="E24" s="2">
        <v>4</v>
      </c>
      <c r="F24" s="2">
        <f t="shared" si="11"/>
        <v>104</v>
      </c>
      <c r="G24" s="14">
        <v>4</v>
      </c>
      <c r="H24" s="2">
        <f t="shared" si="1"/>
        <v>416</v>
      </c>
      <c r="I24" s="3">
        <v>36.980000000000004</v>
      </c>
      <c r="J24" s="3">
        <f>+'year 1'!J23+' year 2'!J23+'year 3'!J23++'year 4'!J23</f>
        <v>15383.68</v>
      </c>
      <c r="K24" s="2">
        <f t="shared" si="2"/>
        <v>26</v>
      </c>
      <c r="L24" s="2">
        <f t="shared" si="3"/>
        <v>104</v>
      </c>
      <c r="M24" s="3">
        <f t="shared" si="4"/>
        <v>3845.92</v>
      </c>
      <c r="O24" s="59">
        <v>1</v>
      </c>
      <c r="P24" s="59">
        <v>0</v>
      </c>
      <c r="Q24" s="59">
        <v>0</v>
      </c>
      <c r="R24" s="59">
        <v>0</v>
      </c>
      <c r="S24" s="59">
        <f t="shared" si="5"/>
        <v>1</v>
      </c>
      <c r="T24" s="59">
        <f t="shared" si="6"/>
        <v>0</v>
      </c>
      <c r="V24" s="9">
        <f t="shared" si="7"/>
        <v>3845.92</v>
      </c>
      <c r="W24" s="9">
        <f t="shared" si="7"/>
        <v>0</v>
      </c>
      <c r="X24" s="9">
        <f t="shared" ref="X24:X37" si="12">+$M24*Q24</f>
        <v>0</v>
      </c>
      <c r="Y24" s="9">
        <f t="shared" ref="Y24:Y37" si="13">+$M24*R24</f>
        <v>0</v>
      </c>
      <c r="Z24" s="9">
        <f t="shared" si="8"/>
        <v>3845.92</v>
      </c>
      <c r="AA24" s="9">
        <f t="shared" si="9"/>
        <v>0</v>
      </c>
    </row>
    <row r="25" spans="1:27" x14ac:dyDescent="0.25">
      <c r="A25" s="48" t="s">
        <v>152</v>
      </c>
      <c r="B25" s="7" t="s">
        <v>88</v>
      </c>
      <c r="C25" s="7" t="s">
        <v>31</v>
      </c>
      <c r="D25" s="2">
        <f>+'year 1'!D24+' year 2'!D24+'year 3'!D24+'year 4'!D24</f>
        <v>24</v>
      </c>
      <c r="E25" s="2">
        <v>1</v>
      </c>
      <c r="F25" s="2">
        <f t="shared" si="11"/>
        <v>24</v>
      </c>
      <c r="G25" s="14">
        <v>22</v>
      </c>
      <c r="H25" s="2">
        <f t="shared" si="1"/>
        <v>528</v>
      </c>
      <c r="I25" s="3">
        <v>36.980000000000004</v>
      </c>
      <c r="J25" s="3">
        <f>+'year 1'!J24+' year 2'!J24+'year 3'!J24++'year 4'!J24</f>
        <v>19525.439999999999</v>
      </c>
      <c r="K25" s="2">
        <f t="shared" si="2"/>
        <v>6</v>
      </c>
      <c r="L25" s="2">
        <f t="shared" si="3"/>
        <v>132</v>
      </c>
      <c r="M25" s="3">
        <f t="shared" si="4"/>
        <v>4881.3599999999997</v>
      </c>
      <c r="O25" s="59">
        <v>0.8</v>
      </c>
      <c r="P25" s="59">
        <v>0</v>
      </c>
      <c r="Q25" s="59">
        <v>0.2</v>
      </c>
      <c r="R25" s="59">
        <v>0</v>
      </c>
      <c r="S25" s="59">
        <f t="shared" si="5"/>
        <v>1</v>
      </c>
      <c r="T25" s="59">
        <f t="shared" si="6"/>
        <v>0</v>
      </c>
      <c r="V25" s="9">
        <f t="shared" si="7"/>
        <v>3905.0879999999997</v>
      </c>
      <c r="W25" s="9">
        <f t="shared" si="7"/>
        <v>0</v>
      </c>
      <c r="X25" s="9">
        <f t="shared" si="12"/>
        <v>976.27199999999993</v>
      </c>
      <c r="Y25" s="9">
        <f t="shared" si="13"/>
        <v>0</v>
      </c>
      <c r="Z25" s="9">
        <f t="shared" si="8"/>
        <v>4881.3599999999997</v>
      </c>
      <c r="AA25" s="9">
        <f t="shared" si="9"/>
        <v>0</v>
      </c>
    </row>
    <row r="26" spans="1:27" x14ac:dyDescent="0.25">
      <c r="A26" s="48" t="s">
        <v>152</v>
      </c>
      <c r="B26" s="7" t="s">
        <v>85</v>
      </c>
      <c r="C26" s="7"/>
      <c r="D26" s="2">
        <f>+'year 1'!D25+' year 2'!D25+'year 3'!D25+'year 4'!D25</f>
        <v>20</v>
      </c>
      <c r="E26" s="2">
        <v>1</v>
      </c>
      <c r="F26" s="2">
        <f t="shared" si="11"/>
        <v>20</v>
      </c>
      <c r="G26" s="14">
        <v>18</v>
      </c>
      <c r="H26" s="2">
        <f t="shared" si="1"/>
        <v>360</v>
      </c>
      <c r="I26" s="3">
        <v>36.980000000000004</v>
      </c>
      <c r="J26" s="3">
        <f>+'year 1'!J25+' year 2'!J25+'year 3'!J25++'year 4'!J25</f>
        <v>13312.8</v>
      </c>
      <c r="K26" s="2">
        <f t="shared" si="2"/>
        <v>5</v>
      </c>
      <c r="L26" s="2">
        <f t="shared" si="3"/>
        <v>90</v>
      </c>
      <c r="M26" s="3">
        <f t="shared" si="4"/>
        <v>3328.2</v>
      </c>
      <c r="O26" s="59">
        <v>0.8</v>
      </c>
      <c r="P26" s="59">
        <v>0</v>
      </c>
      <c r="Q26" s="59">
        <v>0.2</v>
      </c>
      <c r="R26" s="59">
        <v>0</v>
      </c>
      <c r="S26" s="59">
        <f t="shared" si="5"/>
        <v>1</v>
      </c>
      <c r="T26" s="59">
        <f t="shared" si="6"/>
        <v>0</v>
      </c>
      <c r="V26" s="9">
        <f t="shared" si="7"/>
        <v>2662.56</v>
      </c>
      <c r="W26" s="9">
        <f t="shared" si="7"/>
        <v>0</v>
      </c>
      <c r="X26" s="9">
        <f t="shared" si="12"/>
        <v>665.64</v>
      </c>
      <c r="Y26" s="9">
        <f t="shared" si="13"/>
        <v>0</v>
      </c>
      <c r="Z26" s="9">
        <f t="shared" si="8"/>
        <v>3328.2</v>
      </c>
      <c r="AA26" s="9">
        <f t="shared" si="9"/>
        <v>0</v>
      </c>
    </row>
    <row r="27" spans="1:27" ht="26.25" customHeight="1" x14ac:dyDescent="0.25">
      <c r="A27" s="48" t="s">
        <v>156</v>
      </c>
      <c r="B27" s="7" t="s">
        <v>41</v>
      </c>
      <c r="C27" s="7" t="s">
        <v>31</v>
      </c>
      <c r="D27" s="2">
        <f>+'year 1'!D26+' year 2'!D26+'year 3'!D26+'year 4'!D26</f>
        <v>30</v>
      </c>
      <c r="E27" s="2">
        <v>1</v>
      </c>
      <c r="F27" s="2">
        <f t="shared" si="11"/>
        <v>30</v>
      </c>
      <c r="G27" s="14">
        <v>2</v>
      </c>
      <c r="H27" s="2">
        <f t="shared" si="1"/>
        <v>60</v>
      </c>
      <c r="I27" s="3">
        <v>36.980000000000004</v>
      </c>
      <c r="J27" s="3">
        <f>+'year 1'!J26+' year 2'!J26+'year 3'!J26++'year 4'!J26</f>
        <v>2218.8000000000002</v>
      </c>
      <c r="K27" s="2">
        <f t="shared" si="2"/>
        <v>7.5</v>
      </c>
      <c r="L27" s="2">
        <f t="shared" si="3"/>
        <v>15</v>
      </c>
      <c r="M27" s="3">
        <f t="shared" si="4"/>
        <v>554.70000000000005</v>
      </c>
      <c r="O27" s="59">
        <v>1</v>
      </c>
      <c r="P27" s="59">
        <v>0</v>
      </c>
      <c r="Q27" s="59">
        <v>0</v>
      </c>
      <c r="R27" s="59">
        <v>0</v>
      </c>
      <c r="S27" s="59">
        <f t="shared" si="5"/>
        <v>1</v>
      </c>
      <c r="T27" s="59">
        <f t="shared" si="6"/>
        <v>0</v>
      </c>
      <c r="V27" s="9">
        <f t="shared" si="7"/>
        <v>554.70000000000005</v>
      </c>
      <c r="W27" s="9">
        <f t="shared" si="7"/>
        <v>0</v>
      </c>
      <c r="X27" s="9">
        <f t="shared" si="12"/>
        <v>0</v>
      </c>
      <c r="Y27" s="9">
        <f t="shared" si="13"/>
        <v>0</v>
      </c>
      <c r="Z27" s="9">
        <f t="shared" si="8"/>
        <v>554.70000000000005</v>
      </c>
      <c r="AA27" s="9">
        <f t="shared" si="9"/>
        <v>0</v>
      </c>
    </row>
    <row r="28" spans="1:27" ht="17.25" customHeight="1" x14ac:dyDescent="0.25">
      <c r="A28" s="48" t="s">
        <v>161</v>
      </c>
      <c r="B28" s="7" t="s">
        <v>39</v>
      </c>
      <c r="C28" s="7" t="s">
        <v>31</v>
      </c>
      <c r="D28" s="2">
        <f>+'year 1'!D27+' year 2'!D27+'year 3'!D27+'year 4'!D27</f>
        <v>14</v>
      </c>
      <c r="E28" s="2">
        <v>1</v>
      </c>
      <c r="F28" s="2">
        <f t="shared" si="11"/>
        <v>14</v>
      </c>
      <c r="G28" s="14">
        <v>1</v>
      </c>
      <c r="H28" s="2">
        <f t="shared" si="1"/>
        <v>14</v>
      </c>
      <c r="I28" s="3">
        <v>36.980000000000004</v>
      </c>
      <c r="J28" s="3">
        <f>+'year 1'!J27+' year 2'!J27+'year 3'!J27++'year 4'!J27</f>
        <v>517.72</v>
      </c>
      <c r="K28" s="2">
        <f t="shared" si="2"/>
        <v>3.5</v>
      </c>
      <c r="L28" s="2">
        <f t="shared" si="3"/>
        <v>3.5</v>
      </c>
      <c r="M28" s="3">
        <f t="shared" si="4"/>
        <v>129.43</v>
      </c>
      <c r="O28" s="59">
        <v>1</v>
      </c>
      <c r="P28" s="59">
        <v>0</v>
      </c>
      <c r="Q28" s="59">
        <v>0</v>
      </c>
      <c r="R28" s="59">
        <v>0</v>
      </c>
      <c r="S28" s="59">
        <f t="shared" si="5"/>
        <v>1</v>
      </c>
      <c r="T28" s="59">
        <f t="shared" si="6"/>
        <v>0</v>
      </c>
      <c r="V28" s="9">
        <f t="shared" si="7"/>
        <v>129.43</v>
      </c>
      <c r="W28" s="9">
        <f t="shared" si="7"/>
        <v>0</v>
      </c>
      <c r="X28" s="9">
        <f t="shared" si="12"/>
        <v>0</v>
      </c>
      <c r="Y28" s="9">
        <f t="shared" si="13"/>
        <v>0</v>
      </c>
      <c r="Z28" s="9">
        <f t="shared" si="8"/>
        <v>129.43</v>
      </c>
      <c r="AA28" s="9">
        <f t="shared" si="9"/>
        <v>0</v>
      </c>
    </row>
    <row r="29" spans="1:27" ht="15" customHeight="1" x14ac:dyDescent="0.25">
      <c r="A29" s="48" t="s">
        <v>162</v>
      </c>
      <c r="B29" s="7" t="s">
        <v>42</v>
      </c>
      <c r="C29" s="7" t="s">
        <v>31</v>
      </c>
      <c r="D29" s="2">
        <f>+'year 1'!D28+' year 2'!D28+'year 3'!D28+'year 4'!D28</f>
        <v>38</v>
      </c>
      <c r="E29" s="2">
        <v>1</v>
      </c>
      <c r="F29" s="2">
        <f t="shared" si="11"/>
        <v>38</v>
      </c>
      <c r="G29" s="14">
        <v>1</v>
      </c>
      <c r="H29" s="2">
        <f t="shared" si="1"/>
        <v>38</v>
      </c>
      <c r="I29" s="3">
        <v>36.980000000000004</v>
      </c>
      <c r="J29" s="3">
        <f>+'year 1'!J28+' year 2'!J28+'year 3'!J28++'year 4'!J28</f>
        <v>1405.2399999999998</v>
      </c>
      <c r="K29" s="2">
        <f t="shared" si="2"/>
        <v>9.5</v>
      </c>
      <c r="L29" s="2">
        <f t="shared" si="3"/>
        <v>9.5</v>
      </c>
      <c r="M29" s="3">
        <f t="shared" si="4"/>
        <v>351.30999999999995</v>
      </c>
      <c r="O29" s="59">
        <v>1</v>
      </c>
      <c r="P29" s="59">
        <v>0</v>
      </c>
      <c r="Q29" s="59">
        <v>0</v>
      </c>
      <c r="R29" s="59">
        <v>0</v>
      </c>
      <c r="S29" s="59">
        <f t="shared" si="5"/>
        <v>1</v>
      </c>
      <c r="T29" s="59">
        <f t="shared" si="6"/>
        <v>0</v>
      </c>
      <c r="V29" s="9">
        <f t="shared" si="7"/>
        <v>351.30999999999995</v>
      </c>
      <c r="W29" s="9">
        <f t="shared" si="7"/>
        <v>0</v>
      </c>
      <c r="X29" s="9">
        <f t="shared" si="12"/>
        <v>0</v>
      </c>
      <c r="Y29" s="9">
        <f t="shared" si="13"/>
        <v>0</v>
      </c>
      <c r="Z29" s="9">
        <f t="shared" si="8"/>
        <v>351.30999999999995</v>
      </c>
      <c r="AA29" s="9">
        <f t="shared" si="9"/>
        <v>0</v>
      </c>
    </row>
    <row r="30" spans="1:27" x14ac:dyDescent="0.25">
      <c r="A30" s="48" t="s">
        <v>155</v>
      </c>
      <c r="B30" s="7" t="s">
        <v>89</v>
      </c>
      <c r="C30" s="7" t="s">
        <v>31</v>
      </c>
      <c r="D30" s="2">
        <f>+'year 1'!D29+' year 2'!D29+'year 3'!D29+'year 4'!D29</f>
        <v>30</v>
      </c>
      <c r="E30" s="2">
        <v>1</v>
      </c>
      <c r="F30" s="2">
        <f t="shared" si="11"/>
        <v>30</v>
      </c>
      <c r="G30" s="14">
        <v>9</v>
      </c>
      <c r="H30" s="2">
        <f t="shared" si="1"/>
        <v>270</v>
      </c>
      <c r="I30" s="3">
        <v>36.980000000000004</v>
      </c>
      <c r="J30" s="3">
        <f>+'year 1'!J29+' year 2'!J29+'year 3'!J29++'year 4'!J29</f>
        <v>9984.5999999999985</v>
      </c>
      <c r="K30" s="2">
        <f t="shared" si="2"/>
        <v>7.5</v>
      </c>
      <c r="L30" s="2">
        <f t="shared" si="3"/>
        <v>67.5</v>
      </c>
      <c r="M30" s="3">
        <f t="shared" si="4"/>
        <v>2496.1499999999996</v>
      </c>
      <c r="O30" s="59">
        <v>1</v>
      </c>
      <c r="P30" s="59">
        <v>0</v>
      </c>
      <c r="Q30" s="59">
        <v>0</v>
      </c>
      <c r="R30" s="59">
        <v>0</v>
      </c>
      <c r="S30" s="59">
        <f t="shared" si="5"/>
        <v>1</v>
      </c>
      <c r="T30" s="59">
        <f t="shared" si="6"/>
        <v>0</v>
      </c>
      <c r="V30" s="9">
        <f t="shared" si="7"/>
        <v>2496.1499999999996</v>
      </c>
      <c r="W30" s="9">
        <f t="shared" si="7"/>
        <v>0</v>
      </c>
      <c r="X30" s="9">
        <f t="shared" si="12"/>
        <v>0</v>
      </c>
      <c r="Y30" s="9">
        <f t="shared" si="13"/>
        <v>0</v>
      </c>
      <c r="Z30" s="9">
        <f t="shared" si="8"/>
        <v>2496.1499999999996</v>
      </c>
      <c r="AA30" s="9">
        <f t="shared" si="9"/>
        <v>0</v>
      </c>
    </row>
    <row r="31" spans="1:27" x14ac:dyDescent="0.25">
      <c r="A31" s="48" t="s">
        <v>155</v>
      </c>
      <c r="B31" s="7" t="s">
        <v>87</v>
      </c>
      <c r="C31" s="7" t="s">
        <v>31</v>
      </c>
      <c r="D31" s="2">
        <f>+'year 1'!D30+' year 2'!D30+'year 3'!D30+'year 4'!D30</f>
        <v>20</v>
      </c>
      <c r="E31" s="2">
        <v>1</v>
      </c>
      <c r="F31" s="2">
        <f t="shared" si="11"/>
        <v>20</v>
      </c>
      <c r="G31" s="14">
        <v>9</v>
      </c>
      <c r="H31" s="2">
        <f t="shared" si="1"/>
        <v>180</v>
      </c>
      <c r="I31" s="3">
        <v>36.980000000000004</v>
      </c>
      <c r="J31" s="3">
        <f>+'year 1'!J30+' year 2'!J30+'year 3'!J30++'year 4'!J30</f>
        <v>6656.4</v>
      </c>
      <c r="K31" s="2">
        <f t="shared" si="2"/>
        <v>5</v>
      </c>
      <c r="L31" s="2">
        <f t="shared" si="3"/>
        <v>45</v>
      </c>
      <c r="M31" s="3">
        <f t="shared" si="4"/>
        <v>1664.1</v>
      </c>
      <c r="O31" s="59">
        <v>1</v>
      </c>
      <c r="P31" s="59">
        <v>0</v>
      </c>
      <c r="Q31" s="59">
        <v>0</v>
      </c>
      <c r="R31" s="59">
        <v>0</v>
      </c>
      <c r="S31" s="59">
        <f t="shared" si="5"/>
        <v>1</v>
      </c>
      <c r="T31" s="59">
        <f t="shared" si="6"/>
        <v>0</v>
      </c>
      <c r="V31" s="9">
        <f t="shared" si="7"/>
        <v>1664.1</v>
      </c>
      <c r="W31" s="9">
        <f t="shared" si="7"/>
        <v>0</v>
      </c>
      <c r="X31" s="9">
        <f t="shared" si="12"/>
        <v>0</v>
      </c>
      <c r="Y31" s="9">
        <f t="shared" si="13"/>
        <v>0</v>
      </c>
      <c r="Z31" s="9">
        <f t="shared" si="8"/>
        <v>1664.1</v>
      </c>
      <c r="AA31" s="9">
        <f t="shared" si="9"/>
        <v>0</v>
      </c>
    </row>
    <row r="32" spans="1:27" x14ac:dyDescent="0.25">
      <c r="A32" s="48" t="s">
        <v>153</v>
      </c>
      <c r="B32" s="7" t="s">
        <v>90</v>
      </c>
      <c r="C32" s="7" t="s">
        <v>31</v>
      </c>
      <c r="D32" s="2">
        <f>+'year 1'!D31+' year 2'!D31+'year 3'!D31+'year 4'!D31</f>
        <v>36</v>
      </c>
      <c r="E32" s="2">
        <v>1</v>
      </c>
      <c r="F32" s="2">
        <f t="shared" si="11"/>
        <v>36</v>
      </c>
      <c r="G32" s="14">
        <v>48</v>
      </c>
      <c r="H32" s="2">
        <f t="shared" si="1"/>
        <v>1728</v>
      </c>
      <c r="I32" s="3">
        <v>36.980000000000004</v>
      </c>
      <c r="J32" s="3">
        <f>+'year 1'!J31+' year 2'!J31+'year 3'!J31++'year 4'!J31</f>
        <v>63901.440000000002</v>
      </c>
      <c r="K32" s="2">
        <f t="shared" si="2"/>
        <v>9</v>
      </c>
      <c r="L32" s="2">
        <f t="shared" si="3"/>
        <v>432</v>
      </c>
      <c r="M32" s="3">
        <f t="shared" si="4"/>
        <v>15975.36</v>
      </c>
      <c r="O32" s="59">
        <v>0.8</v>
      </c>
      <c r="P32" s="59">
        <v>0</v>
      </c>
      <c r="Q32" s="59">
        <v>0.2</v>
      </c>
      <c r="R32" s="59">
        <v>0</v>
      </c>
      <c r="S32" s="59">
        <f t="shared" ref="S32:S33" si="14">SUM(O32:Q32)</f>
        <v>1</v>
      </c>
      <c r="T32" s="59">
        <f t="shared" ref="T32:T33" si="15">+R32</f>
        <v>0</v>
      </c>
      <c r="V32" s="9">
        <f t="shared" si="7"/>
        <v>12780.288</v>
      </c>
      <c r="W32" s="9">
        <f t="shared" si="7"/>
        <v>0</v>
      </c>
      <c r="X32" s="9">
        <f t="shared" si="12"/>
        <v>3195.0720000000001</v>
      </c>
      <c r="Y32" s="9">
        <f t="shared" si="13"/>
        <v>0</v>
      </c>
      <c r="Z32" s="9">
        <f t="shared" si="8"/>
        <v>15975.36</v>
      </c>
      <c r="AA32" s="9">
        <f t="shared" si="9"/>
        <v>0</v>
      </c>
    </row>
    <row r="33" spans="1:27" x14ac:dyDescent="0.25">
      <c r="A33" s="48" t="s">
        <v>153</v>
      </c>
      <c r="B33" s="7" t="s">
        <v>86</v>
      </c>
      <c r="C33" s="7" t="s">
        <v>31</v>
      </c>
      <c r="D33" s="2">
        <f>+'year 1'!D32+' year 2'!D32+'year 3'!D32+'year 4'!D32</f>
        <v>30</v>
      </c>
      <c r="E33" s="2">
        <v>1</v>
      </c>
      <c r="F33" s="2">
        <f t="shared" si="11"/>
        <v>30</v>
      </c>
      <c r="G33" s="14">
        <v>40</v>
      </c>
      <c r="H33" s="2">
        <f t="shared" si="1"/>
        <v>1200</v>
      </c>
      <c r="I33" s="3">
        <v>36.980000000000004</v>
      </c>
      <c r="J33" s="3">
        <f>+'year 1'!J32+' year 2'!J32+'year 3'!J32++'year 4'!J32</f>
        <v>44375.999999999993</v>
      </c>
      <c r="K33" s="2">
        <f t="shared" si="2"/>
        <v>7.5</v>
      </c>
      <c r="L33" s="2">
        <f t="shared" si="3"/>
        <v>300</v>
      </c>
      <c r="M33" s="3">
        <f t="shared" si="4"/>
        <v>11093.999999999998</v>
      </c>
      <c r="O33" s="59">
        <v>0.8</v>
      </c>
      <c r="P33" s="59">
        <v>0</v>
      </c>
      <c r="Q33" s="59">
        <v>0.2</v>
      </c>
      <c r="R33" s="59">
        <v>0</v>
      </c>
      <c r="S33" s="59">
        <f t="shared" si="14"/>
        <v>1</v>
      </c>
      <c r="T33" s="59">
        <f t="shared" si="15"/>
        <v>0</v>
      </c>
      <c r="V33" s="9">
        <f t="shared" si="7"/>
        <v>8875.1999999999989</v>
      </c>
      <c r="W33" s="9">
        <f t="shared" si="7"/>
        <v>0</v>
      </c>
      <c r="X33" s="9">
        <f t="shared" si="12"/>
        <v>2218.7999999999997</v>
      </c>
      <c r="Y33" s="9">
        <f t="shared" si="13"/>
        <v>0</v>
      </c>
      <c r="Z33" s="9">
        <f t="shared" si="8"/>
        <v>11093.999999999998</v>
      </c>
      <c r="AA33" s="9">
        <f t="shared" si="9"/>
        <v>0</v>
      </c>
    </row>
    <row r="34" spans="1:27" ht="14.25" customHeight="1" x14ac:dyDescent="0.25">
      <c r="A34" s="48" t="s">
        <v>154</v>
      </c>
      <c r="B34" s="7" t="s">
        <v>212</v>
      </c>
      <c r="C34" s="7" t="s">
        <v>31</v>
      </c>
      <c r="D34" s="2">
        <f>+'year 1'!D33+' year 2'!D33+'year 3'!D33+'year 4'!D33</f>
        <v>42</v>
      </c>
      <c r="E34" s="2">
        <v>1</v>
      </c>
      <c r="F34" s="2">
        <f t="shared" si="11"/>
        <v>42</v>
      </c>
      <c r="G34" s="14">
        <v>2</v>
      </c>
      <c r="H34" s="2">
        <f t="shared" si="1"/>
        <v>84</v>
      </c>
      <c r="I34" s="3">
        <v>36.980000000000004</v>
      </c>
      <c r="J34" s="3">
        <f>+'year 1'!J33+' year 2'!J33+'year 3'!J33++'year 4'!J33</f>
        <v>3106.3199999999997</v>
      </c>
      <c r="K34" s="2">
        <f t="shared" si="2"/>
        <v>10.5</v>
      </c>
      <c r="L34" s="2">
        <f t="shared" si="3"/>
        <v>21</v>
      </c>
      <c r="M34" s="3">
        <f t="shared" si="4"/>
        <v>776.57999999999993</v>
      </c>
      <c r="O34" s="59">
        <v>1</v>
      </c>
      <c r="P34" s="59">
        <v>0</v>
      </c>
      <c r="Q34" s="59">
        <v>0</v>
      </c>
      <c r="R34" s="59">
        <v>0</v>
      </c>
      <c r="S34" s="59">
        <f t="shared" si="5"/>
        <v>1</v>
      </c>
      <c r="T34" s="59">
        <f t="shared" si="6"/>
        <v>0</v>
      </c>
      <c r="V34" s="9">
        <f t="shared" si="7"/>
        <v>776.57999999999993</v>
      </c>
      <c r="W34" s="9">
        <f t="shared" si="7"/>
        <v>0</v>
      </c>
      <c r="X34" s="9">
        <f t="shared" si="12"/>
        <v>0</v>
      </c>
      <c r="Y34" s="9">
        <f t="shared" si="13"/>
        <v>0</v>
      </c>
      <c r="Z34" s="9">
        <f t="shared" si="8"/>
        <v>776.57999999999993</v>
      </c>
      <c r="AA34" s="9">
        <f t="shared" si="9"/>
        <v>0</v>
      </c>
    </row>
    <row r="35" spans="1:27" ht="29.25" customHeight="1" x14ac:dyDescent="0.25">
      <c r="A35" s="48" t="s">
        <v>164</v>
      </c>
      <c r="B35" s="7" t="s">
        <v>122</v>
      </c>
      <c r="C35" s="7" t="s">
        <v>58</v>
      </c>
      <c r="D35" s="2">
        <f>+'year 1'!D34+' year 2'!D34+'year 3'!D34+'year 4'!D34</f>
        <v>14</v>
      </c>
      <c r="E35" s="2">
        <v>1</v>
      </c>
      <c r="F35" s="2">
        <f t="shared" si="11"/>
        <v>14</v>
      </c>
      <c r="G35" s="14">
        <v>0.25</v>
      </c>
      <c r="H35" s="2">
        <f t="shared" si="1"/>
        <v>3.5</v>
      </c>
      <c r="I35" s="3">
        <v>36.980000000000004</v>
      </c>
      <c r="J35" s="3">
        <f>+'year 1'!J34+' year 2'!J34+'year 3'!J34++'year 4'!J34</f>
        <v>129.43</v>
      </c>
      <c r="K35" s="2">
        <f t="shared" si="2"/>
        <v>3.5</v>
      </c>
      <c r="L35" s="2">
        <f t="shared" si="3"/>
        <v>0.875</v>
      </c>
      <c r="M35" s="3">
        <f t="shared" si="4"/>
        <v>32.357500000000002</v>
      </c>
      <c r="O35" s="59">
        <v>1</v>
      </c>
      <c r="P35" s="59">
        <v>0</v>
      </c>
      <c r="Q35" s="59">
        <v>0</v>
      </c>
      <c r="R35" s="59">
        <v>0</v>
      </c>
      <c r="S35" s="59">
        <f t="shared" si="5"/>
        <v>1</v>
      </c>
      <c r="T35" s="59">
        <f t="shared" si="6"/>
        <v>0</v>
      </c>
      <c r="V35" s="9">
        <f t="shared" si="7"/>
        <v>32.357500000000002</v>
      </c>
      <c r="W35" s="9">
        <f t="shared" si="7"/>
        <v>0</v>
      </c>
      <c r="X35" s="9">
        <f t="shared" si="12"/>
        <v>0</v>
      </c>
      <c r="Y35" s="9">
        <f t="shared" si="13"/>
        <v>0</v>
      </c>
      <c r="Z35" s="9">
        <f t="shared" si="8"/>
        <v>32.357500000000002</v>
      </c>
      <c r="AA35" s="9">
        <f t="shared" si="9"/>
        <v>0</v>
      </c>
    </row>
    <row r="36" spans="1:27" ht="28.5" customHeight="1" x14ac:dyDescent="0.25">
      <c r="A36" s="48" t="s">
        <v>163</v>
      </c>
      <c r="B36" s="7" t="s">
        <v>77</v>
      </c>
      <c r="C36" s="7" t="s">
        <v>31</v>
      </c>
      <c r="D36" s="2">
        <f>+'year 1'!D35+' year 2'!D35+'year 3'!D35+'year 4'!D35</f>
        <v>10</v>
      </c>
      <c r="E36" s="2">
        <v>1</v>
      </c>
      <c r="F36" s="2">
        <f t="shared" si="11"/>
        <v>10</v>
      </c>
      <c r="G36" s="14">
        <v>2</v>
      </c>
      <c r="H36" s="2">
        <f t="shared" si="1"/>
        <v>20</v>
      </c>
      <c r="I36" s="3">
        <v>36.980000000000004</v>
      </c>
      <c r="J36" s="3">
        <f>+'year 1'!J35+' year 2'!J35+'year 3'!J35++'year 4'!J35</f>
        <v>739.59999999999991</v>
      </c>
      <c r="K36" s="2">
        <f t="shared" si="2"/>
        <v>2.5</v>
      </c>
      <c r="L36" s="2">
        <f t="shared" si="3"/>
        <v>5</v>
      </c>
      <c r="M36" s="3">
        <f t="shared" si="4"/>
        <v>184.89999999999998</v>
      </c>
      <c r="O36" s="59">
        <v>0.05</v>
      </c>
      <c r="P36" s="59">
        <v>0</v>
      </c>
      <c r="Q36" s="59">
        <v>0.95</v>
      </c>
      <c r="R36" s="59">
        <v>0</v>
      </c>
      <c r="S36" s="59">
        <f t="shared" si="5"/>
        <v>1</v>
      </c>
      <c r="T36" s="59">
        <f t="shared" si="6"/>
        <v>0</v>
      </c>
      <c r="V36" s="9">
        <f t="shared" si="7"/>
        <v>9.2449999999999992</v>
      </c>
      <c r="W36" s="9">
        <f t="shared" si="7"/>
        <v>0</v>
      </c>
      <c r="X36" s="9">
        <f t="shared" si="12"/>
        <v>175.65499999999997</v>
      </c>
      <c r="Y36" s="9">
        <f t="shared" si="13"/>
        <v>0</v>
      </c>
      <c r="Z36" s="9">
        <f t="shared" si="8"/>
        <v>184.89999999999998</v>
      </c>
      <c r="AA36" s="9">
        <f t="shared" si="9"/>
        <v>0</v>
      </c>
    </row>
    <row r="37" spans="1:27" ht="14.25" customHeight="1" x14ac:dyDescent="0.25">
      <c r="A37" s="48" t="s">
        <v>213</v>
      </c>
      <c r="B37" s="7" t="s">
        <v>214</v>
      </c>
      <c r="C37" s="7" t="s">
        <v>189</v>
      </c>
      <c r="D37" s="2">
        <f>+'year 1'!D36+' year 2'!D36+'year 3'!D36+'year 4'!D36</f>
        <v>10</v>
      </c>
      <c r="E37" s="2">
        <v>1</v>
      </c>
      <c r="F37" s="2">
        <f t="shared" si="11"/>
        <v>10</v>
      </c>
      <c r="G37" s="14">
        <v>8</v>
      </c>
      <c r="H37" s="2">
        <f t="shared" si="1"/>
        <v>80</v>
      </c>
      <c r="I37" s="3">
        <v>36.980000000000004</v>
      </c>
      <c r="J37" s="3">
        <f>+'year 1'!J36+' year 2'!J36+'year 3'!J36++'year 4'!J36</f>
        <v>2958.3999999999996</v>
      </c>
      <c r="K37" s="2">
        <f t="shared" si="2"/>
        <v>2.5</v>
      </c>
      <c r="L37" s="2">
        <f t="shared" si="3"/>
        <v>20</v>
      </c>
      <c r="M37" s="3">
        <f t="shared" si="4"/>
        <v>739.59999999999991</v>
      </c>
      <c r="O37" s="59">
        <v>0.67</v>
      </c>
      <c r="P37" s="59">
        <v>0</v>
      </c>
      <c r="Q37" s="59">
        <v>0.33</v>
      </c>
      <c r="R37" s="59">
        <v>0</v>
      </c>
      <c r="S37" s="59">
        <f t="shared" si="5"/>
        <v>1</v>
      </c>
      <c r="T37" s="59">
        <f t="shared" si="6"/>
        <v>0</v>
      </c>
      <c r="V37" s="9">
        <f t="shared" si="7"/>
        <v>495.53199999999998</v>
      </c>
      <c r="W37" s="9">
        <f t="shared" si="7"/>
        <v>0</v>
      </c>
      <c r="X37" s="9">
        <f t="shared" si="12"/>
        <v>244.06799999999998</v>
      </c>
      <c r="Y37" s="9">
        <f t="shared" si="13"/>
        <v>0</v>
      </c>
      <c r="Z37" s="9">
        <f t="shared" si="8"/>
        <v>739.59999999999991</v>
      </c>
      <c r="AA37" s="9">
        <f t="shared" si="9"/>
        <v>0</v>
      </c>
    </row>
    <row r="38" spans="1:27" ht="20.25" customHeight="1" x14ac:dyDescent="0.25">
      <c r="A38" s="48"/>
      <c r="B38" s="64" t="s">
        <v>68</v>
      </c>
      <c r="C38" s="6"/>
      <c r="D38" s="61"/>
      <c r="E38" s="61"/>
      <c r="F38" s="62">
        <f>SUM(F7:F37)</f>
        <v>705</v>
      </c>
      <c r="G38" s="63"/>
      <c r="H38" s="62">
        <f>SUM(H7:H37)</f>
        <v>6108</v>
      </c>
      <c r="I38" s="3">
        <v>36.980000000000004</v>
      </c>
      <c r="J38" s="60">
        <f>+'year 1'!J37+' year 2'!J37+'year 3'!J37+'year 4'!J37</f>
        <v>225873.83999999994</v>
      </c>
      <c r="K38" s="61">
        <f>+F38/4</f>
        <v>176.25</v>
      </c>
      <c r="L38" s="61">
        <f>+H38/4</f>
        <v>1527</v>
      </c>
      <c r="M38" s="60">
        <f>+J38/4</f>
        <v>56468.459999999985</v>
      </c>
      <c r="O38" s="59"/>
      <c r="P38" s="59"/>
      <c r="Q38" s="59"/>
      <c r="R38" s="59"/>
      <c r="S38" s="59"/>
      <c r="T38" s="59"/>
      <c r="V38" s="69">
        <f>SUM(V7:V37)</f>
        <v>48992.953000000001</v>
      </c>
      <c r="W38" s="69">
        <f t="shared" ref="W38:AA38" si="16">SUM(W7:W37)</f>
        <v>0</v>
      </c>
      <c r="X38" s="69">
        <f t="shared" si="16"/>
        <v>7475.5069999999996</v>
      </c>
      <c r="Y38" s="69">
        <f t="shared" si="16"/>
        <v>0</v>
      </c>
      <c r="Z38" s="69">
        <f t="shared" si="16"/>
        <v>56468.46</v>
      </c>
      <c r="AA38" s="69">
        <f t="shared" si="16"/>
        <v>0</v>
      </c>
    </row>
    <row r="39" spans="1:27" ht="15" customHeight="1" x14ac:dyDescent="0.25">
      <c r="A39" s="50" t="s">
        <v>69</v>
      </c>
      <c r="B39" s="7"/>
      <c r="C39" s="7"/>
      <c r="D39" s="2"/>
      <c r="E39" s="2"/>
      <c r="F39" s="2"/>
      <c r="G39" s="14"/>
      <c r="H39" s="2"/>
      <c r="I39" s="3">
        <v>36.980000000000004</v>
      </c>
      <c r="J39" s="43"/>
      <c r="K39" s="2"/>
      <c r="L39" s="2"/>
      <c r="M39" s="3"/>
    </row>
    <row r="40" spans="1:27" ht="15" customHeight="1" x14ac:dyDescent="0.25">
      <c r="A40" s="49"/>
      <c r="B40" s="6" t="s">
        <v>72</v>
      </c>
      <c r="C40" s="7"/>
      <c r="D40" s="2"/>
      <c r="E40" s="2"/>
      <c r="F40" s="2"/>
      <c r="G40" s="14"/>
      <c r="H40" s="2"/>
      <c r="I40" s="3">
        <v>36.980000000000004</v>
      </c>
      <c r="J40" s="3"/>
      <c r="K40" s="2"/>
      <c r="L40" s="2"/>
      <c r="M40" s="3"/>
    </row>
    <row r="41" spans="1:27" ht="28.5" customHeight="1" x14ac:dyDescent="0.25">
      <c r="A41" s="48" t="s">
        <v>152</v>
      </c>
      <c r="B41" s="7" t="s">
        <v>84</v>
      </c>
      <c r="C41" s="7" t="s">
        <v>128</v>
      </c>
      <c r="D41" s="2">
        <f>+'year 1'!D40+' year 2'!D40+'year 3'!D40+'year 4'!D40</f>
        <v>40</v>
      </c>
      <c r="E41" s="2">
        <v>1</v>
      </c>
      <c r="F41" s="2">
        <f>(D41)*(E41)</f>
        <v>40</v>
      </c>
      <c r="G41" s="14">
        <v>4</v>
      </c>
      <c r="H41" s="2">
        <f>(F41)*(G41)</f>
        <v>160</v>
      </c>
      <c r="I41" s="3">
        <v>36.980000000000004</v>
      </c>
      <c r="J41" s="3">
        <f>+'year 1'!J40+' year 2'!J40+'year 3'!J40++'year 4'!J40</f>
        <v>5916.7999999999993</v>
      </c>
      <c r="K41" s="2">
        <f t="shared" ref="K41:K47" si="17">+F41/4</f>
        <v>10</v>
      </c>
      <c r="L41" s="2">
        <f>+H41/4</f>
        <v>40</v>
      </c>
      <c r="M41" s="2">
        <f t="shared" ref="M41:M47" si="18">+J41/4</f>
        <v>1479.1999999999998</v>
      </c>
      <c r="O41" s="59">
        <v>0.6</v>
      </c>
      <c r="P41" s="59">
        <v>0</v>
      </c>
      <c r="Q41" s="59">
        <v>0.4</v>
      </c>
      <c r="R41" s="59">
        <v>0</v>
      </c>
      <c r="S41" s="59">
        <f t="shared" ref="S41:S51" si="19">SUM(O41:Q41)</f>
        <v>1</v>
      </c>
      <c r="T41" s="59">
        <f t="shared" ref="T41:T51" si="20">+R41</f>
        <v>0</v>
      </c>
      <c r="V41" s="9">
        <f>+$M41*O41</f>
        <v>887.51999999999987</v>
      </c>
      <c r="W41" s="9">
        <f t="shared" ref="W41:AA51" si="21">+$M41*P41</f>
        <v>0</v>
      </c>
      <c r="X41" s="9">
        <f t="shared" si="21"/>
        <v>591.67999999999995</v>
      </c>
      <c r="Y41" s="9">
        <f t="shared" si="21"/>
        <v>0</v>
      </c>
      <c r="Z41" s="9">
        <f t="shared" si="21"/>
        <v>1479.1999999999998</v>
      </c>
      <c r="AA41" s="9">
        <f t="shared" si="21"/>
        <v>0</v>
      </c>
    </row>
    <row r="42" spans="1:27" ht="26.4" x14ac:dyDescent="0.25">
      <c r="A42" s="48"/>
      <c r="B42" s="7" t="s">
        <v>34</v>
      </c>
      <c r="C42" s="7" t="s">
        <v>129</v>
      </c>
      <c r="D42" s="2">
        <f>+'year 1'!D41+' year 2'!D41+'year 3'!D41+'year 4'!D41</f>
        <v>40</v>
      </c>
      <c r="E42" s="2">
        <v>1</v>
      </c>
      <c r="F42" s="2">
        <f>(D42)*(E42)</f>
        <v>40</v>
      </c>
      <c r="G42" s="14">
        <v>0.16</v>
      </c>
      <c r="H42" s="2">
        <f>(F42)*(G42)</f>
        <v>6.4</v>
      </c>
      <c r="I42" s="3">
        <v>36.980000000000004</v>
      </c>
      <c r="J42" s="3">
        <f>+'year 1'!J41+' year 2'!J41+'year 3'!J41++'year 4'!J41</f>
        <v>236.67199999999997</v>
      </c>
      <c r="K42" s="2">
        <f t="shared" si="17"/>
        <v>10</v>
      </c>
      <c r="L42" s="2">
        <f t="shared" ref="L42:L51" si="22">+H42/4</f>
        <v>1.6</v>
      </c>
      <c r="M42" s="2">
        <f t="shared" si="18"/>
        <v>59.167999999999992</v>
      </c>
      <c r="O42" s="59">
        <v>0.6</v>
      </c>
      <c r="P42" s="59">
        <v>0</v>
      </c>
      <c r="Q42" s="59">
        <v>0.4</v>
      </c>
      <c r="R42" s="59">
        <v>0</v>
      </c>
      <c r="S42" s="59">
        <f t="shared" si="19"/>
        <v>1</v>
      </c>
      <c r="T42" s="59">
        <f t="shared" si="20"/>
        <v>0</v>
      </c>
      <c r="V42" s="9">
        <f t="shared" ref="V42:V51" si="23">+$M42*O42</f>
        <v>35.500799999999991</v>
      </c>
      <c r="W42" s="9">
        <f t="shared" si="21"/>
        <v>0</v>
      </c>
      <c r="X42" s="9">
        <f t="shared" si="21"/>
        <v>23.667199999999998</v>
      </c>
      <c r="Y42" s="9">
        <f t="shared" si="21"/>
        <v>0</v>
      </c>
      <c r="Z42" s="9">
        <f t="shared" si="21"/>
        <v>59.167999999999992</v>
      </c>
      <c r="AA42" s="9">
        <f t="shared" si="21"/>
        <v>0</v>
      </c>
    </row>
    <row r="43" spans="1:27" ht="28.5" customHeight="1" x14ac:dyDescent="0.25">
      <c r="A43" s="48"/>
      <c r="B43" s="7" t="s">
        <v>35</v>
      </c>
      <c r="C43" s="7" t="s">
        <v>36</v>
      </c>
      <c r="D43" s="2">
        <f>+'year 1'!D42+' year 2'!D42+'year 3'!D42+'year 4'!D42</f>
        <v>40</v>
      </c>
      <c r="E43" s="2">
        <v>1</v>
      </c>
      <c r="F43" s="2">
        <f>(D43)*(E43)</f>
        <v>40</v>
      </c>
      <c r="G43" s="14">
        <v>0.25</v>
      </c>
      <c r="H43" s="2">
        <f>(F43)*(G43)</f>
        <v>10</v>
      </c>
      <c r="I43" s="3">
        <v>36.980000000000004</v>
      </c>
      <c r="J43" s="3">
        <f>+'year 1'!J42+' year 2'!J42+'year 3'!J42++'year 4'!J42</f>
        <v>369.79999999999995</v>
      </c>
      <c r="K43" s="2">
        <f t="shared" si="17"/>
        <v>10</v>
      </c>
      <c r="L43" s="2">
        <f t="shared" si="22"/>
        <v>2.5</v>
      </c>
      <c r="M43" s="2">
        <f t="shared" si="18"/>
        <v>92.449999999999989</v>
      </c>
      <c r="O43" s="59">
        <v>0.6</v>
      </c>
      <c r="P43" s="59">
        <v>0</v>
      </c>
      <c r="Q43" s="59">
        <v>0.4</v>
      </c>
      <c r="R43" s="59">
        <v>0</v>
      </c>
      <c r="S43" s="59">
        <f t="shared" si="19"/>
        <v>1</v>
      </c>
      <c r="T43" s="59">
        <f t="shared" si="20"/>
        <v>0</v>
      </c>
      <c r="V43" s="9">
        <f t="shared" si="23"/>
        <v>55.469999999999992</v>
      </c>
      <c r="W43" s="9">
        <f t="shared" si="21"/>
        <v>0</v>
      </c>
      <c r="X43" s="9">
        <f t="shared" si="21"/>
        <v>36.979999999999997</v>
      </c>
      <c r="Y43" s="9">
        <f t="shared" si="21"/>
        <v>0</v>
      </c>
      <c r="Z43" s="9">
        <f t="shared" si="21"/>
        <v>92.449999999999989</v>
      </c>
      <c r="AA43" s="9">
        <f t="shared" si="21"/>
        <v>0</v>
      </c>
    </row>
    <row r="44" spans="1:27" ht="26.25" customHeight="1" x14ac:dyDescent="0.25">
      <c r="A44" s="48"/>
      <c r="B44" s="7" t="s">
        <v>37</v>
      </c>
      <c r="C44" s="7" t="s">
        <v>130</v>
      </c>
      <c r="D44" s="2">
        <f>+'year 1'!D43+' year 2'!D43+'year 3'!D43+'year 4'!D43</f>
        <v>40</v>
      </c>
      <c r="E44" s="2">
        <v>1</v>
      </c>
      <c r="F44" s="2">
        <f>(D44)*(E44)</f>
        <v>40</v>
      </c>
      <c r="G44" s="14">
        <v>0.16</v>
      </c>
      <c r="H44" s="2">
        <f>(F44)*(G44)</f>
        <v>6.4</v>
      </c>
      <c r="I44" s="3">
        <v>36.980000000000004</v>
      </c>
      <c r="J44" s="3">
        <f>+'year 1'!J43+' year 2'!J43+'year 3'!J43++'year 4'!J43</f>
        <v>236.67199999999997</v>
      </c>
      <c r="K44" s="2">
        <f t="shared" si="17"/>
        <v>10</v>
      </c>
      <c r="L44" s="2">
        <f t="shared" si="22"/>
        <v>1.6</v>
      </c>
      <c r="M44" s="2">
        <f t="shared" si="18"/>
        <v>59.167999999999992</v>
      </c>
      <c r="O44" s="59">
        <v>0.6</v>
      </c>
      <c r="P44" s="59">
        <v>0</v>
      </c>
      <c r="Q44" s="59">
        <v>0.4</v>
      </c>
      <c r="R44" s="59">
        <v>0</v>
      </c>
      <c r="S44" s="59">
        <f t="shared" si="19"/>
        <v>1</v>
      </c>
      <c r="T44" s="59">
        <f t="shared" si="20"/>
        <v>0</v>
      </c>
      <c r="V44" s="9">
        <f t="shared" si="23"/>
        <v>35.500799999999991</v>
      </c>
      <c r="W44" s="9">
        <f t="shared" si="21"/>
        <v>0</v>
      </c>
      <c r="X44" s="9">
        <f t="shared" si="21"/>
        <v>23.667199999999998</v>
      </c>
      <c r="Y44" s="9">
        <f t="shared" si="21"/>
        <v>0</v>
      </c>
      <c r="Z44" s="9">
        <f t="shared" si="21"/>
        <v>59.167999999999992</v>
      </c>
      <c r="AA44" s="9">
        <f t="shared" si="21"/>
        <v>0</v>
      </c>
    </row>
    <row r="45" spans="1:27" ht="26.25" customHeight="1" x14ac:dyDescent="0.25">
      <c r="A45" s="48"/>
      <c r="B45" s="7" t="s">
        <v>38</v>
      </c>
      <c r="C45" s="7" t="s">
        <v>137</v>
      </c>
      <c r="D45" s="2">
        <f>+'year 1'!D44+' year 2'!D44+'year 3'!D44+'year 4'!D44</f>
        <v>40</v>
      </c>
      <c r="E45" s="2">
        <v>1</v>
      </c>
      <c r="F45" s="2">
        <f>(D45)*(E45)</f>
        <v>40</v>
      </c>
      <c r="G45" s="14">
        <v>0.25</v>
      </c>
      <c r="H45" s="2">
        <f>(F45)*(G45)</f>
        <v>10</v>
      </c>
      <c r="I45" s="3">
        <v>36.980000000000004</v>
      </c>
      <c r="J45" s="3">
        <f>+'year 1'!J44+' year 2'!J44+'year 3'!J44++'year 4'!J44</f>
        <v>369.79999999999995</v>
      </c>
      <c r="K45" s="2">
        <f t="shared" si="17"/>
        <v>10</v>
      </c>
      <c r="L45" s="2">
        <f t="shared" si="22"/>
        <v>2.5</v>
      </c>
      <c r="M45" s="2">
        <f t="shared" si="18"/>
        <v>92.449999999999989</v>
      </c>
      <c r="O45" s="59">
        <v>0.6</v>
      </c>
      <c r="P45" s="59">
        <v>0</v>
      </c>
      <c r="Q45" s="59">
        <v>0.4</v>
      </c>
      <c r="R45" s="59">
        <v>0</v>
      </c>
      <c r="S45" s="59">
        <f t="shared" si="19"/>
        <v>1</v>
      </c>
      <c r="T45" s="59">
        <f t="shared" si="20"/>
        <v>0</v>
      </c>
      <c r="V45" s="9">
        <f t="shared" si="23"/>
        <v>55.469999999999992</v>
      </c>
      <c r="W45" s="9">
        <f t="shared" si="21"/>
        <v>0</v>
      </c>
      <c r="X45" s="9">
        <f t="shared" si="21"/>
        <v>36.979999999999997</v>
      </c>
      <c r="Y45" s="9">
        <f t="shared" si="21"/>
        <v>0</v>
      </c>
      <c r="Z45" s="9">
        <f t="shared" si="21"/>
        <v>92.449999999999989</v>
      </c>
      <c r="AA45" s="9">
        <f t="shared" si="21"/>
        <v>0</v>
      </c>
    </row>
    <row r="46" spans="1:27" ht="13.5" customHeight="1" x14ac:dyDescent="0.25">
      <c r="A46" s="49"/>
      <c r="B46" s="6" t="s">
        <v>82</v>
      </c>
      <c r="C46" s="7"/>
      <c r="D46" s="2"/>
      <c r="E46" s="2"/>
      <c r="F46" s="2"/>
      <c r="G46" s="14"/>
      <c r="H46" s="2"/>
      <c r="I46" s="3">
        <v>36.980000000000004</v>
      </c>
      <c r="J46" s="3">
        <f>+'year 1'!J45+' year 2'!J45+'year 3'!J45++'year 4'!J45</f>
        <v>0</v>
      </c>
      <c r="K46" s="2">
        <f t="shared" si="17"/>
        <v>0</v>
      </c>
      <c r="L46" s="2">
        <f t="shared" si="22"/>
        <v>0</v>
      </c>
      <c r="M46" s="2">
        <f t="shared" si="18"/>
        <v>0</v>
      </c>
      <c r="O46" s="59"/>
      <c r="P46" s="59"/>
      <c r="Q46" s="59"/>
      <c r="R46" s="59"/>
      <c r="S46" s="59"/>
      <c r="T46" s="59"/>
      <c r="V46" s="9">
        <f t="shared" si="23"/>
        <v>0</v>
      </c>
      <c r="W46" s="9">
        <f t="shared" si="21"/>
        <v>0</v>
      </c>
      <c r="X46" s="9">
        <f t="shared" si="21"/>
        <v>0</v>
      </c>
      <c r="Y46" s="9">
        <f t="shared" si="21"/>
        <v>0</v>
      </c>
      <c r="Z46" s="9">
        <f t="shared" si="21"/>
        <v>0</v>
      </c>
      <c r="AA46" s="9">
        <f t="shared" si="21"/>
        <v>0</v>
      </c>
    </row>
    <row r="47" spans="1:27" ht="27.75" customHeight="1" x14ac:dyDescent="0.25">
      <c r="A47" s="48" t="s">
        <v>186</v>
      </c>
      <c r="B47" s="7" t="s">
        <v>60</v>
      </c>
      <c r="C47" s="7" t="s">
        <v>131</v>
      </c>
      <c r="D47" s="2">
        <f>+'year 1'!D46+' year 2'!D46+'year 3'!D46+'year 4'!D46</f>
        <v>10</v>
      </c>
      <c r="E47" s="2">
        <v>1</v>
      </c>
      <c r="F47" s="2">
        <f>(D47)*(E47)</f>
        <v>10</v>
      </c>
      <c r="G47" s="14">
        <v>1.5</v>
      </c>
      <c r="H47" s="2">
        <f>(F47)*(G47)</f>
        <v>15</v>
      </c>
      <c r="I47" s="3">
        <v>36.980000000000004</v>
      </c>
      <c r="J47" s="3">
        <f>+'year 1'!J46+' year 2'!J46+'year 3'!J46++'year 4'!J46</f>
        <v>554.70000000000005</v>
      </c>
      <c r="K47" s="2">
        <f t="shared" si="17"/>
        <v>2.5</v>
      </c>
      <c r="L47" s="2">
        <f t="shared" si="22"/>
        <v>3.75</v>
      </c>
      <c r="M47" s="2">
        <f t="shared" si="18"/>
        <v>138.67500000000001</v>
      </c>
      <c r="O47" s="59">
        <v>1</v>
      </c>
      <c r="P47" s="59">
        <v>0</v>
      </c>
      <c r="Q47" s="59">
        <v>0</v>
      </c>
      <c r="R47" s="59">
        <v>0</v>
      </c>
      <c r="S47" s="59">
        <f t="shared" si="19"/>
        <v>1</v>
      </c>
      <c r="T47" s="59">
        <f t="shared" si="20"/>
        <v>0</v>
      </c>
      <c r="V47" s="9">
        <f t="shared" si="23"/>
        <v>138.67500000000001</v>
      </c>
      <c r="W47" s="9">
        <f t="shared" si="21"/>
        <v>0</v>
      </c>
      <c r="X47" s="9">
        <f t="shared" si="21"/>
        <v>0</v>
      </c>
      <c r="Y47" s="9">
        <f t="shared" si="21"/>
        <v>0</v>
      </c>
      <c r="Z47" s="9">
        <f t="shared" si="21"/>
        <v>138.67500000000001</v>
      </c>
      <c r="AA47" s="9">
        <f t="shared" si="21"/>
        <v>0</v>
      </c>
    </row>
    <row r="48" spans="1:27" ht="15.75" customHeight="1" x14ac:dyDescent="0.25">
      <c r="A48" s="49"/>
      <c r="B48" s="6" t="s">
        <v>80</v>
      </c>
      <c r="C48" s="7"/>
      <c r="D48" s="2"/>
      <c r="E48" s="2"/>
      <c r="F48" s="2"/>
      <c r="G48" s="14"/>
      <c r="H48" s="2"/>
      <c r="I48" s="3">
        <v>36.980000000000004</v>
      </c>
      <c r="J48" s="3">
        <f>+'year 1'!J47+' year 2'!J47+'year 3'!J47++'year 4'!J47</f>
        <v>0</v>
      </c>
      <c r="K48" s="2"/>
      <c r="L48" s="2">
        <f t="shared" si="22"/>
        <v>0</v>
      </c>
      <c r="M48" s="2"/>
      <c r="O48" s="59"/>
      <c r="P48" s="59"/>
      <c r="Q48" s="59"/>
      <c r="R48" s="59"/>
      <c r="S48" s="59"/>
      <c r="T48" s="59"/>
      <c r="V48" s="9">
        <f t="shared" si="23"/>
        <v>0</v>
      </c>
      <c r="W48" s="9">
        <f t="shared" si="21"/>
        <v>0</v>
      </c>
      <c r="X48" s="9">
        <f t="shared" si="21"/>
        <v>0</v>
      </c>
      <c r="Y48" s="9">
        <f t="shared" si="21"/>
        <v>0</v>
      </c>
      <c r="Z48" s="9">
        <f t="shared" si="21"/>
        <v>0</v>
      </c>
      <c r="AA48" s="9">
        <f t="shared" si="21"/>
        <v>0</v>
      </c>
    </row>
    <row r="49" spans="1:27" ht="26.4" x14ac:dyDescent="0.25">
      <c r="A49" s="48" t="s">
        <v>185</v>
      </c>
      <c r="B49" s="7" t="s">
        <v>70</v>
      </c>
      <c r="C49" s="7" t="s">
        <v>134</v>
      </c>
      <c r="D49" s="2">
        <f>+'year 1'!D48+' year 2'!D48+'year 3'!D48+'year 4'!D48</f>
        <v>10</v>
      </c>
      <c r="E49" s="2">
        <v>1</v>
      </c>
      <c r="F49" s="2">
        <f>(D49)*(E49)</f>
        <v>10</v>
      </c>
      <c r="G49" s="14">
        <v>2</v>
      </c>
      <c r="H49" s="2">
        <f>(F49)*(G49)</f>
        <v>20</v>
      </c>
      <c r="I49" s="3">
        <v>36.980000000000004</v>
      </c>
      <c r="J49" s="3">
        <f>+'year 1'!J48+' year 2'!J48+'year 3'!J48++'year 4'!J48</f>
        <v>739.59999999999991</v>
      </c>
      <c r="K49" s="2">
        <f>+F49/4</f>
        <v>2.5</v>
      </c>
      <c r="L49" s="2">
        <f t="shared" si="22"/>
        <v>5</v>
      </c>
      <c r="M49" s="2">
        <f>+J49/4</f>
        <v>184.89999999999998</v>
      </c>
      <c r="O49" s="59">
        <v>1</v>
      </c>
      <c r="P49" s="59">
        <v>0</v>
      </c>
      <c r="Q49" s="59">
        <v>0</v>
      </c>
      <c r="R49" s="59">
        <v>0</v>
      </c>
      <c r="S49" s="59">
        <f t="shared" si="19"/>
        <v>1</v>
      </c>
      <c r="T49" s="59">
        <f t="shared" si="20"/>
        <v>0</v>
      </c>
      <c r="V49" s="9">
        <f t="shared" si="23"/>
        <v>184.89999999999998</v>
      </c>
      <c r="W49" s="9">
        <f t="shared" si="21"/>
        <v>0</v>
      </c>
      <c r="X49" s="9">
        <f t="shared" si="21"/>
        <v>0</v>
      </c>
      <c r="Y49" s="9">
        <f t="shared" si="21"/>
        <v>0</v>
      </c>
      <c r="Z49" s="9">
        <f t="shared" si="21"/>
        <v>184.89999999999998</v>
      </c>
      <c r="AA49" s="9">
        <f t="shared" si="21"/>
        <v>0</v>
      </c>
    </row>
    <row r="50" spans="1:27" ht="27.75" customHeight="1" x14ac:dyDescent="0.25">
      <c r="A50" s="48" t="s">
        <v>196</v>
      </c>
      <c r="B50" s="7" t="s">
        <v>61</v>
      </c>
      <c r="C50" s="7" t="s">
        <v>135</v>
      </c>
      <c r="D50" s="2">
        <f>+'year 1'!D49+' year 2'!D49+'year 3'!D49+'year 4'!D49</f>
        <v>10</v>
      </c>
      <c r="E50" s="2">
        <v>1</v>
      </c>
      <c r="F50" s="2">
        <f>(D50)*(E50)</f>
        <v>10</v>
      </c>
      <c r="G50" s="14">
        <v>1</v>
      </c>
      <c r="H50" s="2">
        <f>(F50)*(G50)</f>
        <v>10</v>
      </c>
      <c r="I50" s="3">
        <v>36.980000000000004</v>
      </c>
      <c r="J50" s="3">
        <f>+'year 1'!J49+' year 2'!J49+'year 3'!J49++'year 4'!J49</f>
        <v>369.79999999999995</v>
      </c>
      <c r="K50" s="2">
        <f>+F50/4</f>
        <v>2.5</v>
      </c>
      <c r="L50" s="2">
        <f t="shared" si="22"/>
        <v>2.5</v>
      </c>
      <c r="M50" s="2">
        <f>+J50/4</f>
        <v>92.449999999999989</v>
      </c>
      <c r="O50" s="59">
        <v>1</v>
      </c>
      <c r="P50" s="59">
        <v>0</v>
      </c>
      <c r="Q50" s="59">
        <v>0</v>
      </c>
      <c r="R50" s="59">
        <v>0</v>
      </c>
      <c r="S50" s="59">
        <f t="shared" si="19"/>
        <v>1</v>
      </c>
      <c r="T50" s="59">
        <f t="shared" si="20"/>
        <v>0</v>
      </c>
      <c r="V50" s="9">
        <f t="shared" si="23"/>
        <v>92.449999999999989</v>
      </c>
      <c r="W50" s="9">
        <f t="shared" si="21"/>
        <v>0</v>
      </c>
      <c r="X50" s="9">
        <f t="shared" si="21"/>
        <v>0</v>
      </c>
      <c r="Y50" s="9">
        <f t="shared" si="21"/>
        <v>0</v>
      </c>
      <c r="Z50" s="9">
        <f t="shared" si="21"/>
        <v>92.449999999999989</v>
      </c>
      <c r="AA50" s="9">
        <f t="shared" si="21"/>
        <v>0</v>
      </c>
    </row>
    <row r="51" spans="1:27" ht="26.4" x14ac:dyDescent="0.25">
      <c r="A51" s="48" t="s">
        <v>181</v>
      </c>
      <c r="B51" s="7" t="s">
        <v>59</v>
      </c>
      <c r="C51" s="7" t="s">
        <v>136</v>
      </c>
      <c r="D51" s="2">
        <f>+'year 1'!D50+' year 2'!D50+'year 3'!D50+'year 4'!D50</f>
        <v>10</v>
      </c>
      <c r="E51" s="2">
        <v>1</v>
      </c>
      <c r="F51" s="2">
        <f>(D51)*(E51)</f>
        <v>10</v>
      </c>
      <c r="G51" s="14">
        <v>0.33</v>
      </c>
      <c r="H51" s="2">
        <f>(F51)*(G51)</f>
        <v>3.3000000000000003</v>
      </c>
      <c r="I51" s="3">
        <v>36.980000000000004</v>
      </c>
      <c r="J51" s="3">
        <f>+'year 1'!J50+' year 2'!J50+'year 3'!J50++'year 4'!J50</f>
        <v>122.03400000000001</v>
      </c>
      <c r="K51" s="2">
        <f>+F51/4</f>
        <v>2.5</v>
      </c>
      <c r="L51" s="2">
        <f t="shared" si="22"/>
        <v>0.82500000000000007</v>
      </c>
      <c r="M51" s="2">
        <f>+J51/4</f>
        <v>30.508500000000002</v>
      </c>
      <c r="O51" s="59">
        <v>1</v>
      </c>
      <c r="P51" s="59">
        <v>0</v>
      </c>
      <c r="Q51" s="59">
        <v>0</v>
      </c>
      <c r="R51" s="59">
        <v>0</v>
      </c>
      <c r="S51" s="59">
        <f t="shared" si="19"/>
        <v>1</v>
      </c>
      <c r="T51" s="59">
        <f t="shared" si="20"/>
        <v>0</v>
      </c>
      <c r="V51" s="9">
        <f t="shared" si="23"/>
        <v>30.508500000000002</v>
      </c>
      <c r="W51" s="9">
        <f t="shared" si="21"/>
        <v>0</v>
      </c>
      <c r="X51" s="9">
        <f t="shared" si="21"/>
        <v>0</v>
      </c>
      <c r="Y51" s="9">
        <f t="shared" si="21"/>
        <v>0</v>
      </c>
      <c r="Z51" s="9">
        <f t="shared" si="21"/>
        <v>30.508500000000002</v>
      </c>
      <c r="AA51" s="9">
        <f t="shared" si="21"/>
        <v>0</v>
      </c>
    </row>
    <row r="52" spans="1:27" x14ac:dyDescent="0.25">
      <c r="A52" s="27"/>
      <c r="B52" s="71" t="s">
        <v>68</v>
      </c>
      <c r="C52" s="65"/>
      <c r="D52" s="66"/>
      <c r="E52" s="66"/>
      <c r="F52" s="66">
        <f>SUM(F40:F51)</f>
        <v>240</v>
      </c>
      <c r="G52" s="66"/>
      <c r="H52" s="66">
        <f>SUM(H40:H51)</f>
        <v>241.10000000000002</v>
      </c>
      <c r="I52" s="67"/>
      <c r="J52" s="60">
        <f>+'year 1'!J51+' year 2'!J51+'year 3'!J51++'year 4'!J51</f>
        <v>8915.8780000000024</v>
      </c>
      <c r="K52" s="61">
        <f>+F52/4</f>
        <v>60</v>
      </c>
      <c r="L52" s="61">
        <f>+H52/4</f>
        <v>60.275000000000006</v>
      </c>
      <c r="M52" s="61">
        <f>+J52/4</f>
        <v>2228.9695000000006</v>
      </c>
      <c r="O52" s="26"/>
      <c r="P52" s="26"/>
      <c r="Q52" s="26"/>
      <c r="R52" s="26"/>
      <c r="S52" s="26"/>
      <c r="T52" s="26"/>
      <c r="V52" s="60">
        <f>SUM(V41:V51)</f>
        <v>1515.9950999999999</v>
      </c>
      <c r="W52" s="60">
        <f t="shared" ref="W52:AA52" si="24">SUM(W41:W51)</f>
        <v>0</v>
      </c>
      <c r="X52" s="60">
        <f t="shared" si="24"/>
        <v>712.97439999999995</v>
      </c>
      <c r="Y52" s="60">
        <f t="shared" si="24"/>
        <v>0</v>
      </c>
      <c r="Z52" s="60">
        <f t="shared" si="24"/>
        <v>2228.9694999999992</v>
      </c>
      <c r="AA52" s="60">
        <f t="shared" si="24"/>
        <v>0</v>
      </c>
    </row>
    <row r="53" spans="1:27" x14ac:dyDescent="0.25">
      <c r="K53" s="3"/>
      <c r="L53" s="3"/>
      <c r="M53" s="3"/>
      <c r="V53" s="69"/>
      <c r="W53" s="69"/>
      <c r="X53" s="69"/>
      <c r="Y53" s="69"/>
      <c r="Z53" s="69"/>
      <c r="AA53" s="69"/>
    </row>
    <row r="54" spans="1:27" x14ac:dyDescent="0.25">
      <c r="B54" s="69" t="s">
        <v>78</v>
      </c>
      <c r="F54" s="68">
        <f>+F38+F52</f>
        <v>945</v>
      </c>
      <c r="G54" s="69"/>
      <c r="H54" s="68">
        <f>+H38+H52</f>
        <v>6349.1</v>
      </c>
      <c r="I54" s="70"/>
      <c r="J54" s="60">
        <f>+'year 1'!J53+' year 2'!J53+'year 3'!J53++'year 4'!J53</f>
        <v>234789.71799999996</v>
      </c>
      <c r="K54" s="61">
        <f>+F54/4</f>
        <v>236.25</v>
      </c>
      <c r="L54" s="61">
        <f>+H54/4</f>
        <v>1587.2750000000001</v>
      </c>
      <c r="M54" s="61">
        <f>+J54/4</f>
        <v>58697.429499999991</v>
      </c>
      <c r="O54" s="26"/>
      <c r="P54" s="26"/>
      <c r="Q54" s="26"/>
      <c r="R54" s="26"/>
      <c r="S54" s="26"/>
      <c r="T54" s="26"/>
      <c r="V54" s="69">
        <f>+V38+V52</f>
        <v>50508.948100000001</v>
      </c>
      <c r="W54" s="69">
        <f t="shared" ref="W54:AA54" si="25">+W38+W52</f>
        <v>0</v>
      </c>
      <c r="X54" s="69">
        <f t="shared" si="25"/>
        <v>8188.4813999999997</v>
      </c>
      <c r="Y54" s="69">
        <f t="shared" si="25"/>
        <v>0</v>
      </c>
      <c r="Z54" s="69">
        <f t="shared" si="25"/>
        <v>58697.429499999998</v>
      </c>
      <c r="AA54" s="69">
        <f t="shared" si="25"/>
        <v>0</v>
      </c>
    </row>
    <row r="55" spans="1:27" ht="25.5" customHeight="1" x14ac:dyDescent="0.25"/>
    <row r="56" spans="1:27" ht="25.5" customHeight="1" x14ac:dyDescent="0.25">
      <c r="V56" s="10" t="s">
        <v>220</v>
      </c>
    </row>
    <row r="57" spans="1:27" ht="25.5" customHeight="1" x14ac:dyDescent="0.25">
      <c r="V57" s="10" t="s">
        <v>221</v>
      </c>
    </row>
    <row r="58" spans="1:27" ht="24.75" customHeight="1" x14ac:dyDescent="0.25"/>
    <row r="59" spans="1:27" ht="12.75" customHeight="1" x14ac:dyDescent="0.25"/>
    <row r="62" spans="1:27" ht="25.5" customHeight="1" x14ac:dyDescent="0.25"/>
    <row r="72" ht="12.75" customHeight="1" x14ac:dyDescent="0.25"/>
    <row r="75" ht="27" customHeight="1" x14ac:dyDescent="0.25"/>
    <row r="84" ht="12.75" customHeight="1" x14ac:dyDescent="0.25"/>
  </sheetData>
  <sortState ref="A8:M37">
    <sortCondition ref="A8:A37"/>
  </sortState>
  <mergeCells count="2">
    <mergeCell ref="O1:T1"/>
    <mergeCell ref="V1:AA1"/>
  </mergeCells>
  <printOptions headings="1" gridLines="1"/>
  <pageMargins left="0.75" right="0.75" top="0.66" bottom="0.66" header="0.5" footer="0.5"/>
  <pageSetup scale="26" fitToHeight="2" orientation="portrait" r:id="rId1"/>
  <headerFooter alignWithMargins="0">
    <oddHeader>&amp;LBioRefinery Assistance Program</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zoomScaleSheetLayoutView="110" workbookViewId="0">
      <pane ySplit="5" topLeftCell="A33" activePane="bottomLeft" state="frozen"/>
      <selection pane="bottomLeft" activeCell="I7" sqref="I7:I50"/>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11.4414062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36"/>
      <c r="B1" s="36"/>
      <c r="C1" s="39"/>
      <c r="D1" s="36"/>
      <c r="E1" s="36" t="s">
        <v>0</v>
      </c>
      <c r="F1" s="36" t="s">
        <v>1</v>
      </c>
      <c r="G1" s="36" t="s">
        <v>2</v>
      </c>
      <c r="H1" s="36" t="s">
        <v>3</v>
      </c>
      <c r="I1" s="36"/>
      <c r="J1" s="36" t="s">
        <v>4</v>
      </c>
    </row>
    <row r="2" spans="1:10" x14ac:dyDescent="0.25">
      <c r="A2" s="37"/>
      <c r="B2" s="37"/>
      <c r="C2" s="40" t="s">
        <v>5</v>
      </c>
      <c r="D2" s="37" t="s">
        <v>2</v>
      </c>
      <c r="E2" s="37" t="s">
        <v>6</v>
      </c>
      <c r="F2" s="37" t="s">
        <v>7</v>
      </c>
      <c r="G2" s="37" t="s">
        <v>8</v>
      </c>
      <c r="H2" s="37" t="s">
        <v>9</v>
      </c>
      <c r="I2" s="37" t="s">
        <v>10</v>
      </c>
      <c r="J2" s="37" t="s">
        <v>11</v>
      </c>
    </row>
    <row r="3" spans="1:10" x14ac:dyDescent="0.25">
      <c r="A3" s="37" t="s">
        <v>81</v>
      </c>
      <c r="B3" s="37" t="s">
        <v>12</v>
      </c>
      <c r="C3" s="40" t="s">
        <v>13</v>
      </c>
      <c r="D3" s="37" t="s">
        <v>14</v>
      </c>
      <c r="E3" s="37" t="s">
        <v>15</v>
      </c>
      <c r="F3" s="37" t="s">
        <v>16</v>
      </c>
      <c r="G3" s="37" t="s">
        <v>17</v>
      </c>
      <c r="H3" s="37" t="s">
        <v>18</v>
      </c>
      <c r="I3" s="37" t="s">
        <v>19</v>
      </c>
      <c r="J3" s="37" t="s">
        <v>20</v>
      </c>
    </row>
    <row r="4" spans="1:10" x14ac:dyDescent="0.25">
      <c r="A4" s="37"/>
      <c r="B4" s="37"/>
      <c r="C4" s="40"/>
      <c r="D4" s="37"/>
      <c r="E4" s="37"/>
      <c r="F4" s="37"/>
      <c r="G4" s="37"/>
      <c r="H4" s="37"/>
      <c r="I4" s="37"/>
      <c r="J4" s="37"/>
    </row>
    <row r="5" spans="1:10" ht="13.8" thickBot="1" x14ac:dyDescent="0.3">
      <c r="A5" s="38" t="s">
        <v>21</v>
      </c>
      <c r="B5" s="38" t="s">
        <v>22</v>
      </c>
      <c r="C5" s="41" t="s">
        <v>23</v>
      </c>
      <c r="D5" s="38" t="s">
        <v>24</v>
      </c>
      <c r="E5" s="38" t="s">
        <v>25</v>
      </c>
      <c r="F5" s="38" t="s">
        <v>26</v>
      </c>
      <c r="G5" s="38" t="s">
        <v>27</v>
      </c>
      <c r="H5" s="38" t="s">
        <v>28</v>
      </c>
      <c r="I5" s="38" t="s">
        <v>29</v>
      </c>
      <c r="J5" s="38" t="s">
        <v>30</v>
      </c>
    </row>
    <row r="6" spans="1:10" ht="20.25" customHeight="1" x14ac:dyDescent="0.25">
      <c r="A6" s="32" t="s">
        <v>123</v>
      </c>
      <c r="B6" s="8"/>
      <c r="C6" s="57"/>
      <c r="D6" s="8"/>
      <c r="E6" s="8"/>
      <c r="F6" s="8"/>
      <c r="G6" s="8"/>
      <c r="H6" s="8"/>
    </row>
    <row r="7" spans="1:10" x14ac:dyDescent="0.25">
      <c r="A7" s="48" t="s">
        <v>209</v>
      </c>
      <c r="B7" s="7" t="str">
        <f>'total &amp; 4-yr ave nonservicing'!B7</f>
        <v>Appeals</v>
      </c>
      <c r="C7" s="7" t="str">
        <f>'total &amp; 4-yr ave nonservicing'!C7</f>
        <v>written</v>
      </c>
      <c r="D7" s="2">
        <v>1</v>
      </c>
      <c r="E7" s="2">
        <f>'total &amp; 4-yr ave nonservicing'!E7</f>
        <v>1</v>
      </c>
      <c r="F7" s="2">
        <f>(D7)*(E7)</f>
        <v>1</v>
      </c>
      <c r="G7" s="14">
        <f>'total &amp; 4-yr ave nonservicing'!G7</f>
        <v>12</v>
      </c>
      <c r="H7" s="2">
        <f>(F7)*(G7)</f>
        <v>12</v>
      </c>
      <c r="I7" s="3">
        <v>36.979999999999997</v>
      </c>
      <c r="J7" s="43">
        <f t="shared" ref="J7:J36" si="0">(H7)*(I7)</f>
        <v>443.76</v>
      </c>
    </row>
    <row r="8" spans="1:10" x14ac:dyDescent="0.25">
      <c r="A8" s="48" t="s">
        <v>178</v>
      </c>
      <c r="B8" s="7" t="str">
        <f>'total &amp; 4-yr ave nonservicing'!B8</f>
        <v>Sale or assignment of guarantee</v>
      </c>
      <c r="C8" s="7" t="str">
        <f>'total &amp; 4-yr ave nonservicing'!C8</f>
        <v>written</v>
      </c>
      <c r="D8" s="2">
        <v>1</v>
      </c>
      <c r="E8" s="2" t="str">
        <f>'total &amp; 4-yr ave nonservicing'!E8</f>
        <v>on occasion</v>
      </c>
      <c r="F8" s="2">
        <f>D8</f>
        <v>1</v>
      </c>
      <c r="G8" s="14">
        <f>'total &amp; 4-yr ave nonservicing'!G8</f>
        <v>0.5</v>
      </c>
      <c r="H8" s="2">
        <f>(F8)*(G8)</f>
        <v>0.5</v>
      </c>
      <c r="I8" s="3">
        <v>36.979999999999997</v>
      </c>
      <c r="J8" s="43">
        <f t="shared" si="0"/>
        <v>18.489999999999998</v>
      </c>
    </row>
    <row r="9" spans="1:10" x14ac:dyDescent="0.25">
      <c r="A9" s="48" t="s">
        <v>179</v>
      </c>
      <c r="B9" s="7" t="str">
        <f>'total &amp; 4-yr ave nonservicing'!B9</f>
        <v>Repurchase from holder</v>
      </c>
      <c r="C9" s="7" t="str">
        <f>'total &amp; 4-yr ave nonservicing'!C9</f>
        <v>written</v>
      </c>
      <c r="D9" s="2">
        <v>1</v>
      </c>
      <c r="E9" s="2" t="str">
        <f>'total &amp; 4-yr ave nonservicing'!E9</f>
        <v>on occasion</v>
      </c>
      <c r="F9" s="2">
        <f t="shared" ref="F9:F11" si="1">D9</f>
        <v>1</v>
      </c>
      <c r="G9" s="14">
        <f>'total &amp; 4-yr ave nonservicing'!G9</f>
        <v>2.5</v>
      </c>
      <c r="H9" s="2">
        <f>(F9)*(G9)</f>
        <v>2.5</v>
      </c>
      <c r="I9" s="3">
        <v>36.979999999999997</v>
      </c>
      <c r="J9" s="43">
        <f t="shared" si="0"/>
        <v>92.449999999999989</v>
      </c>
    </row>
    <row r="10" spans="1:10" x14ac:dyDescent="0.25">
      <c r="A10" s="48" t="s">
        <v>180</v>
      </c>
      <c r="B10" s="7" t="str">
        <f>'total &amp; 4-yr ave nonservicing'!B10</f>
        <v>Replacement of document</v>
      </c>
      <c r="C10" s="7" t="str">
        <f>'total &amp; 4-yr ave nonservicing'!C10</f>
        <v>written</v>
      </c>
      <c r="D10" s="2">
        <v>1</v>
      </c>
      <c r="E10" s="2" t="str">
        <f>'total &amp; 4-yr ave nonservicing'!E10</f>
        <v>on occasion</v>
      </c>
      <c r="F10" s="2">
        <f t="shared" si="1"/>
        <v>1</v>
      </c>
      <c r="G10" s="14">
        <f>'total &amp; 4-yr ave nonservicing'!G10</f>
        <v>2</v>
      </c>
      <c r="H10" s="2">
        <f t="shared" ref="H10:H36" si="2">(F10)*(G10)</f>
        <v>2</v>
      </c>
      <c r="I10" s="3">
        <v>36.979999999999997</v>
      </c>
      <c r="J10" s="43">
        <f t="shared" si="0"/>
        <v>73.959999999999994</v>
      </c>
    </row>
    <row r="11" spans="1:10" x14ac:dyDescent="0.25">
      <c r="A11" s="48" t="s">
        <v>200</v>
      </c>
      <c r="B11" s="7" t="str">
        <f>'total &amp; 4-yr ave nonservicing'!B11</f>
        <v>Interest rate change</v>
      </c>
      <c r="C11" s="7" t="str">
        <f>'total &amp; 4-yr ave nonservicing'!C11</f>
        <v>letter</v>
      </c>
      <c r="D11" s="2">
        <v>3</v>
      </c>
      <c r="E11" s="2" t="str">
        <f>'total &amp; 4-yr ave nonservicing'!E11</f>
        <v>on occasion</v>
      </c>
      <c r="F11" s="2">
        <f t="shared" si="1"/>
        <v>3</v>
      </c>
      <c r="G11" s="14">
        <f>'total &amp; 4-yr ave nonservicing'!G11</f>
        <v>0.5</v>
      </c>
      <c r="H11" s="2">
        <f t="shared" si="2"/>
        <v>1.5</v>
      </c>
      <c r="I11" s="3">
        <v>36.979999999999997</v>
      </c>
      <c r="J11" s="43">
        <f t="shared" si="0"/>
        <v>55.47</v>
      </c>
    </row>
    <row r="12" spans="1:10" x14ac:dyDescent="0.25">
      <c r="A12" s="48" t="s">
        <v>205</v>
      </c>
      <c r="B12" s="7" t="str">
        <f>'total &amp; 4-yr ave nonservicing'!B12</f>
        <v>Hazard insurance</v>
      </c>
      <c r="C12" s="7" t="str">
        <f>'total &amp; 4-yr ave nonservicing'!C12</f>
        <v>assignment</v>
      </c>
      <c r="D12" s="2">
        <v>5</v>
      </c>
      <c r="E12" s="2" t="str">
        <f>'total &amp; 4-yr ave nonservicing'!E12</f>
        <v>on occasion</v>
      </c>
      <c r="F12" s="2">
        <f>D12</f>
        <v>5</v>
      </c>
      <c r="G12" s="14">
        <f>'total &amp; 4-yr ave nonservicing'!G12</f>
        <v>1.5</v>
      </c>
      <c r="H12" s="2">
        <f t="shared" si="2"/>
        <v>7.5</v>
      </c>
      <c r="I12" s="3">
        <v>36.979999999999997</v>
      </c>
      <c r="J12" s="43">
        <f t="shared" si="0"/>
        <v>277.34999999999997</v>
      </c>
    </row>
    <row r="13" spans="1:10" x14ac:dyDescent="0.25">
      <c r="A13" s="48" t="s">
        <v>206</v>
      </c>
      <c r="B13" s="7" t="str">
        <f>'total &amp; 4-yr ave nonservicing'!B13</f>
        <v>Life insurance</v>
      </c>
      <c r="C13" s="7" t="str">
        <f>'total &amp; 4-yr ave nonservicing'!C13</f>
        <v>assignment</v>
      </c>
      <c r="D13" s="2">
        <v>10</v>
      </c>
      <c r="E13" s="2" t="str">
        <f>'total &amp; 4-yr ave nonservicing'!E13</f>
        <v>on occasion</v>
      </c>
      <c r="F13" s="2">
        <f>D13</f>
        <v>10</v>
      </c>
      <c r="G13" s="14">
        <f>'total &amp; 4-yr ave nonservicing'!G13</f>
        <v>1.5</v>
      </c>
      <c r="H13" s="2">
        <f t="shared" si="2"/>
        <v>15</v>
      </c>
      <c r="I13" s="3">
        <v>36.979999999999997</v>
      </c>
      <c r="J13" s="43">
        <f t="shared" si="0"/>
        <v>554.69999999999993</v>
      </c>
    </row>
    <row r="14" spans="1:10" x14ac:dyDescent="0.25">
      <c r="A14" s="48" t="s">
        <v>207</v>
      </c>
      <c r="B14" s="7" t="str">
        <f>'total &amp; 4-yr ave nonservicing'!B14</f>
        <v>Flood and other insurance</v>
      </c>
      <c r="C14" s="7" t="str">
        <f>'total &amp; 4-yr ave nonservicing'!C14</f>
        <v>assignment</v>
      </c>
      <c r="D14" s="2">
        <v>10</v>
      </c>
      <c r="E14" s="2">
        <f>'total &amp; 4-yr ave nonservicing'!E14</f>
        <v>1</v>
      </c>
      <c r="F14" s="2">
        <f>D14</f>
        <v>10</v>
      </c>
      <c r="G14" s="14">
        <f>'total &amp; 4-yr ave nonservicing'!G14</f>
        <v>1.5</v>
      </c>
      <c r="H14" s="2">
        <f t="shared" si="2"/>
        <v>15</v>
      </c>
      <c r="I14" s="3">
        <v>36.979999999999997</v>
      </c>
      <c r="J14" s="43">
        <f t="shared" si="0"/>
        <v>554.69999999999993</v>
      </c>
    </row>
    <row r="15" spans="1:10" x14ac:dyDescent="0.25">
      <c r="A15" s="48" t="s">
        <v>201</v>
      </c>
      <c r="B15" s="7" t="str">
        <f>'total &amp; 4-yr ave nonservicing'!B15</f>
        <v>Appraisal reports</v>
      </c>
      <c r="C15" s="7" t="str">
        <f>'total &amp; 4-yr ave nonservicing'!C15</f>
        <v>written</v>
      </c>
      <c r="D15" s="2">
        <v>10</v>
      </c>
      <c r="E15" s="2">
        <f>'total &amp; 4-yr ave nonservicing'!E15</f>
        <v>1</v>
      </c>
      <c r="F15" s="2">
        <f>D15</f>
        <v>10</v>
      </c>
      <c r="G15" s="14">
        <f>'total &amp; 4-yr ave nonservicing'!G15</f>
        <v>8</v>
      </c>
      <c r="H15" s="2">
        <f t="shared" si="2"/>
        <v>80</v>
      </c>
      <c r="I15" s="3">
        <v>36.979999999999997</v>
      </c>
      <c r="J15" s="43">
        <f t="shared" si="0"/>
        <v>2958.3999999999996</v>
      </c>
    </row>
    <row r="16" spans="1:10" ht="26.4" x14ac:dyDescent="0.25">
      <c r="A16" s="48" t="s">
        <v>197</v>
      </c>
      <c r="B16" s="7" t="str">
        <f>'total &amp; 4-yr ave nonservicing'!B16</f>
        <v>Request for Environmental Information</v>
      </c>
      <c r="C16" s="7" t="str">
        <f>'total &amp; 4-yr ave nonservicing'!C16</f>
        <v>RD 1940-20 [0575-0094]</v>
      </c>
      <c r="D16" s="2">
        <v>10</v>
      </c>
      <c r="E16" s="2">
        <f>'total &amp; 4-yr ave nonservicing'!E16</f>
        <v>1</v>
      </c>
      <c r="F16" s="2">
        <f>(D16)*(E16)</f>
        <v>10</v>
      </c>
      <c r="G16" s="14">
        <f>'total &amp; 4-yr ave nonservicing'!G16</f>
        <v>6</v>
      </c>
      <c r="H16" s="2">
        <f t="shared" si="2"/>
        <v>60</v>
      </c>
      <c r="I16" s="3">
        <v>36.979999999999997</v>
      </c>
      <c r="J16" s="43">
        <f t="shared" si="0"/>
        <v>2218.7999999999997</v>
      </c>
    </row>
    <row r="17" spans="1:10" ht="15" customHeight="1" x14ac:dyDescent="0.25">
      <c r="A17" s="48" t="s">
        <v>183</v>
      </c>
      <c r="B17" s="7" t="str">
        <f>'total &amp; 4-yr ave nonservicing'!B17</f>
        <v>Transfer of lenders</v>
      </c>
      <c r="C17" s="7" t="str">
        <f>'total &amp; 4-yr ave nonservicing'!C17</f>
        <v>written</v>
      </c>
      <c r="D17" s="2">
        <v>1</v>
      </c>
      <c r="E17" s="2">
        <f>'total &amp; 4-yr ave nonservicing'!E17</f>
        <v>1</v>
      </c>
      <c r="F17" s="2">
        <f>(D17)*(E17)</f>
        <v>1</v>
      </c>
      <c r="G17" s="14">
        <f>'total &amp; 4-yr ave nonservicing'!G17</f>
        <v>1</v>
      </c>
      <c r="H17" s="2">
        <f t="shared" si="2"/>
        <v>1</v>
      </c>
      <c r="I17" s="3">
        <v>36.979999999999997</v>
      </c>
      <c r="J17" s="43">
        <f t="shared" si="0"/>
        <v>36.979999999999997</v>
      </c>
    </row>
    <row r="18" spans="1:10" x14ac:dyDescent="0.25">
      <c r="A18" s="48" t="s">
        <v>184</v>
      </c>
      <c r="B18" s="7" t="str">
        <f>'total &amp; 4-yr ave nonservicing'!B18</f>
        <v>Changes in borrower</v>
      </c>
      <c r="C18" s="7" t="str">
        <f>'total &amp; 4-yr ave nonservicing'!C18</f>
        <v>written</v>
      </c>
      <c r="D18" s="2">
        <v>0</v>
      </c>
      <c r="E18" s="2">
        <f>'total &amp; 4-yr ave nonservicing'!E18</f>
        <v>1</v>
      </c>
      <c r="F18" s="2">
        <f>(D18)*(E18)</f>
        <v>0</v>
      </c>
      <c r="G18" s="14">
        <f>'total &amp; 4-yr ave nonservicing'!G18</f>
        <v>1</v>
      </c>
      <c r="H18" s="2">
        <f t="shared" si="2"/>
        <v>0</v>
      </c>
      <c r="I18" s="3">
        <v>36.979999999999997</v>
      </c>
      <c r="J18" s="43">
        <f t="shared" si="0"/>
        <v>0</v>
      </c>
    </row>
    <row r="19" spans="1:10" ht="15" customHeight="1" x14ac:dyDescent="0.25">
      <c r="A19" s="53" t="s">
        <v>199</v>
      </c>
      <c r="B19" s="7" t="str">
        <f>'total &amp; 4-yr ave nonservicing'!B19</f>
        <v>Conditions precedent to issuance of guarantee</v>
      </c>
      <c r="C19" s="7" t="str">
        <f>'total &amp; 4-yr ave nonservicing'!C19</f>
        <v>written</v>
      </c>
      <c r="D19" s="2">
        <v>5</v>
      </c>
      <c r="E19" s="2">
        <f>'total &amp; 4-yr ave nonservicing'!E19</f>
        <v>1</v>
      </c>
      <c r="F19" s="2">
        <f>(D19)*(E19)</f>
        <v>5</v>
      </c>
      <c r="G19" s="14">
        <f>'total &amp; 4-yr ave nonservicing'!G19</f>
        <v>4</v>
      </c>
      <c r="H19" s="2">
        <f t="shared" si="2"/>
        <v>20</v>
      </c>
      <c r="I19" s="3">
        <v>36.979999999999997</v>
      </c>
      <c r="J19" s="43">
        <f t="shared" si="0"/>
        <v>739.59999999999991</v>
      </c>
    </row>
    <row r="20" spans="1:10" x14ac:dyDescent="0.25">
      <c r="A20" s="53" t="s">
        <v>198</v>
      </c>
      <c r="B20" s="7" t="str">
        <f>'total &amp; 4-yr ave nonservicing'!B20</f>
        <v>Issuance of the guarantee</v>
      </c>
      <c r="C20" s="7" t="str">
        <f>'total &amp; 4-yr ave nonservicing'!C20</f>
        <v>written</v>
      </c>
      <c r="D20" s="2">
        <v>2</v>
      </c>
      <c r="E20" s="2">
        <f>'total &amp; 4-yr ave nonservicing'!E20</f>
        <v>1</v>
      </c>
      <c r="F20" s="2">
        <f>D20</f>
        <v>2</v>
      </c>
      <c r="G20" s="14">
        <f>'total &amp; 4-yr ave nonservicing'!G20</f>
        <v>1</v>
      </c>
      <c r="H20" s="2">
        <f t="shared" si="2"/>
        <v>2</v>
      </c>
      <c r="I20" s="3">
        <v>36.979999999999997</v>
      </c>
      <c r="J20" s="43">
        <f t="shared" si="0"/>
        <v>73.959999999999994</v>
      </c>
    </row>
    <row r="21" spans="1:10" x14ac:dyDescent="0.25">
      <c r="A21" s="48" t="s">
        <v>182</v>
      </c>
      <c r="B21" s="7" t="str">
        <f>'total &amp; 4-yr ave nonservicing'!B21</f>
        <v>Refusal to execute loan note guarantee</v>
      </c>
      <c r="C21" s="7" t="str">
        <f>'total &amp; 4-yr ave nonservicing'!C21</f>
        <v>written</v>
      </c>
      <c r="D21" s="2">
        <v>0</v>
      </c>
      <c r="E21" s="2">
        <f>'total &amp; 4-yr ave nonservicing'!E21</f>
        <v>1</v>
      </c>
      <c r="F21" s="2">
        <f t="shared" ref="F21:F36" si="3">(D21)*(E21)</f>
        <v>0</v>
      </c>
      <c r="G21" s="14">
        <f>'total &amp; 4-yr ave nonservicing'!G21</f>
        <v>3</v>
      </c>
      <c r="H21" s="2">
        <f t="shared" si="2"/>
        <v>0</v>
      </c>
      <c r="I21" s="3">
        <v>36.979999999999997</v>
      </c>
      <c r="J21" s="43">
        <f t="shared" si="0"/>
        <v>0</v>
      </c>
    </row>
    <row r="22" spans="1:10" ht="26.4" x14ac:dyDescent="0.25">
      <c r="A22" s="48" t="s">
        <v>157</v>
      </c>
      <c r="B22" s="7" t="str">
        <f>'total &amp; 4-yr ave nonservicing'!B23</f>
        <v>Construction Planning and Performing Development</v>
      </c>
      <c r="C22" s="7" t="str">
        <f>'total &amp; 4-yr ave nonservicing'!C23</f>
        <v>written</v>
      </c>
      <c r="D22" s="2">
        <v>5</v>
      </c>
      <c r="E22" s="2">
        <f>'total &amp; 4-yr ave nonservicing'!E23</f>
        <v>1</v>
      </c>
      <c r="F22" s="2">
        <f t="shared" si="3"/>
        <v>5</v>
      </c>
      <c r="G22" s="14">
        <f>'total &amp; 4-yr ave nonservicing'!G23</f>
        <v>8</v>
      </c>
      <c r="H22" s="2">
        <f t="shared" si="2"/>
        <v>40</v>
      </c>
      <c r="I22" s="3">
        <v>36.979999999999997</v>
      </c>
      <c r="J22" s="43">
        <f t="shared" si="0"/>
        <v>1479.1999999999998</v>
      </c>
    </row>
    <row r="23" spans="1:10" x14ac:dyDescent="0.25">
      <c r="A23" s="97" t="s">
        <v>259</v>
      </c>
      <c r="B23" s="7" t="str">
        <f>'total &amp; 4-yr ave nonservicing'!B24</f>
        <v>Construction reports - quarterly</v>
      </c>
      <c r="C23" s="7" t="str">
        <f>'total &amp; 4-yr ave nonservicing'!C24</f>
        <v>written</v>
      </c>
      <c r="D23" s="2">
        <v>2</v>
      </c>
      <c r="E23" s="2">
        <f>'total &amp; 4-yr ave nonservicing'!E24</f>
        <v>4</v>
      </c>
      <c r="F23" s="2">
        <f t="shared" si="3"/>
        <v>8</v>
      </c>
      <c r="G23" s="14">
        <f>'total &amp; 4-yr ave nonservicing'!G24</f>
        <v>4</v>
      </c>
      <c r="H23" s="2">
        <f t="shared" si="2"/>
        <v>32</v>
      </c>
      <c r="I23" s="3">
        <v>36.979999999999997</v>
      </c>
      <c r="J23" s="43">
        <f t="shared" si="0"/>
        <v>1183.3599999999999</v>
      </c>
    </row>
    <row r="24" spans="1:10" x14ac:dyDescent="0.25">
      <c r="A24" s="48" t="s">
        <v>152</v>
      </c>
      <c r="B24" s="7" t="str">
        <f>'total &amp; 4-yr ave nonservicing'!B25</f>
        <v>Application Narrative - New Construction</v>
      </c>
      <c r="C24" s="7" t="str">
        <f>'total &amp; 4-yr ave nonservicing'!C25</f>
        <v>written</v>
      </c>
      <c r="D24" s="2">
        <v>2</v>
      </c>
      <c r="E24" s="2">
        <f>'total &amp; 4-yr ave nonservicing'!E25</f>
        <v>1</v>
      </c>
      <c r="F24" s="2">
        <f t="shared" si="3"/>
        <v>2</v>
      </c>
      <c r="G24" s="14">
        <f>'total &amp; 4-yr ave nonservicing'!G25</f>
        <v>22</v>
      </c>
      <c r="H24" s="2">
        <f t="shared" si="2"/>
        <v>44</v>
      </c>
      <c r="I24" s="3">
        <v>36.979999999999997</v>
      </c>
      <c r="J24" s="43">
        <f t="shared" si="0"/>
        <v>1627.12</v>
      </c>
    </row>
    <row r="25" spans="1:10" x14ac:dyDescent="0.25">
      <c r="A25" s="48" t="s">
        <v>152</v>
      </c>
      <c r="B25" s="7" t="str">
        <f>'total &amp; 4-yr ave nonservicing'!B26</f>
        <v>Application Narrative - Retrofit</v>
      </c>
      <c r="C25" s="7">
        <f>'total &amp; 4-yr ave nonservicing'!C26</f>
        <v>0</v>
      </c>
      <c r="D25" s="2">
        <v>2</v>
      </c>
      <c r="E25" s="2">
        <f>'total &amp; 4-yr ave nonservicing'!E26</f>
        <v>1</v>
      </c>
      <c r="F25" s="2">
        <f t="shared" si="3"/>
        <v>2</v>
      </c>
      <c r="G25" s="14">
        <f>'total &amp; 4-yr ave nonservicing'!G26</f>
        <v>18</v>
      </c>
      <c r="H25" s="2">
        <f t="shared" si="2"/>
        <v>36</v>
      </c>
      <c r="I25" s="3">
        <v>36.979999999999997</v>
      </c>
      <c r="J25" s="43">
        <f t="shared" si="0"/>
        <v>1331.28</v>
      </c>
    </row>
    <row r="26" spans="1:10" ht="26.4" x14ac:dyDescent="0.25">
      <c r="A26" s="48" t="s">
        <v>156</v>
      </c>
      <c r="B26" s="7" t="str">
        <f>'total &amp; 4-yr ave nonservicing'!B27</f>
        <v>Lender credit quality analysis, including certification</v>
      </c>
      <c r="C26" s="7" t="str">
        <f>'total &amp; 4-yr ave nonservicing'!C27</f>
        <v>written</v>
      </c>
      <c r="D26" s="2">
        <v>2</v>
      </c>
      <c r="E26" s="2">
        <f>'total &amp; 4-yr ave nonservicing'!E27</f>
        <v>1</v>
      </c>
      <c r="F26" s="2">
        <f t="shared" si="3"/>
        <v>2</v>
      </c>
      <c r="G26" s="14">
        <f>'total &amp; 4-yr ave nonservicing'!G27</f>
        <v>2</v>
      </c>
      <c r="H26" s="2">
        <f t="shared" si="2"/>
        <v>4</v>
      </c>
      <c r="I26" s="3">
        <v>36.979999999999997</v>
      </c>
      <c r="J26" s="43">
        <f t="shared" si="0"/>
        <v>147.91999999999999</v>
      </c>
    </row>
    <row r="27" spans="1:10" x14ac:dyDescent="0.25">
      <c r="A27" s="48" t="s">
        <v>161</v>
      </c>
      <c r="B27" s="7" t="str">
        <f>'total &amp; 4-yr ave nonservicing'!B28</f>
        <v>Personal credit reports</v>
      </c>
      <c r="C27" s="7" t="str">
        <f>'total &amp; 4-yr ave nonservicing'!C28</f>
        <v>written</v>
      </c>
      <c r="D27" s="2">
        <v>2</v>
      </c>
      <c r="E27" s="2">
        <f>'total &amp; 4-yr ave nonservicing'!E28</f>
        <v>1</v>
      </c>
      <c r="F27" s="2">
        <f t="shared" si="3"/>
        <v>2</v>
      </c>
      <c r="G27" s="14">
        <f>'total &amp; 4-yr ave nonservicing'!G28</f>
        <v>1</v>
      </c>
      <c r="H27" s="2">
        <f t="shared" si="2"/>
        <v>2</v>
      </c>
      <c r="I27" s="3">
        <v>36.979999999999997</v>
      </c>
      <c r="J27" s="43">
        <f t="shared" si="0"/>
        <v>73.959999999999994</v>
      </c>
    </row>
    <row r="28" spans="1:10" x14ac:dyDescent="0.25">
      <c r="A28" s="48" t="s">
        <v>162</v>
      </c>
      <c r="B28" s="7" t="str">
        <f>'total &amp; 4-yr ave nonservicing'!B29</f>
        <v>Commercial credit reports</v>
      </c>
      <c r="C28" s="7" t="str">
        <f>'total &amp; 4-yr ave nonservicing'!C29</f>
        <v>written</v>
      </c>
      <c r="D28" s="2">
        <v>10</v>
      </c>
      <c r="E28" s="2">
        <f>'total &amp; 4-yr ave nonservicing'!E29</f>
        <v>1</v>
      </c>
      <c r="F28" s="2">
        <f t="shared" si="3"/>
        <v>10</v>
      </c>
      <c r="G28" s="14">
        <f>'total &amp; 4-yr ave nonservicing'!G29</f>
        <v>1</v>
      </c>
      <c r="H28" s="2">
        <f t="shared" si="2"/>
        <v>10</v>
      </c>
      <c r="I28" s="3">
        <v>36.979999999999997</v>
      </c>
      <c r="J28" s="43">
        <f t="shared" si="0"/>
        <v>369.79999999999995</v>
      </c>
    </row>
    <row r="29" spans="1:10" x14ac:dyDescent="0.25">
      <c r="A29" s="48" t="s">
        <v>155</v>
      </c>
      <c r="B29" s="7" t="str">
        <f>'total &amp; 4-yr ave nonservicing'!B30</f>
        <v>Financial Statements - Construction</v>
      </c>
      <c r="C29" s="7" t="str">
        <f>'total &amp; 4-yr ave nonservicing'!C30</f>
        <v>written</v>
      </c>
      <c r="D29" s="2">
        <v>8</v>
      </c>
      <c r="E29" s="2">
        <f>'total &amp; 4-yr ave nonservicing'!E30</f>
        <v>1</v>
      </c>
      <c r="F29" s="2">
        <f t="shared" si="3"/>
        <v>8</v>
      </c>
      <c r="G29" s="14">
        <f>'total &amp; 4-yr ave nonservicing'!G30</f>
        <v>9</v>
      </c>
      <c r="H29" s="2">
        <f t="shared" si="2"/>
        <v>72</v>
      </c>
      <c r="I29" s="3">
        <v>36.979999999999997</v>
      </c>
      <c r="J29" s="43">
        <f t="shared" si="0"/>
        <v>2662.56</v>
      </c>
    </row>
    <row r="30" spans="1:10" x14ac:dyDescent="0.25">
      <c r="A30" s="48" t="s">
        <v>155</v>
      </c>
      <c r="B30" s="7" t="str">
        <f>'total &amp; 4-yr ave nonservicing'!B31</f>
        <v>Financial Statements - Retrofit</v>
      </c>
      <c r="C30" s="7" t="str">
        <f>'total &amp; 4-yr ave nonservicing'!C31</f>
        <v>written</v>
      </c>
      <c r="D30" s="2">
        <v>2</v>
      </c>
      <c r="E30" s="2">
        <f>'total &amp; 4-yr ave nonservicing'!E31</f>
        <v>1</v>
      </c>
      <c r="F30" s="2">
        <f t="shared" si="3"/>
        <v>2</v>
      </c>
      <c r="G30" s="14">
        <f>'total &amp; 4-yr ave nonservicing'!G31</f>
        <v>9</v>
      </c>
      <c r="H30" s="2">
        <f t="shared" si="2"/>
        <v>18</v>
      </c>
      <c r="I30" s="3">
        <v>36.979999999999997</v>
      </c>
      <c r="J30" s="43">
        <f t="shared" si="0"/>
        <v>665.64</v>
      </c>
    </row>
    <row r="31" spans="1:10" x14ac:dyDescent="0.25">
      <c r="A31" s="48" t="s">
        <v>153</v>
      </c>
      <c r="B31" s="7" t="str">
        <f>'total &amp; 4-yr ave nonservicing'!B32</f>
        <v>Feasibility Studies - Construction</v>
      </c>
      <c r="C31" s="7" t="str">
        <f>'total &amp; 4-yr ave nonservicing'!C32</f>
        <v>written</v>
      </c>
      <c r="D31" s="2">
        <v>8</v>
      </c>
      <c r="E31" s="2">
        <f>'total &amp; 4-yr ave nonservicing'!E32</f>
        <v>1</v>
      </c>
      <c r="F31" s="2">
        <f t="shared" si="3"/>
        <v>8</v>
      </c>
      <c r="G31" s="14">
        <f>'total &amp; 4-yr ave nonservicing'!G32</f>
        <v>48</v>
      </c>
      <c r="H31" s="2">
        <f t="shared" si="2"/>
        <v>384</v>
      </c>
      <c r="I31" s="3">
        <v>36.979999999999997</v>
      </c>
      <c r="J31" s="43">
        <f t="shared" si="0"/>
        <v>14200.32</v>
      </c>
    </row>
    <row r="32" spans="1:10" x14ac:dyDescent="0.25">
      <c r="A32" s="48" t="s">
        <v>153</v>
      </c>
      <c r="B32" s="7" t="str">
        <f>'total &amp; 4-yr ave nonservicing'!B33</f>
        <v>Feasibility Studies - Retrofit</v>
      </c>
      <c r="C32" s="7" t="str">
        <f>'total &amp; 4-yr ave nonservicing'!C33</f>
        <v>written</v>
      </c>
      <c r="D32" s="2">
        <v>2</v>
      </c>
      <c r="E32" s="2">
        <f>'total &amp; 4-yr ave nonservicing'!E33</f>
        <v>1</v>
      </c>
      <c r="F32" s="2">
        <f t="shared" si="3"/>
        <v>2</v>
      </c>
      <c r="G32" s="14">
        <f>'total &amp; 4-yr ave nonservicing'!G33</f>
        <v>40</v>
      </c>
      <c r="H32" s="2">
        <f t="shared" si="2"/>
        <v>80</v>
      </c>
      <c r="I32" s="3">
        <v>36.979999999999997</v>
      </c>
      <c r="J32" s="43">
        <f t="shared" si="0"/>
        <v>2958.3999999999996</v>
      </c>
    </row>
    <row r="33" spans="1:10" x14ac:dyDescent="0.25">
      <c r="A33" s="48" t="s">
        <v>154</v>
      </c>
      <c r="B33" s="7" t="str">
        <f>'total &amp; 4-yr ave nonservicing'!B34</f>
        <v>Proposed/sample loan agreement</v>
      </c>
      <c r="C33" s="7" t="str">
        <f>'total &amp; 4-yr ave nonservicing'!C34</f>
        <v>written</v>
      </c>
      <c r="D33" s="2">
        <v>12</v>
      </c>
      <c r="E33" s="2">
        <f>'total &amp; 4-yr ave nonservicing'!E34</f>
        <v>1</v>
      </c>
      <c r="F33" s="2">
        <f t="shared" si="3"/>
        <v>12</v>
      </c>
      <c r="G33" s="14">
        <f>'total &amp; 4-yr ave nonservicing'!G34</f>
        <v>2</v>
      </c>
      <c r="H33" s="2">
        <f t="shared" si="2"/>
        <v>24</v>
      </c>
      <c r="I33" s="3">
        <v>36.979999999999997</v>
      </c>
      <c r="J33" s="43">
        <f t="shared" si="0"/>
        <v>887.52</v>
      </c>
    </row>
    <row r="34" spans="1:10" ht="26.4" x14ac:dyDescent="0.25">
      <c r="A34" s="48" t="s">
        <v>164</v>
      </c>
      <c r="B34" s="7" t="str">
        <f>'total &amp; 4-yr ave nonservicing'!B35</f>
        <v>Certification for contracts, grants, and loans," 7 CFR 3019.110, if loan exceeds $150,000</v>
      </c>
      <c r="C34" s="7" t="str">
        <f>'total &amp; 4-yr ave nonservicing'!C35</f>
        <v>RD 1940-Q, Exhibit A-2</v>
      </c>
      <c r="D34" s="2">
        <v>2</v>
      </c>
      <c r="E34" s="2">
        <f>'total &amp; 4-yr ave nonservicing'!E35</f>
        <v>1</v>
      </c>
      <c r="F34" s="2">
        <f t="shared" si="3"/>
        <v>2</v>
      </c>
      <c r="G34" s="14">
        <f>'total &amp; 4-yr ave nonservicing'!G35</f>
        <v>0.25</v>
      </c>
      <c r="H34" s="2">
        <f t="shared" si="2"/>
        <v>0.5</v>
      </c>
      <c r="I34" s="3">
        <v>36.979999999999997</v>
      </c>
      <c r="J34" s="43">
        <f t="shared" si="0"/>
        <v>18.489999999999998</v>
      </c>
    </row>
    <row r="35" spans="1:10" ht="27" customHeight="1" x14ac:dyDescent="0.25">
      <c r="A35" s="48" t="s">
        <v>163</v>
      </c>
      <c r="B35" s="7" t="str">
        <f>'total &amp; 4-yr ave nonservicing'!B36</f>
        <v>Requirements after construction, periodic reports</v>
      </c>
      <c r="C35" s="7" t="str">
        <f>'total &amp; 4-yr ave nonservicing'!C36</f>
        <v>written</v>
      </c>
      <c r="D35" s="2">
        <v>2</v>
      </c>
      <c r="E35" s="2">
        <f>'total &amp; 4-yr ave nonservicing'!E36</f>
        <v>1</v>
      </c>
      <c r="F35" s="2">
        <f t="shared" si="3"/>
        <v>2</v>
      </c>
      <c r="G35" s="14">
        <f>'total &amp; 4-yr ave nonservicing'!G36</f>
        <v>2</v>
      </c>
      <c r="H35" s="2">
        <f t="shared" si="2"/>
        <v>4</v>
      </c>
      <c r="I35" s="3">
        <v>36.979999999999997</v>
      </c>
      <c r="J35" s="43">
        <f t="shared" si="0"/>
        <v>147.91999999999999</v>
      </c>
    </row>
    <row r="36" spans="1:10" ht="14.25" customHeight="1" x14ac:dyDescent="0.25">
      <c r="A36" s="48" t="s">
        <v>163</v>
      </c>
      <c r="B36" s="7" t="str">
        <f>'total &amp; 4-yr ave nonservicing'!B37</f>
        <v>Annual Lender inspections</v>
      </c>
      <c r="C36" s="7" t="str">
        <f>'total &amp; 4-yr ave nonservicing'!C37</f>
        <v>visit</v>
      </c>
      <c r="D36" s="2">
        <v>2</v>
      </c>
      <c r="E36" s="2">
        <f>'total &amp; 4-yr ave nonservicing'!E37</f>
        <v>1</v>
      </c>
      <c r="F36" s="2">
        <f t="shared" si="3"/>
        <v>2</v>
      </c>
      <c r="G36" s="14">
        <f>'total &amp; 4-yr ave nonservicing'!G37</f>
        <v>8</v>
      </c>
      <c r="H36" s="2">
        <f t="shared" si="2"/>
        <v>16</v>
      </c>
      <c r="I36" s="3">
        <v>36.979999999999997</v>
      </c>
      <c r="J36" s="43">
        <f t="shared" si="0"/>
        <v>591.67999999999995</v>
      </c>
    </row>
    <row r="37" spans="1:10" ht="20.25" customHeight="1" x14ac:dyDescent="0.25">
      <c r="A37" s="51"/>
      <c r="B37" s="7" t="s">
        <v>68</v>
      </c>
      <c r="C37" s="7"/>
      <c r="D37" s="2"/>
      <c r="E37" s="2"/>
      <c r="F37" s="47">
        <f>SUM(F7:F36)</f>
        <v>129</v>
      </c>
      <c r="G37" s="14"/>
      <c r="H37" s="47">
        <f>SUM(H7:H36)</f>
        <v>985.5</v>
      </c>
      <c r="I37" s="3">
        <v>36.979999999999997</v>
      </c>
      <c r="J37" s="43">
        <f>SUM(J7:J36)</f>
        <v>36443.789999999994</v>
      </c>
    </row>
    <row r="38" spans="1:10" ht="15" customHeight="1" x14ac:dyDescent="0.25">
      <c r="A38" s="52" t="str">
        <f>'total &amp; 4-yr ave nonservicing'!A39</f>
        <v>REPORTING REQUIREMENTS - FORMS</v>
      </c>
      <c r="B38" s="7"/>
      <c r="C38" s="7"/>
      <c r="D38" s="2"/>
      <c r="E38" s="2"/>
      <c r="F38" s="2"/>
      <c r="G38" s="14"/>
      <c r="H38" s="2"/>
      <c r="I38" s="3">
        <v>36.979999999999997</v>
      </c>
      <c r="J38" s="43"/>
    </row>
    <row r="39" spans="1:10" ht="15" customHeight="1" x14ac:dyDescent="0.25">
      <c r="A39" s="51"/>
      <c r="B39" s="6" t="s">
        <v>72</v>
      </c>
      <c r="C39" s="7"/>
      <c r="D39" s="2"/>
      <c r="E39" s="2"/>
      <c r="F39" s="2"/>
      <c r="G39" s="14"/>
      <c r="H39" s="2"/>
      <c r="I39" s="3">
        <v>36.979999999999997</v>
      </c>
      <c r="J39" s="43"/>
    </row>
    <row r="40" spans="1:10" ht="28.5" customHeight="1" x14ac:dyDescent="0.25">
      <c r="A40" s="51" t="str">
        <f>'total &amp; 4-yr ave nonservicing'!A41</f>
        <v>4279.261</v>
      </c>
      <c r="B40" s="7" t="s">
        <v>84</v>
      </c>
      <c r="C40" s="7" t="s">
        <v>128</v>
      </c>
      <c r="D40" s="2">
        <v>12</v>
      </c>
      <c r="E40" s="2">
        <v>1</v>
      </c>
      <c r="F40" s="2">
        <f>(D40)*(E40)</f>
        <v>12</v>
      </c>
      <c r="G40" s="14">
        <f>'total &amp; 4-yr ave nonservicing'!G41</f>
        <v>4</v>
      </c>
      <c r="H40" s="2">
        <f>(F40)*(G40)</f>
        <v>48</v>
      </c>
      <c r="I40" s="3">
        <v>36.979999999999997</v>
      </c>
      <c r="J40" s="43">
        <f>(H40)*(I40)</f>
        <v>1775.04</v>
      </c>
    </row>
    <row r="41" spans="1:10" ht="24.75" customHeight="1" x14ac:dyDescent="0.25">
      <c r="A41" s="51">
        <f>'total &amp; 4-yr ave nonservicing'!A42</f>
        <v>0</v>
      </c>
      <c r="B41" s="7" t="s">
        <v>34</v>
      </c>
      <c r="C41" s="7" t="s">
        <v>129</v>
      </c>
      <c r="D41" s="2">
        <v>12</v>
      </c>
      <c r="E41" s="2">
        <v>1</v>
      </c>
      <c r="F41" s="2">
        <f>(D41)*(E41)</f>
        <v>12</v>
      </c>
      <c r="G41" s="14">
        <f>'total &amp; 4-yr ave nonservicing'!G42</f>
        <v>0.16</v>
      </c>
      <c r="H41" s="2">
        <f>(F41)*(G41)</f>
        <v>1.92</v>
      </c>
      <c r="I41" s="3">
        <v>36.979999999999997</v>
      </c>
      <c r="J41" s="43">
        <f>(H41)*(I41)</f>
        <v>71.001599999999996</v>
      </c>
    </row>
    <row r="42" spans="1:10" ht="28.5" customHeight="1" x14ac:dyDescent="0.25">
      <c r="A42" s="51">
        <f>'total &amp; 4-yr ave nonservicing'!A43</f>
        <v>0</v>
      </c>
      <c r="B42" s="7" t="s">
        <v>35</v>
      </c>
      <c r="C42" s="7" t="s">
        <v>36</v>
      </c>
      <c r="D42" s="2">
        <v>12</v>
      </c>
      <c r="E42" s="2">
        <v>1</v>
      </c>
      <c r="F42" s="2">
        <f>(D42)*(E42)</f>
        <v>12</v>
      </c>
      <c r="G42" s="14">
        <f>'total &amp; 4-yr ave nonservicing'!G43</f>
        <v>0.25</v>
      </c>
      <c r="H42" s="2">
        <f>(F42)*(G42)</f>
        <v>3</v>
      </c>
      <c r="I42" s="3">
        <v>36.979999999999997</v>
      </c>
      <c r="J42" s="43">
        <f>(H42)*(I42)</f>
        <v>110.94</v>
      </c>
    </row>
    <row r="43" spans="1:10" ht="26.25" customHeight="1" x14ac:dyDescent="0.25">
      <c r="A43" s="51">
        <f>'total &amp; 4-yr ave nonservicing'!A44</f>
        <v>0</v>
      </c>
      <c r="B43" s="7" t="s">
        <v>37</v>
      </c>
      <c r="C43" s="7" t="s">
        <v>130</v>
      </c>
      <c r="D43" s="2">
        <v>12</v>
      </c>
      <c r="E43" s="2">
        <v>1</v>
      </c>
      <c r="F43" s="2">
        <f>(D43)*(E43)</f>
        <v>12</v>
      </c>
      <c r="G43" s="14">
        <f>'total &amp; 4-yr ave nonservicing'!G44</f>
        <v>0.16</v>
      </c>
      <c r="H43" s="2">
        <f>(F43)*(G43)</f>
        <v>1.92</v>
      </c>
      <c r="I43" s="3">
        <v>36.979999999999997</v>
      </c>
      <c r="J43" s="43">
        <f>(H43)*(I43)</f>
        <v>71.001599999999996</v>
      </c>
    </row>
    <row r="44" spans="1:10" ht="26.25" customHeight="1" x14ac:dyDescent="0.25">
      <c r="A44" s="51">
        <f>'total &amp; 4-yr ave nonservicing'!A45</f>
        <v>0</v>
      </c>
      <c r="B44" s="7" t="s">
        <v>38</v>
      </c>
      <c r="C44" s="7" t="s">
        <v>137</v>
      </c>
      <c r="D44" s="2">
        <v>12</v>
      </c>
      <c r="E44" s="2">
        <v>1</v>
      </c>
      <c r="F44" s="2">
        <f>(D44)*(E44)</f>
        <v>12</v>
      </c>
      <c r="G44" s="14">
        <f>'total &amp; 4-yr ave nonservicing'!G45</f>
        <v>0.25</v>
      </c>
      <c r="H44" s="2">
        <f>(F44)*(G44)</f>
        <v>3</v>
      </c>
      <c r="I44" s="3">
        <v>36.979999999999997</v>
      </c>
      <c r="J44" s="43">
        <f>(H44)*(I44)</f>
        <v>110.94</v>
      </c>
    </row>
    <row r="45" spans="1:10" ht="13.5" customHeight="1" x14ac:dyDescent="0.25">
      <c r="A45" s="51"/>
      <c r="B45" s="6" t="s">
        <v>82</v>
      </c>
      <c r="C45" s="7"/>
      <c r="D45" s="2"/>
      <c r="E45" s="2"/>
      <c r="F45" s="2"/>
      <c r="G45" s="14"/>
      <c r="H45" s="2"/>
      <c r="I45" s="3">
        <v>36.979999999999997</v>
      </c>
      <c r="J45" s="43"/>
    </row>
    <row r="46" spans="1:10" ht="27.75" customHeight="1" x14ac:dyDescent="0.25">
      <c r="A46" s="51" t="str">
        <f>'total &amp; 4-yr ave nonservicing'!A47</f>
        <v>4279.173</v>
      </c>
      <c r="B46" s="7" t="s">
        <v>60</v>
      </c>
      <c r="C46" s="7" t="s">
        <v>131</v>
      </c>
      <c r="D46" s="2">
        <v>2</v>
      </c>
      <c r="E46" s="2">
        <v>1</v>
      </c>
      <c r="F46" s="2">
        <f>(D46)*(E46)</f>
        <v>2</v>
      </c>
      <c r="G46" s="14">
        <f>'total &amp; 4-yr ave nonservicing'!G47</f>
        <v>1.5</v>
      </c>
      <c r="H46" s="2">
        <f>(F46)*(G46)</f>
        <v>3</v>
      </c>
      <c r="I46" s="3">
        <v>36.979999999999997</v>
      </c>
      <c r="J46" s="43">
        <f>(H46)*(I46)</f>
        <v>110.94</v>
      </c>
    </row>
    <row r="47" spans="1:10" ht="15.75" customHeight="1" x14ac:dyDescent="0.25">
      <c r="A47" s="51"/>
      <c r="B47" s="6" t="s">
        <v>80</v>
      </c>
      <c r="C47" s="7"/>
      <c r="D47" s="2"/>
      <c r="E47" s="2"/>
      <c r="F47" s="2"/>
      <c r="G47" s="14"/>
      <c r="H47" s="2"/>
      <c r="I47" s="3">
        <v>36.979999999999997</v>
      </c>
      <c r="J47" s="43"/>
    </row>
    <row r="48" spans="1:10" ht="26.4" x14ac:dyDescent="0.25">
      <c r="A48" s="51" t="str">
        <f>'total &amp; 4-yr ave nonservicing'!A49</f>
        <v>4279.186(a)</v>
      </c>
      <c r="B48" s="7" t="s">
        <v>70</v>
      </c>
      <c r="C48" s="7" t="s">
        <v>134</v>
      </c>
      <c r="D48" s="2">
        <v>2</v>
      </c>
      <c r="E48" s="2">
        <v>1</v>
      </c>
      <c r="F48" s="2">
        <f>(D48)*(E48)</f>
        <v>2</v>
      </c>
      <c r="G48" s="14">
        <f>'total &amp; 4-yr ave nonservicing'!G49</f>
        <v>2</v>
      </c>
      <c r="H48" s="2">
        <f>(F48)*(G48)</f>
        <v>4</v>
      </c>
      <c r="I48" s="3">
        <v>36.979999999999997</v>
      </c>
      <c r="J48" s="43">
        <f>(H48)*(I48)</f>
        <v>147.91999999999999</v>
      </c>
    </row>
    <row r="49" spans="1:10" ht="27.75" customHeight="1" x14ac:dyDescent="0.25">
      <c r="A49" s="51" t="str">
        <f>'total &amp; 4-yr ave nonservicing'!A50</f>
        <v>4279.186(a)(3)</v>
      </c>
      <c r="B49" s="7" t="s">
        <v>61</v>
      </c>
      <c r="C49" s="7" t="s">
        <v>135</v>
      </c>
      <c r="D49" s="2">
        <v>2</v>
      </c>
      <c r="E49" s="2">
        <v>1</v>
      </c>
      <c r="F49" s="2">
        <f>(D49)*(E49)</f>
        <v>2</v>
      </c>
      <c r="G49" s="14">
        <f>'total &amp; 4-yr ave nonservicing'!G50</f>
        <v>1</v>
      </c>
      <c r="H49" s="2">
        <f>(F49)*(G49)</f>
        <v>2</v>
      </c>
      <c r="I49" s="3">
        <v>36.979999999999997</v>
      </c>
      <c r="J49" s="43">
        <f>(H49)*(I49)</f>
        <v>73.959999999999994</v>
      </c>
    </row>
    <row r="50" spans="1:10" ht="26.4" x14ac:dyDescent="0.25">
      <c r="A50" s="51" t="str">
        <f>'total &amp; 4-yr ave nonservicing'!A51</f>
        <v>4279.75(a)</v>
      </c>
      <c r="B50" s="7" t="s">
        <v>59</v>
      </c>
      <c r="C50" s="7" t="s">
        <v>136</v>
      </c>
      <c r="D50" s="2">
        <v>2</v>
      </c>
      <c r="E50" s="2">
        <v>1</v>
      </c>
      <c r="F50" s="2">
        <f>(D50)*(E50)</f>
        <v>2</v>
      </c>
      <c r="G50" s="14">
        <f>'total &amp; 4-yr ave nonservicing'!G51</f>
        <v>0.33</v>
      </c>
      <c r="H50" s="2">
        <f>(F50)*(G50)</f>
        <v>0.66</v>
      </c>
      <c r="I50" s="3">
        <v>36.979999999999997</v>
      </c>
      <c r="J50" s="43">
        <f>(H50)*(I50)</f>
        <v>24.4068</v>
      </c>
    </row>
    <row r="51" spans="1:10" x14ac:dyDescent="0.25">
      <c r="A51" s="27"/>
      <c r="B51" s="28" t="s">
        <v>68</v>
      </c>
      <c r="C51" s="28"/>
      <c r="D51" s="29"/>
      <c r="E51" s="29"/>
      <c r="F51" s="29">
        <f>SUM(F39:F50)</f>
        <v>68</v>
      </c>
      <c r="G51" s="29"/>
      <c r="H51" s="29">
        <f>SUM(H39:H50)</f>
        <v>67.5</v>
      </c>
      <c r="I51" s="30"/>
      <c r="J51" s="30">
        <f>SUM(J39:J50)</f>
        <v>2496.1500000000005</v>
      </c>
    </row>
    <row r="53" spans="1:10" x14ac:dyDescent="0.25">
      <c r="B53" s="9" t="s">
        <v>78</v>
      </c>
      <c r="F53" s="31">
        <f>+F37+F51</f>
        <v>197</v>
      </c>
      <c r="H53" s="31">
        <f>+H37+H51</f>
        <v>1053</v>
      </c>
      <c r="J53" s="8">
        <f>+J37+J51</f>
        <v>38939.939999999995</v>
      </c>
    </row>
    <row r="54" spans="1:10" ht="25.5" customHeight="1" x14ac:dyDescent="0.25"/>
    <row r="55" spans="1:10" ht="25.5" customHeight="1" x14ac:dyDescent="0.25"/>
    <row r="56" spans="1:10" ht="25.5" customHeight="1" x14ac:dyDescent="0.25"/>
    <row r="57" spans="1:10" ht="24.75" customHeight="1" x14ac:dyDescent="0.25"/>
    <row r="58" spans="1:10" ht="12.75" customHeight="1" x14ac:dyDescent="0.25"/>
    <row r="61" spans="1:10" ht="25.5" customHeight="1" x14ac:dyDescent="0.25"/>
    <row r="71" ht="12.75" customHeight="1" x14ac:dyDescent="0.25"/>
    <row r="74" ht="27" customHeight="1" x14ac:dyDescent="0.25"/>
    <row r="83" ht="12.75" customHeight="1" x14ac:dyDescent="0.25"/>
  </sheetData>
  <sortState ref="A8:J37">
    <sortCondition ref="A8:A37"/>
  </sortState>
  <phoneticPr fontId="4" type="noConversion"/>
  <printOptions gridLines="1"/>
  <pageMargins left="0.75" right="0.75" top="0.66" bottom="0.66" header="0.5" footer="0.5"/>
  <pageSetup scale="56" orientation="landscape" r:id="rId1"/>
  <headerFooter alignWithMargins="0">
    <oddHeader>&amp;LBioRefinery Assistance Program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zoomScale="80" zoomScaleNormal="80" zoomScaleSheetLayoutView="110" workbookViewId="0">
      <pane ySplit="5" topLeftCell="A30" activePane="bottomLeft" state="frozen"/>
      <selection pane="bottomLeft" activeCell="I7" sqref="I7:I50"/>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11.1093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1" width="20.6640625" style="8" customWidth="1"/>
    <col min="12" max="12" width="17.44140625" style="10" customWidth="1"/>
    <col min="13" max="16384" width="9.109375" style="9"/>
  </cols>
  <sheetData>
    <row r="1" spans="1:12" x14ac:dyDescent="0.25">
      <c r="A1" s="36"/>
      <c r="B1" s="36"/>
      <c r="C1" s="39"/>
      <c r="D1" s="36"/>
      <c r="E1" s="36" t="s">
        <v>0</v>
      </c>
      <c r="F1" s="36" t="s">
        <v>1</v>
      </c>
      <c r="G1" s="36" t="s">
        <v>2</v>
      </c>
      <c r="H1" s="36" t="s">
        <v>3</v>
      </c>
      <c r="I1" s="36"/>
      <c r="J1" s="36" t="s">
        <v>4</v>
      </c>
      <c r="K1" s="36"/>
      <c r="L1" s="36"/>
    </row>
    <row r="2" spans="1:12" x14ac:dyDescent="0.25">
      <c r="A2" s="37"/>
      <c r="B2" s="37"/>
      <c r="C2" s="40" t="s">
        <v>5</v>
      </c>
      <c r="D2" s="37" t="s">
        <v>2</v>
      </c>
      <c r="E2" s="37" t="s">
        <v>6</v>
      </c>
      <c r="F2" s="37" t="s">
        <v>7</v>
      </c>
      <c r="G2" s="37" t="s">
        <v>8</v>
      </c>
      <c r="H2" s="37" t="s">
        <v>9</v>
      </c>
      <c r="I2" s="37" t="s">
        <v>10</v>
      </c>
      <c r="J2" s="37" t="s">
        <v>11</v>
      </c>
      <c r="K2" s="37"/>
      <c r="L2" s="37"/>
    </row>
    <row r="3" spans="1:12" x14ac:dyDescent="0.25">
      <c r="A3" s="37" t="s">
        <v>81</v>
      </c>
      <c r="B3" s="37" t="s">
        <v>12</v>
      </c>
      <c r="C3" s="40" t="s">
        <v>13</v>
      </c>
      <c r="D3" s="37" t="s">
        <v>14</v>
      </c>
      <c r="E3" s="37" t="s">
        <v>15</v>
      </c>
      <c r="F3" s="37" t="s">
        <v>16</v>
      </c>
      <c r="G3" s="37" t="s">
        <v>17</v>
      </c>
      <c r="H3" s="37" t="s">
        <v>18</v>
      </c>
      <c r="I3" s="37" t="s">
        <v>19</v>
      </c>
      <c r="J3" s="37" t="s">
        <v>20</v>
      </c>
      <c r="K3" s="37"/>
      <c r="L3" s="37"/>
    </row>
    <row r="4" spans="1:12" x14ac:dyDescent="0.25">
      <c r="A4" s="37"/>
      <c r="B4" s="37"/>
      <c r="C4" s="40"/>
      <c r="D4" s="37"/>
      <c r="E4" s="37"/>
      <c r="F4" s="37"/>
      <c r="G4" s="37"/>
      <c r="H4" s="37"/>
      <c r="I4" s="37"/>
      <c r="J4" s="37"/>
      <c r="K4" s="37"/>
      <c r="L4" s="37"/>
    </row>
    <row r="5" spans="1:12" ht="13.8" thickBot="1" x14ac:dyDescent="0.3">
      <c r="A5" s="38" t="s">
        <v>21</v>
      </c>
      <c r="B5" s="38" t="s">
        <v>22</v>
      </c>
      <c r="C5" s="41" t="s">
        <v>23</v>
      </c>
      <c r="D5" s="38" t="s">
        <v>24</v>
      </c>
      <c r="E5" s="38" t="s">
        <v>25</v>
      </c>
      <c r="F5" s="38" t="s">
        <v>26</v>
      </c>
      <c r="G5" s="38" t="s">
        <v>27</v>
      </c>
      <c r="H5" s="38" t="s">
        <v>28</v>
      </c>
      <c r="I5" s="38" t="s">
        <v>29</v>
      </c>
      <c r="J5" s="38" t="s">
        <v>30</v>
      </c>
      <c r="K5" s="38"/>
      <c r="L5" s="38"/>
    </row>
    <row r="6" spans="1:12" ht="19.5" customHeight="1" x14ac:dyDescent="0.25">
      <c r="A6" s="32" t="s">
        <v>123</v>
      </c>
      <c r="B6" s="33"/>
      <c r="C6" s="34"/>
      <c r="D6" s="33"/>
      <c r="E6" s="33"/>
      <c r="F6" s="33"/>
      <c r="G6" s="33"/>
      <c r="H6" s="33"/>
      <c r="I6" s="5"/>
      <c r="J6" s="5"/>
      <c r="K6" s="5"/>
      <c r="L6" s="35"/>
    </row>
    <row r="7" spans="1:12" x14ac:dyDescent="0.25">
      <c r="A7" s="48" t="s">
        <v>209</v>
      </c>
      <c r="B7" s="7" t="str">
        <f>'total &amp; 4-yr ave nonservicing'!B7</f>
        <v>Appeals</v>
      </c>
      <c r="C7" s="7" t="str">
        <f>'total &amp; 4-yr ave nonservicing'!C7</f>
        <v>written</v>
      </c>
      <c r="D7" s="2">
        <v>1</v>
      </c>
      <c r="E7" s="2">
        <f>'total &amp; 4-yr ave nonservicing'!E7</f>
        <v>1</v>
      </c>
      <c r="F7" s="2">
        <f>(D7)*(E7)</f>
        <v>1</v>
      </c>
      <c r="G7" s="14">
        <f>'total &amp; 4-yr ave nonservicing'!G7</f>
        <v>12</v>
      </c>
      <c r="H7" s="2">
        <f>(F7)*(G7)</f>
        <v>12</v>
      </c>
      <c r="I7" s="3">
        <v>36.979999999999997</v>
      </c>
      <c r="J7" s="43">
        <f>(H7)*(I7)</f>
        <v>443.76</v>
      </c>
      <c r="K7" s="3"/>
      <c r="L7" s="7"/>
    </row>
    <row r="8" spans="1:12" x14ac:dyDescent="0.25">
      <c r="A8" s="48" t="s">
        <v>178</v>
      </c>
      <c r="B8" s="7" t="str">
        <f>'total &amp; 4-yr ave nonservicing'!B8</f>
        <v>Sale or assignment of guarantee</v>
      </c>
      <c r="C8" s="7" t="str">
        <f>'total &amp; 4-yr ave nonservicing'!C8</f>
        <v>written</v>
      </c>
      <c r="D8" s="2">
        <v>1</v>
      </c>
      <c r="E8" s="2" t="str">
        <f>'total &amp; 4-yr ave nonservicing'!E8</f>
        <v>on occasion</v>
      </c>
      <c r="F8" s="2">
        <f>D8</f>
        <v>1</v>
      </c>
      <c r="G8" s="14">
        <f>'total &amp; 4-yr ave nonservicing'!G8</f>
        <v>0.5</v>
      </c>
      <c r="H8" s="2">
        <f>(F8)*(G8)</f>
        <v>0.5</v>
      </c>
      <c r="I8" s="3">
        <v>36.979999999999997</v>
      </c>
      <c r="J8" s="43">
        <f>(H8)*(I8)</f>
        <v>18.489999999999998</v>
      </c>
      <c r="K8" s="7"/>
      <c r="L8" s="7"/>
    </row>
    <row r="9" spans="1:12" x14ac:dyDescent="0.25">
      <c r="A9" s="48" t="s">
        <v>179</v>
      </c>
      <c r="B9" s="7" t="str">
        <f>'total &amp; 4-yr ave nonservicing'!B9</f>
        <v>Repurchase from holder</v>
      </c>
      <c r="C9" s="7" t="str">
        <f>'total &amp; 4-yr ave nonservicing'!C9</f>
        <v>written</v>
      </c>
      <c r="D9" s="2">
        <v>3</v>
      </c>
      <c r="E9" s="2" t="str">
        <f>'total &amp; 4-yr ave nonservicing'!E9</f>
        <v>on occasion</v>
      </c>
      <c r="F9" s="2">
        <f t="shared" ref="F9:F11" si="0">D9</f>
        <v>3</v>
      </c>
      <c r="G9" s="14">
        <f>'total &amp; 4-yr ave nonservicing'!G9</f>
        <v>2.5</v>
      </c>
      <c r="H9" s="2">
        <f t="shared" ref="H9:H36" si="1">(F9)*(G9)</f>
        <v>7.5</v>
      </c>
      <c r="I9" s="3">
        <v>36.979999999999997</v>
      </c>
      <c r="J9" s="43">
        <f>(H9)*(I9)</f>
        <v>277.34999999999997</v>
      </c>
      <c r="K9" s="3"/>
      <c r="L9" s="7"/>
    </row>
    <row r="10" spans="1:12" x14ac:dyDescent="0.25">
      <c r="A10" s="48" t="s">
        <v>180</v>
      </c>
      <c r="B10" s="7" t="str">
        <f>'total &amp; 4-yr ave nonservicing'!B10</f>
        <v>Replacement of document</v>
      </c>
      <c r="C10" s="7" t="str">
        <f>'total &amp; 4-yr ave nonservicing'!C10</f>
        <v>written</v>
      </c>
      <c r="D10" s="2">
        <v>3</v>
      </c>
      <c r="E10" s="2" t="str">
        <f>'total &amp; 4-yr ave nonservicing'!E10</f>
        <v>on occasion</v>
      </c>
      <c r="F10" s="2">
        <f t="shared" si="0"/>
        <v>3</v>
      </c>
      <c r="G10" s="14">
        <f>'total &amp; 4-yr ave nonservicing'!G10</f>
        <v>2</v>
      </c>
      <c r="H10" s="2">
        <f t="shared" si="1"/>
        <v>6</v>
      </c>
      <c r="I10" s="3">
        <v>36.979999999999997</v>
      </c>
      <c r="J10" s="43">
        <f>(H10)*(I10)</f>
        <v>221.88</v>
      </c>
      <c r="K10" s="3"/>
      <c r="L10" s="7"/>
    </row>
    <row r="11" spans="1:12" x14ac:dyDescent="0.25">
      <c r="A11" s="48" t="s">
        <v>200</v>
      </c>
      <c r="B11" s="7" t="str">
        <f>'total &amp; 4-yr ave nonservicing'!B11</f>
        <v>Interest rate change</v>
      </c>
      <c r="C11" s="7" t="str">
        <f>'total &amp; 4-yr ave nonservicing'!C11</f>
        <v>letter</v>
      </c>
      <c r="D11" s="2">
        <v>3</v>
      </c>
      <c r="E11" s="2" t="str">
        <f>'total &amp; 4-yr ave nonservicing'!E11</f>
        <v>on occasion</v>
      </c>
      <c r="F11" s="2">
        <f t="shared" si="0"/>
        <v>3</v>
      </c>
      <c r="G11" s="14">
        <f>'total &amp; 4-yr ave nonservicing'!G11</f>
        <v>0.5</v>
      </c>
      <c r="H11" s="2">
        <f t="shared" si="1"/>
        <v>1.5</v>
      </c>
      <c r="I11" s="3">
        <v>36.979999999999997</v>
      </c>
      <c r="J11" s="43">
        <f>(H11)*(I11)</f>
        <v>55.47</v>
      </c>
      <c r="K11" s="7"/>
      <c r="L11" s="7"/>
    </row>
    <row r="12" spans="1:12" x14ac:dyDescent="0.25">
      <c r="A12" s="48" t="s">
        <v>205</v>
      </c>
      <c r="B12" s="7" t="str">
        <f>'total &amp; 4-yr ave nonservicing'!B12</f>
        <v>Hazard insurance</v>
      </c>
      <c r="C12" s="7" t="str">
        <f>'total &amp; 4-yr ave nonservicing'!C12</f>
        <v>assignment</v>
      </c>
      <c r="D12" s="2">
        <v>6</v>
      </c>
      <c r="E12" s="2" t="str">
        <f>'total &amp; 4-yr ave nonservicing'!E12</f>
        <v>on occasion</v>
      </c>
      <c r="F12" s="2">
        <f>D12</f>
        <v>6</v>
      </c>
      <c r="G12" s="14">
        <f>'total &amp; 4-yr ave nonservicing'!G12</f>
        <v>1.5</v>
      </c>
      <c r="H12" s="2">
        <f t="shared" si="1"/>
        <v>9</v>
      </c>
      <c r="I12" s="3">
        <v>36.979999999999997</v>
      </c>
      <c r="J12" s="43">
        <f t="shared" ref="J12:J36" si="2">(H12)*(I12)</f>
        <v>332.82</v>
      </c>
      <c r="K12" s="7"/>
      <c r="L12" s="7"/>
    </row>
    <row r="13" spans="1:12" x14ac:dyDescent="0.25">
      <c r="A13" s="48" t="s">
        <v>206</v>
      </c>
      <c r="B13" s="7" t="str">
        <f>'total &amp; 4-yr ave nonservicing'!B13</f>
        <v>Life insurance</v>
      </c>
      <c r="C13" s="7" t="str">
        <f>'total &amp; 4-yr ave nonservicing'!C13</f>
        <v>assignment</v>
      </c>
      <c r="D13" s="2">
        <v>12</v>
      </c>
      <c r="E13" s="2" t="str">
        <f>'total &amp; 4-yr ave nonservicing'!E13</f>
        <v>on occasion</v>
      </c>
      <c r="F13" s="2">
        <f>D13</f>
        <v>12</v>
      </c>
      <c r="G13" s="14">
        <f>'total &amp; 4-yr ave nonservicing'!G13</f>
        <v>1.5</v>
      </c>
      <c r="H13" s="2">
        <f t="shared" si="1"/>
        <v>18</v>
      </c>
      <c r="I13" s="3">
        <v>36.979999999999997</v>
      </c>
      <c r="J13" s="43">
        <f t="shared" si="2"/>
        <v>665.64</v>
      </c>
      <c r="K13" s="3"/>
      <c r="L13" s="12"/>
    </row>
    <row r="14" spans="1:12" x14ac:dyDescent="0.25">
      <c r="A14" s="48" t="s">
        <v>207</v>
      </c>
      <c r="B14" s="7" t="str">
        <f>'total &amp; 4-yr ave nonservicing'!B14</f>
        <v>Flood and other insurance</v>
      </c>
      <c r="C14" s="7" t="str">
        <f>'total &amp; 4-yr ave nonservicing'!C14</f>
        <v>assignment</v>
      </c>
      <c r="D14" s="2">
        <v>12</v>
      </c>
      <c r="E14" s="2">
        <f>'total &amp; 4-yr ave nonservicing'!E14</f>
        <v>1</v>
      </c>
      <c r="F14" s="2">
        <f>D14</f>
        <v>12</v>
      </c>
      <c r="G14" s="14">
        <f>'total &amp; 4-yr ave nonservicing'!G14</f>
        <v>1.5</v>
      </c>
      <c r="H14" s="2">
        <f t="shared" si="1"/>
        <v>18</v>
      </c>
      <c r="I14" s="3">
        <v>36.979999999999997</v>
      </c>
      <c r="J14" s="43">
        <f t="shared" si="2"/>
        <v>665.64</v>
      </c>
      <c r="K14" s="3"/>
      <c r="L14" s="12"/>
    </row>
    <row r="15" spans="1:12" ht="12" customHeight="1" x14ac:dyDescent="0.25">
      <c r="A15" s="48" t="s">
        <v>201</v>
      </c>
      <c r="B15" s="7" t="str">
        <f>'total &amp; 4-yr ave nonservicing'!B15</f>
        <v>Appraisal reports</v>
      </c>
      <c r="C15" s="7" t="str">
        <f>'total &amp; 4-yr ave nonservicing'!C15</f>
        <v>written</v>
      </c>
      <c r="D15" s="2">
        <v>12</v>
      </c>
      <c r="E15" s="2">
        <f>'total &amp; 4-yr ave nonservicing'!E15</f>
        <v>1</v>
      </c>
      <c r="F15" s="2">
        <f>D15</f>
        <v>12</v>
      </c>
      <c r="G15" s="14">
        <f>'total &amp; 4-yr ave nonservicing'!G15</f>
        <v>8</v>
      </c>
      <c r="H15" s="2">
        <f t="shared" si="1"/>
        <v>96</v>
      </c>
      <c r="I15" s="3">
        <v>36.979999999999997</v>
      </c>
      <c r="J15" s="43">
        <f t="shared" si="2"/>
        <v>3550.08</v>
      </c>
      <c r="K15" s="3"/>
      <c r="L15" s="12"/>
    </row>
    <row r="16" spans="1:12" ht="26.4" x14ac:dyDescent="0.25">
      <c r="A16" s="48" t="s">
        <v>197</v>
      </c>
      <c r="B16" s="7" t="str">
        <f>'total &amp; 4-yr ave nonservicing'!B16</f>
        <v>Request for Environmental Information</v>
      </c>
      <c r="C16" s="7" t="str">
        <f>'total &amp; 4-yr ave nonservicing'!C16</f>
        <v>RD 1940-20 [0575-0094]</v>
      </c>
      <c r="D16" s="2">
        <v>12</v>
      </c>
      <c r="E16" s="2">
        <f>'total &amp; 4-yr ave nonservicing'!E16</f>
        <v>1</v>
      </c>
      <c r="F16" s="2">
        <f>(D16)*(E16)</f>
        <v>12</v>
      </c>
      <c r="G16" s="14">
        <f>'total &amp; 4-yr ave nonservicing'!G16</f>
        <v>6</v>
      </c>
      <c r="H16" s="2">
        <f t="shared" si="1"/>
        <v>72</v>
      </c>
      <c r="I16" s="3">
        <v>36.979999999999997</v>
      </c>
      <c r="J16" s="43">
        <f t="shared" si="2"/>
        <v>2662.56</v>
      </c>
      <c r="K16" s="3"/>
      <c r="L16" s="12"/>
    </row>
    <row r="17" spans="1:12" x14ac:dyDescent="0.25">
      <c r="A17" s="48" t="s">
        <v>183</v>
      </c>
      <c r="B17" s="7" t="str">
        <f>'total &amp; 4-yr ave nonservicing'!B17</f>
        <v>Transfer of lenders</v>
      </c>
      <c r="C17" s="7" t="str">
        <f>'total &amp; 4-yr ave nonservicing'!C17</f>
        <v>written</v>
      </c>
      <c r="D17" s="2">
        <v>2</v>
      </c>
      <c r="E17" s="2">
        <f>'total &amp; 4-yr ave nonservicing'!E17</f>
        <v>1</v>
      </c>
      <c r="F17" s="2">
        <f>(D17)*(E17)</f>
        <v>2</v>
      </c>
      <c r="G17" s="14">
        <f>'total &amp; 4-yr ave nonservicing'!G17</f>
        <v>1</v>
      </c>
      <c r="H17" s="2">
        <f t="shared" si="1"/>
        <v>2</v>
      </c>
      <c r="I17" s="3">
        <v>36.979999999999997</v>
      </c>
      <c r="J17" s="43">
        <f t="shared" si="2"/>
        <v>73.959999999999994</v>
      </c>
      <c r="K17" s="3"/>
      <c r="L17" s="12"/>
    </row>
    <row r="18" spans="1:12" x14ac:dyDescent="0.25">
      <c r="A18" s="48" t="s">
        <v>184</v>
      </c>
      <c r="B18" s="7" t="str">
        <f>'total &amp; 4-yr ave nonservicing'!B18</f>
        <v>Changes in borrower</v>
      </c>
      <c r="C18" s="7" t="str">
        <f>'total &amp; 4-yr ave nonservicing'!C18</f>
        <v>written</v>
      </c>
      <c r="D18" s="2">
        <v>1</v>
      </c>
      <c r="E18" s="2">
        <f>'total &amp; 4-yr ave nonservicing'!E18</f>
        <v>1</v>
      </c>
      <c r="F18" s="2">
        <f>(D18)*(E18)</f>
        <v>1</v>
      </c>
      <c r="G18" s="14">
        <f>'total &amp; 4-yr ave nonservicing'!G18</f>
        <v>1</v>
      </c>
      <c r="H18" s="2">
        <f t="shared" si="1"/>
        <v>1</v>
      </c>
      <c r="I18" s="3">
        <v>36.979999999999997</v>
      </c>
      <c r="J18" s="43">
        <f t="shared" si="2"/>
        <v>36.979999999999997</v>
      </c>
      <c r="K18" s="3"/>
      <c r="L18" s="12"/>
    </row>
    <row r="19" spans="1:12" ht="26.4" x14ac:dyDescent="0.25">
      <c r="A19" s="53" t="s">
        <v>199</v>
      </c>
      <c r="B19" s="7" t="str">
        <f>'total &amp; 4-yr ave nonservicing'!B19</f>
        <v>Conditions precedent to issuance of guarantee</v>
      </c>
      <c r="C19" s="7" t="str">
        <f>'total &amp; 4-yr ave nonservicing'!C19</f>
        <v>written</v>
      </c>
      <c r="D19" s="2">
        <v>12</v>
      </c>
      <c r="E19" s="2">
        <f>'total &amp; 4-yr ave nonservicing'!E19</f>
        <v>1</v>
      </c>
      <c r="F19" s="2">
        <f>(D19)*(E19)</f>
        <v>12</v>
      </c>
      <c r="G19" s="14">
        <f>'total &amp; 4-yr ave nonservicing'!G19</f>
        <v>4</v>
      </c>
      <c r="H19" s="2">
        <f t="shared" si="1"/>
        <v>48</v>
      </c>
      <c r="I19" s="3">
        <v>36.979999999999997</v>
      </c>
      <c r="J19" s="43">
        <f t="shared" si="2"/>
        <v>1775.04</v>
      </c>
      <c r="K19" s="3"/>
      <c r="L19" s="12"/>
    </row>
    <row r="20" spans="1:12" x14ac:dyDescent="0.25">
      <c r="A20" s="53" t="s">
        <v>198</v>
      </c>
      <c r="B20" s="7" t="str">
        <f>'total &amp; 4-yr ave nonservicing'!B20</f>
        <v>Issuance of the guarantee</v>
      </c>
      <c r="C20" s="7" t="str">
        <f>'total &amp; 4-yr ave nonservicing'!C20</f>
        <v>written</v>
      </c>
      <c r="D20" s="2">
        <v>12</v>
      </c>
      <c r="E20" s="2">
        <f>'total &amp; 4-yr ave nonservicing'!E20</f>
        <v>1</v>
      </c>
      <c r="F20" s="2">
        <f>D20</f>
        <v>12</v>
      </c>
      <c r="G20" s="14">
        <f>'total &amp; 4-yr ave nonservicing'!G20</f>
        <v>1</v>
      </c>
      <c r="H20" s="2">
        <f t="shared" si="1"/>
        <v>12</v>
      </c>
      <c r="I20" s="3">
        <v>36.979999999999997</v>
      </c>
      <c r="J20" s="43">
        <f t="shared" si="2"/>
        <v>443.76</v>
      </c>
      <c r="K20" s="3"/>
      <c r="L20" s="12"/>
    </row>
    <row r="21" spans="1:12" x14ac:dyDescent="0.25">
      <c r="A21" s="48" t="s">
        <v>182</v>
      </c>
      <c r="B21" s="7" t="str">
        <f>'total &amp; 4-yr ave nonservicing'!B21</f>
        <v>Refusal to execute loan note guarantee</v>
      </c>
      <c r="C21" s="7" t="str">
        <f>'total &amp; 4-yr ave nonservicing'!C21</f>
        <v>written</v>
      </c>
      <c r="D21" s="2">
        <v>0</v>
      </c>
      <c r="E21" s="2">
        <f>'total &amp; 4-yr ave nonservicing'!E21</f>
        <v>1</v>
      </c>
      <c r="F21" s="2">
        <f t="shared" ref="F21:F36" si="3">(D21)*(E21)</f>
        <v>0</v>
      </c>
      <c r="G21" s="14">
        <f>'total &amp; 4-yr ave nonservicing'!G21</f>
        <v>3</v>
      </c>
      <c r="H21" s="2">
        <f t="shared" si="1"/>
        <v>0</v>
      </c>
      <c r="I21" s="3">
        <v>36.979999999999997</v>
      </c>
      <c r="J21" s="43">
        <f t="shared" si="2"/>
        <v>0</v>
      </c>
      <c r="K21" s="3"/>
      <c r="L21" s="12"/>
    </row>
    <row r="22" spans="1:12" ht="26.4" x14ac:dyDescent="0.25">
      <c r="A22" s="48" t="s">
        <v>157</v>
      </c>
      <c r="B22" s="7" t="str">
        <f>'total &amp; 4-yr ave nonservicing'!B23</f>
        <v>Construction Planning and Performing Development</v>
      </c>
      <c r="C22" s="7" t="str">
        <f>'total &amp; 4-yr ave nonservicing'!C23</f>
        <v>written</v>
      </c>
      <c r="D22" s="2">
        <v>12</v>
      </c>
      <c r="E22" s="2">
        <f>'total &amp; 4-yr ave nonservicing'!E23</f>
        <v>1</v>
      </c>
      <c r="F22" s="2">
        <f t="shared" si="3"/>
        <v>12</v>
      </c>
      <c r="G22" s="14">
        <f>'total &amp; 4-yr ave nonservicing'!G23</f>
        <v>8</v>
      </c>
      <c r="H22" s="2">
        <f t="shared" si="1"/>
        <v>96</v>
      </c>
      <c r="I22" s="3">
        <v>36.979999999999997</v>
      </c>
      <c r="J22" s="43">
        <f t="shared" si="2"/>
        <v>3550.08</v>
      </c>
      <c r="K22" s="3"/>
      <c r="L22" s="12"/>
    </row>
    <row r="23" spans="1:12" ht="15" customHeight="1" x14ac:dyDescent="0.25">
      <c r="A23" s="97" t="s">
        <v>259</v>
      </c>
      <c r="B23" s="7" t="str">
        <f>'total &amp; 4-yr ave nonservicing'!B24</f>
        <v>Construction reports - quarterly</v>
      </c>
      <c r="C23" s="7" t="str">
        <f>'total &amp; 4-yr ave nonservicing'!C24</f>
        <v>written</v>
      </c>
      <c r="D23" s="2">
        <v>12</v>
      </c>
      <c r="E23" s="2">
        <f>'total &amp; 4-yr ave nonservicing'!E24</f>
        <v>4</v>
      </c>
      <c r="F23" s="2">
        <f t="shared" si="3"/>
        <v>48</v>
      </c>
      <c r="G23" s="14">
        <f>'total &amp; 4-yr ave nonservicing'!G24</f>
        <v>4</v>
      </c>
      <c r="H23" s="2">
        <f t="shared" si="1"/>
        <v>192</v>
      </c>
      <c r="I23" s="3">
        <v>36.979999999999997</v>
      </c>
      <c r="J23" s="43">
        <f t="shared" si="2"/>
        <v>7100.16</v>
      </c>
      <c r="K23" s="3"/>
      <c r="L23" s="12"/>
    </row>
    <row r="24" spans="1:12" x14ac:dyDescent="0.25">
      <c r="A24" s="48" t="s">
        <v>152</v>
      </c>
      <c r="B24" s="7" t="str">
        <f>'total &amp; 4-yr ave nonservicing'!B25</f>
        <v>Application Narrative - New Construction</v>
      </c>
      <c r="C24" s="7" t="str">
        <f>'total &amp; 4-yr ave nonservicing'!C25</f>
        <v>written</v>
      </c>
      <c r="D24" s="2">
        <v>12</v>
      </c>
      <c r="E24" s="2">
        <f>'total &amp; 4-yr ave nonservicing'!E25</f>
        <v>1</v>
      </c>
      <c r="F24" s="2">
        <f t="shared" si="3"/>
        <v>12</v>
      </c>
      <c r="G24" s="14">
        <f>'total &amp; 4-yr ave nonservicing'!G25</f>
        <v>22</v>
      </c>
      <c r="H24" s="2">
        <f t="shared" si="1"/>
        <v>264</v>
      </c>
      <c r="I24" s="3">
        <v>36.979999999999997</v>
      </c>
      <c r="J24" s="43">
        <f t="shared" si="2"/>
        <v>9762.7199999999993</v>
      </c>
      <c r="K24" s="3"/>
      <c r="L24" s="12"/>
    </row>
    <row r="25" spans="1:12" x14ac:dyDescent="0.25">
      <c r="A25" s="48" t="s">
        <v>152</v>
      </c>
      <c r="B25" s="7" t="str">
        <f>'total &amp; 4-yr ave nonservicing'!B26</f>
        <v>Application Narrative - Retrofit</v>
      </c>
      <c r="C25" s="7">
        <f>'total &amp; 4-yr ave nonservicing'!C26</f>
        <v>0</v>
      </c>
      <c r="D25" s="2">
        <v>12</v>
      </c>
      <c r="E25" s="2">
        <f>'total &amp; 4-yr ave nonservicing'!E26</f>
        <v>1</v>
      </c>
      <c r="F25" s="2">
        <f t="shared" si="3"/>
        <v>12</v>
      </c>
      <c r="G25" s="14">
        <f>'total &amp; 4-yr ave nonservicing'!G26</f>
        <v>18</v>
      </c>
      <c r="H25" s="2">
        <f t="shared" si="1"/>
        <v>216</v>
      </c>
      <c r="I25" s="3">
        <v>36.979999999999997</v>
      </c>
      <c r="J25" s="43">
        <f t="shared" si="2"/>
        <v>7987.6799999999994</v>
      </c>
      <c r="K25" s="7"/>
      <c r="L25" s="7"/>
    </row>
    <row r="26" spans="1:12" ht="26.4" x14ac:dyDescent="0.25">
      <c r="A26" s="48" t="s">
        <v>156</v>
      </c>
      <c r="B26" s="7" t="str">
        <f>'total &amp; 4-yr ave nonservicing'!B27</f>
        <v>Lender credit quality analysis, including certification</v>
      </c>
      <c r="C26" s="7" t="str">
        <f>'total &amp; 4-yr ave nonservicing'!C27</f>
        <v>written</v>
      </c>
      <c r="D26" s="2">
        <v>12</v>
      </c>
      <c r="E26" s="2">
        <f>'total &amp; 4-yr ave nonservicing'!E27</f>
        <v>1</v>
      </c>
      <c r="F26" s="2">
        <f t="shared" si="3"/>
        <v>12</v>
      </c>
      <c r="G26" s="14">
        <f>'total &amp; 4-yr ave nonservicing'!G27</f>
        <v>2</v>
      </c>
      <c r="H26" s="2">
        <f t="shared" si="1"/>
        <v>24</v>
      </c>
      <c r="I26" s="3">
        <v>36.979999999999997</v>
      </c>
      <c r="J26" s="43">
        <f t="shared" si="2"/>
        <v>887.52</v>
      </c>
      <c r="K26" s="3"/>
      <c r="L26" s="12"/>
    </row>
    <row r="27" spans="1:12" x14ac:dyDescent="0.25">
      <c r="A27" s="48" t="s">
        <v>161</v>
      </c>
      <c r="B27" s="7" t="str">
        <f>'total &amp; 4-yr ave nonservicing'!B28</f>
        <v>Personal credit reports</v>
      </c>
      <c r="C27" s="7" t="str">
        <f>'total &amp; 4-yr ave nonservicing'!C28</f>
        <v>written</v>
      </c>
      <c r="D27" s="2">
        <v>6</v>
      </c>
      <c r="E27" s="2">
        <f>'total &amp; 4-yr ave nonservicing'!E28</f>
        <v>1</v>
      </c>
      <c r="F27" s="2">
        <f t="shared" si="3"/>
        <v>6</v>
      </c>
      <c r="G27" s="14">
        <f>'total &amp; 4-yr ave nonservicing'!G28</f>
        <v>1</v>
      </c>
      <c r="H27" s="2">
        <f t="shared" si="1"/>
        <v>6</v>
      </c>
      <c r="I27" s="3">
        <v>36.979999999999997</v>
      </c>
      <c r="J27" s="43">
        <f t="shared" si="2"/>
        <v>221.88</v>
      </c>
      <c r="K27" s="3"/>
      <c r="L27" s="12"/>
    </row>
    <row r="28" spans="1:12" x14ac:dyDescent="0.25">
      <c r="A28" s="48" t="s">
        <v>162</v>
      </c>
      <c r="B28" s="7" t="str">
        <f>'total &amp; 4-yr ave nonservicing'!B29</f>
        <v>Commercial credit reports</v>
      </c>
      <c r="C28" s="7" t="str">
        <f>'total &amp; 4-yr ave nonservicing'!C29</f>
        <v>written</v>
      </c>
      <c r="D28" s="2">
        <v>12</v>
      </c>
      <c r="E28" s="2">
        <f>'total &amp; 4-yr ave nonservicing'!E29</f>
        <v>1</v>
      </c>
      <c r="F28" s="2">
        <f t="shared" si="3"/>
        <v>12</v>
      </c>
      <c r="G28" s="14">
        <f>'total &amp; 4-yr ave nonservicing'!G29</f>
        <v>1</v>
      </c>
      <c r="H28" s="2">
        <f t="shared" si="1"/>
        <v>12</v>
      </c>
      <c r="I28" s="3">
        <v>36.979999999999997</v>
      </c>
      <c r="J28" s="43">
        <f t="shared" si="2"/>
        <v>443.76</v>
      </c>
      <c r="K28" s="7"/>
      <c r="L28" s="12"/>
    </row>
    <row r="29" spans="1:12" x14ac:dyDescent="0.25">
      <c r="A29" s="48" t="s">
        <v>155</v>
      </c>
      <c r="B29" s="7" t="str">
        <f>'total &amp; 4-yr ave nonservicing'!B30</f>
        <v>Financial Statements - Construction</v>
      </c>
      <c r="C29" s="7" t="str">
        <f>'total &amp; 4-yr ave nonservicing'!C30</f>
        <v>written</v>
      </c>
      <c r="D29" s="2">
        <v>12</v>
      </c>
      <c r="E29" s="2">
        <f>'total &amp; 4-yr ave nonservicing'!E30</f>
        <v>1</v>
      </c>
      <c r="F29" s="2">
        <f t="shared" si="3"/>
        <v>12</v>
      </c>
      <c r="G29" s="14">
        <f>'total &amp; 4-yr ave nonservicing'!G30</f>
        <v>9</v>
      </c>
      <c r="H29" s="2">
        <f t="shared" si="1"/>
        <v>108</v>
      </c>
      <c r="I29" s="3">
        <v>36.979999999999997</v>
      </c>
      <c r="J29" s="43">
        <f t="shared" si="2"/>
        <v>3993.8399999999997</v>
      </c>
      <c r="K29" s="3"/>
      <c r="L29" s="12"/>
    </row>
    <row r="30" spans="1:12" x14ac:dyDescent="0.25">
      <c r="A30" s="48" t="s">
        <v>155</v>
      </c>
      <c r="B30" s="7" t="str">
        <f>'total &amp; 4-yr ave nonservicing'!B31</f>
        <v>Financial Statements - Retrofit</v>
      </c>
      <c r="C30" s="7" t="str">
        <f>'total &amp; 4-yr ave nonservicing'!C31</f>
        <v>written</v>
      </c>
      <c r="D30" s="2">
        <v>12</v>
      </c>
      <c r="E30" s="2">
        <f>'total &amp; 4-yr ave nonservicing'!E31</f>
        <v>1</v>
      </c>
      <c r="F30" s="2">
        <f t="shared" si="3"/>
        <v>12</v>
      </c>
      <c r="G30" s="14">
        <f>'total &amp; 4-yr ave nonservicing'!G31</f>
        <v>9</v>
      </c>
      <c r="H30" s="2">
        <f t="shared" si="1"/>
        <v>108</v>
      </c>
      <c r="I30" s="3">
        <v>36.979999999999997</v>
      </c>
      <c r="J30" s="43">
        <f t="shared" si="2"/>
        <v>3993.8399999999997</v>
      </c>
      <c r="K30" s="3"/>
      <c r="L30" s="12"/>
    </row>
    <row r="31" spans="1:12" x14ac:dyDescent="0.25">
      <c r="A31" s="48" t="s">
        <v>153</v>
      </c>
      <c r="B31" s="7" t="str">
        <f>'total &amp; 4-yr ave nonservicing'!B32</f>
        <v>Feasibility Studies - Construction</v>
      </c>
      <c r="C31" s="7" t="str">
        <f>'total &amp; 4-yr ave nonservicing'!C32</f>
        <v>written</v>
      </c>
      <c r="D31" s="2">
        <v>12</v>
      </c>
      <c r="E31" s="2">
        <f>'total &amp; 4-yr ave nonservicing'!E32</f>
        <v>1</v>
      </c>
      <c r="F31" s="2">
        <f t="shared" si="3"/>
        <v>12</v>
      </c>
      <c r="G31" s="14">
        <f>'total &amp; 4-yr ave nonservicing'!G32</f>
        <v>48</v>
      </c>
      <c r="H31" s="2">
        <f t="shared" si="1"/>
        <v>576</v>
      </c>
      <c r="I31" s="3">
        <v>36.979999999999997</v>
      </c>
      <c r="J31" s="43">
        <f t="shared" si="2"/>
        <v>21300.48</v>
      </c>
      <c r="K31" s="3"/>
      <c r="L31" s="12"/>
    </row>
    <row r="32" spans="1:12" x14ac:dyDescent="0.25">
      <c r="A32" s="48" t="s">
        <v>153</v>
      </c>
      <c r="B32" s="7" t="str">
        <f>'total &amp; 4-yr ave nonservicing'!B33</f>
        <v>Feasibility Studies - Retrofit</v>
      </c>
      <c r="C32" s="7" t="str">
        <f>'total &amp; 4-yr ave nonservicing'!C33</f>
        <v>written</v>
      </c>
      <c r="D32" s="2">
        <v>12</v>
      </c>
      <c r="E32" s="2">
        <f>'total &amp; 4-yr ave nonservicing'!E33</f>
        <v>1</v>
      </c>
      <c r="F32" s="2">
        <f t="shared" si="3"/>
        <v>12</v>
      </c>
      <c r="G32" s="14">
        <f>'total &amp; 4-yr ave nonservicing'!G33</f>
        <v>40</v>
      </c>
      <c r="H32" s="2">
        <f t="shared" si="1"/>
        <v>480</v>
      </c>
      <c r="I32" s="3">
        <v>36.979999999999997</v>
      </c>
      <c r="J32" s="43">
        <f t="shared" si="2"/>
        <v>17750.399999999998</v>
      </c>
      <c r="K32" s="3"/>
      <c r="L32" s="12"/>
    </row>
    <row r="33" spans="1:12" x14ac:dyDescent="0.25">
      <c r="A33" s="48" t="s">
        <v>154</v>
      </c>
      <c r="B33" s="7" t="str">
        <f>'total &amp; 4-yr ave nonservicing'!B34</f>
        <v>Proposed/sample loan agreement</v>
      </c>
      <c r="C33" s="7" t="str">
        <f>'total &amp; 4-yr ave nonservicing'!C34</f>
        <v>written</v>
      </c>
      <c r="D33" s="2">
        <v>12</v>
      </c>
      <c r="E33" s="2">
        <f>'total &amp; 4-yr ave nonservicing'!E34</f>
        <v>1</v>
      </c>
      <c r="F33" s="2">
        <f t="shared" si="3"/>
        <v>12</v>
      </c>
      <c r="G33" s="14">
        <f>'total &amp; 4-yr ave nonservicing'!G34</f>
        <v>2</v>
      </c>
      <c r="H33" s="2">
        <f t="shared" si="1"/>
        <v>24</v>
      </c>
      <c r="I33" s="3">
        <v>36.979999999999997</v>
      </c>
      <c r="J33" s="43">
        <f t="shared" si="2"/>
        <v>887.52</v>
      </c>
      <c r="K33" s="3"/>
      <c r="L33" s="12"/>
    </row>
    <row r="34" spans="1:12" ht="26.4" x14ac:dyDescent="0.25">
      <c r="A34" s="48" t="s">
        <v>164</v>
      </c>
      <c r="B34" s="7" t="str">
        <f>'total &amp; 4-yr ave nonservicing'!B35</f>
        <v>Certification for contracts, grants, and loans," 7 CFR 3019.110, if loan exceeds $150,000</v>
      </c>
      <c r="C34" s="7" t="str">
        <f>'total &amp; 4-yr ave nonservicing'!C35</f>
        <v>RD 1940-Q, Exhibit A-2</v>
      </c>
      <c r="D34" s="2">
        <v>4</v>
      </c>
      <c r="E34" s="2">
        <f>'total &amp; 4-yr ave nonservicing'!E35</f>
        <v>1</v>
      </c>
      <c r="F34" s="2">
        <f t="shared" si="3"/>
        <v>4</v>
      </c>
      <c r="G34" s="14">
        <f>'total &amp; 4-yr ave nonservicing'!G35</f>
        <v>0.25</v>
      </c>
      <c r="H34" s="2">
        <f t="shared" si="1"/>
        <v>1</v>
      </c>
      <c r="I34" s="3">
        <v>36.979999999999997</v>
      </c>
      <c r="J34" s="43">
        <f t="shared" si="2"/>
        <v>36.979999999999997</v>
      </c>
      <c r="K34" s="3"/>
      <c r="L34" s="12"/>
    </row>
    <row r="35" spans="1:12" ht="26.25" customHeight="1" x14ac:dyDescent="0.25">
      <c r="A35" s="48" t="s">
        <v>163</v>
      </c>
      <c r="B35" s="7" t="str">
        <f>'total &amp; 4-yr ave nonservicing'!B36</f>
        <v>Requirements after construction, periodic reports</v>
      </c>
      <c r="C35" s="7" t="str">
        <f>'total &amp; 4-yr ave nonservicing'!C36</f>
        <v>written</v>
      </c>
      <c r="D35" s="2">
        <v>4</v>
      </c>
      <c r="E35" s="2">
        <f>'total &amp; 4-yr ave nonservicing'!E36</f>
        <v>1</v>
      </c>
      <c r="F35" s="2">
        <f t="shared" si="3"/>
        <v>4</v>
      </c>
      <c r="G35" s="14">
        <f>'total &amp; 4-yr ave nonservicing'!G36</f>
        <v>2</v>
      </c>
      <c r="H35" s="2">
        <f t="shared" si="1"/>
        <v>8</v>
      </c>
      <c r="I35" s="3">
        <v>36.979999999999997</v>
      </c>
      <c r="J35" s="43">
        <f t="shared" si="2"/>
        <v>295.83999999999997</v>
      </c>
      <c r="K35" s="3"/>
      <c r="L35" s="12"/>
    </row>
    <row r="36" spans="1:12" ht="13.5" customHeight="1" x14ac:dyDescent="0.25">
      <c r="A36" s="48" t="s">
        <v>163</v>
      </c>
      <c r="B36" s="7" t="str">
        <f>'total &amp; 4-yr ave nonservicing'!B37</f>
        <v>Annual Lender inspections</v>
      </c>
      <c r="C36" s="7" t="str">
        <f>'total &amp; 4-yr ave nonservicing'!C37</f>
        <v>visit</v>
      </c>
      <c r="D36" s="2">
        <v>4</v>
      </c>
      <c r="E36" s="2">
        <f>'total &amp; 4-yr ave nonservicing'!E37</f>
        <v>1</v>
      </c>
      <c r="F36" s="2">
        <f t="shared" si="3"/>
        <v>4</v>
      </c>
      <c r="G36" s="14">
        <f>'total &amp; 4-yr ave nonservicing'!G37</f>
        <v>8</v>
      </c>
      <c r="H36" s="2">
        <f t="shared" si="1"/>
        <v>32</v>
      </c>
      <c r="I36" s="3">
        <v>36.979999999999997</v>
      </c>
      <c r="J36" s="43">
        <f t="shared" si="2"/>
        <v>1183.3599999999999</v>
      </c>
      <c r="K36" s="3"/>
      <c r="L36" s="12"/>
    </row>
    <row r="37" spans="1:12" ht="20.25" customHeight="1" x14ac:dyDescent="0.25">
      <c r="A37" s="51"/>
      <c r="B37" s="7" t="s">
        <v>68</v>
      </c>
      <c r="C37" s="7"/>
      <c r="D37" s="2"/>
      <c r="E37" s="2"/>
      <c r="F37" s="47">
        <f>SUM(F7:F36)</f>
        <v>278</v>
      </c>
      <c r="G37" s="14"/>
      <c r="H37" s="47">
        <f>SUM(H7:H36)</f>
        <v>2450.5</v>
      </c>
      <c r="I37" s="3">
        <v>36.979999999999997</v>
      </c>
      <c r="J37" s="43">
        <f>SUM(J7:J36)</f>
        <v>90619.489999999976</v>
      </c>
      <c r="K37" s="3"/>
      <c r="L37" s="12"/>
    </row>
    <row r="38" spans="1:12" ht="15" customHeight="1" x14ac:dyDescent="0.25">
      <c r="A38" s="52" t="str">
        <f>'total &amp; 4-yr ave nonservicing'!A39</f>
        <v>REPORTING REQUIREMENTS - FORMS</v>
      </c>
      <c r="B38" s="7"/>
      <c r="C38" s="7"/>
      <c r="D38" s="2"/>
      <c r="E38" s="2"/>
      <c r="F38" s="2"/>
      <c r="G38" s="14"/>
      <c r="H38" s="2"/>
      <c r="I38" s="3">
        <v>36.979999999999997</v>
      </c>
      <c r="J38" s="43"/>
      <c r="K38" s="3"/>
      <c r="L38" s="12"/>
    </row>
    <row r="39" spans="1:12" ht="15" customHeight="1" x14ac:dyDescent="0.25">
      <c r="A39" s="51"/>
      <c r="B39" s="6" t="s">
        <v>72</v>
      </c>
      <c r="C39" s="7"/>
      <c r="D39" s="2"/>
      <c r="E39" s="2"/>
      <c r="F39" s="2"/>
      <c r="G39" s="14"/>
      <c r="H39" s="2"/>
      <c r="I39" s="3">
        <v>36.979999999999997</v>
      </c>
      <c r="J39" s="43"/>
      <c r="K39" s="3"/>
      <c r="L39" s="12"/>
    </row>
    <row r="40" spans="1:12" ht="28.5" customHeight="1" x14ac:dyDescent="0.25">
      <c r="A40" s="51" t="str">
        <f>'total &amp; 4-yr ave nonservicing'!A41</f>
        <v>4279.261</v>
      </c>
      <c r="B40" s="7" t="s">
        <v>84</v>
      </c>
      <c r="C40" s="7" t="s">
        <v>128</v>
      </c>
      <c r="D40" s="2">
        <v>12</v>
      </c>
      <c r="E40" s="2">
        <v>1</v>
      </c>
      <c r="F40" s="2">
        <f>(D40)*(E40)</f>
        <v>12</v>
      </c>
      <c r="G40" s="14">
        <f>'total &amp; 4-yr ave nonservicing'!G41</f>
        <v>4</v>
      </c>
      <c r="H40" s="2">
        <f>(F40)*(G40)</f>
        <v>48</v>
      </c>
      <c r="I40" s="3">
        <v>36.979999999999997</v>
      </c>
      <c r="J40" s="43">
        <f>(H40)*(I40)</f>
        <v>1775.04</v>
      </c>
      <c r="K40" s="7"/>
      <c r="L40" s="12"/>
    </row>
    <row r="41" spans="1:12" ht="24.75" customHeight="1" x14ac:dyDescent="0.25">
      <c r="A41" s="51">
        <f>'total &amp; 4-yr ave nonservicing'!A42</f>
        <v>0</v>
      </c>
      <c r="B41" s="7" t="s">
        <v>34</v>
      </c>
      <c r="C41" s="7" t="s">
        <v>129</v>
      </c>
      <c r="D41" s="2">
        <v>12</v>
      </c>
      <c r="E41" s="2">
        <v>1</v>
      </c>
      <c r="F41" s="2">
        <f>(D41)*(E41)</f>
        <v>12</v>
      </c>
      <c r="G41" s="14">
        <f>'total &amp; 4-yr ave nonservicing'!G42</f>
        <v>0.16</v>
      </c>
      <c r="H41" s="2">
        <f>(F41)*(G41)</f>
        <v>1.92</v>
      </c>
      <c r="I41" s="3">
        <v>36.979999999999997</v>
      </c>
      <c r="J41" s="43">
        <f>(H41)*(I41)</f>
        <v>71.001599999999996</v>
      </c>
      <c r="K41" s="3"/>
      <c r="L41" s="12"/>
    </row>
    <row r="42" spans="1:12" ht="28.5" customHeight="1" x14ac:dyDescent="0.25">
      <c r="A42" s="51">
        <f>'total &amp; 4-yr ave nonservicing'!A43</f>
        <v>0</v>
      </c>
      <c r="B42" s="7" t="s">
        <v>35</v>
      </c>
      <c r="C42" s="7" t="s">
        <v>36</v>
      </c>
      <c r="D42" s="2">
        <v>12</v>
      </c>
      <c r="E42" s="2">
        <v>1</v>
      </c>
      <c r="F42" s="2">
        <f>(D42)*(E42)</f>
        <v>12</v>
      </c>
      <c r="G42" s="14">
        <f>'total &amp; 4-yr ave nonservicing'!G43</f>
        <v>0.25</v>
      </c>
      <c r="H42" s="2">
        <f>(F42)*(G42)</f>
        <v>3</v>
      </c>
      <c r="I42" s="3">
        <v>36.979999999999997</v>
      </c>
      <c r="J42" s="43">
        <f>(H42)*(I42)</f>
        <v>110.94</v>
      </c>
      <c r="K42" s="3"/>
      <c r="L42" s="12"/>
    </row>
    <row r="43" spans="1:12" ht="26.25" customHeight="1" x14ac:dyDescent="0.25">
      <c r="A43" s="51">
        <f>'total &amp; 4-yr ave nonservicing'!A44</f>
        <v>0</v>
      </c>
      <c r="B43" s="7" t="s">
        <v>37</v>
      </c>
      <c r="C43" s="7" t="s">
        <v>130</v>
      </c>
      <c r="D43" s="2">
        <v>12</v>
      </c>
      <c r="E43" s="2">
        <v>1</v>
      </c>
      <c r="F43" s="2">
        <f>(D43)*(E43)</f>
        <v>12</v>
      </c>
      <c r="G43" s="14">
        <f>'total &amp; 4-yr ave nonservicing'!G44</f>
        <v>0.16</v>
      </c>
      <c r="H43" s="2">
        <f>(F43)*(G43)</f>
        <v>1.92</v>
      </c>
      <c r="I43" s="3">
        <v>36.979999999999997</v>
      </c>
      <c r="J43" s="43">
        <f>(H43)*(I43)</f>
        <v>71.001599999999996</v>
      </c>
      <c r="K43" s="3"/>
      <c r="L43" s="12"/>
    </row>
    <row r="44" spans="1:12" ht="26.25" customHeight="1" x14ac:dyDescent="0.25">
      <c r="A44" s="51">
        <f>'total &amp; 4-yr ave nonservicing'!A45</f>
        <v>0</v>
      </c>
      <c r="B44" s="7" t="s">
        <v>38</v>
      </c>
      <c r="C44" s="7" t="s">
        <v>137</v>
      </c>
      <c r="D44" s="2">
        <v>12</v>
      </c>
      <c r="E44" s="2">
        <v>1</v>
      </c>
      <c r="F44" s="2">
        <f>(D44)*(E44)</f>
        <v>12</v>
      </c>
      <c r="G44" s="14">
        <f>'total &amp; 4-yr ave nonservicing'!G45</f>
        <v>0.25</v>
      </c>
      <c r="H44" s="2">
        <f>(F44)*(G44)</f>
        <v>3</v>
      </c>
      <c r="I44" s="3">
        <v>36.979999999999997</v>
      </c>
      <c r="J44" s="43">
        <f>(H44)*(I44)</f>
        <v>110.94</v>
      </c>
      <c r="K44" s="3"/>
      <c r="L44" s="12"/>
    </row>
    <row r="45" spans="1:12" ht="13.5" customHeight="1" x14ac:dyDescent="0.25">
      <c r="A45" s="51"/>
      <c r="B45" s="6" t="s">
        <v>82</v>
      </c>
      <c r="C45" s="7"/>
      <c r="D45" s="2"/>
      <c r="E45" s="2"/>
      <c r="F45" s="2"/>
      <c r="G45" s="14"/>
      <c r="H45" s="2"/>
      <c r="I45" s="3">
        <v>36.979999999999997</v>
      </c>
      <c r="J45" s="43"/>
      <c r="K45" s="3"/>
      <c r="L45" s="12"/>
    </row>
    <row r="46" spans="1:12" ht="27.75" customHeight="1" x14ac:dyDescent="0.25">
      <c r="A46" s="51" t="str">
        <f>'total &amp; 4-yr ave nonservicing'!A47</f>
        <v>4279.173</v>
      </c>
      <c r="B46" s="7" t="s">
        <v>60</v>
      </c>
      <c r="C46" s="7" t="s">
        <v>131</v>
      </c>
      <c r="D46" s="2">
        <v>4</v>
      </c>
      <c r="E46" s="2">
        <v>1</v>
      </c>
      <c r="F46" s="2">
        <f>(D46)*(E46)</f>
        <v>4</v>
      </c>
      <c r="G46" s="14">
        <f>'total &amp; 4-yr ave nonservicing'!G47</f>
        <v>1.5</v>
      </c>
      <c r="H46" s="2">
        <f>(F46)*(G46)</f>
        <v>6</v>
      </c>
      <c r="I46" s="3">
        <v>36.979999999999997</v>
      </c>
      <c r="J46" s="43">
        <f>(H46)*(I46)</f>
        <v>221.88</v>
      </c>
      <c r="K46" s="3"/>
      <c r="L46" s="12"/>
    </row>
    <row r="47" spans="1:12" ht="15.75" customHeight="1" x14ac:dyDescent="0.25">
      <c r="A47" s="51"/>
      <c r="B47" s="6" t="s">
        <v>80</v>
      </c>
      <c r="C47" s="7"/>
      <c r="D47" s="2"/>
      <c r="E47" s="2"/>
      <c r="F47" s="2"/>
      <c r="G47" s="14"/>
      <c r="H47" s="2"/>
      <c r="I47" s="3">
        <v>36.979999999999997</v>
      </c>
      <c r="J47" s="43"/>
      <c r="K47" s="3"/>
      <c r="L47" s="12"/>
    </row>
    <row r="48" spans="1:12" ht="26.4" x14ac:dyDescent="0.25">
      <c r="A48" s="51" t="str">
        <f>'total &amp; 4-yr ave nonservicing'!A49</f>
        <v>4279.186(a)</v>
      </c>
      <c r="B48" s="7" t="s">
        <v>70</v>
      </c>
      <c r="C48" s="7" t="s">
        <v>134</v>
      </c>
      <c r="D48" s="2">
        <v>4</v>
      </c>
      <c r="E48" s="2">
        <v>1</v>
      </c>
      <c r="F48" s="2">
        <f>(D48)*(E48)</f>
        <v>4</v>
      </c>
      <c r="G48" s="14">
        <f>'total &amp; 4-yr ave nonservicing'!G49</f>
        <v>2</v>
      </c>
      <c r="H48" s="2">
        <f>(F48)*(G48)</f>
        <v>8</v>
      </c>
      <c r="I48" s="3">
        <v>36.979999999999997</v>
      </c>
      <c r="J48" s="43">
        <f>(H48)*(I48)</f>
        <v>295.83999999999997</v>
      </c>
      <c r="K48" s="3"/>
      <c r="L48" s="12"/>
    </row>
    <row r="49" spans="1:12" ht="27.75" customHeight="1" x14ac:dyDescent="0.25">
      <c r="A49" s="51" t="str">
        <f>'total &amp; 4-yr ave nonservicing'!A50</f>
        <v>4279.186(a)(3)</v>
      </c>
      <c r="B49" s="7" t="s">
        <v>61</v>
      </c>
      <c r="C49" s="7" t="s">
        <v>135</v>
      </c>
      <c r="D49" s="2">
        <v>4</v>
      </c>
      <c r="E49" s="2">
        <v>1</v>
      </c>
      <c r="F49" s="2">
        <f>(D49)*(E49)</f>
        <v>4</v>
      </c>
      <c r="G49" s="14">
        <f>'total &amp; 4-yr ave nonservicing'!G50</f>
        <v>1</v>
      </c>
      <c r="H49" s="2">
        <f>(F49)*(G49)</f>
        <v>4</v>
      </c>
      <c r="I49" s="3">
        <v>36.979999999999997</v>
      </c>
      <c r="J49" s="43">
        <f>(H49)*(I49)</f>
        <v>147.91999999999999</v>
      </c>
      <c r="K49" s="3"/>
      <c r="L49" s="12"/>
    </row>
    <row r="50" spans="1:12" ht="26.4" x14ac:dyDescent="0.25">
      <c r="A50" s="51" t="str">
        <f>'total &amp; 4-yr ave nonservicing'!A51</f>
        <v>4279.75(a)</v>
      </c>
      <c r="B50" s="7" t="s">
        <v>59</v>
      </c>
      <c r="C50" s="7" t="s">
        <v>136</v>
      </c>
      <c r="D50" s="2">
        <v>4</v>
      </c>
      <c r="E50" s="2">
        <v>1</v>
      </c>
      <c r="F50" s="2">
        <f>(D50)*(E50)</f>
        <v>4</v>
      </c>
      <c r="G50" s="14">
        <f>'total &amp; 4-yr ave nonservicing'!G51</f>
        <v>0.33</v>
      </c>
      <c r="H50" s="2">
        <f>(F50)*(G50)</f>
        <v>1.32</v>
      </c>
      <c r="I50" s="3">
        <v>36.979999999999997</v>
      </c>
      <c r="J50" s="43">
        <f>(H50)*(I50)</f>
        <v>48.813600000000001</v>
      </c>
      <c r="K50" s="3"/>
      <c r="L50" s="12"/>
    </row>
    <row r="51" spans="1:12" x14ac:dyDescent="0.25">
      <c r="A51" s="27"/>
      <c r="B51" s="28" t="s">
        <v>68</v>
      </c>
      <c r="C51" s="28"/>
      <c r="D51" s="29"/>
      <c r="E51" s="29"/>
      <c r="F51" s="29">
        <f>SUM(F39:F50)</f>
        <v>76</v>
      </c>
      <c r="G51" s="29"/>
      <c r="H51" s="29">
        <f>SUM(H39:H50)</f>
        <v>77.16</v>
      </c>
      <c r="I51" s="30"/>
      <c r="J51" s="30">
        <f>SUM(J39:J50)</f>
        <v>2853.3768000000005</v>
      </c>
      <c r="K51" s="30"/>
      <c r="L51" s="27"/>
    </row>
    <row r="53" spans="1:12" x14ac:dyDescent="0.25">
      <c r="B53" s="9" t="s">
        <v>78</v>
      </c>
      <c r="F53" s="31">
        <f>+F37+F51</f>
        <v>354</v>
      </c>
      <c r="H53" s="31">
        <f>+H37+H51</f>
        <v>2527.66</v>
      </c>
      <c r="J53" s="8">
        <f>+J37+J51</f>
        <v>93472.866799999974</v>
      </c>
    </row>
    <row r="54" spans="1:12" ht="42.75" customHeight="1" x14ac:dyDescent="0.25">
      <c r="A54" s="9" t="s">
        <v>145</v>
      </c>
      <c r="B54" s="122" t="s">
        <v>265</v>
      </c>
      <c r="C54" s="123"/>
      <c r="D54" s="123"/>
      <c r="E54" s="123"/>
      <c r="F54" s="123"/>
      <c r="G54" s="123"/>
      <c r="H54" s="123"/>
      <c r="I54" s="123"/>
      <c r="J54" s="123"/>
    </row>
    <row r="55" spans="1:12" ht="42" customHeight="1" x14ac:dyDescent="0.25">
      <c r="A55" s="9" t="s">
        <v>146</v>
      </c>
      <c r="B55" s="122" t="s">
        <v>264</v>
      </c>
      <c r="C55" s="123"/>
      <c r="D55" s="123"/>
      <c r="E55" s="123"/>
      <c r="F55" s="123"/>
      <c r="G55" s="123"/>
      <c r="H55" s="123"/>
      <c r="I55" s="123"/>
      <c r="J55" s="123"/>
    </row>
    <row r="56" spans="1:12" ht="25.5" customHeight="1" x14ac:dyDescent="0.25"/>
    <row r="57" spans="1:12" ht="24.75" customHeight="1" x14ac:dyDescent="0.25"/>
    <row r="58" spans="1:12" ht="12.75" customHeight="1" x14ac:dyDescent="0.25"/>
    <row r="61" spans="1:12" ht="25.5" customHeight="1" x14ac:dyDescent="0.25"/>
    <row r="71" ht="12.75" customHeight="1" x14ac:dyDescent="0.25"/>
    <row r="74" ht="27" customHeight="1" x14ac:dyDescent="0.25"/>
    <row r="83" ht="12.75" customHeight="1" x14ac:dyDescent="0.25"/>
  </sheetData>
  <sortState ref="A8:J37">
    <sortCondition ref="A8:A37"/>
  </sortState>
  <mergeCells count="2">
    <mergeCell ref="B54:J54"/>
    <mergeCell ref="B55:J5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zoomScale="80" zoomScaleNormal="80" zoomScaleSheetLayoutView="110" workbookViewId="0">
      <pane ySplit="5" topLeftCell="A31" activePane="bottomLeft" state="frozen"/>
      <selection pane="bottomLeft" activeCell="I7" sqref="I7:I50"/>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11.1093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36"/>
      <c r="B1" s="36"/>
      <c r="C1" s="39"/>
      <c r="D1" s="36"/>
      <c r="E1" s="36" t="s">
        <v>0</v>
      </c>
      <c r="F1" s="36" t="s">
        <v>1</v>
      </c>
      <c r="G1" s="36" t="s">
        <v>2</v>
      </c>
      <c r="H1" s="36" t="s">
        <v>3</v>
      </c>
      <c r="I1" s="36"/>
      <c r="J1" s="36" t="s">
        <v>4</v>
      </c>
    </row>
    <row r="2" spans="1:10" x14ac:dyDescent="0.25">
      <c r="A2" s="37"/>
      <c r="B2" s="37"/>
      <c r="C2" s="40" t="s">
        <v>5</v>
      </c>
      <c r="D2" s="37" t="s">
        <v>2</v>
      </c>
      <c r="E2" s="37" t="s">
        <v>6</v>
      </c>
      <c r="F2" s="37" t="s">
        <v>7</v>
      </c>
      <c r="G2" s="37" t="s">
        <v>8</v>
      </c>
      <c r="H2" s="37" t="s">
        <v>9</v>
      </c>
      <c r="I2" s="37" t="s">
        <v>10</v>
      </c>
      <c r="J2" s="37" t="s">
        <v>11</v>
      </c>
    </row>
    <row r="3" spans="1:10" x14ac:dyDescent="0.25">
      <c r="A3" s="37" t="s">
        <v>81</v>
      </c>
      <c r="B3" s="37" t="s">
        <v>12</v>
      </c>
      <c r="C3" s="40" t="s">
        <v>13</v>
      </c>
      <c r="D3" s="37" t="s">
        <v>14</v>
      </c>
      <c r="E3" s="37" t="s">
        <v>15</v>
      </c>
      <c r="F3" s="37" t="s">
        <v>16</v>
      </c>
      <c r="G3" s="37" t="s">
        <v>17</v>
      </c>
      <c r="H3" s="37" t="s">
        <v>18</v>
      </c>
      <c r="I3" s="37" t="s">
        <v>19</v>
      </c>
      <c r="J3" s="37" t="s">
        <v>20</v>
      </c>
    </row>
    <row r="4" spans="1:10" x14ac:dyDescent="0.25">
      <c r="A4" s="37"/>
      <c r="B4" s="37"/>
      <c r="C4" s="40"/>
      <c r="D4" s="37"/>
      <c r="E4" s="37"/>
      <c r="F4" s="37"/>
      <c r="G4" s="37"/>
      <c r="H4" s="37"/>
      <c r="I4" s="37"/>
      <c r="J4" s="37"/>
    </row>
    <row r="5" spans="1:10" ht="13.8" thickBot="1" x14ac:dyDescent="0.3">
      <c r="A5" s="38" t="s">
        <v>21</v>
      </c>
      <c r="B5" s="38" t="s">
        <v>22</v>
      </c>
      <c r="C5" s="41" t="s">
        <v>23</v>
      </c>
      <c r="D5" s="38" t="s">
        <v>24</v>
      </c>
      <c r="E5" s="38" t="s">
        <v>25</v>
      </c>
      <c r="F5" s="38" t="s">
        <v>26</v>
      </c>
      <c r="G5" s="38" t="s">
        <v>27</v>
      </c>
      <c r="H5" s="38" t="s">
        <v>28</v>
      </c>
      <c r="I5" s="38" t="s">
        <v>29</v>
      </c>
      <c r="J5" s="38" t="s">
        <v>30</v>
      </c>
    </row>
    <row r="6" spans="1:10" ht="19.5" customHeight="1" x14ac:dyDescent="0.25">
      <c r="A6" s="32" t="s">
        <v>123</v>
      </c>
      <c r="B6" s="33"/>
      <c r="C6" s="34"/>
      <c r="D6" s="33"/>
      <c r="E6" s="33"/>
      <c r="F6" s="33"/>
      <c r="G6" s="33"/>
      <c r="H6" s="33"/>
      <c r="I6" s="5"/>
      <c r="J6" s="5"/>
    </row>
    <row r="7" spans="1:10" x14ac:dyDescent="0.25">
      <c r="A7" s="48" t="s">
        <v>209</v>
      </c>
      <c r="B7" s="7" t="str">
        <f>'total &amp; 4-yr ave nonservicing'!B7</f>
        <v>Appeals</v>
      </c>
      <c r="C7" s="7" t="str">
        <f>'total &amp; 4-yr ave nonservicing'!C7</f>
        <v>written</v>
      </c>
      <c r="D7" s="2">
        <v>1</v>
      </c>
      <c r="E7" s="2">
        <f>'total &amp; 4-yr ave nonservicing'!E7</f>
        <v>1</v>
      </c>
      <c r="F7" s="2">
        <f>(D7)*(E7)</f>
        <v>1</v>
      </c>
      <c r="G7" s="14">
        <f>'total &amp; 4-yr ave nonservicing'!G7</f>
        <v>12</v>
      </c>
      <c r="H7" s="2">
        <f>(F7)*(G7)</f>
        <v>12</v>
      </c>
      <c r="I7" s="3">
        <v>36.979999999999997</v>
      </c>
      <c r="J7" s="43">
        <f>(H7)*(I7)</f>
        <v>443.76</v>
      </c>
    </row>
    <row r="8" spans="1:10" x14ac:dyDescent="0.25">
      <c r="A8" s="48" t="s">
        <v>178</v>
      </c>
      <c r="B8" s="7" t="str">
        <f>'total &amp; 4-yr ave nonservicing'!B8</f>
        <v>Sale or assignment of guarantee</v>
      </c>
      <c r="C8" s="7" t="str">
        <f>'total &amp; 4-yr ave nonservicing'!C8</f>
        <v>written</v>
      </c>
      <c r="D8" s="2">
        <v>1</v>
      </c>
      <c r="E8" s="2" t="str">
        <f>'total &amp; 4-yr ave nonservicing'!E8</f>
        <v>on occasion</v>
      </c>
      <c r="F8" s="2">
        <f>D8</f>
        <v>1</v>
      </c>
      <c r="G8" s="14">
        <f>'total &amp; 4-yr ave nonservicing'!G8</f>
        <v>0.5</v>
      </c>
      <c r="H8" s="2">
        <f>(F8)*(G8)</f>
        <v>0.5</v>
      </c>
      <c r="I8" s="3">
        <v>36.979999999999997</v>
      </c>
      <c r="J8" s="43">
        <f t="shared" ref="J8:J36" si="0">(H8)*(I8)</f>
        <v>18.489999999999998</v>
      </c>
    </row>
    <row r="9" spans="1:10" x14ac:dyDescent="0.25">
      <c r="A9" s="48" t="s">
        <v>179</v>
      </c>
      <c r="B9" s="7" t="str">
        <f>'total &amp; 4-yr ave nonservicing'!B9</f>
        <v>Repurchase from holder</v>
      </c>
      <c r="C9" s="7" t="str">
        <f>'total &amp; 4-yr ave nonservicing'!C9</f>
        <v>written</v>
      </c>
      <c r="D9" s="2">
        <v>2</v>
      </c>
      <c r="E9" s="2" t="str">
        <f>'total &amp; 4-yr ave nonservicing'!E9</f>
        <v>on occasion</v>
      </c>
      <c r="F9" s="2">
        <f t="shared" ref="F9:F11" si="1">D9</f>
        <v>2</v>
      </c>
      <c r="G9" s="14">
        <f>'total &amp; 4-yr ave nonservicing'!G9</f>
        <v>2.5</v>
      </c>
      <c r="H9" s="2">
        <f>(F9)*(G9)</f>
        <v>5</v>
      </c>
      <c r="I9" s="3">
        <v>36.979999999999997</v>
      </c>
      <c r="J9" s="43">
        <f t="shared" si="0"/>
        <v>184.89999999999998</v>
      </c>
    </row>
    <row r="10" spans="1:10" x14ac:dyDescent="0.25">
      <c r="A10" s="48" t="s">
        <v>180</v>
      </c>
      <c r="B10" s="7" t="str">
        <f>'total &amp; 4-yr ave nonservicing'!B10</f>
        <v>Replacement of document</v>
      </c>
      <c r="C10" s="7" t="str">
        <f>'total &amp; 4-yr ave nonservicing'!C10</f>
        <v>written</v>
      </c>
      <c r="D10" s="2">
        <v>2</v>
      </c>
      <c r="E10" s="2" t="str">
        <f>'total &amp; 4-yr ave nonservicing'!E10</f>
        <v>on occasion</v>
      </c>
      <c r="F10" s="2">
        <f t="shared" si="1"/>
        <v>2</v>
      </c>
      <c r="G10" s="14">
        <f>'total &amp; 4-yr ave nonservicing'!G10</f>
        <v>2</v>
      </c>
      <c r="H10" s="2">
        <f>(F10)*(G10)</f>
        <v>4</v>
      </c>
      <c r="I10" s="3">
        <v>36.979999999999997</v>
      </c>
      <c r="J10" s="43">
        <f t="shared" si="0"/>
        <v>147.91999999999999</v>
      </c>
    </row>
    <row r="11" spans="1:10" x14ac:dyDescent="0.25">
      <c r="A11" s="48" t="s">
        <v>200</v>
      </c>
      <c r="B11" s="7" t="str">
        <f>'total &amp; 4-yr ave nonservicing'!B11</f>
        <v>Interest rate change</v>
      </c>
      <c r="C11" s="7" t="str">
        <f>'total &amp; 4-yr ave nonservicing'!C11</f>
        <v>letter</v>
      </c>
      <c r="D11" s="2">
        <v>3</v>
      </c>
      <c r="E11" s="2" t="str">
        <f>'total &amp; 4-yr ave nonservicing'!E11</f>
        <v>on occasion</v>
      </c>
      <c r="F11" s="2">
        <f t="shared" si="1"/>
        <v>3</v>
      </c>
      <c r="G11" s="14">
        <f>'total &amp; 4-yr ave nonservicing'!G11</f>
        <v>0.5</v>
      </c>
      <c r="H11" s="2">
        <f>(F11)*(G11)</f>
        <v>1.5</v>
      </c>
      <c r="I11" s="3">
        <v>36.979999999999997</v>
      </c>
      <c r="J11" s="43">
        <f t="shared" si="0"/>
        <v>55.47</v>
      </c>
    </row>
    <row r="12" spans="1:10" x14ac:dyDescent="0.25">
      <c r="A12" s="48" t="s">
        <v>205</v>
      </c>
      <c r="B12" s="7" t="str">
        <f>'total &amp; 4-yr ave nonservicing'!B12</f>
        <v>Hazard insurance</v>
      </c>
      <c r="C12" s="7" t="str">
        <f>'total &amp; 4-yr ave nonservicing'!C12</f>
        <v>assignment</v>
      </c>
      <c r="D12" s="2">
        <v>3</v>
      </c>
      <c r="E12" s="2" t="str">
        <f>'total &amp; 4-yr ave nonservicing'!E12</f>
        <v>on occasion</v>
      </c>
      <c r="F12" s="2">
        <f>D12</f>
        <v>3</v>
      </c>
      <c r="G12" s="14">
        <f>'total &amp; 4-yr ave nonservicing'!G12</f>
        <v>1.5</v>
      </c>
      <c r="H12" s="2">
        <f t="shared" ref="H12:H36" si="2">(F12)*(G12)</f>
        <v>4.5</v>
      </c>
      <c r="I12" s="3">
        <v>36.979999999999997</v>
      </c>
      <c r="J12" s="43">
        <f t="shared" si="0"/>
        <v>166.41</v>
      </c>
    </row>
    <row r="13" spans="1:10" x14ac:dyDescent="0.25">
      <c r="A13" s="48" t="s">
        <v>206</v>
      </c>
      <c r="B13" s="7" t="str">
        <f>'total &amp; 4-yr ave nonservicing'!B13</f>
        <v>Life insurance</v>
      </c>
      <c r="C13" s="7" t="str">
        <f>'total &amp; 4-yr ave nonservicing'!C13</f>
        <v>assignment</v>
      </c>
      <c r="D13" s="2">
        <v>6</v>
      </c>
      <c r="E13" s="2" t="str">
        <f>'total &amp; 4-yr ave nonservicing'!E13</f>
        <v>on occasion</v>
      </c>
      <c r="F13" s="2">
        <f>D13</f>
        <v>6</v>
      </c>
      <c r="G13" s="14">
        <f>'total &amp; 4-yr ave nonservicing'!G13</f>
        <v>1.5</v>
      </c>
      <c r="H13" s="2">
        <f t="shared" si="2"/>
        <v>9</v>
      </c>
      <c r="I13" s="3">
        <v>36.979999999999997</v>
      </c>
      <c r="J13" s="43">
        <f t="shared" si="0"/>
        <v>332.82</v>
      </c>
    </row>
    <row r="14" spans="1:10" x14ac:dyDescent="0.25">
      <c r="A14" s="48" t="s">
        <v>207</v>
      </c>
      <c r="B14" s="7" t="str">
        <f>'total &amp; 4-yr ave nonservicing'!B14</f>
        <v>Flood and other insurance</v>
      </c>
      <c r="C14" s="7" t="str">
        <f>'total &amp; 4-yr ave nonservicing'!C14</f>
        <v>assignment</v>
      </c>
      <c r="D14" s="2">
        <v>16</v>
      </c>
      <c r="E14" s="2">
        <f>'total &amp; 4-yr ave nonservicing'!E14</f>
        <v>1</v>
      </c>
      <c r="F14" s="2">
        <f>D14</f>
        <v>16</v>
      </c>
      <c r="G14" s="14">
        <f>'total &amp; 4-yr ave nonservicing'!G14</f>
        <v>1.5</v>
      </c>
      <c r="H14" s="2">
        <f t="shared" si="2"/>
        <v>24</v>
      </c>
      <c r="I14" s="3">
        <v>36.979999999999997</v>
      </c>
      <c r="J14" s="43">
        <f t="shared" si="0"/>
        <v>887.52</v>
      </c>
    </row>
    <row r="15" spans="1:10" x14ac:dyDescent="0.25">
      <c r="A15" s="48" t="s">
        <v>201</v>
      </c>
      <c r="B15" s="7" t="str">
        <f>'total &amp; 4-yr ave nonservicing'!B15</f>
        <v>Appraisal reports</v>
      </c>
      <c r="C15" s="7" t="str">
        <f>'total &amp; 4-yr ave nonservicing'!C15</f>
        <v>written</v>
      </c>
      <c r="D15" s="2">
        <v>16</v>
      </c>
      <c r="E15" s="2">
        <f>'total &amp; 4-yr ave nonservicing'!E15</f>
        <v>1</v>
      </c>
      <c r="F15" s="2">
        <f>D15</f>
        <v>16</v>
      </c>
      <c r="G15" s="14">
        <f>'total &amp; 4-yr ave nonservicing'!G15</f>
        <v>8</v>
      </c>
      <c r="H15" s="2">
        <f t="shared" si="2"/>
        <v>128</v>
      </c>
      <c r="I15" s="3">
        <v>36.979999999999997</v>
      </c>
      <c r="J15" s="43">
        <f t="shared" si="0"/>
        <v>4733.4399999999996</v>
      </c>
    </row>
    <row r="16" spans="1:10" ht="26.4" x14ac:dyDescent="0.25">
      <c r="A16" s="48" t="s">
        <v>197</v>
      </c>
      <c r="B16" s="7" t="str">
        <f>'total &amp; 4-yr ave nonservicing'!B16</f>
        <v>Request for Environmental Information</v>
      </c>
      <c r="C16" s="7" t="str">
        <f>'total &amp; 4-yr ave nonservicing'!C16</f>
        <v>RD 1940-20 [0575-0094]</v>
      </c>
      <c r="D16" s="2">
        <v>16</v>
      </c>
      <c r="E16" s="2">
        <f>'total &amp; 4-yr ave nonservicing'!E16</f>
        <v>1</v>
      </c>
      <c r="F16" s="2">
        <f>(D16)*(E16)</f>
        <v>16</v>
      </c>
      <c r="G16" s="14">
        <f>'total &amp; 4-yr ave nonservicing'!G16</f>
        <v>6</v>
      </c>
      <c r="H16" s="2">
        <f t="shared" si="2"/>
        <v>96</v>
      </c>
      <c r="I16" s="3">
        <v>36.979999999999997</v>
      </c>
      <c r="J16" s="43">
        <f t="shared" si="0"/>
        <v>3550.08</v>
      </c>
    </row>
    <row r="17" spans="1:10" ht="15" customHeight="1" x14ac:dyDescent="0.25">
      <c r="A17" s="48" t="s">
        <v>183</v>
      </c>
      <c r="B17" s="7" t="str">
        <f>'total &amp; 4-yr ave nonservicing'!B17</f>
        <v>Transfer of lenders</v>
      </c>
      <c r="C17" s="7" t="str">
        <f>'total &amp; 4-yr ave nonservicing'!C17</f>
        <v>written</v>
      </c>
      <c r="D17" s="2">
        <v>0</v>
      </c>
      <c r="E17" s="2">
        <f>'total &amp; 4-yr ave nonservicing'!E17</f>
        <v>1</v>
      </c>
      <c r="F17" s="2">
        <f>(D17)*(E17)</f>
        <v>0</v>
      </c>
      <c r="G17" s="14">
        <f>'total &amp; 4-yr ave nonservicing'!G17</f>
        <v>1</v>
      </c>
      <c r="H17" s="2">
        <f t="shared" si="2"/>
        <v>0</v>
      </c>
      <c r="I17" s="3">
        <v>36.979999999999997</v>
      </c>
      <c r="J17" s="43">
        <f t="shared" si="0"/>
        <v>0</v>
      </c>
    </row>
    <row r="18" spans="1:10" x14ac:dyDescent="0.25">
      <c r="A18" s="48" t="s">
        <v>184</v>
      </c>
      <c r="B18" s="7" t="str">
        <f>'total &amp; 4-yr ave nonservicing'!B18</f>
        <v>Changes in borrower</v>
      </c>
      <c r="C18" s="7" t="str">
        <f>'total &amp; 4-yr ave nonservicing'!C18</f>
        <v>written</v>
      </c>
      <c r="D18" s="2">
        <v>0</v>
      </c>
      <c r="E18" s="2">
        <f>'total &amp; 4-yr ave nonservicing'!E18</f>
        <v>1</v>
      </c>
      <c r="F18" s="2">
        <f>(D18)*(E18)</f>
        <v>0</v>
      </c>
      <c r="G18" s="14">
        <f>'total &amp; 4-yr ave nonservicing'!G18</f>
        <v>1</v>
      </c>
      <c r="H18" s="2">
        <f t="shared" si="2"/>
        <v>0</v>
      </c>
      <c r="I18" s="3">
        <v>36.979999999999997</v>
      </c>
      <c r="J18" s="43">
        <f t="shared" si="0"/>
        <v>0</v>
      </c>
    </row>
    <row r="19" spans="1:10" ht="15" customHeight="1" x14ac:dyDescent="0.25">
      <c r="A19" s="53" t="s">
        <v>199</v>
      </c>
      <c r="B19" s="7" t="str">
        <f>'total &amp; 4-yr ave nonservicing'!B19</f>
        <v>Conditions precedent to issuance of guarantee</v>
      </c>
      <c r="C19" s="7" t="str">
        <f>'total &amp; 4-yr ave nonservicing'!C19</f>
        <v>written</v>
      </c>
      <c r="D19" s="2">
        <v>6</v>
      </c>
      <c r="E19" s="2">
        <f>'total &amp; 4-yr ave nonservicing'!E19</f>
        <v>1</v>
      </c>
      <c r="F19" s="2">
        <f>(D19)*(E19)</f>
        <v>6</v>
      </c>
      <c r="G19" s="14">
        <f>'total &amp; 4-yr ave nonservicing'!G19</f>
        <v>4</v>
      </c>
      <c r="H19" s="2">
        <f t="shared" si="2"/>
        <v>24</v>
      </c>
      <c r="I19" s="3">
        <v>36.979999999999997</v>
      </c>
      <c r="J19" s="43">
        <f t="shared" si="0"/>
        <v>887.52</v>
      </c>
    </row>
    <row r="20" spans="1:10" x14ac:dyDescent="0.25">
      <c r="A20" s="53" t="s">
        <v>198</v>
      </c>
      <c r="B20" s="7" t="str">
        <f>'total &amp; 4-yr ave nonservicing'!B20</f>
        <v>Issuance of the guarantee</v>
      </c>
      <c r="C20" s="7" t="str">
        <f>'total &amp; 4-yr ave nonservicing'!C20</f>
        <v>written</v>
      </c>
      <c r="D20" s="2">
        <v>6</v>
      </c>
      <c r="E20" s="2">
        <f>'total &amp; 4-yr ave nonservicing'!E20</f>
        <v>1</v>
      </c>
      <c r="F20" s="2">
        <f>D20</f>
        <v>6</v>
      </c>
      <c r="G20" s="14">
        <f>'total &amp; 4-yr ave nonservicing'!G20</f>
        <v>1</v>
      </c>
      <c r="H20" s="2">
        <f t="shared" si="2"/>
        <v>6</v>
      </c>
      <c r="I20" s="3">
        <v>36.979999999999997</v>
      </c>
      <c r="J20" s="43">
        <f t="shared" si="0"/>
        <v>221.88</v>
      </c>
    </row>
    <row r="21" spans="1:10" x14ac:dyDescent="0.25">
      <c r="A21" s="48" t="s">
        <v>182</v>
      </c>
      <c r="B21" s="7" t="str">
        <f>'total &amp; 4-yr ave nonservicing'!B21</f>
        <v>Refusal to execute loan note guarantee</v>
      </c>
      <c r="C21" s="7" t="str">
        <f>'total &amp; 4-yr ave nonservicing'!C21</f>
        <v>written</v>
      </c>
      <c r="D21" s="2">
        <v>0</v>
      </c>
      <c r="E21" s="2">
        <f>'total &amp; 4-yr ave nonservicing'!E21</f>
        <v>1</v>
      </c>
      <c r="F21" s="2">
        <f t="shared" ref="F21:F36" si="3">(D21)*(E21)</f>
        <v>0</v>
      </c>
      <c r="G21" s="14">
        <f>'total &amp; 4-yr ave nonservicing'!G21</f>
        <v>3</v>
      </c>
      <c r="H21" s="2">
        <f t="shared" si="2"/>
        <v>0</v>
      </c>
      <c r="I21" s="3">
        <v>36.979999999999997</v>
      </c>
      <c r="J21" s="43">
        <f t="shared" si="0"/>
        <v>0</v>
      </c>
    </row>
    <row r="22" spans="1:10" ht="26.4" x14ac:dyDescent="0.25">
      <c r="A22" s="48" t="s">
        <v>157</v>
      </c>
      <c r="B22" s="7" t="str">
        <f>'total &amp; 4-yr ave nonservicing'!B23</f>
        <v>Construction Planning and Performing Development</v>
      </c>
      <c r="C22" s="7" t="str">
        <f>'total &amp; 4-yr ave nonservicing'!C23</f>
        <v>written</v>
      </c>
      <c r="D22" s="2">
        <v>6</v>
      </c>
      <c r="E22" s="2">
        <f>'total &amp; 4-yr ave nonservicing'!E23</f>
        <v>1</v>
      </c>
      <c r="F22" s="2">
        <f t="shared" si="3"/>
        <v>6</v>
      </c>
      <c r="G22" s="14">
        <f>'total &amp; 4-yr ave nonservicing'!G23</f>
        <v>8</v>
      </c>
      <c r="H22" s="2">
        <f t="shared" si="2"/>
        <v>48</v>
      </c>
      <c r="I22" s="3">
        <v>36.979999999999997</v>
      </c>
      <c r="J22" s="43">
        <f t="shared" si="0"/>
        <v>1775.04</v>
      </c>
    </row>
    <row r="23" spans="1:10" x14ac:dyDescent="0.25">
      <c r="A23" s="97" t="s">
        <v>259</v>
      </c>
      <c r="B23" s="7" t="str">
        <f>'total &amp; 4-yr ave nonservicing'!B24</f>
        <v>Construction reports - quarterly</v>
      </c>
      <c r="C23" s="7" t="str">
        <f>'total &amp; 4-yr ave nonservicing'!C24</f>
        <v>written</v>
      </c>
      <c r="D23" s="2">
        <v>6</v>
      </c>
      <c r="E23" s="2">
        <f>'total &amp; 4-yr ave nonservicing'!E24</f>
        <v>4</v>
      </c>
      <c r="F23" s="2">
        <f t="shared" si="3"/>
        <v>24</v>
      </c>
      <c r="G23" s="14">
        <f>'total &amp; 4-yr ave nonservicing'!G24</f>
        <v>4</v>
      </c>
      <c r="H23" s="2">
        <f t="shared" si="2"/>
        <v>96</v>
      </c>
      <c r="I23" s="3">
        <v>36.979999999999997</v>
      </c>
      <c r="J23" s="43">
        <f t="shared" si="0"/>
        <v>3550.08</v>
      </c>
    </row>
    <row r="24" spans="1:10" x14ac:dyDescent="0.25">
      <c r="A24" s="48" t="s">
        <v>152</v>
      </c>
      <c r="B24" s="7" t="str">
        <f>'total &amp; 4-yr ave nonservicing'!B25</f>
        <v>Application Narrative - New Construction</v>
      </c>
      <c r="C24" s="7" t="str">
        <f>'total &amp; 4-yr ave nonservicing'!C25</f>
        <v>written</v>
      </c>
      <c r="D24" s="2">
        <v>10</v>
      </c>
      <c r="E24" s="2">
        <f>'total &amp; 4-yr ave nonservicing'!E25</f>
        <v>1</v>
      </c>
      <c r="F24" s="2">
        <f t="shared" si="3"/>
        <v>10</v>
      </c>
      <c r="G24" s="14">
        <f>'total &amp; 4-yr ave nonservicing'!G25</f>
        <v>22</v>
      </c>
      <c r="H24" s="2">
        <f t="shared" si="2"/>
        <v>220</v>
      </c>
      <c r="I24" s="3">
        <v>36.979999999999997</v>
      </c>
      <c r="J24" s="43">
        <f t="shared" si="0"/>
        <v>8135.5999999999995</v>
      </c>
    </row>
    <row r="25" spans="1:10" x14ac:dyDescent="0.25">
      <c r="A25" s="48" t="s">
        <v>152</v>
      </c>
      <c r="B25" s="7" t="str">
        <f>'total &amp; 4-yr ave nonservicing'!B26</f>
        <v>Application Narrative - Retrofit</v>
      </c>
      <c r="C25" s="7">
        <f>'total &amp; 4-yr ave nonservicing'!C26</f>
        <v>0</v>
      </c>
      <c r="D25" s="2">
        <v>6</v>
      </c>
      <c r="E25" s="2">
        <f>'total &amp; 4-yr ave nonservicing'!E26</f>
        <v>1</v>
      </c>
      <c r="F25" s="2">
        <f t="shared" si="3"/>
        <v>6</v>
      </c>
      <c r="G25" s="14">
        <f>'total &amp; 4-yr ave nonservicing'!G26</f>
        <v>18</v>
      </c>
      <c r="H25" s="2">
        <f t="shared" si="2"/>
        <v>108</v>
      </c>
      <c r="I25" s="3">
        <v>36.979999999999997</v>
      </c>
      <c r="J25" s="43">
        <f t="shared" si="0"/>
        <v>3993.8399999999997</v>
      </c>
    </row>
    <row r="26" spans="1:10" ht="26.4" x14ac:dyDescent="0.25">
      <c r="A26" s="48" t="s">
        <v>156</v>
      </c>
      <c r="B26" s="7" t="str">
        <f>'total &amp; 4-yr ave nonservicing'!B27</f>
        <v>Lender credit quality analysis, including certification</v>
      </c>
      <c r="C26" s="7" t="str">
        <f>'total &amp; 4-yr ave nonservicing'!C27</f>
        <v>written</v>
      </c>
      <c r="D26" s="2">
        <v>16</v>
      </c>
      <c r="E26" s="2">
        <f>'total &amp; 4-yr ave nonservicing'!E27</f>
        <v>1</v>
      </c>
      <c r="F26" s="2">
        <f t="shared" si="3"/>
        <v>16</v>
      </c>
      <c r="G26" s="14">
        <f>'total &amp; 4-yr ave nonservicing'!G27</f>
        <v>2</v>
      </c>
      <c r="H26" s="2">
        <f t="shared" si="2"/>
        <v>32</v>
      </c>
      <c r="I26" s="3">
        <v>36.979999999999997</v>
      </c>
      <c r="J26" s="43">
        <f t="shared" si="0"/>
        <v>1183.3599999999999</v>
      </c>
    </row>
    <row r="27" spans="1:10" x14ac:dyDescent="0.25">
      <c r="A27" s="48" t="s">
        <v>161</v>
      </c>
      <c r="B27" s="7" t="str">
        <f>'total &amp; 4-yr ave nonservicing'!B28</f>
        <v>Personal credit reports</v>
      </c>
      <c r="C27" s="7" t="str">
        <f>'total &amp; 4-yr ave nonservicing'!C28</f>
        <v>written</v>
      </c>
      <c r="D27" s="2">
        <v>6</v>
      </c>
      <c r="E27" s="2">
        <f>'total &amp; 4-yr ave nonservicing'!E28</f>
        <v>1</v>
      </c>
      <c r="F27" s="2">
        <f t="shared" si="3"/>
        <v>6</v>
      </c>
      <c r="G27" s="14">
        <f>'total &amp; 4-yr ave nonservicing'!G28</f>
        <v>1</v>
      </c>
      <c r="H27" s="2">
        <f t="shared" si="2"/>
        <v>6</v>
      </c>
      <c r="I27" s="3">
        <v>36.979999999999997</v>
      </c>
      <c r="J27" s="43">
        <f t="shared" si="0"/>
        <v>221.88</v>
      </c>
    </row>
    <row r="28" spans="1:10" x14ac:dyDescent="0.25">
      <c r="A28" s="48" t="s">
        <v>162</v>
      </c>
      <c r="B28" s="7" t="str">
        <f>'total &amp; 4-yr ave nonservicing'!B29</f>
        <v>Commercial credit reports</v>
      </c>
      <c r="C28" s="7" t="str">
        <f>'total &amp; 4-yr ave nonservicing'!C29</f>
        <v>written</v>
      </c>
      <c r="D28" s="2">
        <v>16</v>
      </c>
      <c r="E28" s="2">
        <f>'total &amp; 4-yr ave nonservicing'!E29</f>
        <v>1</v>
      </c>
      <c r="F28" s="2">
        <f t="shared" si="3"/>
        <v>16</v>
      </c>
      <c r="G28" s="14">
        <f>'total &amp; 4-yr ave nonservicing'!G29</f>
        <v>1</v>
      </c>
      <c r="H28" s="2">
        <f t="shared" si="2"/>
        <v>16</v>
      </c>
      <c r="I28" s="3">
        <v>36.979999999999997</v>
      </c>
      <c r="J28" s="43">
        <f t="shared" si="0"/>
        <v>591.67999999999995</v>
      </c>
    </row>
    <row r="29" spans="1:10" x14ac:dyDescent="0.25">
      <c r="A29" s="48" t="s">
        <v>155</v>
      </c>
      <c r="B29" s="7" t="str">
        <f>'total &amp; 4-yr ave nonservicing'!B30</f>
        <v>Financial Statements - Construction</v>
      </c>
      <c r="C29" s="7" t="str">
        <f>'total &amp; 4-yr ave nonservicing'!C30</f>
        <v>written</v>
      </c>
      <c r="D29" s="2">
        <v>10</v>
      </c>
      <c r="E29" s="2">
        <f>'total &amp; 4-yr ave nonservicing'!E30</f>
        <v>1</v>
      </c>
      <c r="F29" s="2">
        <f t="shared" si="3"/>
        <v>10</v>
      </c>
      <c r="G29" s="14">
        <f>'total &amp; 4-yr ave nonservicing'!G30</f>
        <v>9</v>
      </c>
      <c r="H29" s="2">
        <f t="shared" si="2"/>
        <v>90</v>
      </c>
      <c r="I29" s="3">
        <v>36.979999999999997</v>
      </c>
      <c r="J29" s="43">
        <f t="shared" si="0"/>
        <v>3328.2</v>
      </c>
    </row>
    <row r="30" spans="1:10" x14ac:dyDescent="0.25">
      <c r="A30" s="48" t="s">
        <v>155</v>
      </c>
      <c r="B30" s="7" t="str">
        <f>'total &amp; 4-yr ave nonservicing'!B31</f>
        <v>Financial Statements - Retrofit</v>
      </c>
      <c r="C30" s="7" t="str">
        <f>'total &amp; 4-yr ave nonservicing'!C31</f>
        <v>written</v>
      </c>
      <c r="D30" s="2">
        <v>6</v>
      </c>
      <c r="E30" s="2">
        <f>'total &amp; 4-yr ave nonservicing'!E31</f>
        <v>1</v>
      </c>
      <c r="F30" s="2">
        <f t="shared" si="3"/>
        <v>6</v>
      </c>
      <c r="G30" s="14">
        <f>'total &amp; 4-yr ave nonservicing'!G31</f>
        <v>9</v>
      </c>
      <c r="H30" s="2">
        <f t="shared" si="2"/>
        <v>54</v>
      </c>
      <c r="I30" s="3">
        <v>36.979999999999997</v>
      </c>
      <c r="J30" s="43">
        <f t="shared" si="0"/>
        <v>1996.9199999999998</v>
      </c>
    </row>
    <row r="31" spans="1:10" x14ac:dyDescent="0.25">
      <c r="A31" s="48" t="s">
        <v>153</v>
      </c>
      <c r="B31" s="7" t="str">
        <f>'total &amp; 4-yr ave nonservicing'!B32</f>
        <v>Feasibility Studies - Construction</v>
      </c>
      <c r="C31" s="7" t="str">
        <f>'total &amp; 4-yr ave nonservicing'!C32</f>
        <v>written</v>
      </c>
      <c r="D31" s="2">
        <v>16</v>
      </c>
      <c r="E31" s="2">
        <f>'total &amp; 4-yr ave nonservicing'!E32</f>
        <v>1</v>
      </c>
      <c r="F31" s="2">
        <f t="shared" si="3"/>
        <v>16</v>
      </c>
      <c r="G31" s="14">
        <f>'total &amp; 4-yr ave nonservicing'!G32</f>
        <v>48</v>
      </c>
      <c r="H31" s="2">
        <f t="shared" si="2"/>
        <v>768</v>
      </c>
      <c r="I31" s="3">
        <v>36.979999999999997</v>
      </c>
      <c r="J31" s="43">
        <f t="shared" si="0"/>
        <v>28400.639999999999</v>
      </c>
    </row>
    <row r="32" spans="1:10" x14ac:dyDescent="0.25">
      <c r="A32" s="48" t="s">
        <v>153</v>
      </c>
      <c r="B32" s="7" t="str">
        <f>'total &amp; 4-yr ave nonservicing'!B33</f>
        <v>Feasibility Studies - Retrofit</v>
      </c>
      <c r="C32" s="7" t="str">
        <f>'total &amp; 4-yr ave nonservicing'!C33</f>
        <v>written</v>
      </c>
      <c r="D32" s="2">
        <v>16</v>
      </c>
      <c r="E32" s="2">
        <f>'total &amp; 4-yr ave nonservicing'!E33</f>
        <v>1</v>
      </c>
      <c r="F32" s="2">
        <f t="shared" si="3"/>
        <v>16</v>
      </c>
      <c r="G32" s="14">
        <f>'total &amp; 4-yr ave nonservicing'!G33</f>
        <v>40</v>
      </c>
      <c r="H32" s="2">
        <f t="shared" si="2"/>
        <v>640</v>
      </c>
      <c r="I32" s="3">
        <v>36.979999999999997</v>
      </c>
      <c r="J32" s="43">
        <f t="shared" si="0"/>
        <v>23667.199999999997</v>
      </c>
    </row>
    <row r="33" spans="1:10" x14ac:dyDescent="0.25">
      <c r="A33" s="48" t="s">
        <v>154</v>
      </c>
      <c r="B33" s="7" t="str">
        <f>'total &amp; 4-yr ave nonservicing'!B34</f>
        <v>Proposed/sample loan agreement</v>
      </c>
      <c r="C33" s="7" t="str">
        <f>'total &amp; 4-yr ave nonservicing'!C34</f>
        <v>written</v>
      </c>
      <c r="D33" s="2">
        <v>16</v>
      </c>
      <c r="E33" s="2">
        <f>'total &amp; 4-yr ave nonservicing'!E34</f>
        <v>1</v>
      </c>
      <c r="F33" s="2">
        <f t="shared" si="3"/>
        <v>16</v>
      </c>
      <c r="G33" s="14">
        <f>'total &amp; 4-yr ave nonservicing'!G34</f>
        <v>2</v>
      </c>
      <c r="H33" s="2">
        <f t="shared" si="2"/>
        <v>32</v>
      </c>
      <c r="I33" s="3">
        <v>36.979999999999997</v>
      </c>
      <c r="J33" s="43">
        <f t="shared" si="0"/>
        <v>1183.3599999999999</v>
      </c>
    </row>
    <row r="34" spans="1:10" ht="26.4" x14ac:dyDescent="0.25">
      <c r="A34" s="48" t="s">
        <v>164</v>
      </c>
      <c r="B34" s="7" t="str">
        <f>'total &amp; 4-yr ave nonservicing'!B35</f>
        <v>Certification for contracts, grants, and loans," 7 CFR 3019.110, if loan exceeds $150,000</v>
      </c>
      <c r="C34" s="7" t="str">
        <f>'total &amp; 4-yr ave nonservicing'!C35</f>
        <v>RD 1940-Q, Exhibit A-2</v>
      </c>
      <c r="D34" s="2">
        <v>2</v>
      </c>
      <c r="E34" s="2">
        <f>'total &amp; 4-yr ave nonservicing'!E35</f>
        <v>1</v>
      </c>
      <c r="F34" s="2">
        <f t="shared" si="3"/>
        <v>2</v>
      </c>
      <c r="G34" s="14">
        <f>'total &amp; 4-yr ave nonservicing'!G35</f>
        <v>0.25</v>
      </c>
      <c r="H34" s="2">
        <f t="shared" si="2"/>
        <v>0.5</v>
      </c>
      <c r="I34" s="3">
        <v>36.979999999999997</v>
      </c>
      <c r="J34" s="43">
        <f t="shared" si="0"/>
        <v>18.489999999999998</v>
      </c>
    </row>
    <row r="35" spans="1:10" ht="27" customHeight="1" x14ac:dyDescent="0.25">
      <c r="A35" s="48" t="s">
        <v>163</v>
      </c>
      <c r="B35" s="7" t="str">
        <f>'total &amp; 4-yr ave nonservicing'!B36</f>
        <v>Requirements after construction, periodic reports</v>
      </c>
      <c r="C35" s="7" t="str">
        <f>'total &amp; 4-yr ave nonservicing'!C36</f>
        <v>written</v>
      </c>
      <c r="D35" s="2">
        <v>2</v>
      </c>
      <c r="E35" s="2">
        <f>'total &amp; 4-yr ave nonservicing'!E36</f>
        <v>1</v>
      </c>
      <c r="F35" s="2">
        <f t="shared" si="3"/>
        <v>2</v>
      </c>
      <c r="G35" s="14">
        <f>'total &amp; 4-yr ave nonservicing'!G36</f>
        <v>2</v>
      </c>
      <c r="H35" s="2">
        <f t="shared" si="2"/>
        <v>4</v>
      </c>
      <c r="I35" s="3">
        <v>36.979999999999997</v>
      </c>
      <c r="J35" s="43">
        <f t="shared" si="0"/>
        <v>147.91999999999999</v>
      </c>
    </row>
    <row r="36" spans="1:10" ht="15" customHeight="1" x14ac:dyDescent="0.25">
      <c r="A36" s="48" t="s">
        <v>163</v>
      </c>
      <c r="B36" s="7" t="str">
        <f>'total &amp; 4-yr ave nonservicing'!B37</f>
        <v>Annual Lender inspections</v>
      </c>
      <c r="C36" s="7" t="str">
        <f>'total &amp; 4-yr ave nonservicing'!C37</f>
        <v>visit</v>
      </c>
      <c r="D36" s="2">
        <v>2</v>
      </c>
      <c r="E36" s="2">
        <f>'total &amp; 4-yr ave nonservicing'!E37</f>
        <v>1</v>
      </c>
      <c r="F36" s="2">
        <f t="shared" si="3"/>
        <v>2</v>
      </c>
      <c r="G36" s="14">
        <f>'total &amp; 4-yr ave nonservicing'!G37</f>
        <v>8</v>
      </c>
      <c r="H36" s="2">
        <f t="shared" si="2"/>
        <v>16</v>
      </c>
      <c r="I36" s="3">
        <v>36.979999999999997</v>
      </c>
      <c r="J36" s="43">
        <f t="shared" si="0"/>
        <v>591.67999999999995</v>
      </c>
    </row>
    <row r="37" spans="1:10" ht="20.25" customHeight="1" x14ac:dyDescent="0.25">
      <c r="A37" s="51"/>
      <c r="B37" s="7" t="s">
        <v>68</v>
      </c>
      <c r="C37" s="7"/>
      <c r="D37" s="2"/>
      <c r="E37" s="2"/>
      <c r="F37" s="47">
        <f>SUM(F7:F36)</f>
        <v>232</v>
      </c>
      <c r="G37" s="14"/>
      <c r="H37" s="47">
        <f>SUM(H7:H36)</f>
        <v>2445</v>
      </c>
      <c r="I37" s="3">
        <v>36.979999999999997</v>
      </c>
      <c r="J37" s="43">
        <f>SUM(J7:J36)</f>
        <v>90416.099999999991</v>
      </c>
    </row>
    <row r="38" spans="1:10" ht="15" customHeight="1" x14ac:dyDescent="0.25">
      <c r="A38" s="52" t="str">
        <f>'total &amp; 4-yr ave nonservicing'!A39</f>
        <v>REPORTING REQUIREMENTS - FORMS</v>
      </c>
      <c r="B38" s="7"/>
      <c r="C38" s="7"/>
      <c r="D38" s="2"/>
      <c r="E38" s="2"/>
      <c r="F38" s="2"/>
      <c r="G38" s="14"/>
      <c r="H38" s="2"/>
      <c r="I38" s="3">
        <v>36.979999999999997</v>
      </c>
      <c r="J38" s="43"/>
    </row>
    <row r="39" spans="1:10" ht="15" customHeight="1" x14ac:dyDescent="0.25">
      <c r="A39" s="51"/>
      <c r="B39" s="6" t="s">
        <v>72</v>
      </c>
      <c r="C39" s="7"/>
      <c r="D39" s="2"/>
      <c r="E39" s="2"/>
      <c r="F39" s="2"/>
      <c r="G39" s="14"/>
      <c r="H39" s="2"/>
      <c r="I39" s="3">
        <v>36.979999999999997</v>
      </c>
      <c r="J39" s="43"/>
    </row>
    <row r="40" spans="1:10" ht="27.75" customHeight="1" x14ac:dyDescent="0.25">
      <c r="A40" s="51" t="str">
        <f>'total &amp; 4-yr ave nonservicing'!A41</f>
        <v>4279.261</v>
      </c>
      <c r="B40" s="7" t="s">
        <v>84</v>
      </c>
      <c r="C40" s="7" t="s">
        <v>128</v>
      </c>
      <c r="D40" s="2">
        <v>16</v>
      </c>
      <c r="E40" s="2">
        <v>1</v>
      </c>
      <c r="F40" s="2">
        <f>(D40)*(E40)</f>
        <v>16</v>
      </c>
      <c r="G40" s="14">
        <f>'total &amp; 4-yr ave nonservicing'!G41</f>
        <v>4</v>
      </c>
      <c r="H40" s="2">
        <f>(F40)*(G40)</f>
        <v>64</v>
      </c>
      <c r="I40" s="3">
        <v>36.979999999999997</v>
      </c>
      <c r="J40" s="43">
        <f>(H40)*(I40)</f>
        <v>2366.7199999999998</v>
      </c>
    </row>
    <row r="41" spans="1:10" ht="24.75" customHeight="1" x14ac:dyDescent="0.25">
      <c r="A41" s="51">
        <f>'total &amp; 4-yr ave nonservicing'!A42</f>
        <v>0</v>
      </c>
      <c r="B41" s="7" t="s">
        <v>34</v>
      </c>
      <c r="C41" s="7" t="s">
        <v>129</v>
      </c>
      <c r="D41" s="2">
        <v>16</v>
      </c>
      <c r="E41" s="2">
        <v>1</v>
      </c>
      <c r="F41" s="2">
        <f>(D41)*(E41)</f>
        <v>16</v>
      </c>
      <c r="G41" s="14">
        <f>'total &amp; 4-yr ave nonservicing'!G42</f>
        <v>0.16</v>
      </c>
      <c r="H41" s="2">
        <f>(F41)*(G41)</f>
        <v>2.56</v>
      </c>
      <c r="I41" s="3">
        <v>36.979999999999997</v>
      </c>
      <c r="J41" s="43">
        <f>(H41)*(I41)</f>
        <v>94.66879999999999</v>
      </c>
    </row>
    <row r="42" spans="1:10" ht="28.5" customHeight="1" x14ac:dyDescent="0.25">
      <c r="A42" s="51">
        <f>'total &amp; 4-yr ave nonservicing'!A43</f>
        <v>0</v>
      </c>
      <c r="B42" s="7" t="s">
        <v>35</v>
      </c>
      <c r="C42" s="7" t="s">
        <v>36</v>
      </c>
      <c r="D42" s="2">
        <v>16</v>
      </c>
      <c r="E42" s="2">
        <v>1</v>
      </c>
      <c r="F42" s="2">
        <f>(D42)*(E42)</f>
        <v>16</v>
      </c>
      <c r="G42" s="14">
        <f>'total &amp; 4-yr ave nonservicing'!G43</f>
        <v>0.25</v>
      </c>
      <c r="H42" s="2">
        <f>(F42)*(G42)</f>
        <v>4</v>
      </c>
      <c r="I42" s="3">
        <v>36.979999999999997</v>
      </c>
      <c r="J42" s="43">
        <f>(H42)*(I42)</f>
        <v>147.91999999999999</v>
      </c>
    </row>
    <row r="43" spans="1:10" ht="26.25" customHeight="1" x14ac:dyDescent="0.25">
      <c r="A43" s="51">
        <f>'total &amp; 4-yr ave nonservicing'!A44</f>
        <v>0</v>
      </c>
      <c r="B43" s="7" t="s">
        <v>37</v>
      </c>
      <c r="C43" s="7" t="s">
        <v>130</v>
      </c>
      <c r="D43" s="2">
        <v>16</v>
      </c>
      <c r="E43" s="2">
        <v>1</v>
      </c>
      <c r="F43" s="2">
        <f>(D43)*(E43)</f>
        <v>16</v>
      </c>
      <c r="G43" s="14">
        <f>'total &amp; 4-yr ave nonservicing'!G44</f>
        <v>0.16</v>
      </c>
      <c r="H43" s="2">
        <f>(F43)*(G43)</f>
        <v>2.56</v>
      </c>
      <c r="I43" s="3">
        <v>36.979999999999997</v>
      </c>
      <c r="J43" s="43">
        <f>(H43)*(I43)</f>
        <v>94.66879999999999</v>
      </c>
    </row>
    <row r="44" spans="1:10" ht="26.25" customHeight="1" x14ac:dyDescent="0.25">
      <c r="A44" s="51">
        <f>'total &amp; 4-yr ave nonservicing'!A45</f>
        <v>0</v>
      </c>
      <c r="B44" s="7" t="s">
        <v>38</v>
      </c>
      <c r="C44" s="7" t="s">
        <v>137</v>
      </c>
      <c r="D44" s="2">
        <v>16</v>
      </c>
      <c r="E44" s="2">
        <v>1</v>
      </c>
      <c r="F44" s="2">
        <f>(D44)*(E44)</f>
        <v>16</v>
      </c>
      <c r="G44" s="14">
        <f>'total &amp; 4-yr ave nonservicing'!G45</f>
        <v>0.25</v>
      </c>
      <c r="H44" s="2">
        <f>(F44)*(G44)</f>
        <v>4</v>
      </c>
      <c r="I44" s="3">
        <v>36.979999999999997</v>
      </c>
      <c r="J44" s="43">
        <f>(H44)*(I44)</f>
        <v>147.91999999999999</v>
      </c>
    </row>
    <row r="45" spans="1:10" ht="13.5" customHeight="1" x14ac:dyDescent="0.25">
      <c r="A45" s="51"/>
      <c r="B45" s="6" t="s">
        <v>82</v>
      </c>
      <c r="C45" s="7"/>
      <c r="D45" s="2"/>
      <c r="E45" s="2"/>
      <c r="F45" s="2"/>
      <c r="G45" s="14"/>
      <c r="H45" s="2"/>
      <c r="I45" s="3">
        <v>36.979999999999997</v>
      </c>
      <c r="J45" s="43"/>
    </row>
    <row r="46" spans="1:10" ht="27.75" customHeight="1" x14ac:dyDescent="0.25">
      <c r="A46" s="51" t="str">
        <f>'total &amp; 4-yr ave nonservicing'!A47</f>
        <v>4279.173</v>
      </c>
      <c r="B46" s="7" t="s">
        <v>60</v>
      </c>
      <c r="C46" s="7" t="s">
        <v>131</v>
      </c>
      <c r="D46" s="2">
        <v>2</v>
      </c>
      <c r="E46" s="2">
        <v>1</v>
      </c>
      <c r="F46" s="2">
        <f>(D46)*(E46)</f>
        <v>2</v>
      </c>
      <c r="G46" s="14">
        <f>'total &amp; 4-yr ave nonservicing'!G47</f>
        <v>1.5</v>
      </c>
      <c r="H46" s="2">
        <f>(F46)*(G46)</f>
        <v>3</v>
      </c>
      <c r="I46" s="3">
        <v>36.979999999999997</v>
      </c>
      <c r="J46" s="43">
        <f>(H46)*(I46)</f>
        <v>110.94</v>
      </c>
    </row>
    <row r="47" spans="1:10" ht="15.75" customHeight="1" x14ac:dyDescent="0.25">
      <c r="A47" s="51"/>
      <c r="B47" s="6" t="s">
        <v>80</v>
      </c>
      <c r="C47" s="7"/>
      <c r="D47" s="2"/>
      <c r="E47" s="2"/>
      <c r="F47" s="2"/>
      <c r="G47" s="14"/>
      <c r="H47" s="2"/>
      <c r="I47" s="3">
        <v>36.979999999999997</v>
      </c>
      <c r="J47" s="43"/>
    </row>
    <row r="48" spans="1:10" ht="26.4" x14ac:dyDescent="0.25">
      <c r="A48" s="51" t="str">
        <f>'total &amp; 4-yr ave nonservicing'!A49</f>
        <v>4279.186(a)</v>
      </c>
      <c r="B48" s="7" t="s">
        <v>70</v>
      </c>
      <c r="C48" s="7" t="s">
        <v>134</v>
      </c>
      <c r="D48" s="2">
        <v>2</v>
      </c>
      <c r="E48" s="2">
        <v>1</v>
      </c>
      <c r="F48" s="2">
        <f>(D48)*(E48)</f>
        <v>2</v>
      </c>
      <c r="G48" s="14">
        <f>'total &amp; 4-yr ave nonservicing'!G49</f>
        <v>2</v>
      </c>
      <c r="H48" s="2">
        <f>(F48)*(G48)</f>
        <v>4</v>
      </c>
      <c r="I48" s="3">
        <v>36.979999999999997</v>
      </c>
      <c r="J48" s="43">
        <f>(H48)*(I48)</f>
        <v>147.91999999999999</v>
      </c>
    </row>
    <row r="49" spans="1:10" ht="27.75" customHeight="1" x14ac:dyDescent="0.25">
      <c r="A49" s="51" t="str">
        <f>'total &amp; 4-yr ave nonservicing'!A50</f>
        <v>4279.186(a)(3)</v>
      </c>
      <c r="B49" s="7" t="s">
        <v>61</v>
      </c>
      <c r="C49" s="7" t="s">
        <v>135</v>
      </c>
      <c r="D49" s="2">
        <v>2</v>
      </c>
      <c r="E49" s="2">
        <v>1</v>
      </c>
      <c r="F49" s="2">
        <f>(D49)*(E49)</f>
        <v>2</v>
      </c>
      <c r="G49" s="14">
        <f>'total &amp; 4-yr ave nonservicing'!G50</f>
        <v>1</v>
      </c>
      <c r="H49" s="2">
        <f>(F49)*(G49)</f>
        <v>2</v>
      </c>
      <c r="I49" s="3">
        <v>36.979999999999997</v>
      </c>
      <c r="J49" s="43">
        <f>(H49)*(I49)</f>
        <v>73.959999999999994</v>
      </c>
    </row>
    <row r="50" spans="1:10" ht="26.4" x14ac:dyDescent="0.25">
      <c r="A50" s="51" t="str">
        <f>'total &amp; 4-yr ave nonservicing'!A51</f>
        <v>4279.75(a)</v>
      </c>
      <c r="B50" s="7" t="s">
        <v>59</v>
      </c>
      <c r="C50" s="7" t="s">
        <v>136</v>
      </c>
      <c r="D50" s="2">
        <v>2</v>
      </c>
      <c r="E50" s="2">
        <v>1</v>
      </c>
      <c r="F50" s="2">
        <f>(D50)*(E50)</f>
        <v>2</v>
      </c>
      <c r="G50" s="14">
        <f>'total &amp; 4-yr ave nonservicing'!G51</f>
        <v>0.33</v>
      </c>
      <c r="H50" s="2">
        <f>(F50)*(G50)</f>
        <v>0.66</v>
      </c>
      <c r="I50" s="3">
        <v>36.979999999999997</v>
      </c>
      <c r="J50" s="43">
        <f>(H50)*(I50)</f>
        <v>24.4068</v>
      </c>
    </row>
    <row r="51" spans="1:10" x14ac:dyDescent="0.25">
      <c r="A51" s="27"/>
      <c r="B51" s="28" t="s">
        <v>68</v>
      </c>
      <c r="C51" s="28"/>
      <c r="D51" s="29"/>
      <c r="E51" s="29"/>
      <c r="F51" s="29">
        <f>SUM(F39:F50)</f>
        <v>88</v>
      </c>
      <c r="G51" s="29"/>
      <c r="H51" s="29">
        <f>SUM(H39:H50)</f>
        <v>86.78</v>
      </c>
      <c r="I51" s="30"/>
      <c r="J51" s="30">
        <f>SUM(J39:J50)</f>
        <v>3209.1244000000002</v>
      </c>
    </row>
    <row r="53" spans="1:10" x14ac:dyDescent="0.25">
      <c r="B53" s="9" t="s">
        <v>78</v>
      </c>
      <c r="F53" s="31">
        <f>+F37+F51</f>
        <v>320</v>
      </c>
      <c r="H53" s="31">
        <f>+H37+H51</f>
        <v>2531.7800000000002</v>
      </c>
      <c r="J53" s="8">
        <f>+J37+J51</f>
        <v>93625.224399999992</v>
      </c>
    </row>
    <row r="54" spans="1:10" ht="41.25" customHeight="1" x14ac:dyDescent="0.25">
      <c r="A54" s="9" t="s">
        <v>145</v>
      </c>
      <c r="B54" s="122" t="s">
        <v>267</v>
      </c>
      <c r="C54" s="123"/>
      <c r="D54" s="123"/>
      <c r="E54" s="123"/>
      <c r="F54" s="123"/>
      <c r="G54" s="123"/>
      <c r="H54" s="123"/>
      <c r="I54" s="123"/>
      <c r="J54" s="123"/>
    </row>
    <row r="55" spans="1:10" ht="39.75" customHeight="1" x14ac:dyDescent="0.25">
      <c r="A55" s="9" t="s">
        <v>146</v>
      </c>
      <c r="B55" s="122" t="s">
        <v>266</v>
      </c>
      <c r="C55" s="123"/>
      <c r="D55" s="123"/>
      <c r="E55" s="123"/>
      <c r="F55" s="123"/>
      <c r="G55" s="123"/>
      <c r="H55" s="123"/>
      <c r="I55" s="123"/>
      <c r="J55" s="123"/>
    </row>
    <row r="56" spans="1:10" ht="24.75" customHeight="1" x14ac:dyDescent="0.25"/>
    <row r="57" spans="1:10" ht="12.75" customHeight="1" x14ac:dyDescent="0.25"/>
    <row r="60" spans="1:10" ht="25.5" customHeight="1" x14ac:dyDescent="0.25"/>
    <row r="70" ht="12.75" customHeight="1" x14ac:dyDescent="0.25"/>
    <row r="73" ht="27" customHeight="1" x14ac:dyDescent="0.25"/>
    <row r="82" ht="12.75" customHeight="1" x14ac:dyDescent="0.25"/>
  </sheetData>
  <sortState ref="A8:J37">
    <sortCondition ref="A8:A37"/>
  </sortState>
  <mergeCells count="2">
    <mergeCell ref="B54:J54"/>
    <mergeCell ref="B55:J5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zoomScale="80" zoomScaleNormal="80" zoomScaleSheetLayoutView="110" workbookViewId="0">
      <pane ySplit="5" topLeftCell="A37" activePane="bottomLeft" state="frozen"/>
      <selection pane="bottomLeft" activeCell="I37" sqref="I37"/>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11.1093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36"/>
      <c r="B1" s="36"/>
      <c r="C1" s="39"/>
      <c r="D1" s="36"/>
      <c r="E1" s="36" t="s">
        <v>0</v>
      </c>
      <c r="F1" s="36" t="s">
        <v>1</v>
      </c>
      <c r="G1" s="36" t="s">
        <v>2</v>
      </c>
      <c r="H1" s="36" t="s">
        <v>3</v>
      </c>
      <c r="I1" s="36"/>
      <c r="J1" s="36" t="s">
        <v>4</v>
      </c>
    </row>
    <row r="2" spans="1:10" x14ac:dyDescent="0.25">
      <c r="A2" s="37"/>
      <c r="B2" s="37"/>
      <c r="C2" s="40" t="s">
        <v>5</v>
      </c>
      <c r="D2" s="37" t="s">
        <v>2</v>
      </c>
      <c r="E2" s="37" t="s">
        <v>6</v>
      </c>
      <c r="F2" s="37" t="s">
        <v>7</v>
      </c>
      <c r="G2" s="37" t="s">
        <v>8</v>
      </c>
      <c r="H2" s="37" t="s">
        <v>9</v>
      </c>
      <c r="I2" s="37" t="s">
        <v>10</v>
      </c>
      <c r="J2" s="37" t="s">
        <v>11</v>
      </c>
    </row>
    <row r="3" spans="1:10" x14ac:dyDescent="0.25">
      <c r="A3" s="37" t="s">
        <v>81</v>
      </c>
      <c r="B3" s="37" t="s">
        <v>12</v>
      </c>
      <c r="C3" s="40" t="s">
        <v>13</v>
      </c>
      <c r="D3" s="37" t="s">
        <v>14</v>
      </c>
      <c r="E3" s="37" t="s">
        <v>15</v>
      </c>
      <c r="F3" s="37" t="s">
        <v>16</v>
      </c>
      <c r="G3" s="37" t="s">
        <v>17</v>
      </c>
      <c r="H3" s="37" t="s">
        <v>18</v>
      </c>
      <c r="I3" s="37" t="s">
        <v>19</v>
      </c>
      <c r="J3" s="37" t="s">
        <v>20</v>
      </c>
    </row>
    <row r="4" spans="1:10" x14ac:dyDescent="0.25">
      <c r="A4" s="37"/>
      <c r="B4" s="37"/>
      <c r="C4" s="40"/>
      <c r="D4" s="37"/>
      <c r="E4" s="37"/>
      <c r="F4" s="37"/>
      <c r="G4" s="37"/>
      <c r="H4" s="37"/>
      <c r="I4" s="37"/>
      <c r="J4" s="37"/>
    </row>
    <row r="5" spans="1:10" ht="13.8" thickBot="1" x14ac:dyDescent="0.3">
      <c r="A5" s="38" t="s">
        <v>21</v>
      </c>
      <c r="B5" s="38" t="s">
        <v>22</v>
      </c>
      <c r="C5" s="41" t="s">
        <v>23</v>
      </c>
      <c r="D5" s="38" t="s">
        <v>24</v>
      </c>
      <c r="E5" s="38" t="s">
        <v>25</v>
      </c>
      <c r="F5" s="38" t="s">
        <v>26</v>
      </c>
      <c r="G5" s="38" t="s">
        <v>27</v>
      </c>
      <c r="H5" s="38" t="s">
        <v>28</v>
      </c>
      <c r="I5" s="38" t="s">
        <v>29</v>
      </c>
      <c r="J5" s="38" t="s">
        <v>30</v>
      </c>
    </row>
    <row r="6" spans="1:10" ht="19.5" customHeight="1" x14ac:dyDescent="0.25">
      <c r="A6" s="32" t="s">
        <v>123</v>
      </c>
      <c r="B6" s="33"/>
      <c r="C6" s="34"/>
      <c r="D6" s="33"/>
      <c r="E6" s="33"/>
      <c r="F6" s="33"/>
      <c r="G6" s="33"/>
      <c r="H6" s="33"/>
      <c r="I6" s="5"/>
      <c r="J6" s="5"/>
    </row>
    <row r="7" spans="1:10" x14ac:dyDescent="0.25">
      <c r="A7" s="48" t="s">
        <v>209</v>
      </c>
      <c r="B7" s="7" t="str">
        <f>'total &amp; 4-yr ave nonservicing'!B7</f>
        <v>Appeals</v>
      </c>
      <c r="C7" s="7" t="str">
        <f>'total &amp; 4-yr ave nonservicing'!C7</f>
        <v>written</v>
      </c>
      <c r="D7" s="2">
        <v>1</v>
      </c>
      <c r="E7" s="2">
        <f>'total &amp; 4-yr ave nonservicing'!E7</f>
        <v>1</v>
      </c>
      <c r="F7" s="2">
        <f>(D7)*(E7)</f>
        <v>1</v>
      </c>
      <c r="G7" s="14">
        <f>'total &amp; 4-yr ave nonservicing'!G7</f>
        <v>12</v>
      </c>
      <c r="H7" s="2">
        <f>(F7)*(G7)</f>
        <v>12</v>
      </c>
      <c r="I7" s="3">
        <v>36.979999999999997</v>
      </c>
      <c r="J7" s="43">
        <f>(H7)*(I7)</f>
        <v>443.76</v>
      </c>
    </row>
    <row r="8" spans="1:10" x14ac:dyDescent="0.25">
      <c r="A8" s="48" t="s">
        <v>178</v>
      </c>
      <c r="B8" s="7" t="str">
        <f>'total &amp; 4-yr ave nonservicing'!B8</f>
        <v>Sale or assignment of guarantee</v>
      </c>
      <c r="C8" s="7" t="str">
        <f>'total &amp; 4-yr ave nonservicing'!C8</f>
        <v>written</v>
      </c>
      <c r="D8" s="2">
        <v>1</v>
      </c>
      <c r="E8" s="2" t="str">
        <f>'total &amp; 4-yr ave nonservicing'!E8</f>
        <v>on occasion</v>
      </c>
      <c r="F8" s="2">
        <f>D8</f>
        <v>1</v>
      </c>
      <c r="G8" s="14">
        <f>'total &amp; 4-yr ave nonservicing'!G8</f>
        <v>0.5</v>
      </c>
      <c r="H8" s="2">
        <f>(F8)*(G8)</f>
        <v>0.5</v>
      </c>
      <c r="I8" s="3">
        <v>36.979999999999997</v>
      </c>
      <c r="J8" s="43">
        <f t="shared" ref="J8:J36" si="0">(H8)*(I8)</f>
        <v>18.489999999999998</v>
      </c>
    </row>
    <row r="9" spans="1:10" x14ac:dyDescent="0.25">
      <c r="A9" s="48" t="s">
        <v>179</v>
      </c>
      <c r="B9" s="7" t="str">
        <f>'total &amp; 4-yr ave nonservicing'!B9</f>
        <v>Repurchase from holder</v>
      </c>
      <c r="C9" s="7" t="str">
        <f>'total &amp; 4-yr ave nonservicing'!C9</f>
        <v>written</v>
      </c>
      <c r="D9" s="2">
        <v>2</v>
      </c>
      <c r="E9" s="2" t="str">
        <f>'total &amp; 4-yr ave nonservicing'!E9</f>
        <v>on occasion</v>
      </c>
      <c r="F9" s="2">
        <f t="shared" ref="F9:F11" si="1">D9</f>
        <v>2</v>
      </c>
      <c r="G9" s="14">
        <f>'total &amp; 4-yr ave nonservicing'!G9</f>
        <v>2.5</v>
      </c>
      <c r="H9" s="2">
        <f>(F9)*(G9)</f>
        <v>5</v>
      </c>
      <c r="I9" s="3">
        <v>36.979999999999997</v>
      </c>
      <c r="J9" s="43">
        <f t="shared" si="0"/>
        <v>184.89999999999998</v>
      </c>
    </row>
    <row r="10" spans="1:10" x14ac:dyDescent="0.25">
      <c r="A10" s="48" t="s">
        <v>180</v>
      </c>
      <c r="B10" s="7" t="str">
        <f>'total &amp; 4-yr ave nonservicing'!B10</f>
        <v>Replacement of document</v>
      </c>
      <c r="C10" s="7" t="str">
        <f>'total &amp; 4-yr ave nonservicing'!C10</f>
        <v>written</v>
      </c>
      <c r="D10" s="2">
        <v>2</v>
      </c>
      <c r="E10" s="2" t="str">
        <f>'total &amp; 4-yr ave nonservicing'!E10</f>
        <v>on occasion</v>
      </c>
      <c r="F10" s="2">
        <f t="shared" si="1"/>
        <v>2</v>
      </c>
      <c r="G10" s="14">
        <f>'total &amp; 4-yr ave nonservicing'!G10</f>
        <v>2</v>
      </c>
      <c r="H10" s="2">
        <f>(F10)*(G10)</f>
        <v>4</v>
      </c>
      <c r="I10" s="3">
        <v>36.979999999999997</v>
      </c>
      <c r="J10" s="43">
        <f t="shared" si="0"/>
        <v>147.91999999999999</v>
      </c>
    </row>
    <row r="11" spans="1:10" x14ac:dyDescent="0.25">
      <c r="A11" s="48" t="s">
        <v>200</v>
      </c>
      <c r="B11" s="7" t="str">
        <f>'total &amp; 4-yr ave nonservicing'!B11</f>
        <v>Interest rate change</v>
      </c>
      <c r="C11" s="7" t="str">
        <f>'total &amp; 4-yr ave nonservicing'!C11</f>
        <v>letter</v>
      </c>
      <c r="D11" s="2">
        <v>3</v>
      </c>
      <c r="E11" s="2" t="str">
        <f>'total &amp; 4-yr ave nonservicing'!E11</f>
        <v>on occasion</v>
      </c>
      <c r="F11" s="2">
        <f t="shared" si="1"/>
        <v>3</v>
      </c>
      <c r="G11" s="14">
        <f>'total &amp; 4-yr ave nonservicing'!G11</f>
        <v>0.5</v>
      </c>
      <c r="H11" s="2">
        <f>(F11)*(G11)</f>
        <v>1.5</v>
      </c>
      <c r="I11" s="3">
        <v>36.979999999999997</v>
      </c>
      <c r="J11" s="43">
        <f t="shared" si="0"/>
        <v>55.47</v>
      </c>
    </row>
    <row r="12" spans="1:10" x14ac:dyDescent="0.25">
      <c r="A12" s="48" t="s">
        <v>205</v>
      </c>
      <c r="B12" s="7" t="str">
        <f>'total &amp; 4-yr ave nonservicing'!B12</f>
        <v>Hazard insurance</v>
      </c>
      <c r="C12" s="7" t="str">
        <f>'total &amp; 4-yr ave nonservicing'!C12</f>
        <v>assignment</v>
      </c>
      <c r="D12" s="2">
        <v>3</v>
      </c>
      <c r="E12" s="2" t="str">
        <f>'total &amp; 4-yr ave nonservicing'!E12</f>
        <v>on occasion</v>
      </c>
      <c r="F12" s="2">
        <f>D12</f>
        <v>3</v>
      </c>
      <c r="G12" s="14">
        <f>'total &amp; 4-yr ave nonservicing'!G12</f>
        <v>1.5</v>
      </c>
      <c r="H12" s="2">
        <f t="shared" ref="H12:H36" si="2">(F12)*(G12)</f>
        <v>4.5</v>
      </c>
      <c r="I12" s="3">
        <v>36.979999999999997</v>
      </c>
      <c r="J12" s="43">
        <f t="shared" si="0"/>
        <v>166.41</v>
      </c>
    </row>
    <row r="13" spans="1:10" x14ac:dyDescent="0.25">
      <c r="A13" s="48" t="s">
        <v>206</v>
      </c>
      <c r="B13" s="7" t="str">
        <f>'total &amp; 4-yr ave nonservicing'!B13</f>
        <v>Life insurance</v>
      </c>
      <c r="C13" s="7" t="str">
        <f>'total &amp; 4-yr ave nonservicing'!C13</f>
        <v>assignment</v>
      </c>
      <c r="D13" s="2">
        <v>0</v>
      </c>
      <c r="E13" s="2" t="str">
        <f>'total &amp; 4-yr ave nonservicing'!E13</f>
        <v>on occasion</v>
      </c>
      <c r="F13" s="2">
        <f>D13</f>
        <v>0</v>
      </c>
      <c r="G13" s="14">
        <f>'total &amp; 4-yr ave nonservicing'!G13</f>
        <v>1.5</v>
      </c>
      <c r="H13" s="2">
        <f t="shared" si="2"/>
        <v>0</v>
      </c>
      <c r="I13" s="3">
        <v>36.979999999999997</v>
      </c>
      <c r="J13" s="43">
        <f t="shared" si="0"/>
        <v>0</v>
      </c>
    </row>
    <row r="14" spans="1:10" x14ac:dyDescent="0.25">
      <c r="A14" s="48" t="s">
        <v>207</v>
      </c>
      <c r="B14" s="7" t="str">
        <f>'total &amp; 4-yr ave nonservicing'!B14</f>
        <v>Flood and other insurance</v>
      </c>
      <c r="C14" s="7" t="str">
        <f>'total &amp; 4-yr ave nonservicing'!C14</f>
        <v>assignment</v>
      </c>
      <c r="D14" s="2">
        <v>0</v>
      </c>
      <c r="E14" s="2">
        <f>'total &amp; 4-yr ave nonservicing'!E14</f>
        <v>1</v>
      </c>
      <c r="F14" s="2">
        <f>D14</f>
        <v>0</v>
      </c>
      <c r="G14" s="14">
        <f>'total &amp; 4-yr ave nonservicing'!G14</f>
        <v>1.5</v>
      </c>
      <c r="H14" s="2">
        <f t="shared" si="2"/>
        <v>0</v>
      </c>
      <c r="I14" s="3">
        <v>36.979999999999997</v>
      </c>
      <c r="J14" s="43">
        <f t="shared" si="0"/>
        <v>0</v>
      </c>
    </row>
    <row r="15" spans="1:10" x14ac:dyDescent="0.25">
      <c r="A15" s="48" t="s">
        <v>201</v>
      </c>
      <c r="B15" s="7" t="str">
        <f>'total &amp; 4-yr ave nonservicing'!B15</f>
        <v>Appraisal reports</v>
      </c>
      <c r="C15" s="7" t="str">
        <f>'total &amp; 4-yr ave nonservicing'!C15</f>
        <v>written</v>
      </c>
      <c r="D15" s="2">
        <v>0</v>
      </c>
      <c r="E15" s="2">
        <f>'total &amp; 4-yr ave nonservicing'!E15</f>
        <v>1</v>
      </c>
      <c r="F15" s="2">
        <f>D15</f>
        <v>0</v>
      </c>
      <c r="G15" s="14">
        <f>'total &amp; 4-yr ave nonservicing'!G15</f>
        <v>8</v>
      </c>
      <c r="H15" s="2">
        <f t="shared" si="2"/>
        <v>0</v>
      </c>
      <c r="I15" s="3">
        <v>36.979999999999997</v>
      </c>
      <c r="J15" s="43">
        <f t="shared" si="0"/>
        <v>0</v>
      </c>
    </row>
    <row r="16" spans="1:10" ht="26.4" x14ac:dyDescent="0.25">
      <c r="A16" s="48" t="s">
        <v>197</v>
      </c>
      <c r="B16" s="7" t="str">
        <f>'total &amp; 4-yr ave nonservicing'!B16</f>
        <v>Request for Environmental Information</v>
      </c>
      <c r="C16" s="7" t="str">
        <f>'total &amp; 4-yr ave nonservicing'!C16</f>
        <v>RD 1940-20 [0575-0094]</v>
      </c>
      <c r="D16" s="2">
        <v>0</v>
      </c>
      <c r="E16" s="2">
        <f>'total &amp; 4-yr ave nonservicing'!E16</f>
        <v>1</v>
      </c>
      <c r="F16" s="2">
        <f>(D16)*(E16)</f>
        <v>0</v>
      </c>
      <c r="G16" s="14">
        <f>'total &amp; 4-yr ave nonservicing'!G16</f>
        <v>6</v>
      </c>
      <c r="H16" s="2">
        <f t="shared" si="2"/>
        <v>0</v>
      </c>
      <c r="I16" s="3">
        <v>36.979999999999997</v>
      </c>
      <c r="J16" s="43">
        <f t="shared" si="0"/>
        <v>0</v>
      </c>
    </row>
    <row r="17" spans="1:10" ht="15" customHeight="1" x14ac:dyDescent="0.25">
      <c r="A17" s="48" t="s">
        <v>183</v>
      </c>
      <c r="B17" s="7" t="str">
        <f>'total &amp; 4-yr ave nonservicing'!B17</f>
        <v>Transfer of lenders</v>
      </c>
      <c r="C17" s="7" t="str">
        <f>'total &amp; 4-yr ave nonservicing'!C17</f>
        <v>written</v>
      </c>
      <c r="D17" s="2">
        <v>0</v>
      </c>
      <c r="E17" s="2">
        <f>'total &amp; 4-yr ave nonservicing'!E17</f>
        <v>1</v>
      </c>
      <c r="F17" s="2">
        <f>(D17)*(E17)</f>
        <v>0</v>
      </c>
      <c r="G17" s="14">
        <f>'total &amp; 4-yr ave nonservicing'!G17</f>
        <v>1</v>
      </c>
      <c r="H17" s="2">
        <f t="shared" si="2"/>
        <v>0</v>
      </c>
      <c r="I17" s="3">
        <v>36.979999999999997</v>
      </c>
      <c r="J17" s="43">
        <f t="shared" si="0"/>
        <v>0</v>
      </c>
    </row>
    <row r="18" spans="1:10" x14ac:dyDescent="0.25">
      <c r="A18" s="48" t="s">
        <v>184</v>
      </c>
      <c r="B18" s="7" t="str">
        <f>'total &amp; 4-yr ave nonservicing'!B18</f>
        <v>Changes in borrower</v>
      </c>
      <c r="C18" s="7" t="str">
        <f>'total &amp; 4-yr ave nonservicing'!C18</f>
        <v>written</v>
      </c>
      <c r="D18" s="2">
        <v>0</v>
      </c>
      <c r="E18" s="2">
        <f>'total &amp; 4-yr ave nonservicing'!E18</f>
        <v>1</v>
      </c>
      <c r="F18" s="2">
        <f>(D18)*(E18)</f>
        <v>0</v>
      </c>
      <c r="G18" s="14">
        <f>'total &amp; 4-yr ave nonservicing'!G18</f>
        <v>1</v>
      </c>
      <c r="H18" s="2">
        <f t="shared" si="2"/>
        <v>0</v>
      </c>
      <c r="I18" s="3">
        <v>36.979999999999997</v>
      </c>
      <c r="J18" s="43">
        <f t="shared" si="0"/>
        <v>0</v>
      </c>
    </row>
    <row r="19" spans="1:10" ht="15" customHeight="1" x14ac:dyDescent="0.25">
      <c r="A19" s="53" t="s">
        <v>199</v>
      </c>
      <c r="B19" s="7" t="str">
        <f>'total &amp; 4-yr ave nonservicing'!B19</f>
        <v>Conditions precedent to issuance of guarantee</v>
      </c>
      <c r="C19" s="7" t="str">
        <f>'total &amp; 4-yr ave nonservicing'!C19</f>
        <v>written</v>
      </c>
      <c r="D19" s="2">
        <v>6</v>
      </c>
      <c r="E19" s="2">
        <f>'total &amp; 4-yr ave nonservicing'!E19</f>
        <v>1</v>
      </c>
      <c r="F19" s="2">
        <f>(D19)*(E19)</f>
        <v>6</v>
      </c>
      <c r="G19" s="14">
        <f>'total &amp; 4-yr ave nonservicing'!G19</f>
        <v>4</v>
      </c>
      <c r="H19" s="2">
        <f t="shared" si="2"/>
        <v>24</v>
      </c>
      <c r="I19" s="3">
        <v>36.979999999999997</v>
      </c>
      <c r="J19" s="43">
        <f t="shared" si="0"/>
        <v>887.52</v>
      </c>
    </row>
    <row r="20" spans="1:10" x14ac:dyDescent="0.25">
      <c r="A20" s="53" t="s">
        <v>198</v>
      </c>
      <c r="B20" s="7" t="str">
        <f>'total &amp; 4-yr ave nonservicing'!B20</f>
        <v>Issuance of the guarantee</v>
      </c>
      <c r="C20" s="7" t="str">
        <f>'total &amp; 4-yr ave nonservicing'!C20</f>
        <v>written</v>
      </c>
      <c r="D20" s="2">
        <v>6</v>
      </c>
      <c r="E20" s="2">
        <f>'total &amp; 4-yr ave nonservicing'!E20</f>
        <v>1</v>
      </c>
      <c r="F20" s="2">
        <f>D20</f>
        <v>6</v>
      </c>
      <c r="G20" s="14">
        <f>'total &amp; 4-yr ave nonservicing'!G20</f>
        <v>1</v>
      </c>
      <c r="H20" s="2">
        <f t="shared" si="2"/>
        <v>6</v>
      </c>
      <c r="I20" s="3">
        <v>36.979999999999997</v>
      </c>
      <c r="J20" s="43">
        <f t="shared" si="0"/>
        <v>221.88</v>
      </c>
    </row>
    <row r="21" spans="1:10" x14ac:dyDescent="0.25">
      <c r="A21" s="48" t="s">
        <v>182</v>
      </c>
      <c r="B21" s="7" t="str">
        <f>'total &amp; 4-yr ave nonservicing'!B21</f>
        <v>Refusal to execute loan note guarantee</v>
      </c>
      <c r="C21" s="7" t="str">
        <f>'total &amp; 4-yr ave nonservicing'!C21</f>
        <v>written</v>
      </c>
      <c r="D21" s="2">
        <v>0</v>
      </c>
      <c r="E21" s="2">
        <f>'total &amp; 4-yr ave nonservicing'!E21</f>
        <v>1</v>
      </c>
      <c r="F21" s="2">
        <f t="shared" ref="F21:F36" si="3">(D21)*(E21)</f>
        <v>0</v>
      </c>
      <c r="G21" s="14">
        <f>'total &amp; 4-yr ave nonservicing'!G21</f>
        <v>3</v>
      </c>
      <c r="H21" s="2">
        <f t="shared" si="2"/>
        <v>0</v>
      </c>
      <c r="I21" s="3">
        <v>36.979999999999997</v>
      </c>
      <c r="J21" s="43">
        <f t="shared" si="0"/>
        <v>0</v>
      </c>
    </row>
    <row r="22" spans="1:10" ht="26.4" x14ac:dyDescent="0.25">
      <c r="A22" s="48" t="s">
        <v>157</v>
      </c>
      <c r="B22" s="7" t="str">
        <f>'total &amp; 4-yr ave nonservicing'!B23</f>
        <v>Construction Planning and Performing Development</v>
      </c>
      <c r="C22" s="7" t="str">
        <f>'total &amp; 4-yr ave nonservicing'!C23</f>
        <v>written</v>
      </c>
      <c r="D22" s="2">
        <v>6</v>
      </c>
      <c r="E22" s="2">
        <f>'total &amp; 4-yr ave nonservicing'!E23</f>
        <v>1</v>
      </c>
      <c r="F22" s="2">
        <f t="shared" si="3"/>
        <v>6</v>
      </c>
      <c r="G22" s="14">
        <f>'total &amp; 4-yr ave nonservicing'!G23</f>
        <v>8</v>
      </c>
      <c r="H22" s="2">
        <f t="shared" si="2"/>
        <v>48</v>
      </c>
      <c r="I22" s="3">
        <v>36.979999999999997</v>
      </c>
      <c r="J22" s="43">
        <f t="shared" si="0"/>
        <v>1775.04</v>
      </c>
    </row>
    <row r="23" spans="1:10" x14ac:dyDescent="0.25">
      <c r="A23" s="97" t="s">
        <v>259</v>
      </c>
      <c r="B23" s="7" t="str">
        <f>'total &amp; 4-yr ave nonservicing'!B24</f>
        <v>Construction reports - quarterly</v>
      </c>
      <c r="C23" s="7" t="str">
        <f>'total &amp; 4-yr ave nonservicing'!C24</f>
        <v>written</v>
      </c>
      <c r="D23" s="2">
        <v>6</v>
      </c>
      <c r="E23" s="2">
        <f>'total &amp; 4-yr ave nonservicing'!E24</f>
        <v>4</v>
      </c>
      <c r="F23" s="2">
        <f t="shared" si="3"/>
        <v>24</v>
      </c>
      <c r="G23" s="14">
        <f>'total &amp; 4-yr ave nonservicing'!G24</f>
        <v>4</v>
      </c>
      <c r="H23" s="2">
        <f t="shared" si="2"/>
        <v>96</v>
      </c>
      <c r="I23" s="3">
        <v>36.979999999999997</v>
      </c>
      <c r="J23" s="43">
        <f t="shared" si="0"/>
        <v>3550.08</v>
      </c>
    </row>
    <row r="24" spans="1:10" x14ac:dyDescent="0.25">
      <c r="A24" s="48" t="s">
        <v>152</v>
      </c>
      <c r="B24" s="7" t="str">
        <f>'total &amp; 4-yr ave nonservicing'!B25</f>
        <v>Application Narrative - New Construction</v>
      </c>
      <c r="C24" s="7" t="str">
        <f>'total &amp; 4-yr ave nonservicing'!C25</f>
        <v>written</v>
      </c>
      <c r="D24" s="2">
        <v>0</v>
      </c>
      <c r="E24" s="2">
        <f>'total &amp; 4-yr ave nonservicing'!E25</f>
        <v>1</v>
      </c>
      <c r="F24" s="2">
        <f t="shared" si="3"/>
        <v>0</v>
      </c>
      <c r="G24" s="14">
        <f>'total &amp; 4-yr ave nonservicing'!G25</f>
        <v>22</v>
      </c>
      <c r="H24" s="2">
        <f t="shared" si="2"/>
        <v>0</v>
      </c>
      <c r="I24" s="3">
        <v>36.979999999999997</v>
      </c>
      <c r="J24" s="43">
        <f t="shared" si="0"/>
        <v>0</v>
      </c>
    </row>
    <row r="25" spans="1:10" x14ac:dyDescent="0.25">
      <c r="A25" s="48" t="s">
        <v>152</v>
      </c>
      <c r="B25" s="7" t="str">
        <f>'total &amp; 4-yr ave nonservicing'!B26</f>
        <v>Application Narrative - Retrofit</v>
      </c>
      <c r="C25" s="7">
        <f>'total &amp; 4-yr ave nonservicing'!C26</f>
        <v>0</v>
      </c>
      <c r="D25" s="2">
        <v>0</v>
      </c>
      <c r="E25" s="2">
        <f>'total &amp; 4-yr ave nonservicing'!E26</f>
        <v>1</v>
      </c>
      <c r="F25" s="2">
        <f t="shared" si="3"/>
        <v>0</v>
      </c>
      <c r="G25" s="14">
        <f>'total &amp; 4-yr ave nonservicing'!G26</f>
        <v>18</v>
      </c>
      <c r="H25" s="2">
        <f t="shared" si="2"/>
        <v>0</v>
      </c>
      <c r="I25" s="3">
        <v>36.979999999999997</v>
      </c>
      <c r="J25" s="43">
        <f t="shared" si="0"/>
        <v>0</v>
      </c>
    </row>
    <row r="26" spans="1:10" ht="26.4" x14ac:dyDescent="0.25">
      <c r="A26" s="48" t="s">
        <v>156</v>
      </c>
      <c r="B26" s="7" t="str">
        <f>'total &amp; 4-yr ave nonservicing'!B27</f>
        <v>Lender credit quality analysis, including certification</v>
      </c>
      <c r="C26" s="7" t="str">
        <f>'total &amp; 4-yr ave nonservicing'!C27</f>
        <v>written</v>
      </c>
      <c r="D26" s="2">
        <v>0</v>
      </c>
      <c r="E26" s="2">
        <f>'total &amp; 4-yr ave nonservicing'!E27</f>
        <v>1</v>
      </c>
      <c r="F26" s="2">
        <f t="shared" si="3"/>
        <v>0</v>
      </c>
      <c r="G26" s="14">
        <f>'total &amp; 4-yr ave nonservicing'!G27</f>
        <v>2</v>
      </c>
      <c r="H26" s="2">
        <f t="shared" si="2"/>
        <v>0</v>
      </c>
      <c r="I26" s="3">
        <v>36.979999999999997</v>
      </c>
      <c r="J26" s="43">
        <f t="shared" si="0"/>
        <v>0</v>
      </c>
    </row>
    <row r="27" spans="1:10" x14ac:dyDescent="0.25">
      <c r="A27" s="48" t="s">
        <v>161</v>
      </c>
      <c r="B27" s="7" t="str">
        <f>'total &amp; 4-yr ave nonservicing'!B28</f>
        <v>Personal credit reports</v>
      </c>
      <c r="C27" s="7" t="str">
        <f>'total &amp; 4-yr ave nonservicing'!C28</f>
        <v>written</v>
      </c>
      <c r="D27" s="2">
        <v>0</v>
      </c>
      <c r="E27" s="2">
        <f>'total &amp; 4-yr ave nonservicing'!E28</f>
        <v>1</v>
      </c>
      <c r="F27" s="2">
        <f t="shared" si="3"/>
        <v>0</v>
      </c>
      <c r="G27" s="14">
        <f>'total &amp; 4-yr ave nonservicing'!G28</f>
        <v>1</v>
      </c>
      <c r="H27" s="2">
        <f t="shared" si="2"/>
        <v>0</v>
      </c>
      <c r="I27" s="3">
        <v>36.979999999999997</v>
      </c>
      <c r="J27" s="43">
        <f t="shared" si="0"/>
        <v>0</v>
      </c>
    </row>
    <row r="28" spans="1:10" x14ac:dyDescent="0.25">
      <c r="A28" s="48" t="s">
        <v>162</v>
      </c>
      <c r="B28" s="7" t="str">
        <f>'total &amp; 4-yr ave nonservicing'!B29</f>
        <v>Commercial credit reports</v>
      </c>
      <c r="C28" s="7" t="str">
        <f>'total &amp; 4-yr ave nonservicing'!C29</f>
        <v>written</v>
      </c>
      <c r="D28" s="2">
        <v>0</v>
      </c>
      <c r="E28" s="2">
        <f>'total &amp; 4-yr ave nonservicing'!E29</f>
        <v>1</v>
      </c>
      <c r="F28" s="2">
        <f t="shared" si="3"/>
        <v>0</v>
      </c>
      <c r="G28" s="14">
        <f>'total &amp; 4-yr ave nonservicing'!G29</f>
        <v>1</v>
      </c>
      <c r="H28" s="2">
        <f t="shared" si="2"/>
        <v>0</v>
      </c>
      <c r="I28" s="3">
        <v>36.979999999999997</v>
      </c>
      <c r="J28" s="43">
        <f t="shared" si="0"/>
        <v>0</v>
      </c>
    </row>
    <row r="29" spans="1:10" x14ac:dyDescent="0.25">
      <c r="A29" s="48" t="s">
        <v>155</v>
      </c>
      <c r="B29" s="7" t="str">
        <f>'total &amp; 4-yr ave nonservicing'!B30</f>
        <v>Financial Statements - Construction</v>
      </c>
      <c r="C29" s="7" t="str">
        <f>'total &amp; 4-yr ave nonservicing'!C30</f>
        <v>written</v>
      </c>
      <c r="D29" s="2">
        <v>0</v>
      </c>
      <c r="E29" s="2">
        <f>'total &amp; 4-yr ave nonservicing'!E30</f>
        <v>1</v>
      </c>
      <c r="F29" s="2">
        <f t="shared" si="3"/>
        <v>0</v>
      </c>
      <c r="G29" s="14">
        <f>'total &amp; 4-yr ave nonservicing'!G30</f>
        <v>9</v>
      </c>
      <c r="H29" s="2">
        <f t="shared" si="2"/>
        <v>0</v>
      </c>
      <c r="I29" s="3">
        <v>36.979999999999997</v>
      </c>
      <c r="J29" s="43">
        <f t="shared" si="0"/>
        <v>0</v>
      </c>
    </row>
    <row r="30" spans="1:10" x14ac:dyDescent="0.25">
      <c r="A30" s="48" t="s">
        <v>155</v>
      </c>
      <c r="B30" s="7" t="str">
        <f>'total &amp; 4-yr ave nonservicing'!B31</f>
        <v>Financial Statements - Retrofit</v>
      </c>
      <c r="C30" s="7" t="str">
        <f>'total &amp; 4-yr ave nonservicing'!C31</f>
        <v>written</v>
      </c>
      <c r="D30" s="2">
        <v>0</v>
      </c>
      <c r="E30" s="2">
        <f>'total &amp; 4-yr ave nonservicing'!E31</f>
        <v>1</v>
      </c>
      <c r="F30" s="2">
        <f t="shared" si="3"/>
        <v>0</v>
      </c>
      <c r="G30" s="14">
        <f>'total &amp; 4-yr ave nonservicing'!G31</f>
        <v>9</v>
      </c>
      <c r="H30" s="2">
        <f t="shared" si="2"/>
        <v>0</v>
      </c>
      <c r="I30" s="3">
        <v>36.979999999999997</v>
      </c>
      <c r="J30" s="43">
        <f t="shared" si="0"/>
        <v>0</v>
      </c>
    </row>
    <row r="31" spans="1:10" x14ac:dyDescent="0.25">
      <c r="A31" s="48" t="s">
        <v>153</v>
      </c>
      <c r="B31" s="7" t="str">
        <f>'total &amp; 4-yr ave nonservicing'!B32</f>
        <v>Feasibility Studies - Construction</v>
      </c>
      <c r="C31" s="7" t="str">
        <f>'total &amp; 4-yr ave nonservicing'!C32</f>
        <v>written</v>
      </c>
      <c r="D31" s="2">
        <v>0</v>
      </c>
      <c r="E31" s="2">
        <f>'total &amp; 4-yr ave nonservicing'!E32</f>
        <v>1</v>
      </c>
      <c r="F31" s="2">
        <f t="shared" si="3"/>
        <v>0</v>
      </c>
      <c r="G31" s="14">
        <f>'total &amp; 4-yr ave nonservicing'!G32</f>
        <v>48</v>
      </c>
      <c r="H31" s="2">
        <f t="shared" si="2"/>
        <v>0</v>
      </c>
      <c r="I31" s="3">
        <v>36.979999999999997</v>
      </c>
      <c r="J31" s="43">
        <f t="shared" si="0"/>
        <v>0</v>
      </c>
    </row>
    <row r="32" spans="1:10" x14ac:dyDescent="0.25">
      <c r="A32" s="48" t="s">
        <v>153</v>
      </c>
      <c r="B32" s="7" t="str">
        <f>'total &amp; 4-yr ave nonservicing'!B33</f>
        <v>Feasibility Studies - Retrofit</v>
      </c>
      <c r="C32" s="7" t="str">
        <f>'total &amp; 4-yr ave nonservicing'!C33</f>
        <v>written</v>
      </c>
      <c r="D32" s="2">
        <v>0</v>
      </c>
      <c r="E32" s="2">
        <f>'total &amp; 4-yr ave nonservicing'!E33</f>
        <v>1</v>
      </c>
      <c r="F32" s="2">
        <f t="shared" si="3"/>
        <v>0</v>
      </c>
      <c r="G32" s="14">
        <f>'total &amp; 4-yr ave nonservicing'!G33</f>
        <v>40</v>
      </c>
      <c r="H32" s="2">
        <f t="shared" si="2"/>
        <v>0</v>
      </c>
      <c r="I32" s="3">
        <v>36.979999999999997</v>
      </c>
      <c r="J32" s="43">
        <f t="shared" si="0"/>
        <v>0</v>
      </c>
    </row>
    <row r="33" spans="1:10" x14ac:dyDescent="0.25">
      <c r="A33" s="48" t="s">
        <v>154</v>
      </c>
      <c r="B33" s="7" t="str">
        <f>'total &amp; 4-yr ave nonservicing'!B34</f>
        <v>Proposed/sample loan agreement</v>
      </c>
      <c r="C33" s="7" t="str">
        <f>'total &amp; 4-yr ave nonservicing'!C34</f>
        <v>written</v>
      </c>
      <c r="D33" s="2">
        <v>2</v>
      </c>
      <c r="E33" s="2">
        <f>'total &amp; 4-yr ave nonservicing'!E34</f>
        <v>1</v>
      </c>
      <c r="F33" s="2">
        <f t="shared" si="3"/>
        <v>2</v>
      </c>
      <c r="G33" s="14">
        <f>'total &amp; 4-yr ave nonservicing'!G34</f>
        <v>2</v>
      </c>
      <c r="H33" s="2">
        <f t="shared" si="2"/>
        <v>4</v>
      </c>
      <c r="I33" s="3">
        <v>36.979999999999997</v>
      </c>
      <c r="J33" s="43">
        <f t="shared" si="0"/>
        <v>147.91999999999999</v>
      </c>
    </row>
    <row r="34" spans="1:10" ht="26.4" x14ac:dyDescent="0.25">
      <c r="A34" s="48" t="s">
        <v>164</v>
      </c>
      <c r="B34" s="7" t="str">
        <f>'total &amp; 4-yr ave nonservicing'!B35</f>
        <v>Certification for contracts, grants, and loans," 7 CFR 3019.110, if loan exceeds $150,000</v>
      </c>
      <c r="C34" s="7" t="str">
        <f>'total &amp; 4-yr ave nonservicing'!C35</f>
        <v>RD 1940-Q, Exhibit A-2</v>
      </c>
      <c r="D34" s="2">
        <v>6</v>
      </c>
      <c r="E34" s="2">
        <f>'total &amp; 4-yr ave nonservicing'!E35</f>
        <v>1</v>
      </c>
      <c r="F34" s="2">
        <f t="shared" si="3"/>
        <v>6</v>
      </c>
      <c r="G34" s="14">
        <f>'total &amp; 4-yr ave nonservicing'!G35</f>
        <v>0.25</v>
      </c>
      <c r="H34" s="2">
        <f t="shared" si="2"/>
        <v>1.5</v>
      </c>
      <c r="I34" s="3">
        <v>36.979999999999997</v>
      </c>
      <c r="J34" s="43">
        <f t="shared" si="0"/>
        <v>55.47</v>
      </c>
    </row>
    <row r="35" spans="1:10" ht="27" customHeight="1" x14ac:dyDescent="0.25">
      <c r="A35" s="48" t="s">
        <v>163</v>
      </c>
      <c r="B35" s="7" t="str">
        <f>'total &amp; 4-yr ave nonservicing'!B36</f>
        <v>Requirements after construction, periodic reports</v>
      </c>
      <c r="C35" s="7" t="str">
        <f>'total &amp; 4-yr ave nonservicing'!C36</f>
        <v>written</v>
      </c>
      <c r="D35" s="2">
        <v>2</v>
      </c>
      <c r="E35" s="2">
        <f>'total &amp; 4-yr ave nonservicing'!E36</f>
        <v>1</v>
      </c>
      <c r="F35" s="2">
        <f t="shared" si="3"/>
        <v>2</v>
      </c>
      <c r="G35" s="14">
        <f>'total &amp; 4-yr ave nonservicing'!G36</f>
        <v>2</v>
      </c>
      <c r="H35" s="2">
        <f t="shared" si="2"/>
        <v>4</v>
      </c>
      <c r="I35" s="3">
        <v>36.979999999999997</v>
      </c>
      <c r="J35" s="43">
        <f t="shared" si="0"/>
        <v>147.91999999999999</v>
      </c>
    </row>
    <row r="36" spans="1:10" ht="15" customHeight="1" x14ac:dyDescent="0.25">
      <c r="A36" s="48" t="s">
        <v>163</v>
      </c>
      <c r="B36" s="7" t="str">
        <f>'total &amp; 4-yr ave nonservicing'!B37</f>
        <v>Annual Lender inspections</v>
      </c>
      <c r="C36" s="7" t="str">
        <f>'total &amp; 4-yr ave nonservicing'!C37</f>
        <v>visit</v>
      </c>
      <c r="D36" s="2">
        <v>2</v>
      </c>
      <c r="E36" s="2">
        <f>'total &amp; 4-yr ave nonservicing'!E37</f>
        <v>1</v>
      </c>
      <c r="F36" s="2">
        <f t="shared" si="3"/>
        <v>2</v>
      </c>
      <c r="G36" s="14">
        <f>'total &amp; 4-yr ave nonservicing'!G37</f>
        <v>8</v>
      </c>
      <c r="H36" s="2">
        <f t="shared" si="2"/>
        <v>16</v>
      </c>
      <c r="I36" s="3">
        <v>36.979999999999997</v>
      </c>
      <c r="J36" s="43">
        <f t="shared" si="0"/>
        <v>591.67999999999995</v>
      </c>
    </row>
    <row r="37" spans="1:10" ht="20.25" customHeight="1" x14ac:dyDescent="0.25">
      <c r="A37" s="51"/>
      <c r="B37" s="7" t="s">
        <v>68</v>
      </c>
      <c r="C37" s="7"/>
      <c r="D37" s="2"/>
      <c r="E37" s="2"/>
      <c r="F37" s="47">
        <f>SUM(F7:F36)</f>
        <v>66</v>
      </c>
      <c r="G37" s="14"/>
      <c r="H37" s="47">
        <f>SUM(H7:H36)</f>
        <v>227</v>
      </c>
      <c r="I37" s="3">
        <v>36.979999999999997</v>
      </c>
      <c r="J37" s="43">
        <f>SUM(J7:J36)</f>
        <v>8394.4599999999991</v>
      </c>
    </row>
    <row r="38" spans="1:10" ht="15" customHeight="1" x14ac:dyDescent="0.25">
      <c r="A38" s="52" t="str">
        <f>'total &amp; 4-yr ave nonservicing'!A39</f>
        <v>REPORTING REQUIREMENTS - FORMS</v>
      </c>
      <c r="B38" s="7"/>
      <c r="C38" s="7"/>
      <c r="D38" s="2"/>
      <c r="E38" s="2"/>
      <c r="F38" s="2"/>
      <c r="G38" s="14"/>
      <c r="H38" s="2"/>
      <c r="I38" s="3">
        <v>36.979999999999997</v>
      </c>
      <c r="J38" s="43"/>
    </row>
    <row r="39" spans="1:10" ht="15" customHeight="1" x14ac:dyDescent="0.25">
      <c r="A39" s="51"/>
      <c r="B39" s="6" t="s">
        <v>72</v>
      </c>
      <c r="C39" s="7"/>
      <c r="D39" s="2"/>
      <c r="E39" s="2"/>
      <c r="F39" s="2"/>
      <c r="G39" s="14"/>
      <c r="H39" s="2"/>
      <c r="I39" s="3">
        <v>36.979999999999997</v>
      </c>
      <c r="J39" s="43"/>
    </row>
    <row r="40" spans="1:10" ht="27.75" customHeight="1" x14ac:dyDescent="0.25">
      <c r="A40" s="51" t="str">
        <f>'total &amp; 4-yr ave nonservicing'!A41</f>
        <v>4279.261</v>
      </c>
      <c r="B40" s="7" t="s">
        <v>84</v>
      </c>
      <c r="C40" s="7" t="s">
        <v>128</v>
      </c>
      <c r="D40" s="2">
        <v>0</v>
      </c>
      <c r="E40" s="2">
        <v>1</v>
      </c>
      <c r="F40" s="2">
        <f>(D40)*(E40)</f>
        <v>0</v>
      </c>
      <c r="G40" s="14">
        <f>'total &amp; 4-yr ave nonservicing'!G41</f>
        <v>4</v>
      </c>
      <c r="H40" s="2">
        <f>(F40)*(G40)</f>
        <v>0</v>
      </c>
      <c r="I40" s="3">
        <v>36.979999999999997</v>
      </c>
      <c r="J40" s="43">
        <f>(H40)*(I40)</f>
        <v>0</v>
      </c>
    </row>
    <row r="41" spans="1:10" ht="24.75" customHeight="1" x14ac:dyDescent="0.25">
      <c r="A41" s="51">
        <f>'total &amp; 4-yr ave nonservicing'!A42</f>
        <v>0</v>
      </c>
      <c r="B41" s="7" t="s">
        <v>34</v>
      </c>
      <c r="C41" s="7" t="s">
        <v>129</v>
      </c>
      <c r="D41" s="2">
        <v>0</v>
      </c>
      <c r="E41" s="2">
        <v>1</v>
      </c>
      <c r="F41" s="2">
        <f>(D41)*(E41)</f>
        <v>0</v>
      </c>
      <c r="G41" s="14">
        <f>'total &amp; 4-yr ave nonservicing'!G42</f>
        <v>0.16</v>
      </c>
      <c r="H41" s="2">
        <f>(F41)*(G41)</f>
        <v>0</v>
      </c>
      <c r="I41" s="3">
        <v>36.979999999999997</v>
      </c>
      <c r="J41" s="43">
        <f>(H41)*(I41)</f>
        <v>0</v>
      </c>
    </row>
    <row r="42" spans="1:10" ht="28.5" customHeight="1" x14ac:dyDescent="0.25">
      <c r="A42" s="51">
        <f>'total &amp; 4-yr ave nonservicing'!A43</f>
        <v>0</v>
      </c>
      <c r="B42" s="7" t="s">
        <v>35</v>
      </c>
      <c r="C42" s="7" t="s">
        <v>36</v>
      </c>
      <c r="D42" s="2">
        <v>0</v>
      </c>
      <c r="E42" s="2">
        <v>1</v>
      </c>
      <c r="F42" s="2">
        <f>(D42)*(E42)</f>
        <v>0</v>
      </c>
      <c r="G42" s="14">
        <f>'total &amp; 4-yr ave nonservicing'!G43</f>
        <v>0.25</v>
      </c>
      <c r="H42" s="2">
        <f>(F42)*(G42)</f>
        <v>0</v>
      </c>
      <c r="I42" s="3">
        <v>36.979999999999997</v>
      </c>
      <c r="J42" s="43">
        <f>(H42)*(I42)</f>
        <v>0</v>
      </c>
    </row>
    <row r="43" spans="1:10" ht="26.25" customHeight="1" x14ac:dyDescent="0.25">
      <c r="A43" s="51">
        <f>'total &amp; 4-yr ave nonservicing'!A44</f>
        <v>0</v>
      </c>
      <c r="B43" s="7" t="s">
        <v>37</v>
      </c>
      <c r="C43" s="7" t="s">
        <v>130</v>
      </c>
      <c r="D43" s="2">
        <v>0</v>
      </c>
      <c r="E43" s="2">
        <v>1</v>
      </c>
      <c r="F43" s="2">
        <f>(D43)*(E43)</f>
        <v>0</v>
      </c>
      <c r="G43" s="14">
        <f>'total &amp; 4-yr ave nonservicing'!G44</f>
        <v>0.16</v>
      </c>
      <c r="H43" s="2">
        <f>(F43)*(G43)</f>
        <v>0</v>
      </c>
      <c r="I43" s="3">
        <v>36.979999999999997</v>
      </c>
      <c r="J43" s="43">
        <f>(H43)*(I43)</f>
        <v>0</v>
      </c>
    </row>
    <row r="44" spans="1:10" ht="26.25" customHeight="1" x14ac:dyDescent="0.25">
      <c r="A44" s="51">
        <f>'total &amp; 4-yr ave nonservicing'!A45</f>
        <v>0</v>
      </c>
      <c r="B44" s="7" t="s">
        <v>38</v>
      </c>
      <c r="C44" s="7" t="s">
        <v>137</v>
      </c>
      <c r="D44" s="2">
        <v>0</v>
      </c>
      <c r="E44" s="2">
        <v>1</v>
      </c>
      <c r="F44" s="2">
        <f>(D44)*(E44)</f>
        <v>0</v>
      </c>
      <c r="G44" s="14">
        <f>'total &amp; 4-yr ave nonservicing'!G45</f>
        <v>0.25</v>
      </c>
      <c r="H44" s="2">
        <f>(F44)*(G44)</f>
        <v>0</v>
      </c>
      <c r="I44" s="3">
        <v>36.979999999999997</v>
      </c>
      <c r="J44" s="43">
        <f>(H44)*(I44)</f>
        <v>0</v>
      </c>
    </row>
    <row r="45" spans="1:10" ht="13.5" customHeight="1" x14ac:dyDescent="0.25">
      <c r="A45" s="51"/>
      <c r="B45" s="6" t="s">
        <v>82</v>
      </c>
      <c r="C45" s="7"/>
      <c r="D45" s="2"/>
      <c r="E45" s="2"/>
      <c r="F45" s="2"/>
      <c r="G45" s="14"/>
      <c r="H45" s="2"/>
      <c r="I45" s="3">
        <v>36.979999999999997</v>
      </c>
      <c r="J45" s="43"/>
    </row>
    <row r="46" spans="1:10" ht="27.75" customHeight="1" x14ac:dyDescent="0.25">
      <c r="A46" s="51" t="str">
        <f>'total &amp; 4-yr ave nonservicing'!A47</f>
        <v>4279.173</v>
      </c>
      <c r="B46" s="7" t="s">
        <v>60</v>
      </c>
      <c r="C46" s="7" t="s">
        <v>131</v>
      </c>
      <c r="D46" s="2">
        <v>2</v>
      </c>
      <c r="E46" s="2">
        <v>1</v>
      </c>
      <c r="F46" s="2">
        <f>(D46)*(E46)</f>
        <v>2</v>
      </c>
      <c r="G46" s="14">
        <f>'total &amp; 4-yr ave nonservicing'!G47</f>
        <v>1.5</v>
      </c>
      <c r="H46" s="2">
        <f>(F46)*(G46)</f>
        <v>3</v>
      </c>
      <c r="I46" s="3">
        <v>36.979999999999997</v>
      </c>
      <c r="J46" s="43">
        <f>(H46)*(I46)</f>
        <v>110.94</v>
      </c>
    </row>
    <row r="47" spans="1:10" ht="15.75" customHeight="1" x14ac:dyDescent="0.25">
      <c r="A47" s="51"/>
      <c r="B47" s="6" t="s">
        <v>80</v>
      </c>
      <c r="C47" s="7"/>
      <c r="D47" s="2"/>
      <c r="E47" s="2"/>
      <c r="F47" s="2"/>
      <c r="G47" s="14"/>
      <c r="H47" s="2"/>
      <c r="I47" s="3">
        <v>36.979999999999997</v>
      </c>
      <c r="J47" s="43"/>
    </row>
    <row r="48" spans="1:10" ht="26.4" x14ac:dyDescent="0.25">
      <c r="A48" s="51" t="str">
        <f>'total &amp; 4-yr ave nonservicing'!A49</f>
        <v>4279.186(a)</v>
      </c>
      <c r="B48" s="7" t="s">
        <v>70</v>
      </c>
      <c r="C48" s="7" t="s">
        <v>134</v>
      </c>
      <c r="D48" s="2">
        <v>2</v>
      </c>
      <c r="E48" s="2">
        <v>1</v>
      </c>
      <c r="F48" s="2">
        <f>(D48)*(E48)</f>
        <v>2</v>
      </c>
      <c r="G48" s="14">
        <f>'total &amp; 4-yr ave nonservicing'!G49</f>
        <v>2</v>
      </c>
      <c r="H48" s="2">
        <f>(F48)*(G48)</f>
        <v>4</v>
      </c>
      <c r="I48" s="3">
        <v>36.979999999999997</v>
      </c>
      <c r="J48" s="43">
        <f>(H48)*(I48)</f>
        <v>147.91999999999999</v>
      </c>
    </row>
    <row r="49" spans="1:10" ht="27.75" customHeight="1" x14ac:dyDescent="0.25">
      <c r="A49" s="51" t="str">
        <f>'total &amp; 4-yr ave nonservicing'!A50</f>
        <v>4279.186(a)(3)</v>
      </c>
      <c r="B49" s="7" t="s">
        <v>61</v>
      </c>
      <c r="C49" s="7" t="s">
        <v>135</v>
      </c>
      <c r="D49" s="2">
        <v>2</v>
      </c>
      <c r="E49" s="2">
        <v>1</v>
      </c>
      <c r="F49" s="2">
        <f>(D49)*(E49)</f>
        <v>2</v>
      </c>
      <c r="G49" s="14">
        <f>'total &amp; 4-yr ave nonservicing'!G50</f>
        <v>1</v>
      </c>
      <c r="H49" s="2">
        <f>(F49)*(G49)</f>
        <v>2</v>
      </c>
      <c r="I49" s="3">
        <v>36.979999999999997</v>
      </c>
      <c r="J49" s="43">
        <f>(H49)*(I49)</f>
        <v>73.959999999999994</v>
      </c>
    </row>
    <row r="50" spans="1:10" ht="26.4" x14ac:dyDescent="0.25">
      <c r="A50" s="51" t="str">
        <f>'total &amp; 4-yr ave nonservicing'!A51</f>
        <v>4279.75(a)</v>
      </c>
      <c r="B50" s="7" t="s">
        <v>59</v>
      </c>
      <c r="C50" s="7" t="s">
        <v>136</v>
      </c>
      <c r="D50" s="2">
        <v>2</v>
      </c>
      <c r="E50" s="2">
        <v>1</v>
      </c>
      <c r="F50" s="2">
        <f>(D50)*(E50)</f>
        <v>2</v>
      </c>
      <c r="G50" s="14">
        <f>'total &amp; 4-yr ave nonservicing'!G51</f>
        <v>0.33</v>
      </c>
      <c r="H50" s="2">
        <f>(F50)*(G50)</f>
        <v>0.66</v>
      </c>
      <c r="I50" s="3">
        <v>36.979999999999997</v>
      </c>
      <c r="J50" s="43">
        <f>(H50)*(I50)</f>
        <v>24.4068</v>
      </c>
    </row>
    <row r="51" spans="1:10" x14ac:dyDescent="0.25">
      <c r="A51" s="27"/>
      <c r="B51" s="28" t="s">
        <v>68</v>
      </c>
      <c r="C51" s="28"/>
      <c r="D51" s="29"/>
      <c r="E51" s="29"/>
      <c r="F51" s="29">
        <f>SUM(F39:F50)</f>
        <v>8</v>
      </c>
      <c r="G51" s="29"/>
      <c r="H51" s="29">
        <f>SUM(H39:H50)</f>
        <v>9.66</v>
      </c>
      <c r="I51" s="30"/>
      <c r="J51" s="30">
        <f>SUM(J39:J50)</f>
        <v>357.22679999999997</v>
      </c>
    </row>
    <row r="53" spans="1:10" x14ac:dyDescent="0.25">
      <c r="B53" s="9" t="s">
        <v>78</v>
      </c>
      <c r="F53" s="31">
        <f>+F37+F51</f>
        <v>74</v>
      </c>
      <c r="H53" s="31">
        <f>+H37+H51</f>
        <v>236.66</v>
      </c>
      <c r="J53" s="8">
        <f>+J37+J51</f>
        <v>8751.6867999999995</v>
      </c>
    </row>
    <row r="54" spans="1:10" ht="41.25" customHeight="1" x14ac:dyDescent="0.25">
      <c r="A54" s="9" t="s">
        <v>145</v>
      </c>
      <c r="B54" s="122" t="s">
        <v>268</v>
      </c>
      <c r="C54" s="123"/>
      <c r="D54" s="123"/>
      <c r="E54" s="123"/>
      <c r="F54" s="123"/>
      <c r="G54" s="123"/>
      <c r="H54" s="123"/>
      <c r="I54" s="123"/>
      <c r="J54" s="123"/>
    </row>
    <row r="55" spans="1:10" ht="16.5" customHeight="1" x14ac:dyDescent="0.25">
      <c r="A55" s="9" t="s">
        <v>146</v>
      </c>
      <c r="B55" s="122" t="s">
        <v>226</v>
      </c>
      <c r="C55" s="123"/>
      <c r="D55" s="123"/>
      <c r="E55" s="123"/>
      <c r="F55" s="123"/>
      <c r="G55" s="123"/>
      <c r="H55" s="123"/>
      <c r="I55" s="123"/>
      <c r="J55" s="123"/>
    </row>
    <row r="56" spans="1:10" ht="24.75" customHeight="1" x14ac:dyDescent="0.25"/>
    <row r="57" spans="1:10" ht="12.75" customHeight="1" x14ac:dyDescent="0.25"/>
    <row r="60" spans="1:10" ht="25.5" customHeight="1" x14ac:dyDescent="0.25"/>
    <row r="70" ht="12.75" customHeight="1" x14ac:dyDescent="0.25"/>
    <row r="73" ht="27" customHeight="1" x14ac:dyDescent="0.25"/>
    <row r="82" ht="12.75" customHeight="1" x14ac:dyDescent="0.25"/>
  </sheetData>
  <mergeCells count="2">
    <mergeCell ref="B54:J54"/>
    <mergeCell ref="B55:J55"/>
  </mergeCells>
  <printOptions gridLines="1"/>
  <pageMargins left="0.75" right="0.75" top="0.66" bottom="0.66" header="0.5" footer="0.5"/>
  <pageSetup scale="61" fitToHeight="2" orientation="landscape" r:id="rId1"/>
  <headerFooter alignWithMargins="0">
    <oddHeader>&amp;LBioRefinery Assistance Program</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63"/>
  <sheetViews>
    <sheetView zoomScale="80" zoomScaleNormal="80" zoomScaleSheetLayoutView="110" workbookViewId="0">
      <pane ySplit="5" topLeftCell="A6" activePane="bottomLeft" state="frozen"/>
      <selection pane="bottomLeft" activeCell="I8" sqref="I8:I30"/>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9.886718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1" width="13.6640625" style="8" customWidth="1"/>
    <col min="12" max="12" width="13.6640625" style="10" bestFit="1" customWidth="1"/>
    <col min="13" max="13" width="13.6640625" style="9" bestFit="1" customWidth="1"/>
    <col min="14" max="16384" width="9.109375" style="9"/>
  </cols>
  <sheetData>
    <row r="1" spans="1:27" x14ac:dyDescent="0.25">
      <c r="A1" s="36"/>
      <c r="B1" s="36"/>
      <c r="C1" s="39"/>
      <c r="D1" s="36"/>
      <c r="E1" s="36" t="s">
        <v>0</v>
      </c>
      <c r="F1" s="36" t="s">
        <v>1</v>
      </c>
      <c r="G1" s="36" t="s">
        <v>2</v>
      </c>
      <c r="H1" s="36" t="s">
        <v>3</v>
      </c>
      <c r="I1" s="36"/>
      <c r="J1" s="36" t="s">
        <v>4</v>
      </c>
      <c r="K1" s="83" t="s">
        <v>225</v>
      </c>
      <c r="L1" s="83" t="s">
        <v>225</v>
      </c>
      <c r="M1" s="83" t="s">
        <v>225</v>
      </c>
      <c r="O1" s="119" t="s">
        <v>121</v>
      </c>
      <c r="P1" s="120"/>
      <c r="Q1" s="120"/>
      <c r="R1" s="120"/>
      <c r="S1" s="120"/>
      <c r="T1" s="120"/>
      <c r="V1" s="119" t="s">
        <v>120</v>
      </c>
      <c r="W1" s="120"/>
      <c r="X1" s="120"/>
      <c r="Y1" s="120"/>
      <c r="Z1" s="120"/>
      <c r="AA1" s="121"/>
    </row>
    <row r="2" spans="1:27" x14ac:dyDescent="0.25">
      <c r="B2" s="37"/>
      <c r="C2" s="40" t="s">
        <v>5</v>
      </c>
      <c r="D2" s="37" t="s">
        <v>2</v>
      </c>
      <c r="E2" s="37" t="s">
        <v>6</v>
      </c>
      <c r="F2" s="37" t="s">
        <v>7</v>
      </c>
      <c r="G2" s="37" t="s">
        <v>8</v>
      </c>
      <c r="H2" s="37" t="s">
        <v>9</v>
      </c>
      <c r="I2" s="37" t="s">
        <v>10</v>
      </c>
      <c r="J2" s="37" t="s">
        <v>11</v>
      </c>
      <c r="K2" s="8" t="s">
        <v>211</v>
      </c>
      <c r="L2" s="8" t="s">
        <v>211</v>
      </c>
      <c r="M2" s="8" t="s">
        <v>211</v>
      </c>
      <c r="O2"/>
      <c r="P2" s="15" t="s">
        <v>111</v>
      </c>
      <c r="Q2" s="15" t="s">
        <v>111</v>
      </c>
      <c r="R2" s="15" t="s">
        <v>111</v>
      </c>
      <c r="S2" s="15"/>
      <c r="T2" s="15"/>
      <c r="V2" s="21"/>
      <c r="W2" s="15" t="s">
        <v>111</v>
      </c>
      <c r="X2" s="15" t="s">
        <v>111</v>
      </c>
      <c r="Y2" s="15" t="s">
        <v>111</v>
      </c>
      <c r="Z2" s="21"/>
      <c r="AA2" s="22"/>
    </row>
    <row r="3" spans="1:27" x14ac:dyDescent="0.25">
      <c r="A3" s="37" t="s">
        <v>81</v>
      </c>
      <c r="B3" s="37" t="s">
        <v>12</v>
      </c>
      <c r="C3" s="40" t="s">
        <v>13</v>
      </c>
      <c r="D3" s="37" t="s">
        <v>14</v>
      </c>
      <c r="E3" s="37" t="s">
        <v>15</v>
      </c>
      <c r="F3" s="37" t="s">
        <v>16</v>
      </c>
      <c r="G3" s="37" t="s">
        <v>17</v>
      </c>
      <c r="H3" s="37" t="s">
        <v>18</v>
      </c>
      <c r="I3" s="37" t="s">
        <v>19</v>
      </c>
      <c r="J3" s="37" t="s">
        <v>20</v>
      </c>
      <c r="K3" s="37" t="s">
        <v>139</v>
      </c>
      <c r="L3" s="37" t="s">
        <v>141</v>
      </c>
      <c r="M3" s="8" t="s">
        <v>11</v>
      </c>
      <c r="O3"/>
      <c r="P3" s="15" t="s">
        <v>112</v>
      </c>
      <c r="Q3" s="15" t="s">
        <v>112</v>
      </c>
      <c r="R3" s="15" t="s">
        <v>113</v>
      </c>
      <c r="S3" s="15" t="s">
        <v>112</v>
      </c>
      <c r="T3" s="15" t="s">
        <v>114</v>
      </c>
      <c r="V3" s="21"/>
      <c r="W3" s="15" t="s">
        <v>112</v>
      </c>
      <c r="X3" s="15" t="s">
        <v>112</v>
      </c>
      <c r="Y3" s="15" t="s">
        <v>113</v>
      </c>
      <c r="Z3" s="21" t="s">
        <v>112</v>
      </c>
      <c r="AA3" s="22" t="s">
        <v>114</v>
      </c>
    </row>
    <row r="4" spans="1:27" x14ac:dyDescent="0.25">
      <c r="A4" s="37"/>
      <c r="B4" s="37"/>
      <c r="C4" s="40"/>
      <c r="D4" s="37"/>
      <c r="E4" s="37"/>
      <c r="F4" s="37"/>
      <c r="G4" s="37"/>
      <c r="H4" s="37"/>
      <c r="I4" s="37"/>
      <c r="J4" s="37"/>
      <c r="K4" s="37" t="s">
        <v>140</v>
      </c>
      <c r="L4" s="37" t="s">
        <v>142</v>
      </c>
      <c r="O4" s="15" t="s">
        <v>115</v>
      </c>
      <c r="P4" s="15" t="s">
        <v>119</v>
      </c>
      <c r="Q4" s="15" t="s">
        <v>116</v>
      </c>
      <c r="R4" s="15" t="s">
        <v>117</v>
      </c>
      <c r="S4" s="15"/>
      <c r="T4" s="15" t="s">
        <v>117</v>
      </c>
      <c r="V4" s="54" t="s">
        <v>115</v>
      </c>
      <c r="W4" s="55" t="s">
        <v>119</v>
      </c>
      <c r="X4" s="55" t="s">
        <v>116</v>
      </c>
      <c r="Y4" s="55" t="s">
        <v>117</v>
      </c>
      <c r="Z4" s="54"/>
      <c r="AA4" s="56" t="s">
        <v>117</v>
      </c>
    </row>
    <row r="5" spans="1:27" ht="13.8" thickBot="1" x14ac:dyDescent="0.3">
      <c r="A5" s="38" t="s">
        <v>21</v>
      </c>
      <c r="B5" s="38" t="s">
        <v>22</v>
      </c>
      <c r="C5" s="41" t="s">
        <v>23</v>
      </c>
      <c r="D5" s="38" t="s">
        <v>24</v>
      </c>
      <c r="E5" s="38" t="s">
        <v>25</v>
      </c>
      <c r="F5" s="38" t="s">
        <v>26</v>
      </c>
      <c r="G5" s="38" t="s">
        <v>27</v>
      </c>
      <c r="H5" s="38" t="s">
        <v>28</v>
      </c>
      <c r="I5" s="38" t="s">
        <v>29</v>
      </c>
      <c r="J5" s="38" t="s">
        <v>30</v>
      </c>
      <c r="K5" s="38"/>
      <c r="L5" s="38"/>
      <c r="M5" s="46"/>
      <c r="O5"/>
      <c r="P5"/>
      <c r="Q5"/>
      <c r="R5"/>
      <c r="S5"/>
      <c r="T5"/>
    </row>
    <row r="6" spans="1:27" ht="19.5" customHeight="1" x14ac:dyDescent="0.25">
      <c r="A6" s="32" t="s">
        <v>239</v>
      </c>
      <c r="B6" s="33"/>
      <c r="C6" s="34"/>
      <c r="D6" s="33"/>
      <c r="E6" s="33"/>
      <c r="F6" s="33"/>
      <c r="G6" s="33"/>
      <c r="H6" s="33"/>
      <c r="I6" s="5"/>
      <c r="J6" s="42"/>
      <c r="K6" s="5"/>
      <c r="L6" s="33"/>
      <c r="M6" s="45"/>
    </row>
    <row r="7" spans="1:27" ht="25.5" hidden="1" customHeight="1" x14ac:dyDescent="0.25">
      <c r="A7" s="4"/>
      <c r="B7" s="4" t="s">
        <v>33</v>
      </c>
      <c r="C7" s="7"/>
      <c r="D7" s="4"/>
      <c r="E7" s="4"/>
      <c r="F7" s="4"/>
      <c r="G7" s="4"/>
      <c r="H7" s="4"/>
      <c r="I7" s="3"/>
      <c r="J7" s="43"/>
      <c r="K7" s="3"/>
      <c r="L7" s="4"/>
      <c r="M7" s="44"/>
      <c r="O7" s="58">
        <v>1</v>
      </c>
      <c r="P7" s="58">
        <v>0</v>
      </c>
      <c r="Q7" s="58">
        <v>0</v>
      </c>
      <c r="R7" s="58">
        <v>0</v>
      </c>
      <c r="S7" s="58">
        <f>SUM(O7:Q7)</f>
        <v>1</v>
      </c>
      <c r="T7" s="58">
        <f>+R7</f>
        <v>0</v>
      </c>
      <c r="V7" s="9">
        <f>+M7*O7</f>
        <v>0</v>
      </c>
      <c r="W7" s="9">
        <f t="shared" ref="W7:AA7" si="0">+N7*P7</f>
        <v>0</v>
      </c>
      <c r="X7" s="9">
        <f t="shared" si="0"/>
        <v>0</v>
      </c>
      <c r="Y7" s="9">
        <f t="shared" si="0"/>
        <v>0</v>
      </c>
      <c r="Z7" s="9">
        <f t="shared" si="0"/>
        <v>0</v>
      </c>
      <c r="AA7" s="9">
        <f t="shared" si="0"/>
        <v>0</v>
      </c>
    </row>
    <row r="8" spans="1:27" ht="13.5" customHeight="1" x14ac:dyDescent="0.25">
      <c r="A8" s="48" t="s">
        <v>175</v>
      </c>
      <c r="B8" s="7" t="s">
        <v>47</v>
      </c>
      <c r="C8" s="7" t="s">
        <v>31</v>
      </c>
      <c r="D8" s="2">
        <f>+'year 1 servicing'!D8+' year 2 servicing'!D8+'year 3 servicing'!D8++'year 4 servicing'!D8</f>
        <v>29</v>
      </c>
      <c r="E8" s="2">
        <v>1</v>
      </c>
      <c r="F8" s="2">
        <f t="shared" ref="F8:F24" si="1">(D8)*(E8)</f>
        <v>29</v>
      </c>
      <c r="G8" s="14">
        <v>0.5</v>
      </c>
      <c r="H8" s="2">
        <f t="shared" ref="H8:H24" si="2">(F8)*(G8)</f>
        <v>14.5</v>
      </c>
      <c r="I8" s="3">
        <v>36.980000000000004</v>
      </c>
      <c r="J8" s="3">
        <f>+'year 1 servicing'!J8+' year 2 servicing'!J8+'year 3 servicing'!J8++'year 4 servicing'!J8</f>
        <v>536.21</v>
      </c>
      <c r="K8" s="2">
        <f t="shared" ref="K8:K31" si="3">+F8/4</f>
        <v>7.25</v>
      </c>
      <c r="L8" s="2">
        <f t="shared" ref="L8:L31" si="4">+H8/4</f>
        <v>3.625</v>
      </c>
      <c r="M8" s="3">
        <f t="shared" ref="M8:M25" si="5">+J8/4</f>
        <v>134.05250000000001</v>
      </c>
      <c r="O8" s="26">
        <v>1</v>
      </c>
      <c r="P8" s="26">
        <v>0</v>
      </c>
      <c r="Q8" s="26">
        <v>0</v>
      </c>
      <c r="R8" s="26">
        <v>0</v>
      </c>
      <c r="S8" s="26">
        <f t="shared" ref="S8:S29" si="6">SUM(O8:Q8)</f>
        <v>1</v>
      </c>
      <c r="T8" s="26">
        <f t="shared" ref="T8:T29" si="7">+R8</f>
        <v>0</v>
      </c>
      <c r="V8" s="9">
        <f t="shared" ref="V8:AA8" si="8">+$J8*O8</f>
        <v>536.21</v>
      </c>
      <c r="W8" s="9">
        <f t="shared" si="8"/>
        <v>0</v>
      </c>
      <c r="X8" s="9">
        <f t="shared" si="8"/>
        <v>0</v>
      </c>
      <c r="Y8" s="9">
        <f t="shared" si="8"/>
        <v>0</v>
      </c>
      <c r="Z8" s="9">
        <f t="shared" si="8"/>
        <v>536.21</v>
      </c>
      <c r="AA8" s="9">
        <f t="shared" si="8"/>
        <v>0</v>
      </c>
    </row>
    <row r="9" spans="1:27" ht="13.5" customHeight="1" x14ac:dyDescent="0.25">
      <c r="A9" s="48" t="s">
        <v>176</v>
      </c>
      <c r="B9" s="7" t="s">
        <v>48</v>
      </c>
      <c r="C9" s="7" t="s">
        <v>31</v>
      </c>
      <c r="D9" s="2">
        <f>+'year 1 servicing'!D9+' year 2 servicing'!D9+'year 3 servicing'!D9++'year 4 servicing'!D9</f>
        <v>29</v>
      </c>
      <c r="E9" s="2">
        <v>1</v>
      </c>
      <c r="F9" s="2">
        <f t="shared" si="1"/>
        <v>29</v>
      </c>
      <c r="G9" s="14">
        <v>1.5</v>
      </c>
      <c r="H9" s="2">
        <f t="shared" si="2"/>
        <v>43.5</v>
      </c>
      <c r="I9" s="3">
        <v>36.980000000000004</v>
      </c>
      <c r="J9" s="3">
        <f>+'year 1 servicing'!J9+' year 2 servicing'!J9+'year 3 servicing'!J9++'year 4 servicing'!J9</f>
        <v>1608.63</v>
      </c>
      <c r="K9" s="2">
        <f t="shared" si="3"/>
        <v>7.25</v>
      </c>
      <c r="L9" s="2">
        <f t="shared" si="4"/>
        <v>10.875</v>
      </c>
      <c r="M9" s="3">
        <f t="shared" si="5"/>
        <v>402.15750000000003</v>
      </c>
      <c r="O9" s="26">
        <v>1</v>
      </c>
      <c r="P9" s="26">
        <v>0</v>
      </c>
      <c r="Q9" s="26">
        <v>0</v>
      </c>
      <c r="R9" s="26">
        <v>0</v>
      </c>
      <c r="S9" s="26">
        <f t="shared" si="6"/>
        <v>1</v>
      </c>
      <c r="T9" s="26">
        <f t="shared" si="7"/>
        <v>0</v>
      </c>
      <c r="V9" s="9">
        <f t="shared" ref="V9:V25" si="9">+$J9*O9</f>
        <v>1608.63</v>
      </c>
      <c r="W9" s="9">
        <f t="shared" ref="W9:W25" si="10">+$J9*P9</f>
        <v>0</v>
      </c>
      <c r="X9" s="9">
        <f t="shared" ref="X9:X25" si="11">+$J9*Q9</f>
        <v>0</v>
      </c>
      <c r="Y9" s="9">
        <f t="shared" ref="Y9:Y25" si="12">+$J9*R9</f>
        <v>0</v>
      </c>
      <c r="Z9" s="9">
        <f t="shared" ref="Z9:Z25" si="13">+$J9*S9</f>
        <v>1608.63</v>
      </c>
      <c r="AA9" s="9">
        <f t="shared" ref="AA9:AA25" si="14">+$J9*T9</f>
        <v>0</v>
      </c>
    </row>
    <row r="10" spans="1:27" x14ac:dyDescent="0.25">
      <c r="A10" s="48" t="s">
        <v>174</v>
      </c>
      <c r="B10" s="7" t="s">
        <v>91</v>
      </c>
      <c r="C10" s="7" t="s">
        <v>31</v>
      </c>
      <c r="D10" s="2">
        <f>+'year 1 servicing'!D10+' year 2 servicing'!D10+'year 3 servicing'!D10++'year 4 servicing'!D10</f>
        <v>29</v>
      </c>
      <c r="E10" s="2">
        <v>4</v>
      </c>
      <c r="F10" s="2">
        <f t="shared" si="1"/>
        <v>116</v>
      </c>
      <c r="G10" s="14">
        <v>0.5</v>
      </c>
      <c r="H10" s="2">
        <f t="shared" si="2"/>
        <v>58</v>
      </c>
      <c r="I10" s="3">
        <v>36.980000000000004</v>
      </c>
      <c r="J10" s="3">
        <f>+'year 1 servicing'!J10+' year 2 servicing'!J10+'year 3 servicing'!J10++'year 4 servicing'!J10</f>
        <v>2144.84</v>
      </c>
      <c r="K10" s="2">
        <f t="shared" si="3"/>
        <v>29</v>
      </c>
      <c r="L10" s="2">
        <f t="shared" si="4"/>
        <v>14.5</v>
      </c>
      <c r="M10" s="3">
        <f t="shared" si="5"/>
        <v>536.21</v>
      </c>
      <c r="O10" s="26">
        <v>1</v>
      </c>
      <c r="P10" s="26">
        <v>0</v>
      </c>
      <c r="Q10" s="26">
        <v>0</v>
      </c>
      <c r="R10" s="26">
        <v>0</v>
      </c>
      <c r="S10" s="26">
        <f t="shared" si="6"/>
        <v>1</v>
      </c>
      <c r="T10" s="26">
        <f t="shared" si="7"/>
        <v>0</v>
      </c>
      <c r="V10" s="9">
        <f t="shared" si="9"/>
        <v>2144.84</v>
      </c>
      <c r="W10" s="9">
        <f t="shared" si="10"/>
        <v>0</v>
      </c>
      <c r="X10" s="9">
        <f t="shared" si="11"/>
        <v>0</v>
      </c>
      <c r="Y10" s="9">
        <f t="shared" si="12"/>
        <v>0</v>
      </c>
      <c r="Z10" s="9">
        <f t="shared" si="13"/>
        <v>2144.84</v>
      </c>
      <c r="AA10" s="9">
        <f t="shared" si="14"/>
        <v>0</v>
      </c>
    </row>
    <row r="11" spans="1:27" x14ac:dyDescent="0.25">
      <c r="A11" s="48" t="s">
        <v>174</v>
      </c>
      <c r="B11" s="7" t="s">
        <v>92</v>
      </c>
      <c r="C11" s="7" t="s">
        <v>31</v>
      </c>
      <c r="D11" s="2">
        <f>+'year 1 servicing'!D11+' year 2 servicing'!D11+'year 3 servicing'!D11++'year 4 servicing'!D11</f>
        <v>29</v>
      </c>
      <c r="E11" s="2">
        <v>1</v>
      </c>
      <c r="F11" s="2">
        <f t="shared" si="1"/>
        <v>29</v>
      </c>
      <c r="G11" s="14">
        <v>2</v>
      </c>
      <c r="H11" s="2">
        <f t="shared" si="2"/>
        <v>58</v>
      </c>
      <c r="I11" s="3">
        <v>36.980000000000004</v>
      </c>
      <c r="J11" s="3">
        <f>+'year 1 servicing'!J11+' year 2 servicing'!J11+'year 3 servicing'!J11++'year 4 servicing'!J11</f>
        <v>2144.84</v>
      </c>
      <c r="K11" s="2">
        <f t="shared" si="3"/>
        <v>7.25</v>
      </c>
      <c r="L11" s="2">
        <f t="shared" si="4"/>
        <v>14.5</v>
      </c>
      <c r="M11" s="3">
        <f t="shared" si="5"/>
        <v>536.21</v>
      </c>
      <c r="O11" s="26">
        <v>1</v>
      </c>
      <c r="P11" s="26">
        <v>0</v>
      </c>
      <c r="Q11" s="26">
        <v>0</v>
      </c>
      <c r="R11" s="26">
        <v>0</v>
      </c>
      <c r="S11" s="26">
        <f t="shared" si="6"/>
        <v>1</v>
      </c>
      <c r="T11" s="26">
        <f t="shared" si="7"/>
        <v>0</v>
      </c>
      <c r="V11" s="9">
        <f t="shared" si="9"/>
        <v>2144.84</v>
      </c>
      <c r="W11" s="9">
        <f t="shared" si="10"/>
        <v>0</v>
      </c>
      <c r="X11" s="9">
        <f t="shared" si="11"/>
        <v>0</v>
      </c>
      <c r="Y11" s="9">
        <f t="shared" si="12"/>
        <v>0</v>
      </c>
      <c r="Z11" s="9">
        <f t="shared" si="13"/>
        <v>2144.84</v>
      </c>
      <c r="AA11" s="9">
        <f t="shared" si="14"/>
        <v>0</v>
      </c>
    </row>
    <row r="12" spans="1:27" x14ac:dyDescent="0.25">
      <c r="A12" s="48" t="s">
        <v>187</v>
      </c>
      <c r="B12" s="7" t="s">
        <v>188</v>
      </c>
      <c r="C12" s="7" t="s">
        <v>189</v>
      </c>
      <c r="D12" s="2">
        <f>+'year 1 servicing'!D12+' year 2 servicing'!D12+'year 3 servicing'!D12++'year 4 servicing'!D12</f>
        <v>29</v>
      </c>
      <c r="E12" s="2">
        <v>1</v>
      </c>
      <c r="F12" s="2">
        <f t="shared" si="1"/>
        <v>29</v>
      </c>
      <c r="G12" s="14">
        <v>2</v>
      </c>
      <c r="H12" s="2">
        <f t="shared" si="2"/>
        <v>58</v>
      </c>
      <c r="I12" s="3">
        <v>36.980000000000004</v>
      </c>
      <c r="J12" s="3">
        <f>+'year 1 servicing'!J12+' year 2 servicing'!J12+'year 3 servicing'!J12++'year 4 servicing'!J12</f>
        <v>2144.84</v>
      </c>
      <c r="K12" s="2">
        <f t="shared" si="3"/>
        <v>7.25</v>
      </c>
      <c r="L12" s="2">
        <f t="shared" si="4"/>
        <v>14.5</v>
      </c>
      <c r="M12" s="3">
        <f t="shared" si="5"/>
        <v>536.21</v>
      </c>
      <c r="O12" s="26">
        <v>0</v>
      </c>
      <c r="P12" s="26">
        <v>0</v>
      </c>
      <c r="Q12" s="26">
        <v>1</v>
      </c>
      <c r="R12" s="26">
        <v>0</v>
      </c>
      <c r="S12" s="26">
        <f t="shared" si="6"/>
        <v>1</v>
      </c>
      <c r="T12" s="26">
        <f t="shared" si="7"/>
        <v>0</v>
      </c>
      <c r="V12" s="9">
        <f t="shared" si="9"/>
        <v>0</v>
      </c>
      <c r="W12" s="9">
        <f t="shared" si="10"/>
        <v>0</v>
      </c>
      <c r="X12" s="9">
        <f t="shared" si="11"/>
        <v>2144.84</v>
      </c>
      <c r="Y12" s="9">
        <f t="shared" si="12"/>
        <v>0</v>
      </c>
      <c r="Z12" s="9">
        <f t="shared" si="13"/>
        <v>2144.84</v>
      </c>
      <c r="AA12" s="9">
        <f t="shared" si="14"/>
        <v>0</v>
      </c>
    </row>
    <row r="13" spans="1:27" x14ac:dyDescent="0.25">
      <c r="A13" s="48" t="s">
        <v>177</v>
      </c>
      <c r="B13" s="7" t="s">
        <v>49</v>
      </c>
      <c r="C13" s="7" t="s">
        <v>31</v>
      </c>
      <c r="D13" s="2">
        <f>+'year 1 servicing'!D13+' year 2 servicing'!D13+'year 3 servicing'!D13++'year 4 servicing'!D13</f>
        <v>8</v>
      </c>
      <c r="E13" s="2">
        <v>1</v>
      </c>
      <c r="F13" s="2">
        <f t="shared" si="1"/>
        <v>8</v>
      </c>
      <c r="G13" s="14">
        <v>0.5</v>
      </c>
      <c r="H13" s="2">
        <f t="shared" si="2"/>
        <v>4</v>
      </c>
      <c r="I13" s="3">
        <v>36.980000000000004</v>
      </c>
      <c r="J13" s="3">
        <f>+'year 1 servicing'!J13+' year 2 servicing'!J13+'year 3 servicing'!J13++'year 4 servicing'!J13</f>
        <v>147.92000000000002</v>
      </c>
      <c r="K13" s="2">
        <f t="shared" si="3"/>
        <v>2</v>
      </c>
      <c r="L13" s="2">
        <f t="shared" si="4"/>
        <v>1</v>
      </c>
      <c r="M13" s="3">
        <f t="shared" si="5"/>
        <v>36.980000000000004</v>
      </c>
      <c r="O13" s="26">
        <v>1</v>
      </c>
      <c r="P13" s="26">
        <v>0</v>
      </c>
      <c r="Q13" s="26">
        <v>0</v>
      </c>
      <c r="R13" s="26">
        <v>0</v>
      </c>
      <c r="S13" s="26">
        <f t="shared" si="6"/>
        <v>1</v>
      </c>
      <c r="T13" s="26">
        <f t="shared" si="7"/>
        <v>0</v>
      </c>
      <c r="V13" s="9">
        <f t="shared" si="9"/>
        <v>147.92000000000002</v>
      </c>
      <c r="W13" s="9">
        <f t="shared" si="10"/>
        <v>0</v>
      </c>
      <c r="X13" s="9">
        <f t="shared" si="11"/>
        <v>0</v>
      </c>
      <c r="Y13" s="9">
        <f t="shared" si="12"/>
        <v>0</v>
      </c>
      <c r="Z13" s="9">
        <f t="shared" si="13"/>
        <v>147.92000000000002</v>
      </c>
      <c r="AA13" s="9">
        <f t="shared" si="14"/>
        <v>0</v>
      </c>
    </row>
    <row r="14" spans="1:27" x14ac:dyDescent="0.25">
      <c r="A14" s="48" t="s">
        <v>172</v>
      </c>
      <c r="B14" s="7" t="s">
        <v>51</v>
      </c>
      <c r="C14" s="7" t="s">
        <v>31</v>
      </c>
      <c r="D14" s="2">
        <f>+'year 1 servicing'!D14+' year 2 servicing'!D14+'year 3 servicing'!D14++'year 4 servicing'!D14</f>
        <v>16</v>
      </c>
      <c r="E14" s="2">
        <v>1</v>
      </c>
      <c r="F14" s="2">
        <f t="shared" si="1"/>
        <v>16</v>
      </c>
      <c r="G14" s="14">
        <v>2</v>
      </c>
      <c r="H14" s="2">
        <f t="shared" si="2"/>
        <v>32</v>
      </c>
      <c r="I14" s="3">
        <v>36.980000000000004</v>
      </c>
      <c r="J14" s="3">
        <f>+'year 1 servicing'!J14+' year 2 servicing'!J14+'year 3 servicing'!J14++'year 4 servicing'!J14</f>
        <v>1183.3600000000001</v>
      </c>
      <c r="K14" s="2">
        <f t="shared" si="3"/>
        <v>4</v>
      </c>
      <c r="L14" s="2">
        <f t="shared" si="4"/>
        <v>8</v>
      </c>
      <c r="M14" s="3">
        <f t="shared" si="5"/>
        <v>295.84000000000003</v>
      </c>
      <c r="O14" s="26">
        <v>1</v>
      </c>
      <c r="P14" s="26">
        <v>0</v>
      </c>
      <c r="Q14" s="26">
        <v>0</v>
      </c>
      <c r="R14" s="26">
        <v>0</v>
      </c>
      <c r="S14" s="26">
        <f t="shared" si="6"/>
        <v>1</v>
      </c>
      <c r="T14" s="26">
        <f t="shared" si="7"/>
        <v>0</v>
      </c>
      <c r="V14" s="9">
        <f t="shared" si="9"/>
        <v>1183.3600000000001</v>
      </c>
      <c r="W14" s="9">
        <f t="shared" si="10"/>
        <v>0</v>
      </c>
      <c r="X14" s="9">
        <f t="shared" si="11"/>
        <v>0</v>
      </c>
      <c r="Y14" s="9">
        <f t="shared" si="12"/>
        <v>0</v>
      </c>
      <c r="Z14" s="9">
        <f t="shared" si="13"/>
        <v>1183.3600000000001</v>
      </c>
      <c r="AA14" s="9">
        <f t="shared" si="14"/>
        <v>0</v>
      </c>
    </row>
    <row r="15" spans="1:27" x14ac:dyDescent="0.25">
      <c r="A15" s="48" t="s">
        <v>191</v>
      </c>
      <c r="B15" s="7" t="s">
        <v>194</v>
      </c>
      <c r="C15" s="7" t="s">
        <v>31</v>
      </c>
      <c r="D15" s="2">
        <f>+'year 1 servicing'!D15+' year 2 servicing'!D15+'year 3 servicing'!D15++'year 4 servicing'!D15</f>
        <v>0</v>
      </c>
      <c r="E15" s="2">
        <v>1</v>
      </c>
      <c r="F15" s="2">
        <f t="shared" si="1"/>
        <v>0</v>
      </c>
      <c r="G15" s="14">
        <v>0.5</v>
      </c>
      <c r="H15" s="2">
        <f t="shared" si="2"/>
        <v>0</v>
      </c>
      <c r="I15" s="3">
        <v>36.980000000000004</v>
      </c>
      <c r="J15" s="3">
        <f>+'year 1 servicing'!J15+' year 2 servicing'!J15+'year 3 servicing'!J15++'year 4 servicing'!J15</f>
        <v>0</v>
      </c>
      <c r="K15" s="2">
        <f t="shared" si="3"/>
        <v>0</v>
      </c>
      <c r="L15" s="2">
        <f t="shared" si="4"/>
        <v>0</v>
      </c>
      <c r="M15" s="3">
        <f t="shared" si="5"/>
        <v>0</v>
      </c>
      <c r="O15" s="26">
        <v>1</v>
      </c>
      <c r="P15" s="26">
        <v>0</v>
      </c>
      <c r="Q15" s="26">
        <v>0</v>
      </c>
      <c r="R15" s="26">
        <v>0</v>
      </c>
      <c r="S15" s="26">
        <f t="shared" si="6"/>
        <v>1</v>
      </c>
      <c r="T15" s="26">
        <f t="shared" si="7"/>
        <v>0</v>
      </c>
      <c r="V15" s="9">
        <f t="shared" si="9"/>
        <v>0</v>
      </c>
      <c r="W15" s="9">
        <f t="shared" si="10"/>
        <v>0</v>
      </c>
      <c r="X15" s="9">
        <f t="shared" si="11"/>
        <v>0</v>
      </c>
      <c r="Y15" s="9">
        <f t="shared" si="12"/>
        <v>0</v>
      </c>
      <c r="Z15" s="9">
        <f t="shared" si="13"/>
        <v>0</v>
      </c>
      <c r="AA15" s="9">
        <f t="shared" si="14"/>
        <v>0</v>
      </c>
    </row>
    <row r="16" spans="1:27" x14ac:dyDescent="0.25">
      <c r="A16" s="48" t="s">
        <v>190</v>
      </c>
      <c r="B16" s="7" t="s">
        <v>193</v>
      </c>
      <c r="C16" s="7" t="s">
        <v>31</v>
      </c>
      <c r="D16" s="2">
        <f>+'year 1 servicing'!D16+' year 2 servicing'!D16+'year 3 servicing'!D16++'year 4 servicing'!D16</f>
        <v>0</v>
      </c>
      <c r="E16" s="2">
        <v>1</v>
      </c>
      <c r="F16" s="2">
        <f t="shared" si="1"/>
        <v>0</v>
      </c>
      <c r="G16" s="14">
        <v>3.5</v>
      </c>
      <c r="H16" s="2">
        <f t="shared" si="2"/>
        <v>0</v>
      </c>
      <c r="I16" s="3">
        <v>36.980000000000004</v>
      </c>
      <c r="J16" s="3">
        <f>+'year 1 servicing'!J16+' year 2 servicing'!J16+'year 3 servicing'!J16++'year 4 servicing'!J16</f>
        <v>0</v>
      </c>
      <c r="K16" s="2">
        <f t="shared" si="3"/>
        <v>0</v>
      </c>
      <c r="L16" s="2">
        <f t="shared" si="4"/>
        <v>0</v>
      </c>
      <c r="M16" s="3">
        <f t="shared" si="5"/>
        <v>0</v>
      </c>
      <c r="O16" s="26">
        <v>1</v>
      </c>
      <c r="P16" s="26">
        <v>0</v>
      </c>
      <c r="Q16" s="26">
        <v>0</v>
      </c>
      <c r="R16" s="26">
        <v>0</v>
      </c>
      <c r="S16" s="26">
        <f t="shared" si="6"/>
        <v>1</v>
      </c>
      <c r="T16" s="26">
        <f t="shared" si="7"/>
        <v>0</v>
      </c>
      <c r="V16" s="9">
        <f t="shared" si="9"/>
        <v>0</v>
      </c>
      <c r="W16" s="9">
        <f t="shared" si="10"/>
        <v>0</v>
      </c>
      <c r="X16" s="9">
        <f t="shared" si="11"/>
        <v>0</v>
      </c>
      <c r="Y16" s="9">
        <f t="shared" si="12"/>
        <v>0</v>
      </c>
      <c r="Z16" s="9">
        <f t="shared" si="13"/>
        <v>0</v>
      </c>
      <c r="AA16" s="9">
        <f t="shared" si="14"/>
        <v>0</v>
      </c>
    </row>
    <row r="17" spans="1:27" x14ac:dyDescent="0.25">
      <c r="A17" s="48" t="s">
        <v>192</v>
      </c>
      <c r="B17" s="7" t="s">
        <v>40</v>
      </c>
      <c r="C17" s="7" t="s">
        <v>31</v>
      </c>
      <c r="D17" s="2">
        <f>+'year 1 servicing'!D17+' year 2 servicing'!D17+'year 3 servicing'!D17++'year 4 servicing'!D17</f>
        <v>0</v>
      </c>
      <c r="E17" s="2">
        <v>1</v>
      </c>
      <c r="F17" s="2">
        <f t="shared" si="1"/>
        <v>0</v>
      </c>
      <c r="G17" s="14">
        <v>1</v>
      </c>
      <c r="H17" s="2">
        <f t="shared" si="2"/>
        <v>0</v>
      </c>
      <c r="I17" s="3">
        <v>36.980000000000004</v>
      </c>
      <c r="J17" s="3">
        <f>+'year 1 servicing'!J17+' year 2 servicing'!J17+'year 3 servicing'!J17++'year 4 servicing'!J17</f>
        <v>0</v>
      </c>
      <c r="K17" s="2">
        <f t="shared" si="3"/>
        <v>0</v>
      </c>
      <c r="L17" s="2">
        <f t="shared" si="4"/>
        <v>0</v>
      </c>
      <c r="M17" s="3">
        <f t="shared" si="5"/>
        <v>0</v>
      </c>
      <c r="O17" s="26">
        <v>1</v>
      </c>
      <c r="P17" s="26">
        <v>0</v>
      </c>
      <c r="Q17" s="26">
        <v>0</v>
      </c>
      <c r="R17" s="26">
        <v>0</v>
      </c>
      <c r="S17" s="26">
        <f t="shared" si="6"/>
        <v>1</v>
      </c>
      <c r="T17" s="26">
        <f t="shared" si="7"/>
        <v>0</v>
      </c>
      <c r="V17" s="9">
        <f t="shared" si="9"/>
        <v>0</v>
      </c>
      <c r="W17" s="9">
        <f t="shared" si="10"/>
        <v>0</v>
      </c>
      <c r="X17" s="9">
        <f t="shared" si="11"/>
        <v>0</v>
      </c>
      <c r="Y17" s="9">
        <f t="shared" si="12"/>
        <v>0</v>
      </c>
      <c r="Z17" s="9">
        <f t="shared" si="13"/>
        <v>0</v>
      </c>
      <c r="AA17" s="9">
        <f t="shared" si="14"/>
        <v>0</v>
      </c>
    </row>
    <row r="18" spans="1:27" x14ac:dyDescent="0.25">
      <c r="A18" s="48" t="s">
        <v>173</v>
      </c>
      <c r="B18" s="7" t="s">
        <v>52</v>
      </c>
      <c r="C18" s="7" t="s">
        <v>31</v>
      </c>
      <c r="D18" s="2">
        <f>+'year 1 servicing'!D18+' year 2 servicing'!D18+'year 3 servicing'!D18++'year 4 servicing'!D18</f>
        <v>6</v>
      </c>
      <c r="E18" s="2">
        <v>1</v>
      </c>
      <c r="F18" s="2">
        <f t="shared" si="1"/>
        <v>6</v>
      </c>
      <c r="G18" s="14">
        <v>1</v>
      </c>
      <c r="H18" s="2">
        <f t="shared" si="2"/>
        <v>6</v>
      </c>
      <c r="I18" s="3">
        <v>36.980000000000004</v>
      </c>
      <c r="J18" s="3">
        <f>+'year 1 servicing'!J18+' year 2 servicing'!J18+'year 3 servicing'!J18++'year 4 servicing'!J18</f>
        <v>221.88000000000002</v>
      </c>
      <c r="K18" s="2">
        <f t="shared" si="3"/>
        <v>1.5</v>
      </c>
      <c r="L18" s="2">
        <f t="shared" si="4"/>
        <v>1.5</v>
      </c>
      <c r="M18" s="3">
        <f t="shared" si="5"/>
        <v>55.470000000000006</v>
      </c>
      <c r="O18" s="26">
        <v>1</v>
      </c>
      <c r="P18" s="26">
        <v>0</v>
      </c>
      <c r="Q18" s="26">
        <v>0</v>
      </c>
      <c r="R18" s="26">
        <v>0</v>
      </c>
      <c r="S18" s="26">
        <f t="shared" si="6"/>
        <v>1</v>
      </c>
      <c r="T18" s="26">
        <f t="shared" si="7"/>
        <v>0</v>
      </c>
      <c r="V18" s="9">
        <f t="shared" si="9"/>
        <v>221.88000000000002</v>
      </c>
      <c r="W18" s="9">
        <f t="shared" si="10"/>
        <v>0</v>
      </c>
      <c r="X18" s="9">
        <f t="shared" si="11"/>
        <v>0</v>
      </c>
      <c r="Y18" s="9">
        <f t="shared" si="12"/>
        <v>0</v>
      </c>
      <c r="Z18" s="9">
        <f t="shared" si="13"/>
        <v>221.88000000000002</v>
      </c>
      <c r="AA18" s="9">
        <f t="shared" si="14"/>
        <v>0</v>
      </c>
    </row>
    <row r="19" spans="1:27" x14ac:dyDescent="0.25">
      <c r="A19" s="48" t="s">
        <v>171</v>
      </c>
      <c r="B19" s="7" t="s">
        <v>53</v>
      </c>
      <c r="C19" s="7" t="s">
        <v>31</v>
      </c>
      <c r="D19" s="2">
        <f>+'year 1 servicing'!D19+' year 2 servicing'!D19+'year 3 servicing'!D19++'year 4 servicing'!D19</f>
        <v>8</v>
      </c>
      <c r="E19" s="2">
        <v>1</v>
      </c>
      <c r="F19" s="2">
        <f t="shared" si="1"/>
        <v>8</v>
      </c>
      <c r="G19" s="14">
        <v>1</v>
      </c>
      <c r="H19" s="2">
        <f t="shared" si="2"/>
        <v>8</v>
      </c>
      <c r="I19" s="3">
        <v>36.980000000000004</v>
      </c>
      <c r="J19" s="3">
        <f>+'year 1 servicing'!J19+' year 2 servicing'!J19+'year 3 servicing'!J19++'year 4 servicing'!J19</f>
        <v>295.84000000000003</v>
      </c>
      <c r="K19" s="2">
        <f t="shared" si="3"/>
        <v>2</v>
      </c>
      <c r="L19" s="2">
        <f t="shared" si="4"/>
        <v>2</v>
      </c>
      <c r="M19" s="3">
        <f t="shared" si="5"/>
        <v>73.960000000000008</v>
      </c>
      <c r="O19" s="26">
        <v>1</v>
      </c>
      <c r="P19" s="26">
        <v>0</v>
      </c>
      <c r="Q19" s="26">
        <v>0</v>
      </c>
      <c r="R19" s="26">
        <v>0</v>
      </c>
      <c r="S19" s="26">
        <f t="shared" si="6"/>
        <v>1</v>
      </c>
      <c r="T19" s="26">
        <f t="shared" si="7"/>
        <v>0</v>
      </c>
      <c r="V19" s="9">
        <f t="shared" si="9"/>
        <v>295.84000000000003</v>
      </c>
      <c r="W19" s="9">
        <f t="shared" si="10"/>
        <v>0</v>
      </c>
      <c r="X19" s="9">
        <f t="shared" si="11"/>
        <v>0</v>
      </c>
      <c r="Y19" s="9">
        <f t="shared" si="12"/>
        <v>0</v>
      </c>
      <c r="Z19" s="9">
        <f t="shared" si="13"/>
        <v>295.84000000000003</v>
      </c>
      <c r="AA19" s="9">
        <f t="shared" si="14"/>
        <v>0</v>
      </c>
    </row>
    <row r="20" spans="1:27" x14ac:dyDescent="0.25">
      <c r="A20" s="48" t="s">
        <v>170</v>
      </c>
      <c r="B20" s="7" t="s">
        <v>54</v>
      </c>
      <c r="C20" s="7" t="s">
        <v>31</v>
      </c>
      <c r="D20" s="2">
        <f>+'year 1 servicing'!D20+' year 2 servicing'!D20+'year 3 servicing'!D20++'year 4 servicing'!D20</f>
        <v>8</v>
      </c>
      <c r="E20" s="2">
        <v>1</v>
      </c>
      <c r="F20" s="2">
        <f t="shared" si="1"/>
        <v>8</v>
      </c>
      <c r="G20" s="14">
        <v>6</v>
      </c>
      <c r="H20" s="2">
        <f t="shared" si="2"/>
        <v>48</v>
      </c>
      <c r="I20" s="3">
        <v>36.980000000000004</v>
      </c>
      <c r="J20" s="3">
        <f>+'year 1 servicing'!J20+' year 2 servicing'!J20+'year 3 servicing'!J20++'year 4 servicing'!J20</f>
        <v>1775.0400000000002</v>
      </c>
      <c r="K20" s="2">
        <f t="shared" si="3"/>
        <v>2</v>
      </c>
      <c r="L20" s="2">
        <f t="shared" si="4"/>
        <v>12</v>
      </c>
      <c r="M20" s="3">
        <f t="shared" si="5"/>
        <v>443.76000000000005</v>
      </c>
      <c r="O20" s="26">
        <v>1</v>
      </c>
      <c r="P20" s="26">
        <v>0</v>
      </c>
      <c r="Q20" s="26">
        <v>0</v>
      </c>
      <c r="R20" s="26">
        <v>0</v>
      </c>
      <c r="S20" s="26">
        <f t="shared" si="6"/>
        <v>1</v>
      </c>
      <c r="T20" s="26">
        <f t="shared" si="7"/>
        <v>0</v>
      </c>
      <c r="V20" s="9">
        <f t="shared" si="9"/>
        <v>1775.0400000000002</v>
      </c>
      <c r="W20" s="9">
        <f t="shared" si="10"/>
        <v>0</v>
      </c>
      <c r="X20" s="9">
        <f t="shared" si="11"/>
        <v>0</v>
      </c>
      <c r="Y20" s="9">
        <f t="shared" si="12"/>
        <v>0</v>
      </c>
      <c r="Z20" s="9">
        <f t="shared" si="13"/>
        <v>1775.0400000000002</v>
      </c>
      <c r="AA20" s="9">
        <f t="shared" si="14"/>
        <v>0</v>
      </c>
    </row>
    <row r="21" spans="1:27" x14ac:dyDescent="0.25">
      <c r="A21" s="48" t="s">
        <v>169</v>
      </c>
      <c r="B21" s="7" t="s">
        <v>55</v>
      </c>
      <c r="C21" s="7" t="s">
        <v>31</v>
      </c>
      <c r="D21" s="2">
        <f>+'year 1 servicing'!D21+' year 2 servicing'!D21+'year 3 servicing'!D21++'year 4 servicing'!D21</f>
        <v>8</v>
      </c>
      <c r="E21" s="2">
        <v>1</v>
      </c>
      <c r="F21" s="2">
        <f t="shared" si="1"/>
        <v>8</v>
      </c>
      <c r="G21" s="14">
        <v>0.5</v>
      </c>
      <c r="H21" s="2">
        <f t="shared" si="2"/>
        <v>4</v>
      </c>
      <c r="I21" s="3">
        <v>36.980000000000004</v>
      </c>
      <c r="J21" s="3">
        <f>+'year 1 servicing'!J21+' year 2 servicing'!J21+'year 3 servicing'!J21++'year 4 servicing'!J21</f>
        <v>147.92000000000002</v>
      </c>
      <c r="K21" s="2">
        <f t="shared" si="3"/>
        <v>2</v>
      </c>
      <c r="L21" s="2">
        <f t="shared" si="4"/>
        <v>1</v>
      </c>
      <c r="M21" s="3">
        <f t="shared" si="5"/>
        <v>36.980000000000004</v>
      </c>
      <c r="O21" s="26">
        <v>1</v>
      </c>
      <c r="P21" s="26">
        <v>0</v>
      </c>
      <c r="Q21" s="26">
        <v>0</v>
      </c>
      <c r="R21" s="26">
        <v>0</v>
      </c>
      <c r="S21" s="26">
        <f t="shared" si="6"/>
        <v>1</v>
      </c>
      <c r="T21" s="26">
        <f t="shared" si="7"/>
        <v>0</v>
      </c>
      <c r="V21" s="9">
        <f t="shared" si="9"/>
        <v>147.92000000000002</v>
      </c>
      <c r="W21" s="9">
        <f t="shared" si="10"/>
        <v>0</v>
      </c>
      <c r="X21" s="9">
        <f t="shared" si="11"/>
        <v>0</v>
      </c>
      <c r="Y21" s="9">
        <f t="shared" si="12"/>
        <v>0</v>
      </c>
      <c r="Z21" s="9">
        <f t="shared" si="13"/>
        <v>147.92000000000002</v>
      </c>
      <c r="AA21" s="9">
        <f t="shared" si="14"/>
        <v>0</v>
      </c>
    </row>
    <row r="22" spans="1:27" ht="15.75" customHeight="1" x14ac:dyDescent="0.25">
      <c r="A22" s="48" t="s">
        <v>168</v>
      </c>
      <c r="B22" s="7" t="s">
        <v>56</v>
      </c>
      <c r="C22" s="7" t="s">
        <v>31</v>
      </c>
      <c r="D22" s="2">
        <f>+'year 1 servicing'!D22+' year 2 servicing'!D22+'year 3 servicing'!D22++'year 4 servicing'!D22</f>
        <v>8</v>
      </c>
      <c r="E22" s="2">
        <v>1</v>
      </c>
      <c r="F22" s="2">
        <f t="shared" si="1"/>
        <v>8</v>
      </c>
      <c r="G22" s="14">
        <v>0.5</v>
      </c>
      <c r="H22" s="2">
        <f t="shared" si="2"/>
        <v>4</v>
      </c>
      <c r="I22" s="3">
        <v>36.980000000000004</v>
      </c>
      <c r="J22" s="3">
        <f>+'year 1 servicing'!J22+' year 2 servicing'!J22+'year 3 servicing'!J22++'year 4 servicing'!J22</f>
        <v>147.92000000000002</v>
      </c>
      <c r="K22" s="2">
        <f t="shared" si="3"/>
        <v>2</v>
      </c>
      <c r="L22" s="2">
        <f t="shared" si="4"/>
        <v>1</v>
      </c>
      <c r="M22" s="3">
        <f t="shared" si="5"/>
        <v>36.980000000000004</v>
      </c>
      <c r="O22" s="26">
        <v>1</v>
      </c>
      <c r="P22" s="26">
        <v>0</v>
      </c>
      <c r="Q22" s="26">
        <v>0</v>
      </c>
      <c r="R22" s="26">
        <v>0</v>
      </c>
      <c r="S22" s="26">
        <f t="shared" si="6"/>
        <v>1</v>
      </c>
      <c r="T22" s="26">
        <f t="shared" si="7"/>
        <v>0</v>
      </c>
      <c r="V22" s="9">
        <f t="shared" si="9"/>
        <v>147.92000000000002</v>
      </c>
      <c r="W22" s="9">
        <f t="shared" si="10"/>
        <v>0</v>
      </c>
      <c r="X22" s="9">
        <f t="shared" si="11"/>
        <v>0</v>
      </c>
      <c r="Y22" s="9">
        <f t="shared" si="12"/>
        <v>0</v>
      </c>
      <c r="Z22" s="9">
        <f t="shared" si="13"/>
        <v>147.92000000000002</v>
      </c>
      <c r="AA22" s="9">
        <f t="shared" si="14"/>
        <v>0</v>
      </c>
    </row>
    <row r="23" spans="1:27" ht="15.75" customHeight="1" x14ac:dyDescent="0.25">
      <c r="A23" s="48" t="s">
        <v>167</v>
      </c>
      <c r="B23" s="7" t="s">
        <v>57</v>
      </c>
      <c r="C23" s="7" t="s">
        <v>31</v>
      </c>
      <c r="D23" s="2">
        <f>+'year 1 servicing'!D23+' year 2 servicing'!D23+'year 3 servicing'!D23++'year 4 servicing'!D23</f>
        <v>8</v>
      </c>
      <c r="E23" s="2">
        <v>1</v>
      </c>
      <c r="F23" s="2">
        <f t="shared" si="1"/>
        <v>8</v>
      </c>
      <c r="G23" s="14">
        <v>0.5</v>
      </c>
      <c r="H23" s="2">
        <f t="shared" si="2"/>
        <v>4</v>
      </c>
      <c r="I23" s="3">
        <v>36.980000000000004</v>
      </c>
      <c r="J23" s="3">
        <f>+'year 1 servicing'!J23+' year 2 servicing'!J23+'year 3 servicing'!J23++'year 4 servicing'!J23</f>
        <v>147.92000000000002</v>
      </c>
      <c r="K23" s="2">
        <f t="shared" si="3"/>
        <v>2</v>
      </c>
      <c r="L23" s="2">
        <f t="shared" si="4"/>
        <v>1</v>
      </c>
      <c r="M23" s="3">
        <f t="shared" si="5"/>
        <v>36.980000000000004</v>
      </c>
      <c r="O23" s="26">
        <v>1</v>
      </c>
      <c r="P23" s="26">
        <v>0</v>
      </c>
      <c r="Q23" s="26">
        <v>0</v>
      </c>
      <c r="R23" s="26">
        <v>0</v>
      </c>
      <c r="S23" s="26">
        <f t="shared" si="6"/>
        <v>1</v>
      </c>
      <c r="T23" s="26">
        <f t="shared" si="7"/>
        <v>0</v>
      </c>
      <c r="V23" s="9">
        <f t="shared" si="9"/>
        <v>147.92000000000002</v>
      </c>
      <c r="W23" s="9">
        <f t="shared" si="10"/>
        <v>0</v>
      </c>
      <c r="X23" s="9">
        <f t="shared" si="11"/>
        <v>0</v>
      </c>
      <c r="Y23" s="9">
        <f t="shared" si="12"/>
        <v>0</v>
      </c>
      <c r="Z23" s="9">
        <f t="shared" si="13"/>
        <v>147.92000000000002</v>
      </c>
      <c r="AA23" s="9">
        <f t="shared" si="14"/>
        <v>0</v>
      </c>
    </row>
    <row r="24" spans="1:27" ht="15.75" customHeight="1" x14ac:dyDescent="0.25">
      <c r="A24" s="97" t="s">
        <v>263</v>
      </c>
      <c r="B24" s="7" t="s">
        <v>50</v>
      </c>
      <c r="C24" s="7" t="s">
        <v>31</v>
      </c>
      <c r="D24" s="2">
        <f>+'year 1 servicing'!D24+' year 2 servicing'!D24+'year 3 servicing'!D24++'year 4 servicing'!D24</f>
        <v>8</v>
      </c>
      <c r="E24" s="2">
        <v>1</v>
      </c>
      <c r="F24" s="2">
        <f t="shared" si="1"/>
        <v>8</v>
      </c>
      <c r="G24" s="14">
        <v>2</v>
      </c>
      <c r="H24" s="2">
        <f t="shared" si="2"/>
        <v>16</v>
      </c>
      <c r="I24" s="3">
        <v>36.980000000000004</v>
      </c>
      <c r="J24" s="3">
        <f>+'year 1 servicing'!J24+' year 2 servicing'!J24+'year 3 servicing'!J24++'year 4 servicing'!J24</f>
        <v>591.68000000000006</v>
      </c>
      <c r="K24" s="2">
        <f t="shared" si="3"/>
        <v>2</v>
      </c>
      <c r="L24" s="2">
        <f t="shared" si="4"/>
        <v>4</v>
      </c>
      <c r="M24" s="3">
        <f t="shared" si="5"/>
        <v>147.92000000000002</v>
      </c>
      <c r="O24" s="26">
        <v>1</v>
      </c>
      <c r="P24" s="26">
        <v>0</v>
      </c>
      <c r="Q24" s="26">
        <v>0</v>
      </c>
      <c r="R24" s="26">
        <v>0</v>
      </c>
      <c r="S24" s="26">
        <f t="shared" ref="S24:S25" si="15">SUM(O24:Q24)</f>
        <v>1</v>
      </c>
      <c r="T24" s="26">
        <f t="shared" ref="T24:T25" si="16">+R24</f>
        <v>0</v>
      </c>
      <c r="V24" s="9">
        <f t="shared" si="9"/>
        <v>591.68000000000006</v>
      </c>
      <c r="W24" s="9">
        <f t="shared" si="10"/>
        <v>0</v>
      </c>
      <c r="X24" s="9">
        <f t="shared" si="11"/>
        <v>0</v>
      </c>
      <c r="Y24" s="9">
        <f t="shared" si="12"/>
        <v>0</v>
      </c>
      <c r="Z24" s="9">
        <f t="shared" si="13"/>
        <v>591.68000000000006</v>
      </c>
      <c r="AA24" s="9">
        <f t="shared" si="14"/>
        <v>0</v>
      </c>
    </row>
    <row r="25" spans="1:27" ht="15.75" customHeight="1" x14ac:dyDescent="0.25">
      <c r="A25" s="97" t="s">
        <v>262</v>
      </c>
      <c r="B25" s="7" t="s">
        <v>65</v>
      </c>
      <c r="C25" s="7" t="s">
        <v>31</v>
      </c>
      <c r="D25" s="2">
        <f>+'year 1 servicing'!D25+' year 2 servicing'!D25+'year 3 servicing'!D25++'year 4 servicing'!D25</f>
        <v>8</v>
      </c>
      <c r="E25" s="2">
        <v>1</v>
      </c>
      <c r="F25" s="2">
        <f>+D25*E25</f>
        <v>8</v>
      </c>
      <c r="G25" s="14">
        <v>0.16</v>
      </c>
      <c r="H25" s="2">
        <f>+F25*G25</f>
        <v>1.28</v>
      </c>
      <c r="I25" s="3">
        <v>36.980000000000004</v>
      </c>
      <c r="J25" s="3">
        <f>+'year 1 servicing'!J25+' year 2 servicing'!J25+'year 3 servicing'!J25++'year 4 servicing'!J25</f>
        <v>47.334400000000009</v>
      </c>
      <c r="K25" s="2">
        <f t="shared" si="3"/>
        <v>2</v>
      </c>
      <c r="L25" s="2">
        <f t="shared" si="4"/>
        <v>0.32</v>
      </c>
      <c r="M25" s="3">
        <f t="shared" si="5"/>
        <v>11.833600000000002</v>
      </c>
      <c r="O25" s="26">
        <v>1</v>
      </c>
      <c r="P25" s="26">
        <v>0</v>
      </c>
      <c r="Q25" s="26">
        <v>0</v>
      </c>
      <c r="R25" s="26">
        <v>0</v>
      </c>
      <c r="S25" s="26">
        <f t="shared" si="15"/>
        <v>1</v>
      </c>
      <c r="T25" s="26">
        <f t="shared" si="16"/>
        <v>0</v>
      </c>
      <c r="V25" s="9">
        <f t="shared" si="9"/>
        <v>47.334400000000009</v>
      </c>
      <c r="W25" s="9">
        <f t="shared" si="10"/>
        <v>0</v>
      </c>
      <c r="X25" s="9">
        <f t="shared" si="11"/>
        <v>0</v>
      </c>
      <c r="Y25" s="9">
        <f t="shared" si="12"/>
        <v>0</v>
      </c>
      <c r="Z25" s="9">
        <f t="shared" si="13"/>
        <v>47.334400000000009</v>
      </c>
      <c r="AA25" s="9">
        <f t="shared" si="14"/>
        <v>0</v>
      </c>
    </row>
    <row r="26" spans="1:27" x14ac:dyDescent="0.25">
      <c r="A26" s="49" t="s">
        <v>118</v>
      </c>
      <c r="B26" s="64" t="s">
        <v>68</v>
      </c>
      <c r="C26" s="7"/>
      <c r="D26" s="2"/>
      <c r="E26" s="2"/>
      <c r="F26" s="61">
        <f>SUM(F8:F25)</f>
        <v>318</v>
      </c>
      <c r="G26" s="63"/>
      <c r="H26" s="61">
        <f>SUM(H8:H25)</f>
        <v>359.28</v>
      </c>
      <c r="I26" s="3">
        <v>36.980000000000004</v>
      </c>
      <c r="J26" s="60">
        <f>SUM(J8:J25)</f>
        <v>13286.174400000002</v>
      </c>
      <c r="K26" s="2">
        <f t="shared" si="3"/>
        <v>79.5</v>
      </c>
      <c r="L26" s="2">
        <f t="shared" si="4"/>
        <v>89.82</v>
      </c>
      <c r="M26" s="3"/>
      <c r="O26" s="26"/>
      <c r="P26" s="26"/>
      <c r="Q26" s="26"/>
      <c r="R26" s="26"/>
      <c r="S26" s="26"/>
      <c r="T26" s="26"/>
      <c r="V26" s="69">
        <f>SUM(V8:V25)</f>
        <v>11141.334400000002</v>
      </c>
      <c r="W26" s="69">
        <f t="shared" ref="W26:AA26" si="17">SUM(W8:W25)</f>
        <v>0</v>
      </c>
      <c r="X26" s="69">
        <f t="shared" si="17"/>
        <v>2144.84</v>
      </c>
      <c r="Y26" s="69">
        <f t="shared" si="17"/>
        <v>0</v>
      </c>
      <c r="Z26" s="69">
        <f t="shared" si="17"/>
        <v>13286.174400000002</v>
      </c>
      <c r="AA26" s="69">
        <f t="shared" si="17"/>
        <v>0</v>
      </c>
    </row>
    <row r="27" spans="1:27" ht="27.75" customHeight="1" x14ac:dyDescent="0.25">
      <c r="A27" s="48" t="s">
        <v>158</v>
      </c>
      <c r="B27" s="7" t="s">
        <v>62</v>
      </c>
      <c r="C27" s="7" t="s">
        <v>126</v>
      </c>
      <c r="D27" s="2">
        <f>+'year 1 servicing'!D27+' year 2 servicing'!D27+'year 3 servicing'!D27++'year 4 servicing'!D27</f>
        <v>83</v>
      </c>
      <c r="E27" s="2">
        <v>4</v>
      </c>
      <c r="F27" s="2">
        <f>(D27)*(E27)</f>
        <v>332</v>
      </c>
      <c r="G27" s="14">
        <v>0.33</v>
      </c>
      <c r="H27" s="2">
        <f>(F27)*(G27)</f>
        <v>109.56</v>
      </c>
      <c r="I27" s="3">
        <v>36.980000000000004</v>
      </c>
      <c r="J27" s="3">
        <f>+'year 1 servicing'!J27+' year 2 servicing'!J27+'year 3 servicing'!J27++'year 4 servicing'!J27</f>
        <v>4051.5288000000005</v>
      </c>
      <c r="K27" s="2">
        <f t="shared" si="3"/>
        <v>83</v>
      </c>
      <c r="L27" s="2">
        <f t="shared" si="4"/>
        <v>27.39</v>
      </c>
      <c r="M27" s="3">
        <f>+J27/4</f>
        <v>1012.8822000000001</v>
      </c>
      <c r="O27" s="26">
        <v>1</v>
      </c>
      <c r="P27" s="26">
        <v>0</v>
      </c>
      <c r="Q27" s="26">
        <v>0</v>
      </c>
      <c r="R27" s="26">
        <v>0</v>
      </c>
      <c r="S27" s="26">
        <f t="shared" si="6"/>
        <v>1</v>
      </c>
      <c r="T27" s="26">
        <f t="shared" si="7"/>
        <v>0</v>
      </c>
      <c r="V27" s="9">
        <f t="shared" ref="V27:AA27" si="18">+$J27*O27</f>
        <v>4051.5288000000005</v>
      </c>
      <c r="W27" s="9">
        <f t="shared" si="18"/>
        <v>0</v>
      </c>
      <c r="X27" s="9">
        <f t="shared" si="18"/>
        <v>0</v>
      </c>
      <c r="Y27" s="9">
        <f t="shared" si="18"/>
        <v>0</v>
      </c>
      <c r="Z27" s="9">
        <f t="shared" si="18"/>
        <v>4051.5288000000005</v>
      </c>
      <c r="AA27" s="9">
        <f t="shared" si="18"/>
        <v>0</v>
      </c>
    </row>
    <row r="28" spans="1:27" ht="27.75" customHeight="1" x14ac:dyDescent="0.25">
      <c r="A28" s="48" t="s">
        <v>159</v>
      </c>
      <c r="B28" s="7" t="s">
        <v>124</v>
      </c>
      <c r="C28" s="7" t="s">
        <v>127</v>
      </c>
      <c r="D28" s="2">
        <f>+'year 1 servicing'!D28+' year 2 servicing'!D28+'year 3 servicing'!D28++'year 4 servicing'!D28</f>
        <v>7</v>
      </c>
      <c r="E28" s="2">
        <v>12</v>
      </c>
      <c r="F28" s="2">
        <f>(D28)*(E28)</f>
        <v>84</v>
      </c>
      <c r="G28" s="14">
        <v>0.33</v>
      </c>
      <c r="H28" s="2">
        <f>(F28)*(G28)</f>
        <v>27.720000000000002</v>
      </c>
      <c r="I28" s="3">
        <v>36.980000000000004</v>
      </c>
      <c r="J28" s="3">
        <f>+'year 1 servicing'!J28+' year 2 servicing'!J28+'year 3 servicing'!J28++'year 4 servicing'!J28</f>
        <v>1025.0856000000003</v>
      </c>
      <c r="K28" s="2">
        <f t="shared" si="3"/>
        <v>21</v>
      </c>
      <c r="L28" s="2">
        <f t="shared" si="4"/>
        <v>6.9300000000000006</v>
      </c>
      <c r="M28" s="3">
        <f>+J28/4</f>
        <v>256.27140000000009</v>
      </c>
      <c r="O28" s="26">
        <v>1</v>
      </c>
      <c r="P28" s="26">
        <v>0</v>
      </c>
      <c r="Q28" s="26">
        <v>0</v>
      </c>
      <c r="R28" s="26">
        <v>0</v>
      </c>
      <c r="S28" s="26">
        <f t="shared" si="6"/>
        <v>1</v>
      </c>
      <c r="T28" s="26">
        <f t="shared" si="7"/>
        <v>0</v>
      </c>
      <c r="V28" s="9">
        <f t="shared" ref="V28:V30" si="19">+$J28*O28</f>
        <v>1025.0856000000003</v>
      </c>
      <c r="W28" s="9">
        <f t="shared" ref="W28:AA30" si="20">+$J28*P28</f>
        <v>0</v>
      </c>
      <c r="X28" s="9">
        <f t="shared" si="20"/>
        <v>0</v>
      </c>
      <c r="Y28" s="9">
        <f t="shared" si="20"/>
        <v>0</v>
      </c>
      <c r="Z28" s="9">
        <f t="shared" si="20"/>
        <v>1025.0856000000003</v>
      </c>
      <c r="AA28" s="9">
        <f t="shared" si="20"/>
        <v>0</v>
      </c>
    </row>
    <row r="29" spans="1:27" ht="29.25" customHeight="1" x14ac:dyDescent="0.25">
      <c r="A29" s="8" t="s">
        <v>166</v>
      </c>
      <c r="B29" s="7" t="s">
        <v>63</v>
      </c>
      <c r="C29" s="7" t="s">
        <v>132</v>
      </c>
      <c r="D29" s="2">
        <f>+'year 1 servicing'!D29+' year 2 servicing'!D29+'year 3 servicing'!D29++'year 4 servicing'!D29</f>
        <v>8</v>
      </c>
      <c r="E29" s="2">
        <v>1</v>
      </c>
      <c r="F29" s="2">
        <f>(D29)*(E29)</f>
        <v>8</v>
      </c>
      <c r="G29" s="14">
        <v>25</v>
      </c>
      <c r="H29" s="2">
        <f>(F29)*(G29)</f>
        <v>200</v>
      </c>
      <c r="I29" s="3">
        <v>36.980000000000004</v>
      </c>
      <c r="J29" s="3">
        <f>+'year 1 servicing'!J29+' year 2 servicing'!J29+'year 3 servicing'!J29++'year 4 servicing'!J29</f>
        <v>7396.0000000000009</v>
      </c>
      <c r="K29" s="2">
        <f t="shared" si="3"/>
        <v>2</v>
      </c>
      <c r="L29" s="2">
        <f t="shared" si="4"/>
        <v>50</v>
      </c>
      <c r="M29" s="3">
        <f>+J29/4</f>
        <v>1849.0000000000002</v>
      </c>
      <c r="O29" s="26">
        <v>1</v>
      </c>
      <c r="P29" s="26">
        <v>0</v>
      </c>
      <c r="Q29" s="26">
        <v>0</v>
      </c>
      <c r="R29" s="26">
        <v>0</v>
      </c>
      <c r="S29" s="26">
        <f t="shared" si="6"/>
        <v>1</v>
      </c>
      <c r="T29" s="26">
        <f t="shared" si="7"/>
        <v>0</v>
      </c>
      <c r="V29" s="9">
        <f t="shared" si="19"/>
        <v>7396.0000000000009</v>
      </c>
      <c r="W29" s="9">
        <f t="shared" si="20"/>
        <v>0</v>
      </c>
      <c r="X29" s="9">
        <f t="shared" si="20"/>
        <v>0</v>
      </c>
      <c r="Y29" s="9">
        <f t="shared" si="20"/>
        <v>0</v>
      </c>
      <c r="Z29" s="9">
        <f t="shared" si="20"/>
        <v>7396.0000000000009</v>
      </c>
      <c r="AA29" s="9">
        <f t="shared" si="20"/>
        <v>0</v>
      </c>
    </row>
    <row r="30" spans="1:27" ht="28.5" customHeight="1" x14ac:dyDescent="0.25">
      <c r="A30" s="48" t="s">
        <v>165</v>
      </c>
      <c r="B30" s="7" t="s">
        <v>79</v>
      </c>
      <c r="C30" s="7" t="s">
        <v>133</v>
      </c>
      <c r="D30" s="2">
        <f>+'year 1 servicing'!D30+' year 2 servicing'!D30+'year 3 servicing'!D30++'year 4 servicing'!D30</f>
        <v>83</v>
      </c>
      <c r="E30" s="2">
        <v>1</v>
      </c>
      <c r="F30" s="2">
        <f>(D30)*(E30)</f>
        <v>83</v>
      </c>
      <c r="G30" s="14">
        <v>0.5</v>
      </c>
      <c r="H30" s="2">
        <f>(F30)*(G30)</f>
        <v>41.5</v>
      </c>
      <c r="I30" s="3">
        <v>36.980000000000004</v>
      </c>
      <c r="J30" s="3">
        <f>+'year 1 servicing'!J30+' year 2 servicing'!J30+'year 3 servicing'!J30++'year 4 servicing'!J30</f>
        <v>1534.6700000000003</v>
      </c>
      <c r="K30" s="2">
        <f t="shared" si="3"/>
        <v>20.75</v>
      </c>
      <c r="L30" s="2">
        <f t="shared" si="4"/>
        <v>10.375</v>
      </c>
      <c r="M30" s="3">
        <f>+J30/4</f>
        <v>383.66750000000008</v>
      </c>
      <c r="O30" s="26">
        <v>1</v>
      </c>
      <c r="P30" s="26">
        <v>0</v>
      </c>
      <c r="Q30" s="26">
        <v>0</v>
      </c>
      <c r="R30" s="26">
        <v>0</v>
      </c>
      <c r="S30" s="26">
        <f t="shared" ref="S30" si="21">SUM(O30:Q30)</f>
        <v>1</v>
      </c>
      <c r="T30" s="26">
        <f t="shared" ref="T30" si="22">+R30</f>
        <v>0</v>
      </c>
      <c r="V30" s="9">
        <f t="shared" si="19"/>
        <v>1534.6700000000003</v>
      </c>
      <c r="W30" s="9">
        <f t="shared" si="20"/>
        <v>0</v>
      </c>
      <c r="X30" s="9">
        <f t="shared" si="20"/>
        <v>0</v>
      </c>
      <c r="Y30" s="9">
        <f t="shared" si="20"/>
        <v>0</v>
      </c>
      <c r="Z30" s="9">
        <f t="shared" si="20"/>
        <v>1534.6700000000003</v>
      </c>
      <c r="AA30" s="9">
        <f t="shared" si="20"/>
        <v>0</v>
      </c>
    </row>
    <row r="31" spans="1:27" x14ac:dyDescent="0.25">
      <c r="A31" s="4"/>
      <c r="B31" s="64" t="s">
        <v>68</v>
      </c>
      <c r="C31" s="6"/>
      <c r="D31" s="61"/>
      <c r="E31" s="61"/>
      <c r="F31" s="61">
        <f>SUM(F27:F30)</f>
        <v>507</v>
      </c>
      <c r="G31" s="61"/>
      <c r="H31" s="61">
        <f>SUM(H27:H30)</f>
        <v>378.78</v>
      </c>
      <c r="I31" s="60"/>
      <c r="J31" s="60">
        <f>+'year 1 servicing'!J31+' year 2 servicing'!J31+'year 3 servicing'!J31++'year 4 servicing'!J31</f>
        <v>14007.2844</v>
      </c>
      <c r="K31" s="61">
        <f t="shared" si="3"/>
        <v>126.75</v>
      </c>
      <c r="L31" s="61">
        <f t="shared" si="4"/>
        <v>94.694999999999993</v>
      </c>
      <c r="M31" s="60">
        <f>+J31/4</f>
        <v>3501.8211000000001</v>
      </c>
      <c r="O31" s="58"/>
      <c r="P31" s="58"/>
      <c r="Q31" s="58"/>
      <c r="R31" s="58"/>
      <c r="S31" s="58"/>
      <c r="T31" s="58"/>
      <c r="V31" s="69">
        <f>SUM(V27:V30)</f>
        <v>14007.284400000002</v>
      </c>
      <c r="W31" s="69">
        <f t="shared" ref="W31:AA31" si="23">SUM(W27:W30)</f>
        <v>0</v>
      </c>
      <c r="X31" s="69">
        <f t="shared" si="23"/>
        <v>0</v>
      </c>
      <c r="Y31" s="69">
        <f t="shared" si="23"/>
        <v>0</v>
      </c>
      <c r="Z31" s="69">
        <f t="shared" si="23"/>
        <v>14007.284400000002</v>
      </c>
      <c r="AA31" s="69">
        <f t="shared" si="23"/>
        <v>0</v>
      </c>
    </row>
    <row r="32" spans="1:27" x14ac:dyDescent="0.25">
      <c r="K32" s="5"/>
      <c r="L32" s="33"/>
      <c r="M32" s="45"/>
      <c r="O32" s="58"/>
      <c r="P32" s="58"/>
      <c r="Q32" s="58"/>
      <c r="R32" s="58"/>
      <c r="S32" s="58"/>
      <c r="T32" s="58"/>
    </row>
    <row r="33" spans="2:27" x14ac:dyDescent="0.25">
      <c r="B33" s="69" t="s">
        <v>215</v>
      </c>
      <c r="F33" s="68">
        <f>+F26+F31</f>
        <v>825</v>
      </c>
      <c r="G33" s="69"/>
      <c r="H33" s="68">
        <f>+H26+H31</f>
        <v>738.06</v>
      </c>
      <c r="J33" s="70">
        <f>+J26+J31</f>
        <v>27293.4588</v>
      </c>
      <c r="K33" s="61">
        <f>+F33/4</f>
        <v>206.25</v>
      </c>
      <c r="L33" s="61">
        <f>+H33/4</f>
        <v>184.51499999999999</v>
      </c>
      <c r="M33" s="60">
        <f>+J33/4</f>
        <v>6823.3647000000001</v>
      </c>
      <c r="O33" s="26"/>
      <c r="P33" s="26"/>
      <c r="Q33" s="26"/>
      <c r="R33" s="26"/>
      <c r="S33" s="26"/>
      <c r="T33" s="26"/>
      <c r="V33" s="70">
        <f>+V26+V31</f>
        <v>25148.618800000004</v>
      </c>
      <c r="W33" s="70">
        <f t="shared" ref="W33:AA33" si="24">+W26+W31</f>
        <v>0</v>
      </c>
      <c r="X33" s="70">
        <f t="shared" si="24"/>
        <v>2144.84</v>
      </c>
      <c r="Y33" s="70">
        <f t="shared" si="24"/>
        <v>0</v>
      </c>
      <c r="Z33" s="70">
        <f t="shared" si="24"/>
        <v>27293.458800000004</v>
      </c>
      <c r="AA33" s="70">
        <f t="shared" si="24"/>
        <v>0</v>
      </c>
    </row>
    <row r="34" spans="2:27" ht="25.5" customHeight="1" x14ac:dyDescent="0.25">
      <c r="O34" s="26"/>
      <c r="P34" s="26"/>
      <c r="Q34" s="26"/>
      <c r="R34" s="26"/>
      <c r="S34" s="26"/>
      <c r="T34" s="26"/>
    </row>
    <row r="35" spans="2:27" ht="27.75" customHeight="1" x14ac:dyDescent="0.25">
      <c r="B35" s="93" t="s">
        <v>235</v>
      </c>
      <c r="C35" s="94" t="s">
        <v>238</v>
      </c>
      <c r="O35" s="58"/>
      <c r="P35" s="58"/>
      <c r="Q35" s="58"/>
      <c r="R35" s="58"/>
      <c r="S35" s="58"/>
      <c r="T35" s="58"/>
    </row>
    <row r="36" spans="2:27" ht="25.5" customHeight="1" x14ac:dyDescent="0.25">
      <c r="B36" s="85" t="s">
        <v>229</v>
      </c>
      <c r="C36" s="87" t="s">
        <v>230</v>
      </c>
      <c r="D36" s="88" t="s">
        <v>231</v>
      </c>
      <c r="E36" s="88" t="s">
        <v>232</v>
      </c>
      <c r="F36" s="88" t="s">
        <v>233</v>
      </c>
      <c r="O36" s="58"/>
      <c r="P36" s="58"/>
      <c r="Q36" s="58"/>
      <c r="R36" s="58"/>
      <c r="S36" s="58"/>
      <c r="T36" s="58"/>
    </row>
    <row r="37" spans="2:27" ht="15" customHeight="1" x14ac:dyDescent="0.25">
      <c r="B37" s="84" t="s">
        <v>230</v>
      </c>
      <c r="C37" s="86">
        <v>6</v>
      </c>
      <c r="D37" s="31">
        <v>6</v>
      </c>
      <c r="E37" s="31">
        <v>8</v>
      </c>
      <c r="F37" s="31">
        <v>10</v>
      </c>
      <c r="O37" s="26"/>
      <c r="P37" s="26"/>
      <c r="Q37" s="26"/>
      <c r="R37" s="26"/>
      <c r="S37" s="26"/>
      <c r="T37" s="26"/>
    </row>
    <row r="38" spans="2:27" ht="12.75" customHeight="1" x14ac:dyDescent="0.25">
      <c r="B38" s="84" t="s">
        <v>231</v>
      </c>
      <c r="C38" s="89" t="s">
        <v>234</v>
      </c>
      <c r="D38" s="31">
        <v>12</v>
      </c>
      <c r="E38" s="31">
        <v>12</v>
      </c>
      <c r="F38" s="31">
        <v>12</v>
      </c>
    </row>
    <row r="39" spans="2:27" x14ac:dyDescent="0.25">
      <c r="B39" s="84" t="s">
        <v>232</v>
      </c>
      <c r="C39" s="89" t="s">
        <v>234</v>
      </c>
      <c r="D39" s="90" t="s">
        <v>234</v>
      </c>
      <c r="E39" s="31">
        <v>6</v>
      </c>
      <c r="F39" s="31">
        <v>6</v>
      </c>
    </row>
    <row r="40" spans="2:27" x14ac:dyDescent="0.25">
      <c r="B40" s="84" t="s">
        <v>233</v>
      </c>
      <c r="C40" s="89" t="s">
        <v>234</v>
      </c>
      <c r="D40" s="90" t="s">
        <v>234</v>
      </c>
      <c r="E40" s="90" t="s">
        <v>234</v>
      </c>
      <c r="F40" s="31">
        <v>6</v>
      </c>
      <c r="O40" s="58"/>
      <c r="P40" s="58"/>
      <c r="Q40" s="58"/>
      <c r="R40" s="58"/>
      <c r="S40" s="58"/>
      <c r="T40" s="58"/>
    </row>
    <row r="41" spans="2:27" ht="13.5" customHeight="1" x14ac:dyDescent="0.25">
      <c r="C41" s="91">
        <f>SUM(C37:C40)</f>
        <v>6</v>
      </c>
      <c r="D41" s="91">
        <f t="shared" ref="D41:F41" si="25">SUM(D37:D40)</f>
        <v>18</v>
      </c>
      <c r="E41" s="91">
        <f t="shared" si="25"/>
        <v>26</v>
      </c>
      <c r="F41" s="91">
        <f t="shared" si="25"/>
        <v>34</v>
      </c>
      <c r="G41" s="92">
        <f>SUM(C41:F41)</f>
        <v>84</v>
      </c>
      <c r="O41" s="58"/>
      <c r="P41" s="58"/>
      <c r="Q41" s="58"/>
      <c r="R41" s="58"/>
      <c r="S41" s="58"/>
      <c r="T41" s="58"/>
    </row>
    <row r="42" spans="2:27" x14ac:dyDescent="0.25">
      <c r="O42" s="58"/>
      <c r="P42" s="58"/>
      <c r="Q42" s="58"/>
      <c r="R42" s="58"/>
      <c r="S42" s="58"/>
      <c r="T42" s="58"/>
    </row>
    <row r="43" spans="2:27" x14ac:dyDescent="0.25">
      <c r="O43" s="58"/>
      <c r="P43" s="58"/>
      <c r="Q43" s="58"/>
      <c r="R43" s="58"/>
      <c r="S43" s="58"/>
      <c r="T43" s="58"/>
    </row>
    <row r="44" spans="2:27" x14ac:dyDescent="0.25">
      <c r="B44" s="93" t="s">
        <v>236</v>
      </c>
      <c r="O44" s="58"/>
      <c r="P44" s="58"/>
      <c r="Q44" s="58"/>
      <c r="R44" s="58"/>
      <c r="S44" s="58"/>
      <c r="T44" s="58"/>
    </row>
    <row r="45" spans="2:27" x14ac:dyDescent="0.25">
      <c r="B45" s="85" t="s">
        <v>229</v>
      </c>
      <c r="C45" s="87" t="s">
        <v>230</v>
      </c>
      <c r="D45" s="88" t="s">
        <v>231</v>
      </c>
      <c r="E45" s="88" t="s">
        <v>232</v>
      </c>
      <c r="F45" s="88" t="s">
        <v>233</v>
      </c>
      <c r="O45" s="26"/>
      <c r="P45" s="26"/>
      <c r="Q45" s="26"/>
      <c r="R45" s="26"/>
      <c r="S45" s="26"/>
      <c r="T45" s="26"/>
    </row>
    <row r="46" spans="2:27" x14ac:dyDescent="0.25">
      <c r="B46" s="84" t="s">
        <v>230</v>
      </c>
      <c r="C46" s="86">
        <v>1</v>
      </c>
      <c r="D46" s="31"/>
      <c r="E46" s="31"/>
      <c r="F46" s="31"/>
      <c r="O46" s="58"/>
      <c r="P46" s="58"/>
      <c r="Q46" s="58"/>
      <c r="R46" s="58"/>
      <c r="S46" s="58"/>
      <c r="T46" s="58"/>
    </row>
    <row r="47" spans="2:27" x14ac:dyDescent="0.25">
      <c r="B47" s="84" t="s">
        <v>231</v>
      </c>
      <c r="C47" s="89" t="s">
        <v>234</v>
      </c>
      <c r="D47" s="31">
        <v>2</v>
      </c>
      <c r="E47" s="31"/>
      <c r="F47" s="31"/>
      <c r="O47" s="26"/>
      <c r="P47" s="26"/>
      <c r="Q47" s="26"/>
      <c r="R47" s="26"/>
      <c r="S47" s="26"/>
      <c r="T47" s="26"/>
    </row>
    <row r="48" spans="2:27" x14ac:dyDescent="0.25">
      <c r="B48" s="84" t="s">
        <v>232</v>
      </c>
      <c r="C48" s="89" t="s">
        <v>234</v>
      </c>
      <c r="D48" s="90" t="s">
        <v>234</v>
      </c>
      <c r="E48" s="31">
        <v>2</v>
      </c>
      <c r="F48" s="31"/>
      <c r="O48" s="58"/>
      <c r="P48" s="58"/>
      <c r="Q48" s="58"/>
      <c r="R48" s="58"/>
      <c r="S48" s="58"/>
      <c r="T48" s="58"/>
    </row>
    <row r="49" spans="2:20" x14ac:dyDescent="0.25">
      <c r="B49" s="84" t="s">
        <v>233</v>
      </c>
      <c r="C49" s="89" t="s">
        <v>234</v>
      </c>
      <c r="D49" s="90" t="s">
        <v>234</v>
      </c>
      <c r="E49" s="90" t="s">
        <v>234</v>
      </c>
      <c r="F49" s="31">
        <v>2</v>
      </c>
      <c r="O49" s="58"/>
      <c r="P49" s="58"/>
      <c r="Q49" s="58"/>
      <c r="R49" s="58"/>
      <c r="S49" s="58"/>
      <c r="T49" s="58"/>
    </row>
    <row r="50" spans="2:20" x14ac:dyDescent="0.25">
      <c r="C50" s="91">
        <f>SUM(C46:C49)</f>
        <v>1</v>
      </c>
      <c r="D50" s="91">
        <f t="shared" ref="D50" si="26">SUM(D46:D49)</f>
        <v>2</v>
      </c>
      <c r="E50" s="91">
        <f t="shared" ref="E50" si="27">SUM(E46:E49)</f>
        <v>2</v>
      </c>
      <c r="F50" s="91">
        <f t="shared" ref="F50" si="28">SUM(F46:F49)</f>
        <v>2</v>
      </c>
      <c r="O50" s="58"/>
      <c r="P50" s="58"/>
      <c r="Q50" s="58"/>
      <c r="R50" s="58"/>
      <c r="S50" s="58"/>
      <c r="T50" s="58"/>
    </row>
    <row r="51" spans="2:20" ht="12.75" customHeight="1" x14ac:dyDescent="0.25"/>
    <row r="53" spans="2:20" x14ac:dyDescent="0.25">
      <c r="B53" s="93" t="s">
        <v>237</v>
      </c>
    </row>
    <row r="54" spans="2:20" ht="27" customHeight="1" x14ac:dyDescent="0.25">
      <c r="B54" s="85" t="s">
        <v>229</v>
      </c>
      <c r="C54" s="87" t="s">
        <v>230</v>
      </c>
      <c r="D54" s="88" t="s">
        <v>231</v>
      </c>
      <c r="E54" s="88" t="s">
        <v>232</v>
      </c>
      <c r="F54" s="88" t="s">
        <v>233</v>
      </c>
    </row>
    <row r="55" spans="2:20" x14ac:dyDescent="0.25">
      <c r="B55" s="84" t="s">
        <v>230</v>
      </c>
      <c r="C55" s="86">
        <v>1</v>
      </c>
      <c r="D55" s="31"/>
      <c r="E55" s="31"/>
      <c r="F55" s="31"/>
    </row>
    <row r="56" spans="2:20" x14ac:dyDescent="0.25">
      <c r="B56" s="84" t="s">
        <v>231</v>
      </c>
      <c r="C56" s="89" t="s">
        <v>234</v>
      </c>
      <c r="D56" s="31">
        <v>3</v>
      </c>
      <c r="E56" s="31"/>
      <c r="F56" s="31"/>
    </row>
    <row r="57" spans="2:20" x14ac:dyDescent="0.25">
      <c r="B57" s="84" t="s">
        <v>232</v>
      </c>
      <c r="C57" s="89" t="s">
        <v>234</v>
      </c>
      <c r="D57" s="90" t="s">
        <v>234</v>
      </c>
      <c r="E57" s="31">
        <v>2</v>
      </c>
      <c r="F57" s="31"/>
    </row>
    <row r="58" spans="2:20" x14ac:dyDescent="0.25">
      <c r="B58" s="84" t="s">
        <v>233</v>
      </c>
      <c r="C58" s="89" t="s">
        <v>234</v>
      </c>
      <c r="D58" s="90" t="s">
        <v>234</v>
      </c>
      <c r="E58" s="90" t="s">
        <v>234</v>
      </c>
      <c r="F58" s="31">
        <v>2</v>
      </c>
    </row>
    <row r="59" spans="2:20" x14ac:dyDescent="0.25">
      <c r="C59" s="91">
        <f>SUM(C55:C58)</f>
        <v>1</v>
      </c>
      <c r="D59" s="91">
        <f t="shared" ref="D59" si="29">SUM(D55:D58)</f>
        <v>3</v>
      </c>
      <c r="E59" s="91">
        <f t="shared" ref="E59" si="30">SUM(E55:E58)</f>
        <v>2</v>
      </c>
      <c r="F59" s="91">
        <f t="shared" ref="F59" si="31">SUM(F55:F58)</f>
        <v>2</v>
      </c>
    </row>
    <row r="63" spans="2:20" ht="12.75" customHeight="1" x14ac:dyDescent="0.25"/>
  </sheetData>
  <sortState ref="A8:M25">
    <sortCondition ref="A8"/>
  </sortState>
  <mergeCells count="2">
    <mergeCell ref="O1:T1"/>
    <mergeCell ref="V1:AA1"/>
  </mergeCells>
  <printOptions gridLines="1"/>
  <pageMargins left="0.75" right="0.75" top="0.66" bottom="0.66" header="0.5" footer="0.5"/>
  <pageSetup scale="26" fitToHeight="2" orientation="portrait" r:id="rId1"/>
  <headerFooter alignWithMargins="0">
    <oddHeader>&amp;LBioRefinery Assistance Program</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zoomScale="80" zoomScaleNormal="80" zoomScaleSheetLayoutView="110" workbookViewId="0">
      <pane ySplit="5" topLeftCell="A12" activePane="bottomLeft" state="frozen"/>
      <selection pane="bottomLeft" activeCell="A24" sqref="A24"/>
    </sheetView>
  </sheetViews>
  <sheetFormatPr defaultColWidth="9.109375" defaultRowHeight="13.2" x14ac:dyDescent="0.25"/>
  <cols>
    <col min="1" max="1" width="17.109375" style="9" customWidth="1"/>
    <col min="2" max="2" width="41.109375" style="9" bestFit="1" customWidth="1"/>
    <col min="3" max="3" width="15.44140625" style="11" customWidth="1"/>
    <col min="4" max="4" width="14.5546875" style="9" customWidth="1"/>
    <col min="5" max="5" width="9.88671875" style="9" customWidth="1"/>
    <col min="6" max="6" width="14.33203125" style="9" customWidth="1"/>
    <col min="7" max="7" width="12.6640625" style="9" customWidth="1"/>
    <col min="8" max="8" width="12.109375" style="9" customWidth="1"/>
    <col min="9" max="9" width="10.88671875" style="8" customWidth="1"/>
    <col min="10" max="10" width="13.33203125" style="8" customWidth="1"/>
    <col min="11" max="16384" width="9.109375" style="9"/>
  </cols>
  <sheetData>
    <row r="1" spans="1:10" x14ac:dyDescent="0.25">
      <c r="A1" s="36"/>
      <c r="B1" s="36"/>
      <c r="C1" s="39"/>
      <c r="D1" s="36"/>
      <c r="E1" s="36" t="s">
        <v>0</v>
      </c>
      <c r="F1" s="36" t="s">
        <v>1</v>
      </c>
      <c r="G1" s="36" t="s">
        <v>2</v>
      </c>
      <c r="H1" s="36" t="s">
        <v>3</v>
      </c>
      <c r="I1" s="36"/>
      <c r="J1" s="36" t="s">
        <v>4</v>
      </c>
    </row>
    <row r="2" spans="1:10" x14ac:dyDescent="0.25">
      <c r="A2" s="37"/>
      <c r="B2" s="37"/>
      <c r="C2" s="40" t="s">
        <v>5</v>
      </c>
      <c r="D2" s="37" t="s">
        <v>2</v>
      </c>
      <c r="E2" s="37" t="s">
        <v>6</v>
      </c>
      <c r="F2" s="37" t="s">
        <v>7</v>
      </c>
      <c r="G2" s="37" t="s">
        <v>8</v>
      </c>
      <c r="H2" s="37" t="s">
        <v>9</v>
      </c>
      <c r="I2" s="37" t="s">
        <v>10</v>
      </c>
      <c r="J2" s="37" t="s">
        <v>11</v>
      </c>
    </row>
    <row r="3" spans="1:10" x14ac:dyDescent="0.25">
      <c r="A3" s="37" t="s">
        <v>81</v>
      </c>
      <c r="B3" s="37" t="s">
        <v>12</v>
      </c>
      <c r="C3" s="40" t="s">
        <v>13</v>
      </c>
      <c r="D3" s="37" t="s">
        <v>14</v>
      </c>
      <c r="E3" s="37" t="s">
        <v>15</v>
      </c>
      <c r="F3" s="37" t="s">
        <v>16</v>
      </c>
      <c r="G3" s="37" t="s">
        <v>17</v>
      </c>
      <c r="H3" s="37" t="s">
        <v>18</v>
      </c>
      <c r="I3" s="37" t="s">
        <v>19</v>
      </c>
      <c r="J3" s="37" t="s">
        <v>20</v>
      </c>
    </row>
    <row r="4" spans="1:10" x14ac:dyDescent="0.25">
      <c r="A4" s="37"/>
      <c r="B4" s="37"/>
      <c r="C4" s="40"/>
      <c r="D4" s="37"/>
      <c r="E4" s="37"/>
      <c r="F4" s="37"/>
      <c r="G4" s="37"/>
      <c r="H4" s="37"/>
      <c r="I4" s="37"/>
      <c r="J4" s="37"/>
    </row>
    <row r="5" spans="1:10" ht="13.8" thickBot="1" x14ac:dyDescent="0.3">
      <c r="A5" s="38" t="s">
        <v>21</v>
      </c>
      <c r="B5" s="38" t="s">
        <v>22</v>
      </c>
      <c r="C5" s="41" t="s">
        <v>23</v>
      </c>
      <c r="D5" s="38" t="s">
        <v>24</v>
      </c>
      <c r="E5" s="38" t="s">
        <v>25</v>
      </c>
      <c r="F5" s="38" t="s">
        <v>26</v>
      </c>
      <c r="G5" s="38" t="s">
        <v>27</v>
      </c>
      <c r="H5" s="38" t="s">
        <v>28</v>
      </c>
      <c r="I5" s="38" t="s">
        <v>29</v>
      </c>
      <c r="J5" s="38" t="s">
        <v>30</v>
      </c>
    </row>
    <row r="6" spans="1:10" ht="19.5" customHeight="1" x14ac:dyDescent="0.25">
      <c r="A6" s="32" t="s">
        <v>123</v>
      </c>
      <c r="B6" s="33"/>
      <c r="C6" s="34"/>
      <c r="D6" s="33"/>
      <c r="E6" s="33"/>
      <c r="F6" s="33"/>
      <c r="G6" s="33"/>
      <c r="H6" s="33"/>
      <c r="I6" s="5"/>
      <c r="J6" s="5"/>
    </row>
    <row r="7" spans="1:10" ht="14.25" hidden="1" customHeight="1" x14ac:dyDescent="0.25">
      <c r="A7" s="4"/>
      <c r="B7" s="4" t="s">
        <v>33</v>
      </c>
      <c r="C7" s="7"/>
      <c r="D7" s="4"/>
      <c r="E7" s="4"/>
      <c r="F7" s="4"/>
      <c r="G7" s="4"/>
      <c r="H7" s="4"/>
      <c r="I7" s="3"/>
      <c r="J7" s="3"/>
    </row>
    <row r="8" spans="1:10" x14ac:dyDescent="0.25">
      <c r="A8" s="48" t="s">
        <v>175</v>
      </c>
      <c r="B8" s="7" t="s">
        <v>47</v>
      </c>
      <c r="C8" s="7" t="str">
        <f>'total &amp; 4-yr ave servicing'!C8</f>
        <v>written</v>
      </c>
      <c r="D8" s="2">
        <v>5</v>
      </c>
      <c r="E8" s="2">
        <f>'total &amp; 4-yr ave servicing'!E8</f>
        <v>1</v>
      </c>
      <c r="F8" s="2">
        <f t="shared" ref="F8:F14" si="0">(D8)*(E8)</f>
        <v>5</v>
      </c>
      <c r="G8" s="14">
        <f>'total &amp; 4-yr ave servicing'!G8</f>
        <v>0.5</v>
      </c>
      <c r="H8" s="2">
        <f t="shared" ref="H8:H14" si="1">(F8)*(G8)</f>
        <v>2.5</v>
      </c>
      <c r="I8" s="3">
        <f>'total &amp; 4-yr ave servicing'!I8</f>
        <v>36.980000000000004</v>
      </c>
      <c r="J8" s="43">
        <f>(H8)*(I8)</f>
        <v>92.450000000000017</v>
      </c>
    </row>
    <row r="9" spans="1:10" x14ac:dyDescent="0.25">
      <c r="A9" s="48" t="s">
        <v>176</v>
      </c>
      <c r="B9" s="7" t="s">
        <v>48</v>
      </c>
      <c r="C9" s="7" t="str">
        <f>'total &amp; 4-yr ave servicing'!C9</f>
        <v>written</v>
      </c>
      <c r="D9" s="2">
        <v>5</v>
      </c>
      <c r="E9" s="2">
        <f>'total &amp; 4-yr ave servicing'!E9</f>
        <v>1</v>
      </c>
      <c r="F9" s="2">
        <f t="shared" si="0"/>
        <v>5</v>
      </c>
      <c r="G9" s="14">
        <f>'total &amp; 4-yr ave servicing'!G9</f>
        <v>1.5</v>
      </c>
      <c r="H9" s="2">
        <f t="shared" si="1"/>
        <v>7.5</v>
      </c>
      <c r="I9" s="3">
        <f>'total &amp; 4-yr ave servicing'!I9</f>
        <v>36.980000000000004</v>
      </c>
      <c r="J9" s="43">
        <f t="shared" ref="J9:J25" si="2">(H9)*(I9)</f>
        <v>277.35000000000002</v>
      </c>
    </row>
    <row r="10" spans="1:10" x14ac:dyDescent="0.25">
      <c r="A10" s="48" t="s">
        <v>174</v>
      </c>
      <c r="B10" s="7" t="s">
        <v>91</v>
      </c>
      <c r="C10" s="7" t="str">
        <f>'total &amp; 4-yr ave servicing'!C10</f>
        <v>written</v>
      </c>
      <c r="D10" s="2">
        <v>5</v>
      </c>
      <c r="E10" s="2">
        <f>'total &amp; 4-yr ave servicing'!E10</f>
        <v>4</v>
      </c>
      <c r="F10" s="2">
        <f t="shared" si="0"/>
        <v>20</v>
      </c>
      <c r="G10" s="14">
        <f>'total &amp; 4-yr ave servicing'!G10</f>
        <v>0.5</v>
      </c>
      <c r="H10" s="2">
        <f t="shared" si="1"/>
        <v>10</v>
      </c>
      <c r="I10" s="3">
        <f>'total &amp; 4-yr ave servicing'!I10</f>
        <v>36.980000000000004</v>
      </c>
      <c r="J10" s="43">
        <f t="shared" si="2"/>
        <v>369.80000000000007</v>
      </c>
    </row>
    <row r="11" spans="1:10" x14ac:dyDescent="0.25">
      <c r="A11" s="48" t="s">
        <v>174</v>
      </c>
      <c r="B11" s="7" t="s">
        <v>92</v>
      </c>
      <c r="C11" s="7" t="str">
        <f>'total &amp; 4-yr ave servicing'!C11</f>
        <v>written</v>
      </c>
      <c r="D11" s="2">
        <v>5</v>
      </c>
      <c r="E11" s="2">
        <f>'total &amp; 4-yr ave servicing'!E11</f>
        <v>1</v>
      </c>
      <c r="F11" s="2">
        <f t="shared" si="0"/>
        <v>5</v>
      </c>
      <c r="G11" s="14">
        <f>'total &amp; 4-yr ave servicing'!G11</f>
        <v>2</v>
      </c>
      <c r="H11" s="2">
        <f t="shared" si="1"/>
        <v>10</v>
      </c>
      <c r="I11" s="3">
        <f>'total &amp; 4-yr ave servicing'!I11</f>
        <v>36.980000000000004</v>
      </c>
      <c r="J11" s="43">
        <f t="shared" si="2"/>
        <v>369.80000000000007</v>
      </c>
    </row>
    <row r="12" spans="1:10" x14ac:dyDescent="0.25">
      <c r="A12" s="48" t="s">
        <v>187</v>
      </c>
      <c r="B12" s="7" t="s">
        <v>188</v>
      </c>
      <c r="C12" s="7" t="str">
        <f>'total &amp; 4-yr ave servicing'!C12</f>
        <v>visit</v>
      </c>
      <c r="D12" s="2">
        <v>5</v>
      </c>
      <c r="E12" s="2">
        <f>'total &amp; 4-yr ave servicing'!E12</f>
        <v>1</v>
      </c>
      <c r="F12" s="2">
        <f t="shared" si="0"/>
        <v>5</v>
      </c>
      <c r="G12" s="14">
        <f>'total &amp; 4-yr ave servicing'!G12</f>
        <v>2</v>
      </c>
      <c r="H12" s="2">
        <f t="shared" si="1"/>
        <v>10</v>
      </c>
      <c r="I12" s="3">
        <f>'total &amp; 4-yr ave servicing'!I12</f>
        <v>36.980000000000004</v>
      </c>
      <c r="J12" s="43">
        <f t="shared" si="2"/>
        <v>369.80000000000007</v>
      </c>
    </row>
    <row r="13" spans="1:10" x14ac:dyDescent="0.25">
      <c r="A13" s="48" t="s">
        <v>177</v>
      </c>
      <c r="B13" s="7" t="s">
        <v>49</v>
      </c>
      <c r="C13" s="7" t="str">
        <f>'total &amp; 4-yr ave servicing'!C13</f>
        <v>written</v>
      </c>
      <c r="D13" s="2">
        <v>1</v>
      </c>
      <c r="E13" s="2">
        <f>'total &amp; 4-yr ave servicing'!E13</f>
        <v>1</v>
      </c>
      <c r="F13" s="2">
        <f t="shared" si="0"/>
        <v>1</v>
      </c>
      <c r="G13" s="14">
        <f>'total &amp; 4-yr ave servicing'!G13</f>
        <v>0.5</v>
      </c>
      <c r="H13" s="2">
        <f t="shared" si="1"/>
        <v>0.5</v>
      </c>
      <c r="I13" s="3">
        <f>'total &amp; 4-yr ave servicing'!I13</f>
        <v>36.980000000000004</v>
      </c>
      <c r="J13" s="43">
        <f t="shared" si="2"/>
        <v>18.490000000000002</v>
      </c>
    </row>
    <row r="14" spans="1:10" x14ac:dyDescent="0.25">
      <c r="A14" s="48" t="s">
        <v>172</v>
      </c>
      <c r="B14" s="7" t="s">
        <v>51</v>
      </c>
      <c r="C14" s="7" t="str">
        <f>'total &amp; 4-yr ave servicing'!C14</f>
        <v>written</v>
      </c>
      <c r="D14" s="2">
        <v>2</v>
      </c>
      <c r="E14" s="2">
        <f>'total &amp; 4-yr ave servicing'!E14</f>
        <v>1</v>
      </c>
      <c r="F14" s="2">
        <f t="shared" si="0"/>
        <v>2</v>
      </c>
      <c r="G14" s="14">
        <f>'total &amp; 4-yr ave servicing'!G14</f>
        <v>2</v>
      </c>
      <c r="H14" s="2">
        <f t="shared" si="1"/>
        <v>4</v>
      </c>
      <c r="I14" s="3">
        <f>'total &amp; 4-yr ave servicing'!I14</f>
        <v>36.980000000000004</v>
      </c>
      <c r="J14" s="43">
        <f t="shared" si="2"/>
        <v>147.92000000000002</v>
      </c>
    </row>
    <row r="15" spans="1:10" x14ac:dyDescent="0.25">
      <c r="A15" s="48" t="s">
        <v>191</v>
      </c>
      <c r="B15" s="7" t="s">
        <v>194</v>
      </c>
      <c r="C15" s="7" t="str">
        <f>'total &amp; 4-yr ave servicing'!C15</f>
        <v>written</v>
      </c>
      <c r="D15" s="2">
        <v>0</v>
      </c>
      <c r="E15" s="2">
        <f>'total &amp; 4-yr ave servicing'!E15</f>
        <v>1</v>
      </c>
      <c r="F15" s="2">
        <f t="shared" ref="F15:F18" si="3">(D15)*(E15)</f>
        <v>0</v>
      </c>
      <c r="G15" s="14">
        <f>'total &amp; 4-yr ave servicing'!G15</f>
        <v>0.5</v>
      </c>
      <c r="H15" s="2">
        <f t="shared" ref="H15:H18" si="4">(F15)*(G15)</f>
        <v>0</v>
      </c>
      <c r="I15" s="3">
        <f>'total &amp; 4-yr ave servicing'!I15</f>
        <v>36.980000000000004</v>
      </c>
      <c r="J15" s="43">
        <f t="shared" si="2"/>
        <v>0</v>
      </c>
    </row>
    <row r="16" spans="1:10" x14ac:dyDescent="0.25">
      <c r="A16" s="48" t="s">
        <v>190</v>
      </c>
      <c r="B16" s="7" t="s">
        <v>193</v>
      </c>
      <c r="C16" s="7" t="str">
        <f>'total &amp; 4-yr ave servicing'!C16</f>
        <v>written</v>
      </c>
      <c r="D16" s="2">
        <v>0</v>
      </c>
      <c r="E16" s="2">
        <f>'total &amp; 4-yr ave servicing'!E16</f>
        <v>1</v>
      </c>
      <c r="F16" s="2">
        <f t="shared" si="3"/>
        <v>0</v>
      </c>
      <c r="G16" s="14">
        <f>'total &amp; 4-yr ave servicing'!G16</f>
        <v>3.5</v>
      </c>
      <c r="H16" s="2">
        <f t="shared" si="4"/>
        <v>0</v>
      </c>
      <c r="I16" s="3">
        <f>'total &amp; 4-yr ave servicing'!I16</f>
        <v>36.980000000000004</v>
      </c>
      <c r="J16" s="43">
        <f t="shared" si="2"/>
        <v>0</v>
      </c>
    </row>
    <row r="17" spans="1:10" x14ac:dyDescent="0.25">
      <c r="A17" s="48" t="s">
        <v>192</v>
      </c>
      <c r="B17" s="7" t="s">
        <v>40</v>
      </c>
      <c r="C17" s="7" t="str">
        <f>'total &amp; 4-yr ave servicing'!C17</f>
        <v>written</v>
      </c>
      <c r="D17" s="2">
        <v>0</v>
      </c>
      <c r="E17" s="2">
        <f>'total &amp; 4-yr ave servicing'!E17</f>
        <v>1</v>
      </c>
      <c r="F17" s="2">
        <f t="shared" si="3"/>
        <v>0</v>
      </c>
      <c r="G17" s="14">
        <f>'total &amp; 4-yr ave servicing'!G17</f>
        <v>1</v>
      </c>
      <c r="H17" s="2">
        <f t="shared" si="4"/>
        <v>0</v>
      </c>
      <c r="I17" s="3">
        <f>'total &amp; 4-yr ave servicing'!I17</f>
        <v>36.980000000000004</v>
      </c>
      <c r="J17" s="43">
        <f t="shared" si="2"/>
        <v>0</v>
      </c>
    </row>
    <row r="18" spans="1:10" x14ac:dyDescent="0.25">
      <c r="A18" s="48" t="s">
        <v>173</v>
      </c>
      <c r="B18" s="7" t="s">
        <v>52</v>
      </c>
      <c r="C18" s="7" t="str">
        <f>'total &amp; 4-yr ave servicing'!C18</f>
        <v>written</v>
      </c>
      <c r="D18" s="2">
        <v>1</v>
      </c>
      <c r="E18" s="2">
        <f>'total &amp; 4-yr ave servicing'!E18</f>
        <v>1</v>
      </c>
      <c r="F18" s="2">
        <f t="shared" si="3"/>
        <v>1</v>
      </c>
      <c r="G18" s="14">
        <f>'total &amp; 4-yr ave servicing'!G18</f>
        <v>1</v>
      </c>
      <c r="H18" s="2">
        <f t="shared" si="4"/>
        <v>1</v>
      </c>
      <c r="I18" s="3">
        <f>'total &amp; 4-yr ave servicing'!I18</f>
        <v>36.980000000000004</v>
      </c>
      <c r="J18" s="43">
        <f t="shared" si="2"/>
        <v>36.980000000000004</v>
      </c>
    </row>
    <row r="19" spans="1:10" x14ac:dyDescent="0.25">
      <c r="A19" s="48" t="s">
        <v>171</v>
      </c>
      <c r="B19" s="7" t="s">
        <v>53</v>
      </c>
      <c r="C19" s="7" t="str">
        <f>'total &amp; 4-yr ave servicing'!C19</f>
        <v>written</v>
      </c>
      <c r="D19" s="2">
        <v>1</v>
      </c>
      <c r="E19" s="2">
        <f>'total &amp; 4-yr ave servicing'!E19</f>
        <v>1</v>
      </c>
      <c r="F19" s="2">
        <f t="shared" ref="F19:F24" si="5">(D19)*(E19)</f>
        <v>1</v>
      </c>
      <c r="G19" s="14">
        <f>'total &amp; 4-yr ave servicing'!G19</f>
        <v>1</v>
      </c>
      <c r="H19" s="2">
        <f t="shared" ref="H19:H24" si="6">(F19)*(G19)</f>
        <v>1</v>
      </c>
      <c r="I19" s="3">
        <f>'total &amp; 4-yr ave servicing'!I19</f>
        <v>36.980000000000004</v>
      </c>
      <c r="J19" s="43">
        <f t="shared" si="2"/>
        <v>36.980000000000004</v>
      </c>
    </row>
    <row r="20" spans="1:10" x14ac:dyDescent="0.25">
      <c r="A20" s="48" t="s">
        <v>170</v>
      </c>
      <c r="B20" s="7" t="s">
        <v>54</v>
      </c>
      <c r="C20" s="7" t="str">
        <f>'total &amp; 4-yr ave servicing'!C20</f>
        <v>written</v>
      </c>
      <c r="D20" s="2">
        <v>1</v>
      </c>
      <c r="E20" s="2">
        <f>'total &amp; 4-yr ave servicing'!E20</f>
        <v>1</v>
      </c>
      <c r="F20" s="2">
        <f t="shared" si="5"/>
        <v>1</v>
      </c>
      <c r="G20" s="14">
        <f>'total &amp; 4-yr ave servicing'!G20</f>
        <v>6</v>
      </c>
      <c r="H20" s="2">
        <f t="shared" si="6"/>
        <v>6</v>
      </c>
      <c r="I20" s="3">
        <f>'total &amp; 4-yr ave servicing'!I20</f>
        <v>36.980000000000004</v>
      </c>
      <c r="J20" s="43">
        <f t="shared" si="2"/>
        <v>221.88000000000002</v>
      </c>
    </row>
    <row r="21" spans="1:10" x14ac:dyDescent="0.25">
      <c r="A21" s="48" t="s">
        <v>169</v>
      </c>
      <c r="B21" s="7" t="s">
        <v>55</v>
      </c>
      <c r="C21" s="7" t="str">
        <f>'total &amp; 4-yr ave servicing'!C21</f>
        <v>written</v>
      </c>
      <c r="D21" s="2">
        <v>1</v>
      </c>
      <c r="E21" s="2">
        <f>'total &amp; 4-yr ave servicing'!E21</f>
        <v>1</v>
      </c>
      <c r="F21" s="2">
        <f t="shared" si="5"/>
        <v>1</v>
      </c>
      <c r="G21" s="14">
        <f>'total &amp; 4-yr ave servicing'!G21</f>
        <v>0.5</v>
      </c>
      <c r="H21" s="2">
        <f t="shared" si="6"/>
        <v>0.5</v>
      </c>
      <c r="I21" s="3">
        <f>'total &amp; 4-yr ave servicing'!I21</f>
        <v>36.980000000000004</v>
      </c>
      <c r="J21" s="43">
        <f t="shared" si="2"/>
        <v>18.490000000000002</v>
      </c>
    </row>
    <row r="22" spans="1:10" x14ac:dyDescent="0.25">
      <c r="A22" s="48" t="s">
        <v>168</v>
      </c>
      <c r="B22" s="7" t="s">
        <v>56</v>
      </c>
      <c r="C22" s="7" t="str">
        <f>'total &amp; 4-yr ave servicing'!C22</f>
        <v>written</v>
      </c>
      <c r="D22" s="2">
        <v>1</v>
      </c>
      <c r="E22" s="2">
        <f>'total &amp; 4-yr ave servicing'!E22</f>
        <v>1</v>
      </c>
      <c r="F22" s="2">
        <f t="shared" si="5"/>
        <v>1</v>
      </c>
      <c r="G22" s="14">
        <f>'total &amp; 4-yr ave servicing'!G22</f>
        <v>0.5</v>
      </c>
      <c r="H22" s="2">
        <f t="shared" si="6"/>
        <v>0.5</v>
      </c>
      <c r="I22" s="3">
        <f>'total &amp; 4-yr ave servicing'!I22</f>
        <v>36.980000000000004</v>
      </c>
      <c r="J22" s="43">
        <f t="shared" si="2"/>
        <v>18.490000000000002</v>
      </c>
    </row>
    <row r="23" spans="1:10" x14ac:dyDescent="0.25">
      <c r="A23" s="48" t="s">
        <v>167</v>
      </c>
      <c r="B23" s="7" t="s">
        <v>57</v>
      </c>
      <c r="C23" s="7" t="str">
        <f>'total &amp; 4-yr ave servicing'!C23</f>
        <v>written</v>
      </c>
      <c r="D23" s="2">
        <v>1</v>
      </c>
      <c r="E23" s="2">
        <f>'total &amp; 4-yr ave servicing'!E23</f>
        <v>1</v>
      </c>
      <c r="F23" s="2">
        <f t="shared" si="5"/>
        <v>1</v>
      </c>
      <c r="G23" s="14">
        <f>'total &amp; 4-yr ave servicing'!G23</f>
        <v>0.5</v>
      </c>
      <c r="H23" s="2">
        <f t="shared" si="6"/>
        <v>0.5</v>
      </c>
      <c r="I23" s="3">
        <f>'total &amp; 4-yr ave servicing'!I23</f>
        <v>36.980000000000004</v>
      </c>
      <c r="J23" s="43">
        <f t="shared" si="2"/>
        <v>18.490000000000002</v>
      </c>
    </row>
    <row r="24" spans="1:10" x14ac:dyDescent="0.25">
      <c r="A24" s="97" t="s">
        <v>263</v>
      </c>
      <c r="B24" s="7" t="s">
        <v>50</v>
      </c>
      <c r="C24" s="7" t="str">
        <f>'total &amp; 4-yr ave servicing'!C24</f>
        <v>written</v>
      </c>
      <c r="D24" s="2">
        <v>1</v>
      </c>
      <c r="E24" s="2">
        <f>'total &amp; 4-yr ave servicing'!E24</f>
        <v>1</v>
      </c>
      <c r="F24" s="2">
        <f t="shared" si="5"/>
        <v>1</v>
      </c>
      <c r="G24" s="14">
        <f>'total &amp; 4-yr ave servicing'!G24</f>
        <v>2</v>
      </c>
      <c r="H24" s="2">
        <f t="shared" si="6"/>
        <v>2</v>
      </c>
      <c r="I24" s="3">
        <f>'total &amp; 4-yr ave servicing'!I24</f>
        <v>36.980000000000004</v>
      </c>
      <c r="J24" s="43">
        <f t="shared" si="2"/>
        <v>73.960000000000008</v>
      </c>
    </row>
    <row r="25" spans="1:10" x14ac:dyDescent="0.25">
      <c r="A25" s="97" t="s">
        <v>262</v>
      </c>
      <c r="B25" s="7" t="s">
        <v>65</v>
      </c>
      <c r="C25" s="7" t="str">
        <f>'total &amp; 4-yr ave servicing'!C25</f>
        <v>written</v>
      </c>
      <c r="D25" s="2">
        <v>1</v>
      </c>
      <c r="E25" s="2">
        <f>'total &amp; 4-yr ave servicing'!E25</f>
        <v>1</v>
      </c>
      <c r="F25" s="2">
        <f>+D25*E25</f>
        <v>1</v>
      </c>
      <c r="G25" s="14">
        <f>'total &amp; 4-yr ave servicing'!G25</f>
        <v>0.16</v>
      </c>
      <c r="H25" s="2">
        <f>+F25*G25</f>
        <v>0.16</v>
      </c>
      <c r="I25" s="3">
        <f>'total &amp; 4-yr ave servicing'!I25</f>
        <v>36.980000000000004</v>
      </c>
      <c r="J25" s="43">
        <f t="shared" si="2"/>
        <v>5.9168000000000012</v>
      </c>
    </row>
    <row r="26" spans="1:10" x14ac:dyDescent="0.25">
      <c r="A26" s="49" t="s">
        <v>118</v>
      </c>
      <c r="B26" s="7"/>
      <c r="C26" s="7"/>
      <c r="D26" s="2"/>
      <c r="E26" s="2"/>
      <c r="F26" s="2">
        <f>SUM(F8:F25)</f>
        <v>51</v>
      </c>
      <c r="G26" s="14"/>
      <c r="H26" s="2">
        <f>SUM(H8:H25)</f>
        <v>56.16</v>
      </c>
      <c r="I26" s="3"/>
      <c r="J26" s="43">
        <f>SUM(J8:J25)</f>
        <v>2076.7968000000005</v>
      </c>
    </row>
    <row r="27" spans="1:10" ht="27.75" customHeight="1" x14ac:dyDescent="0.25">
      <c r="A27" s="48" t="s">
        <v>158</v>
      </c>
      <c r="B27" s="7" t="s">
        <v>62</v>
      </c>
      <c r="C27" s="7" t="str">
        <f>'total &amp; 4-yr ave servicing'!C27</f>
        <v>RD 1980-41 [0570-0016]</v>
      </c>
      <c r="D27" s="2">
        <v>5</v>
      </c>
      <c r="E27" s="2">
        <f>'total &amp; 4-yr ave servicing'!E27</f>
        <v>4</v>
      </c>
      <c r="F27" s="2">
        <f>(D27)*(E27)</f>
        <v>20</v>
      </c>
      <c r="G27" s="14">
        <f>'total &amp; 4-yr ave servicing'!G27</f>
        <v>0.33</v>
      </c>
      <c r="H27" s="2">
        <f>(F27)*(G27)</f>
        <v>6.6000000000000005</v>
      </c>
      <c r="I27" s="3">
        <f>'total &amp; 4-yr ave servicing'!I27</f>
        <v>36.980000000000004</v>
      </c>
      <c r="J27" s="43">
        <f>(H27)*(I27)</f>
        <v>244.06800000000004</v>
      </c>
    </row>
    <row r="28" spans="1:10" ht="27.75" customHeight="1" x14ac:dyDescent="0.25">
      <c r="A28" s="48" t="s">
        <v>159</v>
      </c>
      <c r="B28" s="7" t="s">
        <v>124</v>
      </c>
      <c r="C28" s="7" t="str">
        <f>'total &amp; 4-yr ave servicing'!C28</f>
        <v>RD 1980-44 [0570-0016]</v>
      </c>
      <c r="D28" s="2">
        <v>1</v>
      </c>
      <c r="E28" s="2">
        <f>'total &amp; 4-yr ave servicing'!E28</f>
        <v>12</v>
      </c>
      <c r="F28" s="2">
        <f>(D28)*(E28)</f>
        <v>12</v>
      </c>
      <c r="G28" s="14">
        <f>'total &amp; 4-yr ave servicing'!G28</f>
        <v>0.33</v>
      </c>
      <c r="H28" s="2">
        <f>(F28)*(G28)</f>
        <v>3.96</v>
      </c>
      <c r="I28" s="3">
        <f>'total &amp; 4-yr ave servicing'!I28</f>
        <v>36.980000000000004</v>
      </c>
      <c r="J28" s="43">
        <f>(H28)*(I28)</f>
        <v>146.44080000000002</v>
      </c>
    </row>
    <row r="29" spans="1:10" ht="29.25" customHeight="1" x14ac:dyDescent="0.25">
      <c r="A29" s="8" t="s">
        <v>166</v>
      </c>
      <c r="B29" s="7" t="s">
        <v>63</v>
      </c>
      <c r="C29" s="7" t="str">
        <f>'total &amp; 4-yr ave servicing'!C29</f>
        <v>RD 449-30  [0575-0137]</v>
      </c>
      <c r="D29" s="2">
        <v>1</v>
      </c>
      <c r="E29" s="2">
        <f>'total &amp; 4-yr ave servicing'!E29</f>
        <v>1</v>
      </c>
      <c r="F29" s="2">
        <f>(D29)*(E29)</f>
        <v>1</v>
      </c>
      <c r="G29" s="14">
        <f>'total &amp; 4-yr ave servicing'!G29</f>
        <v>25</v>
      </c>
      <c r="H29" s="2">
        <f>(F29)*(G29)</f>
        <v>25</v>
      </c>
      <c r="I29" s="3">
        <f>'total &amp; 4-yr ave servicing'!I29</f>
        <v>36.980000000000004</v>
      </c>
      <c r="J29" s="43">
        <f>(H29)*(I29)</f>
        <v>924.50000000000011</v>
      </c>
    </row>
    <row r="30" spans="1:10" ht="28.5" customHeight="1" x14ac:dyDescent="0.25">
      <c r="A30" s="48" t="s">
        <v>165</v>
      </c>
      <c r="B30" s="7" t="s">
        <v>79</v>
      </c>
      <c r="C30" s="7" t="str">
        <f>'total &amp; 4-yr ave servicing'!C30</f>
        <v>RD 1980-43  [0575-0137]</v>
      </c>
      <c r="D30" s="2">
        <v>5</v>
      </c>
      <c r="E30" s="2">
        <f>'total &amp; 4-yr ave servicing'!E30</f>
        <v>1</v>
      </c>
      <c r="F30" s="2">
        <f>(D30)*(E30)</f>
        <v>5</v>
      </c>
      <c r="G30" s="14">
        <f>'total &amp; 4-yr ave servicing'!G30</f>
        <v>0.5</v>
      </c>
      <c r="H30" s="2">
        <f>(F30)*(G30)</f>
        <v>2.5</v>
      </c>
      <c r="I30" s="3">
        <f>'total &amp; 4-yr ave servicing'!I30</f>
        <v>36.980000000000004</v>
      </c>
      <c r="J30" s="43">
        <f>(H30)*(I30)</f>
        <v>92.450000000000017</v>
      </c>
    </row>
    <row r="31" spans="1:10" x14ac:dyDescent="0.25">
      <c r="A31" s="27"/>
      <c r="B31" s="28" t="s">
        <v>68</v>
      </c>
      <c r="C31" s="28"/>
      <c r="D31" s="29"/>
      <c r="E31" s="29"/>
      <c r="F31" s="29">
        <f>SUM(F27:F30)</f>
        <v>38</v>
      </c>
      <c r="G31" s="29"/>
      <c r="H31" s="29">
        <f>SUM(H27:H30)</f>
        <v>38.06</v>
      </c>
      <c r="I31" s="30"/>
      <c r="J31" s="30">
        <f>SUM(J27:J30)</f>
        <v>1407.4588000000001</v>
      </c>
    </row>
    <row r="33" spans="2:10" x14ac:dyDescent="0.25">
      <c r="B33" s="9" t="s">
        <v>78</v>
      </c>
      <c r="F33" s="31">
        <f>+F26+F31</f>
        <v>89</v>
      </c>
      <c r="H33" s="31">
        <f>+H26+H31</f>
        <v>94.22</v>
      </c>
      <c r="J33" s="8">
        <f>+J26+J31</f>
        <v>3484.2556000000004</v>
      </c>
    </row>
    <row r="34" spans="2:10" ht="25.5" customHeight="1" x14ac:dyDescent="0.25"/>
    <row r="35" spans="2:10" ht="25.5" customHeight="1" x14ac:dyDescent="0.25"/>
    <row r="36" spans="2:10" ht="25.5" customHeight="1" x14ac:dyDescent="0.25"/>
    <row r="37" spans="2:10" ht="24.75" customHeight="1" x14ac:dyDescent="0.25"/>
    <row r="38" spans="2:10" ht="12.75" customHeight="1" x14ac:dyDescent="0.25"/>
    <row r="41" spans="2:10" ht="25.5" customHeight="1" x14ac:dyDescent="0.25"/>
    <row r="51" ht="12.75" customHeight="1" x14ac:dyDescent="0.25"/>
    <row r="54" ht="27" customHeight="1" x14ac:dyDescent="0.25"/>
    <row r="63" ht="12.75" customHeight="1" x14ac:dyDescent="0.25"/>
  </sheetData>
  <sortState ref="A8:J25">
    <sortCondition ref="A8"/>
  </sortState>
  <printOptions gridLines="1"/>
  <pageMargins left="0.75" right="0.75" top="0.66" bottom="0.66" header="0.5" footer="0.5"/>
  <pageSetup scale="45" orientation="portrait" r:id="rId1"/>
  <headerFooter alignWithMargins="0">
    <oddHeader>&amp;LBioRefinery Assistance Program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fedgov burden</vt:lpstr>
      <vt:lpstr>grand total &amp; 4-yr ave</vt:lpstr>
      <vt:lpstr>total &amp; 4-yr ave nonservicing</vt:lpstr>
      <vt:lpstr>year 1</vt:lpstr>
      <vt:lpstr> year 2</vt:lpstr>
      <vt:lpstr>year 3</vt:lpstr>
      <vt:lpstr>year 4</vt:lpstr>
      <vt:lpstr>total &amp; 4-yr ave servicing</vt:lpstr>
      <vt:lpstr>year 1 servicing</vt:lpstr>
      <vt:lpstr> year 2 servicing</vt:lpstr>
      <vt:lpstr>year 3 servicing</vt:lpstr>
      <vt:lpstr>year 4 servicing</vt:lpstr>
      <vt:lpstr>Sheet3</vt:lpstr>
      <vt:lpstr>Sheet1</vt:lpstr>
      <vt:lpstr>'fedgov burden'!Print_Area</vt:lpstr>
      <vt:lpstr>' year 2'!Print_Titles</vt:lpstr>
      <vt:lpstr>' year 2 servicing'!Print_Titles</vt:lpstr>
      <vt:lpstr>'grand total &amp; 4-yr ave'!Print_Titles</vt:lpstr>
      <vt:lpstr>'total &amp; 4-yr ave nonservicing'!Print_Titles</vt:lpstr>
      <vt:lpstr>'total &amp; 4-yr ave servicing'!Print_Titles</vt:lpstr>
      <vt:lpstr>'year 1'!Print_Titles</vt:lpstr>
      <vt:lpstr>'year 1 servicing'!Print_Titles</vt:lpstr>
      <vt:lpstr>'year 3'!Print_Titles</vt:lpstr>
      <vt:lpstr>'year 3 servicing'!Print_Titles</vt:lpstr>
      <vt:lpstr>'year 4'!Print_Titles</vt:lpstr>
      <vt:lpstr>'year 4 servicing'!Print_Titles</vt:lpstr>
    </vt:vector>
  </TitlesOfParts>
  <Company>MACTEC,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krmeardon</dc:creator>
  <cp:lastModifiedBy>Brown, Kendall - RD, Washington, DC</cp:lastModifiedBy>
  <cp:lastPrinted>2014-06-17T18:54:53Z</cp:lastPrinted>
  <dcterms:created xsi:type="dcterms:W3CDTF">2008-10-01T14:03:03Z</dcterms:created>
  <dcterms:modified xsi:type="dcterms:W3CDTF">2014-06-26T19:39:23Z</dcterms:modified>
</cp:coreProperties>
</file>