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codeName="{8C4F1C90-05EB-6A55-5F09-09C24B55AC0B}"/>
  <workbookPr codeName="ThisWorkbook" defaultThemeVersion="124226"/>
  <bookViews>
    <workbookView xWindow="45" yWindow="90" windowWidth="20190" windowHeight="9150" tabRatio="729" activeTab="3"/>
  </bookViews>
  <sheets>
    <sheet name="Start_Here" sheetId="43" r:id="rId1"/>
    <sheet name="Central_Control" sheetId="5" r:id="rId2"/>
    <sheet name="GEN_Q" sheetId="2" state="hidden" r:id="rId3"/>
    <sheet name="UNIT_Q" sheetId="10" r:id="rId4"/>
    <sheet name="G" sheetId="1" state="hidden" r:id="rId5"/>
    <sheet name="G_Sort" sheetId="4" state="hidden" r:id="rId6"/>
    <sheet name="U" sheetId="6" state="hidden" r:id="rId7"/>
    <sheet name="U_Sort" sheetId="25" state="hidden" r:id="rId8"/>
    <sheet name="PrintGQs" sheetId="48" state="hidden" r:id="rId9"/>
    <sheet name="PrintUQs" sheetId="47" state="hidden" r:id="rId10"/>
    <sheet name="GData0" sheetId="46" state="hidden" r:id="rId11"/>
    <sheet name="UData0" sheetId="45" state="hidden" r:id="rId12"/>
    <sheet name="Question_Macros" sheetId="11" state="hidden" r:id="rId13"/>
  </sheets>
  <definedNames>
    <definedName name="GEN">G!$A$10:$F$43</definedName>
    <definedName name="GENQsInput">GEN_Q!$B$9:$E$43</definedName>
    <definedName name="GENQsSet">PrintGQs!$A$8:$C$43</definedName>
    <definedName name="Instructions">Start_Here!$A$2:$E$16</definedName>
    <definedName name="_xlnm.Print_Area" localSheetId="1">Central_Control!$A$1:$H$33</definedName>
    <definedName name="_xlnm.Print_Area" localSheetId="2">GEN_Q!$B$9:$E$43</definedName>
    <definedName name="_xlnm.Print_Area" localSheetId="8">PrintGQs!$A$8:$C$43</definedName>
    <definedName name="_xlnm.Print_Area" localSheetId="9">PrintUQs!$A$11:$C$121</definedName>
    <definedName name="_xlnm.Print_Area" localSheetId="0">Start_Here!$A$3:$E$16</definedName>
    <definedName name="_xlnm.Print_Area" localSheetId="3">UNIT_Q!$B$11:$E$150</definedName>
    <definedName name="_xlnm.Print_Titles" localSheetId="9">PrintUQs!$8:$10</definedName>
    <definedName name="_xlnm.Print_Titles" localSheetId="0">Start_Here!$1:$2</definedName>
    <definedName name="_xlnm.Print_Titles" localSheetId="3">UNIT_Q!$5:$10</definedName>
    <definedName name="TrigCode">G_Sort!$F$22:$G$32</definedName>
    <definedName name="Uni">U!$A$10:$F$121</definedName>
    <definedName name="UnitList">Central_Control!$A$1:$H$33</definedName>
    <definedName name="UNITQsInput">UNIT_Q!$B$5:$E$150</definedName>
    <definedName name="UNITQsSet">PrintUQs!$A$8:$C$121</definedName>
  </definedNames>
  <calcPr calcId="145621"/>
</workbook>
</file>

<file path=xl/calcChain.xml><?xml version="1.0" encoding="utf-8"?>
<calcChain xmlns="http://schemas.openxmlformats.org/spreadsheetml/2006/main">
  <c r="B121" i="47" l="1"/>
  <c r="B120" i="47"/>
  <c r="C119" i="47"/>
  <c r="C118" i="47"/>
  <c r="C117" i="47"/>
  <c r="C116" i="47"/>
  <c r="C115" i="47"/>
  <c r="B115" i="47"/>
  <c r="B114" i="47"/>
  <c r="B113" i="47"/>
  <c r="B83" i="47"/>
  <c r="B82" i="47"/>
  <c r="C81" i="47"/>
  <c r="C80" i="47"/>
  <c r="C79" i="47"/>
  <c r="C78" i="47"/>
  <c r="B78" i="47"/>
  <c r="B77" i="47"/>
  <c r="B76" i="47"/>
  <c r="B46" i="47"/>
  <c r="B45" i="47"/>
  <c r="C44" i="47"/>
  <c r="C43" i="47"/>
  <c r="C42" i="47"/>
  <c r="C41" i="47"/>
  <c r="C40" i="47"/>
  <c r="B40" i="47"/>
  <c r="B39" i="47"/>
  <c r="B38" i="47"/>
  <c r="C35" i="47"/>
  <c r="C34" i="47"/>
  <c r="C33" i="47"/>
  <c r="C32" i="47"/>
  <c r="C31" i="47"/>
  <c r="C30" i="47"/>
  <c r="C29" i="47"/>
  <c r="C28" i="47"/>
  <c r="C27" i="47"/>
  <c r="C26" i="47"/>
  <c r="C25" i="47"/>
  <c r="B25" i="47"/>
  <c r="C24" i="47"/>
  <c r="C23" i="47"/>
  <c r="C22" i="47"/>
  <c r="C21" i="47"/>
  <c r="C20" i="47"/>
  <c r="C19" i="47"/>
  <c r="C18" i="47"/>
  <c r="B18" i="47"/>
  <c r="C17" i="47"/>
  <c r="C16" i="47"/>
  <c r="C15" i="47"/>
  <c r="C14" i="47"/>
  <c r="C13" i="47"/>
  <c r="C12" i="47"/>
  <c r="C11" i="47"/>
  <c r="B11" i="47"/>
  <c r="B32" i="48"/>
  <c r="B22" i="48"/>
  <c r="B14" i="48"/>
  <c r="B11" i="48"/>
  <c r="A121" i="25"/>
  <c r="A115" i="25"/>
  <c r="A83" i="25"/>
  <c r="A78" i="25"/>
  <c r="A46" i="25"/>
  <c r="A40" i="25"/>
  <c r="A25" i="25"/>
  <c r="D40" i="10"/>
  <c r="D78" i="10"/>
  <c r="H121" i="25"/>
  <c r="H115" i="25"/>
  <c r="H83" i="25"/>
  <c r="H78" i="25"/>
  <c r="H46" i="25"/>
  <c r="H40" i="25"/>
  <c r="H25" i="25"/>
  <c r="W158" i="45" l="1"/>
  <c r="V158" i="45"/>
  <c r="U158" i="45"/>
  <c r="T158" i="45"/>
  <c r="S158" i="45"/>
  <c r="R158" i="45"/>
  <c r="Q158" i="45"/>
  <c r="P158" i="45"/>
  <c r="O158" i="45"/>
  <c r="N158" i="45"/>
  <c r="M158" i="45"/>
  <c r="L158" i="45"/>
  <c r="K158" i="45"/>
  <c r="J158" i="45"/>
  <c r="I158" i="45"/>
  <c r="H158" i="45"/>
  <c r="G158" i="45"/>
  <c r="F158" i="45"/>
  <c r="E158" i="45"/>
  <c r="W157" i="45"/>
  <c r="V157" i="45"/>
  <c r="U157" i="45"/>
  <c r="T157" i="45"/>
  <c r="S157" i="45"/>
  <c r="R157" i="45"/>
  <c r="Q157" i="45"/>
  <c r="P157" i="45"/>
  <c r="O157" i="45"/>
  <c r="N157" i="45"/>
  <c r="M157" i="45"/>
  <c r="L157" i="45"/>
  <c r="K157" i="45"/>
  <c r="J157" i="45"/>
  <c r="I157" i="45"/>
  <c r="H157" i="45"/>
  <c r="G157" i="45"/>
  <c r="F157" i="45"/>
  <c r="E157" i="45"/>
  <c r="W156" i="45"/>
  <c r="V156" i="45"/>
  <c r="U156" i="45"/>
  <c r="T156" i="45"/>
  <c r="S156" i="45"/>
  <c r="R156" i="45"/>
  <c r="Q156" i="45"/>
  <c r="P156" i="45"/>
  <c r="O156" i="45"/>
  <c r="N156" i="45"/>
  <c r="M156" i="45"/>
  <c r="L156" i="45"/>
  <c r="K156" i="45"/>
  <c r="J156" i="45"/>
  <c r="I156" i="45"/>
  <c r="H156" i="45"/>
  <c r="G156" i="45"/>
  <c r="F156" i="45"/>
  <c r="E156" i="45"/>
  <c r="W155" i="45"/>
  <c r="V155" i="45"/>
  <c r="U155" i="45"/>
  <c r="T155" i="45"/>
  <c r="S155" i="45"/>
  <c r="R155" i="45"/>
  <c r="Q155" i="45"/>
  <c r="P155" i="45"/>
  <c r="O155" i="45"/>
  <c r="N155" i="45"/>
  <c r="M155" i="45"/>
  <c r="L155" i="45"/>
  <c r="K155" i="45"/>
  <c r="J155" i="45"/>
  <c r="I155" i="45"/>
  <c r="H155" i="45"/>
  <c r="G155" i="45"/>
  <c r="F155" i="45"/>
  <c r="E155" i="45"/>
  <c r="W154" i="45"/>
  <c r="V154" i="45"/>
  <c r="U154" i="45"/>
  <c r="T154" i="45"/>
  <c r="S154" i="45"/>
  <c r="R154" i="45"/>
  <c r="Q154" i="45"/>
  <c r="P154" i="45"/>
  <c r="O154" i="45"/>
  <c r="N154" i="45"/>
  <c r="M154" i="45"/>
  <c r="L154" i="45"/>
  <c r="K154" i="45"/>
  <c r="J154" i="45"/>
  <c r="I154" i="45"/>
  <c r="H154" i="45"/>
  <c r="G154" i="45"/>
  <c r="F154" i="45"/>
  <c r="E154" i="45"/>
  <c r="W153" i="45"/>
  <c r="V153" i="45"/>
  <c r="U153" i="45"/>
  <c r="T153" i="45"/>
  <c r="S153" i="45"/>
  <c r="R153" i="45"/>
  <c r="Q153" i="45"/>
  <c r="P153" i="45"/>
  <c r="O153" i="45"/>
  <c r="N153" i="45"/>
  <c r="M153" i="45"/>
  <c r="L153" i="45"/>
  <c r="K153" i="45"/>
  <c r="J153" i="45"/>
  <c r="I153" i="45"/>
  <c r="H153" i="45"/>
  <c r="G153" i="45"/>
  <c r="F153" i="45"/>
  <c r="E153" i="45"/>
  <c r="W152" i="45"/>
  <c r="V152" i="45"/>
  <c r="U152" i="45"/>
  <c r="T152" i="45"/>
  <c r="S152" i="45"/>
  <c r="R152" i="45"/>
  <c r="Q152" i="45"/>
  <c r="P152" i="45"/>
  <c r="O152" i="45"/>
  <c r="N152" i="45"/>
  <c r="M152" i="45"/>
  <c r="L152" i="45"/>
  <c r="K152" i="45"/>
  <c r="J152" i="45"/>
  <c r="I152" i="45"/>
  <c r="H152" i="45"/>
  <c r="G152" i="45"/>
  <c r="F152" i="45"/>
  <c r="E152" i="45"/>
  <c r="B121" i="45"/>
  <c r="B120" i="45"/>
  <c r="B115" i="45"/>
  <c r="B114" i="45"/>
  <c r="B113" i="45"/>
  <c r="B83" i="45"/>
  <c r="B82" i="45"/>
  <c r="B78" i="45"/>
  <c r="B77" i="45"/>
  <c r="B76" i="45"/>
  <c r="B46" i="45"/>
  <c r="B45" i="45"/>
  <c r="B40" i="45"/>
  <c r="B39" i="45"/>
  <c r="B38" i="45"/>
  <c r="B25" i="45"/>
  <c r="B18" i="45"/>
  <c r="B11" i="45"/>
  <c r="D115" i="10"/>
  <c r="D40" i="2"/>
  <c r="D39" i="2"/>
  <c r="D38" i="2"/>
  <c r="D83" i="10" l="1"/>
  <c r="D46" i="10"/>
  <c r="D25" i="10"/>
  <c r="D121" i="25" l="1"/>
  <c r="D115" i="25"/>
  <c r="D83" i="25"/>
  <c r="D78" i="25"/>
  <c r="D46" i="25"/>
  <c r="D40" i="25"/>
  <c r="D25" i="25"/>
  <c r="D150" i="25"/>
  <c r="D149" i="25"/>
  <c r="D148" i="25"/>
  <c r="D147" i="25"/>
  <c r="D146" i="25"/>
  <c r="D145" i="25"/>
  <c r="D144" i="25"/>
  <c r="D143" i="25"/>
  <c r="D142" i="25"/>
  <c r="D141" i="25"/>
  <c r="D140" i="25"/>
  <c r="D139" i="25"/>
  <c r="D138" i="25"/>
  <c r="D137" i="25"/>
  <c r="D136" i="25"/>
  <c r="D135" i="25"/>
  <c r="D134" i="25"/>
  <c r="D133" i="25"/>
  <c r="D132" i="25"/>
  <c r="D131" i="25"/>
  <c r="D130" i="25"/>
  <c r="D129" i="25"/>
  <c r="D128" i="25"/>
  <c r="D127" i="25"/>
  <c r="D126" i="25"/>
  <c r="D125" i="25"/>
  <c r="D124" i="25"/>
  <c r="D123" i="25"/>
  <c r="E122" i="25"/>
  <c r="E123" i="25" s="1"/>
  <c r="E124" i="25" s="1"/>
  <c r="D122" i="25"/>
  <c r="C122" i="25"/>
  <c r="C122" i="45" s="1"/>
  <c r="C121" i="25"/>
  <c r="C121" i="45" s="1"/>
  <c r="D119" i="25"/>
  <c r="D118" i="25"/>
  <c r="D117" i="25"/>
  <c r="D116" i="25"/>
  <c r="D112" i="25"/>
  <c r="D111" i="25"/>
  <c r="D110" i="25"/>
  <c r="D109" i="25"/>
  <c r="D108" i="25"/>
  <c r="D107" i="25"/>
  <c r="D106" i="25"/>
  <c r="D105" i="25"/>
  <c r="D104" i="25"/>
  <c r="D103" i="25"/>
  <c r="D102" i="25"/>
  <c r="D101" i="25"/>
  <c r="D100" i="25"/>
  <c r="D99" i="25"/>
  <c r="D98" i="25"/>
  <c r="D97" i="25"/>
  <c r="D96" i="25"/>
  <c r="D95" i="25"/>
  <c r="D94" i="25"/>
  <c r="D93" i="25"/>
  <c r="D92" i="25"/>
  <c r="D91" i="25"/>
  <c r="D90" i="25"/>
  <c r="D89" i="25"/>
  <c r="D88" i="25"/>
  <c r="D87" i="25"/>
  <c r="D86" i="25"/>
  <c r="D85" i="25"/>
  <c r="E84" i="25"/>
  <c r="E85" i="25" s="1"/>
  <c r="D84" i="25"/>
  <c r="C83" i="25"/>
  <c r="C83" i="45" s="1"/>
  <c r="D81" i="25"/>
  <c r="D80" i="25"/>
  <c r="D79" i="25"/>
  <c r="D75" i="25"/>
  <c r="D74" i="25"/>
  <c r="D73" i="25"/>
  <c r="D72" i="25"/>
  <c r="D71" i="25"/>
  <c r="D70" i="25"/>
  <c r="D69" i="25"/>
  <c r="D68" i="25"/>
  <c r="D67" i="25"/>
  <c r="D66" i="25"/>
  <c r="D65" i="25"/>
  <c r="D64" i="25"/>
  <c r="D63" i="25"/>
  <c r="D62" i="25"/>
  <c r="D61" i="25"/>
  <c r="D60" i="25"/>
  <c r="D59" i="25"/>
  <c r="D58" i="25"/>
  <c r="D57" i="25"/>
  <c r="D56" i="25"/>
  <c r="D55" i="25"/>
  <c r="D54" i="25"/>
  <c r="D53" i="25"/>
  <c r="D52" i="25"/>
  <c r="D51" i="25"/>
  <c r="D50" i="25"/>
  <c r="D49" i="25"/>
  <c r="D48" i="25"/>
  <c r="E47" i="25"/>
  <c r="E48" i="25" s="1"/>
  <c r="D47" i="25"/>
  <c r="C47" i="25"/>
  <c r="C47" i="45" s="1"/>
  <c r="C46" i="25"/>
  <c r="C46" i="45" s="1"/>
  <c r="D44" i="25"/>
  <c r="D43" i="25"/>
  <c r="D42" i="25"/>
  <c r="D41" i="25"/>
  <c r="D37" i="25"/>
  <c r="D36" i="25"/>
  <c r="D35" i="25"/>
  <c r="D34" i="25"/>
  <c r="D33" i="25"/>
  <c r="D32" i="25"/>
  <c r="D31" i="25"/>
  <c r="D30" i="25"/>
  <c r="D29" i="25"/>
  <c r="D28" i="25"/>
  <c r="D27" i="25"/>
  <c r="D26" i="25"/>
  <c r="E86" i="25" l="1"/>
  <c r="C85" i="25"/>
  <c r="C85" i="45" s="1"/>
  <c r="C84" i="25"/>
  <c r="C84" i="45" s="1"/>
  <c r="E49" i="25"/>
  <c r="C48" i="25"/>
  <c r="C48" i="45" s="1"/>
  <c r="E87" i="25"/>
  <c r="C86" i="25"/>
  <c r="C86" i="45" s="1"/>
  <c r="E125" i="25"/>
  <c r="C124" i="25"/>
  <c r="C124" i="45" s="1"/>
  <c r="C123" i="25"/>
  <c r="C123" i="45" s="1"/>
  <c r="C49" i="25" l="1"/>
  <c r="C49" i="45" s="1"/>
  <c r="E50" i="25"/>
  <c r="C87" i="25"/>
  <c r="C87" i="45" s="1"/>
  <c r="E88" i="25"/>
  <c r="E126" i="25"/>
  <c r="C125" i="25"/>
  <c r="C125" i="45" s="1"/>
  <c r="E89" i="25" l="1"/>
  <c r="C88" i="25"/>
  <c r="C88" i="45" s="1"/>
  <c r="C126" i="25"/>
  <c r="C126" i="45" s="1"/>
  <c r="E127" i="25"/>
  <c r="E51" i="25"/>
  <c r="C50" i="25"/>
  <c r="C50" i="45" s="1"/>
  <c r="C89" i="25" l="1"/>
  <c r="C89" i="45" s="1"/>
  <c r="E90" i="25"/>
  <c r="C127" i="25"/>
  <c r="C127" i="45" s="1"/>
  <c r="E128" i="25"/>
  <c r="C51" i="25"/>
  <c r="C51" i="45" s="1"/>
  <c r="E52" i="25"/>
  <c r="E129" i="25" l="1"/>
  <c r="C128" i="25"/>
  <c r="C128" i="45" s="1"/>
  <c r="C52" i="25"/>
  <c r="C52" i="45" s="1"/>
  <c r="E53" i="25"/>
  <c r="C90" i="25"/>
  <c r="C90" i="45" s="1"/>
  <c r="E91" i="25"/>
  <c r="E130" i="25" l="1"/>
  <c r="C129" i="25"/>
  <c r="C129" i="45" s="1"/>
  <c r="C53" i="25"/>
  <c r="C53" i="45" s="1"/>
  <c r="E54" i="25"/>
  <c r="C91" i="25"/>
  <c r="C91" i="45" s="1"/>
  <c r="E92" i="25"/>
  <c r="E93" i="25" l="1"/>
  <c r="C92" i="25"/>
  <c r="C92" i="45" s="1"/>
  <c r="C130" i="25"/>
  <c r="C130" i="45" s="1"/>
  <c r="E131" i="25"/>
  <c r="E55" i="25"/>
  <c r="C54" i="25"/>
  <c r="C54" i="45" s="1"/>
  <c r="E132" i="25" l="1"/>
  <c r="C131" i="25"/>
  <c r="C131" i="45" s="1"/>
  <c r="E56" i="25"/>
  <c r="C55" i="25"/>
  <c r="C55" i="45" s="1"/>
  <c r="E94" i="25"/>
  <c r="C93" i="25"/>
  <c r="C93" i="45" s="1"/>
  <c r="E133" i="25" l="1"/>
  <c r="C132" i="25"/>
  <c r="C132" i="45" s="1"/>
  <c r="C94" i="25"/>
  <c r="C94" i="45" s="1"/>
  <c r="E95" i="25"/>
  <c r="E57" i="25"/>
  <c r="C56" i="25"/>
  <c r="C56" i="45" s="1"/>
  <c r="E134" i="25" l="1"/>
  <c r="C133" i="25"/>
  <c r="C133" i="45" s="1"/>
  <c r="E96" i="25"/>
  <c r="C95" i="25"/>
  <c r="C95" i="45" s="1"/>
  <c r="C57" i="25"/>
  <c r="C57" i="45" s="1"/>
  <c r="E58" i="25"/>
  <c r="C134" i="25" l="1"/>
  <c r="C134" i="45" s="1"/>
  <c r="E135" i="25"/>
  <c r="E59" i="25"/>
  <c r="C58" i="25"/>
  <c r="C58" i="45" s="1"/>
  <c r="E97" i="25"/>
  <c r="C96" i="25"/>
  <c r="C96" i="45" s="1"/>
  <c r="C59" i="25" l="1"/>
  <c r="C59" i="45" s="1"/>
  <c r="E60" i="25"/>
  <c r="C135" i="25"/>
  <c r="C135" i="45" s="1"/>
  <c r="E136" i="25"/>
  <c r="C97" i="25"/>
  <c r="C97" i="45" s="1"/>
  <c r="E98" i="25"/>
  <c r="C60" i="25" l="1"/>
  <c r="C60" i="45" s="1"/>
  <c r="E61" i="25"/>
  <c r="E137" i="25"/>
  <c r="C136" i="25"/>
  <c r="C136" i="45" s="1"/>
  <c r="E99" i="25"/>
  <c r="C98" i="25"/>
  <c r="C98" i="45" s="1"/>
  <c r="E138" i="25" l="1"/>
  <c r="C137" i="25"/>
  <c r="C137" i="45" s="1"/>
  <c r="C61" i="25"/>
  <c r="C61" i="45" s="1"/>
  <c r="E62" i="25"/>
  <c r="C99" i="25"/>
  <c r="C99" i="45" s="1"/>
  <c r="E100" i="25"/>
  <c r="C138" i="25" l="1"/>
  <c r="C138" i="45" s="1"/>
  <c r="E139" i="25"/>
  <c r="E101" i="25"/>
  <c r="C100" i="25"/>
  <c r="C100" i="45" s="1"/>
  <c r="E63" i="25"/>
  <c r="C62" i="25"/>
  <c r="C62" i="45" s="1"/>
  <c r="E64" i="25" l="1"/>
  <c r="C63" i="25"/>
  <c r="C63" i="45" s="1"/>
  <c r="E140" i="25"/>
  <c r="C139" i="25"/>
  <c r="C139" i="45" s="1"/>
  <c r="E102" i="25"/>
  <c r="C101" i="25"/>
  <c r="C101" i="45" s="1"/>
  <c r="E65" i="25" l="1"/>
  <c r="C64" i="25"/>
  <c r="C64" i="45" s="1"/>
  <c r="E141" i="25"/>
  <c r="C140" i="25"/>
  <c r="C140" i="45" s="1"/>
  <c r="C102" i="25"/>
  <c r="C102" i="45" s="1"/>
  <c r="E103" i="25"/>
  <c r="C103" i="25" l="1"/>
  <c r="C103" i="45" s="1"/>
  <c r="E104" i="25"/>
  <c r="C65" i="25"/>
  <c r="C65" i="45" s="1"/>
  <c r="E66" i="25"/>
  <c r="E142" i="25"/>
  <c r="C141" i="25"/>
  <c r="C141" i="45" s="1"/>
  <c r="E67" i="25" l="1"/>
  <c r="C66" i="25"/>
  <c r="C66" i="45" s="1"/>
  <c r="C142" i="25"/>
  <c r="C142" i="45" s="1"/>
  <c r="E143" i="25"/>
  <c r="E105" i="25"/>
  <c r="C104" i="25"/>
  <c r="C104" i="45" s="1"/>
  <c r="C67" i="25" l="1"/>
  <c r="C67" i="45" s="1"/>
  <c r="E68" i="25"/>
  <c r="C143" i="25"/>
  <c r="C143" i="45" s="1"/>
  <c r="E144" i="25"/>
  <c r="E106" i="25"/>
  <c r="C105" i="25"/>
  <c r="C105" i="45" s="1"/>
  <c r="E145" i="25" l="1"/>
  <c r="C144" i="25"/>
  <c r="C144" i="45" s="1"/>
  <c r="C106" i="25"/>
  <c r="C106" i="45" s="1"/>
  <c r="E107" i="25"/>
  <c r="C68" i="25"/>
  <c r="C68" i="45" s="1"/>
  <c r="E69" i="25"/>
  <c r="E146" i="25" l="1"/>
  <c r="C145" i="25"/>
  <c r="C145" i="45" s="1"/>
  <c r="C107" i="25"/>
  <c r="C107" i="45" s="1"/>
  <c r="E108" i="25"/>
  <c r="C69" i="25"/>
  <c r="C69" i="45" s="1"/>
  <c r="E70" i="25"/>
  <c r="E109" i="25" l="1"/>
  <c r="C108" i="25"/>
  <c r="C108" i="45" s="1"/>
  <c r="E71" i="25"/>
  <c r="C70" i="25"/>
  <c r="C70" i="45" s="1"/>
  <c r="C146" i="25"/>
  <c r="C146" i="45" s="1"/>
  <c r="E147" i="25"/>
  <c r="E110" i="25" l="1"/>
  <c r="C109" i="25"/>
  <c r="C109" i="45" s="1"/>
  <c r="E72" i="25"/>
  <c r="C71" i="25"/>
  <c r="C71" i="45" s="1"/>
  <c r="E148" i="25"/>
  <c r="C147" i="25"/>
  <c r="C147" i="45" s="1"/>
  <c r="C110" i="25" l="1"/>
  <c r="C110" i="45" s="1"/>
  <c r="E111" i="25"/>
  <c r="E73" i="25"/>
  <c r="C72" i="25"/>
  <c r="C72" i="45" s="1"/>
  <c r="E149" i="25"/>
  <c r="C148" i="25"/>
  <c r="C148" i="45" s="1"/>
  <c r="C111" i="25" l="1"/>
  <c r="C111" i="45" s="1"/>
  <c r="E112" i="25"/>
  <c r="C112" i="25" s="1"/>
  <c r="C112" i="45" s="1"/>
  <c r="C73" i="25"/>
  <c r="C73" i="45" s="1"/>
  <c r="E74" i="25"/>
  <c r="E150" i="25"/>
  <c r="C150" i="25" s="1"/>
  <c r="C150" i="45" s="1"/>
  <c r="C149" i="25"/>
  <c r="C149" i="45" s="1"/>
  <c r="E75" i="25" l="1"/>
  <c r="C75" i="25" s="1"/>
  <c r="C75" i="45" s="1"/>
  <c r="C74" i="25"/>
  <c r="C74" i="45" s="1"/>
  <c r="D121" i="10" l="1"/>
  <c r="D158" i="45" l="1"/>
  <c r="D157" i="45"/>
  <c r="D156" i="45"/>
  <c r="D155" i="45"/>
  <c r="D154" i="45"/>
  <c r="D153" i="45"/>
  <c r="D152" i="45"/>
  <c r="J33" i="5"/>
  <c r="H33" i="5" s="1"/>
  <c r="I33" i="5" s="1"/>
  <c r="J32" i="5"/>
  <c r="H32" i="5" s="1"/>
  <c r="I32" i="5" s="1"/>
  <c r="J31" i="5"/>
  <c r="H31" i="5" s="1"/>
  <c r="I31" i="5" s="1"/>
  <c r="J30" i="5"/>
  <c r="H30" i="5" s="1"/>
  <c r="I30" i="5" s="1"/>
  <c r="J29" i="5"/>
  <c r="H29" i="5" s="1"/>
  <c r="I29" i="5" s="1"/>
  <c r="J28" i="5"/>
  <c r="H28" i="5" s="1"/>
  <c r="I28" i="5" s="1"/>
  <c r="J27" i="5"/>
  <c r="H27" i="5" s="1"/>
  <c r="I27" i="5" s="1"/>
  <c r="J26" i="5"/>
  <c r="H26" i="5" s="1"/>
  <c r="I26" i="5" s="1"/>
  <c r="J25" i="5"/>
  <c r="H25" i="5" s="1"/>
  <c r="I25" i="5" s="1"/>
  <c r="J24" i="5"/>
  <c r="H24" i="5" s="1"/>
  <c r="I24" i="5" s="1"/>
  <c r="J23" i="5"/>
  <c r="H23" i="5" s="1"/>
  <c r="I23" i="5" s="1"/>
  <c r="J22" i="5"/>
  <c r="H22" i="5" s="1"/>
  <c r="I22" i="5" s="1"/>
  <c r="J21" i="5"/>
  <c r="H21" i="5" s="1"/>
  <c r="I21" i="5" s="1"/>
  <c r="J20" i="5"/>
  <c r="H20" i="5" s="1"/>
  <c r="I20" i="5" s="1"/>
  <c r="J19" i="5"/>
  <c r="H19" i="5" s="1"/>
  <c r="I19" i="5" s="1"/>
  <c r="J18" i="5"/>
  <c r="H18" i="5" s="1"/>
  <c r="I18" i="5" s="1"/>
  <c r="J17" i="5"/>
  <c r="H17" i="5" s="1"/>
  <c r="I17" i="5" s="1"/>
  <c r="J16" i="5"/>
  <c r="H16" i="5" s="1"/>
  <c r="I16" i="5" s="1"/>
  <c r="J15" i="5"/>
  <c r="H15" i="5" s="1"/>
  <c r="I15" i="5" s="1"/>
  <c r="J14" i="5"/>
  <c r="H14" i="5" s="1"/>
  <c r="I14" i="5" s="1"/>
  <c r="W6" i="45"/>
  <c r="W7" i="45" s="1"/>
  <c r="V6" i="45"/>
  <c r="V7" i="45" s="1"/>
  <c r="U6" i="45"/>
  <c r="U7" i="45" s="1"/>
  <c r="T6" i="45"/>
  <c r="T7" i="45" s="1"/>
  <c r="S6" i="45"/>
  <c r="S7" i="45" s="1"/>
  <c r="R6" i="45"/>
  <c r="R7" i="45" s="1"/>
  <c r="Q6" i="45"/>
  <c r="Q7" i="45" s="1"/>
  <c r="P6" i="45"/>
  <c r="P7" i="45" s="1"/>
  <c r="O6" i="45"/>
  <c r="O7" i="45" s="1"/>
  <c r="N6" i="45"/>
  <c r="N7" i="45" s="1"/>
  <c r="M6" i="45"/>
  <c r="M7" i="45" s="1"/>
  <c r="L6" i="45"/>
  <c r="L7" i="45" s="1"/>
  <c r="K6" i="45"/>
  <c r="K7" i="45" s="1"/>
  <c r="J6" i="45"/>
  <c r="J7" i="45" s="1"/>
  <c r="I6" i="45"/>
  <c r="I7" i="45" s="1"/>
  <c r="H6" i="45"/>
  <c r="H7" i="45" s="1"/>
  <c r="G6" i="45"/>
  <c r="G7" i="45" s="1"/>
  <c r="F6" i="45"/>
  <c r="F7" i="45" s="1"/>
  <c r="D6" i="45"/>
  <c r="D7" i="45" s="1"/>
  <c r="A116" i="45"/>
  <c r="A117" i="45" s="1"/>
  <c r="A118" i="45" s="1"/>
  <c r="A119" i="45" s="1"/>
  <c r="A84" i="45"/>
  <c r="A85" i="45" s="1"/>
  <c r="A86" i="45" s="1"/>
  <c r="A87" i="45" s="1"/>
  <c r="A88" i="45" s="1"/>
  <c r="A89" i="45" s="1"/>
  <c r="A90" i="45" s="1"/>
  <c r="A91" i="45" s="1"/>
  <c r="A92" i="45" s="1"/>
  <c r="A93" i="45" s="1"/>
  <c r="A94" i="45" s="1"/>
  <c r="A95" i="45" s="1"/>
  <c r="A96" i="45" s="1"/>
  <c r="A97" i="45" s="1"/>
  <c r="A98" i="45" s="1"/>
  <c r="A99" i="45" s="1"/>
  <c r="A100" i="45" s="1"/>
  <c r="A101" i="45" s="1"/>
  <c r="A102" i="45" s="1"/>
  <c r="A103" i="45" s="1"/>
  <c r="A104" i="45" s="1"/>
  <c r="A105" i="45" s="1"/>
  <c r="A106" i="45" s="1"/>
  <c r="A107" i="45" s="1"/>
  <c r="A108" i="45" s="1"/>
  <c r="A109" i="45" s="1"/>
  <c r="A110" i="45" s="1"/>
  <c r="A111" i="45" s="1"/>
  <c r="A112" i="45" s="1"/>
  <c r="A79" i="45"/>
  <c r="A80" i="45" s="1"/>
  <c r="A81" i="45" s="1"/>
  <c r="A47" i="45"/>
  <c r="A48" i="45" s="1"/>
  <c r="A49" i="45" s="1"/>
  <c r="A50" i="45" s="1"/>
  <c r="A51" i="45" s="1"/>
  <c r="A52" i="45" s="1"/>
  <c r="A53" i="45" s="1"/>
  <c r="A54" i="45" s="1"/>
  <c r="A55" i="45" s="1"/>
  <c r="A56" i="45" s="1"/>
  <c r="A57" i="45" s="1"/>
  <c r="A58" i="45" s="1"/>
  <c r="A59" i="45" s="1"/>
  <c r="A60" i="45" s="1"/>
  <c r="A61" i="45" s="1"/>
  <c r="A62" i="45" s="1"/>
  <c r="A63" i="45" s="1"/>
  <c r="A64" i="45" s="1"/>
  <c r="A65" i="45" s="1"/>
  <c r="A66" i="45" s="1"/>
  <c r="A67" i="45" s="1"/>
  <c r="A68" i="45" s="1"/>
  <c r="A69" i="45" s="1"/>
  <c r="A70" i="45" s="1"/>
  <c r="A71" i="45" s="1"/>
  <c r="A72" i="45" s="1"/>
  <c r="A73" i="45" s="1"/>
  <c r="A74" i="45" s="1"/>
  <c r="A75" i="45" s="1"/>
  <c r="A41" i="45"/>
  <c r="A42" i="45" s="1"/>
  <c r="A43" i="45" s="1"/>
  <c r="A44" i="45" s="1"/>
  <c r="A26" i="45"/>
  <c r="A27" i="45" s="1"/>
  <c r="A28" i="45" s="1"/>
  <c r="A29" i="45" s="1"/>
  <c r="A30" i="45" s="1"/>
  <c r="A31" i="45" s="1"/>
  <c r="A32" i="45" s="1"/>
  <c r="A33" i="45" s="1"/>
  <c r="A34" i="45" s="1"/>
  <c r="A35" i="45" s="1"/>
  <c r="A36" i="45" s="1"/>
  <c r="A37" i="45" s="1"/>
  <c r="A19" i="45"/>
  <c r="A20" i="45" s="1"/>
  <c r="A21" i="45" s="1"/>
  <c r="A22" i="45" s="1"/>
  <c r="A23" i="45" s="1"/>
  <c r="A24" i="45" s="1"/>
  <c r="A12" i="45"/>
  <c r="A13" i="45" s="1"/>
  <c r="A14" i="45" s="1"/>
  <c r="A15" i="45" s="1"/>
  <c r="A16" i="45" s="1"/>
  <c r="A17" i="45" s="1"/>
  <c r="K12" i="10"/>
  <c r="D41" i="2"/>
  <c r="D37" i="2"/>
  <c r="D24" i="2"/>
  <c r="D23" i="2"/>
  <c r="D22" i="2"/>
  <c r="D41" i="10"/>
  <c r="B9" i="10"/>
  <c r="B45" i="10"/>
  <c r="B46" i="10"/>
  <c r="C11" i="10"/>
  <c r="B39" i="10"/>
  <c r="B40" i="10"/>
  <c r="B76" i="10"/>
  <c r="B77" i="10"/>
  <c r="B78" i="10"/>
  <c r="B82" i="10"/>
  <c r="B83" i="10"/>
  <c r="B113" i="10"/>
  <c r="B114" i="10"/>
  <c r="B115" i="10"/>
  <c r="B120" i="10"/>
  <c r="B121" i="10"/>
  <c r="B38" i="10"/>
  <c r="B25" i="10"/>
  <c r="B18" i="10"/>
  <c r="B11" i="10"/>
  <c r="A122" i="10"/>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16" i="10"/>
  <c r="A117" i="10" s="1"/>
  <c r="A118" i="10" s="1"/>
  <c r="A119" i="10" s="1"/>
  <c r="A84" i="10"/>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79" i="10"/>
  <c r="A80" i="10" s="1"/>
  <c r="A81" i="10" s="1"/>
  <c r="A47" i="10"/>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41" i="10"/>
  <c r="A42" i="10" s="1"/>
  <c r="A43" i="10" s="1"/>
  <c r="A44" i="10" s="1"/>
  <c r="A26" i="10"/>
  <c r="A27" i="10" s="1"/>
  <c r="A28" i="10" s="1"/>
  <c r="A29" i="10" s="1"/>
  <c r="A30" i="10" s="1"/>
  <c r="A31" i="10" s="1"/>
  <c r="A32" i="10" s="1"/>
  <c r="A33" i="10" s="1"/>
  <c r="A34" i="10" s="1"/>
  <c r="A35" i="10" s="1"/>
  <c r="A36" i="10" s="1"/>
  <c r="A37" i="10" s="1"/>
  <c r="A19" i="10"/>
  <c r="A20" i="10" s="1"/>
  <c r="A21" i="10" s="1"/>
  <c r="A22" i="10" s="1"/>
  <c r="A23" i="10" s="1"/>
  <c r="A24" i="10" s="1"/>
  <c r="A12" i="10"/>
  <c r="A13" i="10" s="1"/>
  <c r="A14" i="10" s="1"/>
  <c r="A15" i="10" s="1"/>
  <c r="A16" i="10" s="1"/>
  <c r="A17" i="10" s="1"/>
  <c r="B43" i="46"/>
  <c r="B42" i="46"/>
  <c r="A33" i="46"/>
  <c r="A34" i="46" s="1"/>
  <c r="A35" i="46" s="1"/>
  <c r="A36" i="46" s="1"/>
  <c r="A37" i="46" s="1"/>
  <c r="A38" i="46" s="1"/>
  <c r="A39" i="46" s="1"/>
  <c r="A40" i="46" s="1"/>
  <c r="A41" i="46" s="1"/>
  <c r="C32" i="46"/>
  <c r="A24" i="46"/>
  <c r="A25" i="46" s="1"/>
  <c r="A26" i="46" s="1"/>
  <c r="A27" i="46" s="1"/>
  <c r="A28" i="46" s="1"/>
  <c r="A29" i="46" s="1"/>
  <c r="A30" i="46" s="1"/>
  <c r="A31" i="46" s="1"/>
  <c r="A23" i="46"/>
  <c r="C22" i="46"/>
  <c r="C14" i="46"/>
  <c r="B14" i="46"/>
  <c r="C11" i="46"/>
  <c r="B11" i="46"/>
  <c r="D6" i="46"/>
  <c r="D7" i="46" s="1"/>
  <c r="E6" i="45" l="1"/>
  <c r="E7" i="45" s="1"/>
  <c r="I5" i="5"/>
  <c r="D27" i="10"/>
  <c r="D9" i="45"/>
  <c r="A123" i="6"/>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22" i="6"/>
  <c r="A84" i="6"/>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48" i="6"/>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47" i="6"/>
  <c r="A117" i="6"/>
  <c r="A118" i="6" s="1"/>
  <c r="A119" i="6" s="1"/>
  <c r="A116" i="6"/>
  <c r="A79" i="6"/>
  <c r="A80" i="6" s="1"/>
  <c r="A81" i="6" s="1"/>
  <c r="A41" i="6"/>
  <c r="A42" i="6" s="1"/>
  <c r="A43" i="6" s="1"/>
  <c r="A44" i="6" s="1"/>
  <c r="A27" i="6"/>
  <c r="A28" i="6" s="1"/>
  <c r="A29" i="6" s="1"/>
  <c r="A30" i="6" s="1"/>
  <c r="A31" i="6" s="1"/>
  <c r="A32" i="6" s="1"/>
  <c r="A33" i="6" s="1"/>
  <c r="A34" i="6" s="1"/>
  <c r="A35" i="6" s="1"/>
  <c r="A36" i="6" s="1"/>
  <c r="A37" i="6" s="1"/>
  <c r="A26" i="6"/>
  <c r="A19" i="6"/>
  <c r="A20" i="6" s="1"/>
  <c r="A21" i="6" s="1"/>
  <c r="A22" i="6" s="1"/>
  <c r="A23" i="6" s="1"/>
  <c r="A24" i="6" s="1"/>
  <c r="A12" i="6"/>
  <c r="A14" i="6"/>
  <c r="A13" i="6"/>
  <c r="C14" i="2"/>
  <c r="D119" i="10"/>
  <c r="D118" i="10"/>
  <c r="D117" i="10"/>
  <c r="D116" i="10"/>
  <c r="D81" i="10"/>
  <c r="D80" i="10"/>
  <c r="D79"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12" i="10"/>
  <c r="D111" i="10"/>
  <c r="D110" i="10"/>
  <c r="D109" i="10"/>
  <c r="D108" i="10"/>
  <c r="D107" i="10"/>
  <c r="D106" i="10"/>
  <c r="D105" i="10"/>
  <c r="D104" i="10"/>
  <c r="D103" i="10"/>
  <c r="D102" i="10"/>
  <c r="D101" i="10"/>
  <c r="D100" i="10"/>
  <c r="D99" i="10"/>
  <c r="D98" i="10"/>
  <c r="D97" i="10"/>
  <c r="D96" i="10"/>
  <c r="D95" i="10"/>
  <c r="D94" i="10"/>
  <c r="D93" i="10"/>
  <c r="D92" i="10"/>
  <c r="D91" i="10"/>
  <c r="D90" i="10"/>
  <c r="D89" i="10"/>
  <c r="D88" i="10"/>
  <c r="D87" i="10"/>
  <c r="D86" i="10"/>
  <c r="D85" i="10"/>
  <c r="D84"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28" i="10" l="1"/>
  <c r="A15" i="6"/>
  <c r="C32" i="2"/>
  <c r="C22" i="2"/>
  <c r="C11" i="2"/>
  <c r="C21" i="2"/>
  <c r="C20" i="2"/>
  <c r="C19" i="2"/>
  <c r="C18" i="2"/>
  <c r="C17" i="2"/>
  <c r="C16" i="2"/>
  <c r="C15" i="2"/>
  <c r="D44" i="10"/>
  <c r="D43" i="10"/>
  <c r="D42" i="10"/>
  <c r="D26" i="10"/>
  <c r="N14" i="5"/>
  <c r="D29" i="10" l="1"/>
  <c r="A16" i="6"/>
  <c r="D30" i="10" l="1"/>
  <c r="A17" i="6"/>
  <c r="C18" i="10" s="1"/>
  <c r="D31" i="4"/>
  <c r="D30" i="4"/>
  <c r="D29" i="4"/>
  <c r="D28" i="4"/>
  <c r="D27" i="4"/>
  <c r="D26" i="4"/>
  <c r="D25" i="4"/>
  <c r="D24" i="4"/>
  <c r="D23" i="4"/>
  <c r="D22" i="4"/>
  <c r="D41" i="4"/>
  <c r="C41" i="4" s="1"/>
  <c r="D40" i="4"/>
  <c r="C40" i="4" s="1"/>
  <c r="D39" i="4"/>
  <c r="C39" i="4" s="1"/>
  <c r="D38" i="4"/>
  <c r="C38" i="4" s="1"/>
  <c r="D37" i="4"/>
  <c r="C37" i="4" s="1"/>
  <c r="D36" i="4"/>
  <c r="C36" i="4" s="1"/>
  <c r="D35" i="4"/>
  <c r="C35" i="4" s="1"/>
  <c r="D34" i="4"/>
  <c r="C34" i="4" s="1"/>
  <c r="D33" i="4"/>
  <c r="C33" i="4" s="1"/>
  <c r="D32" i="4"/>
  <c r="C32" i="4" s="1"/>
  <c r="D36" i="2"/>
  <c r="D35" i="2"/>
  <c r="D34" i="2"/>
  <c r="D33" i="2"/>
  <c r="D32" i="2"/>
  <c r="D31" i="2"/>
  <c r="D30" i="2"/>
  <c r="D29" i="2"/>
  <c r="D28" i="2"/>
  <c r="D27" i="2"/>
  <c r="D26" i="2"/>
  <c r="D25" i="2"/>
  <c r="A22" i="4"/>
  <c r="L33" i="5"/>
  <c r="L32" i="5"/>
  <c r="L31" i="5"/>
  <c r="L30" i="5"/>
  <c r="L29" i="5"/>
  <c r="L28" i="5"/>
  <c r="L27" i="5"/>
  <c r="L26" i="5"/>
  <c r="L25" i="5"/>
  <c r="L24" i="5"/>
  <c r="L23" i="5"/>
  <c r="L22" i="5"/>
  <c r="L21" i="5"/>
  <c r="L20" i="5"/>
  <c r="L19" i="5"/>
  <c r="L18" i="5"/>
  <c r="L17" i="5"/>
  <c r="L16" i="5"/>
  <c r="L15" i="5"/>
  <c r="L14" i="5"/>
  <c r="M33" i="5"/>
  <c r="M32" i="5"/>
  <c r="M31" i="5"/>
  <c r="M30" i="5"/>
  <c r="M29" i="5"/>
  <c r="M28" i="5"/>
  <c r="M27" i="5"/>
  <c r="M26" i="5"/>
  <c r="M25" i="5"/>
  <c r="M24" i="5"/>
  <c r="M23" i="5"/>
  <c r="M22" i="5"/>
  <c r="M21" i="5"/>
  <c r="M20" i="5"/>
  <c r="M19" i="5"/>
  <c r="M18" i="5"/>
  <c r="M17" i="5"/>
  <c r="M16" i="5"/>
  <c r="M15" i="5"/>
  <c r="M14" i="5"/>
  <c r="A33" i="2"/>
  <c r="A34" i="2" s="1"/>
  <c r="A35" i="2" s="1"/>
  <c r="A36" i="2" s="1"/>
  <c r="A37" i="2" s="1"/>
  <c r="A38" i="2" s="1"/>
  <c r="A39" i="2" s="1"/>
  <c r="A40" i="2" s="1"/>
  <c r="A41" i="2" s="1"/>
  <c r="A23" i="2"/>
  <c r="A24" i="2" s="1"/>
  <c r="A25" i="2" s="1"/>
  <c r="A26" i="2" s="1"/>
  <c r="A27" i="2" s="1"/>
  <c r="A28" i="2" s="1"/>
  <c r="A29" i="2" s="1"/>
  <c r="A30" i="2" s="1"/>
  <c r="A31" i="2" s="1"/>
  <c r="G121" i="10"/>
  <c r="G120" i="10"/>
  <c r="G115" i="10"/>
  <c r="G83" i="10"/>
  <c r="G82" i="10"/>
  <c r="G78" i="10"/>
  <c r="G45" i="10"/>
  <c r="G40" i="10"/>
  <c r="G114" i="10"/>
  <c r="G113" i="10"/>
  <c r="G77" i="10"/>
  <c r="G76" i="10"/>
  <c r="C43" i="1"/>
  <c r="C42" i="1"/>
  <c r="C38" i="10" l="1"/>
  <c r="C25" i="10"/>
  <c r="C78" i="10"/>
  <c r="C115" i="10"/>
  <c r="C39" i="10"/>
  <c r="C46" i="10"/>
  <c r="C40" i="10"/>
  <c r="C82" i="10"/>
  <c r="C42" i="46"/>
  <c r="C42" i="2"/>
  <c r="C43" i="46"/>
  <c r="C43" i="2"/>
  <c r="C83" i="10"/>
  <c r="C120" i="10"/>
  <c r="C45" i="10"/>
  <c r="C76" i="10"/>
  <c r="C113" i="10"/>
  <c r="C121" i="10"/>
  <c r="C114" i="10"/>
  <c r="C77" i="10"/>
  <c r="D31" i="10"/>
  <c r="C26" i="4"/>
  <c r="C29" i="4"/>
  <c r="C27" i="4"/>
  <c r="C30" i="4"/>
  <c r="C23" i="4"/>
  <c r="C28" i="4"/>
  <c r="D48" i="10"/>
  <c r="D47" i="10"/>
  <c r="C31" i="4"/>
  <c r="C24" i="4"/>
  <c r="C25" i="4"/>
  <c r="C22" i="4"/>
  <c r="L12" i="5"/>
  <c r="J5" i="5" s="1"/>
  <c r="D5" i="5" s="1"/>
  <c r="G46" i="10"/>
  <c r="G39" i="10"/>
  <c r="G38" i="10"/>
  <c r="G25" i="10"/>
  <c r="G18" i="10"/>
  <c r="G11" i="10"/>
  <c r="G43" i="2"/>
  <c r="G42" i="2"/>
  <c r="G14" i="2"/>
  <c r="G11" i="2"/>
  <c r="G32" i="2"/>
  <c r="G22" i="2"/>
  <c r="B43" i="2"/>
  <c r="B42" i="2"/>
  <c r="B22" i="2"/>
  <c r="B14" i="2"/>
  <c r="B11" i="2"/>
  <c r="G5" i="10" l="1"/>
  <c r="J5" i="10" s="1"/>
  <c r="D5" i="10" s="1"/>
  <c r="D32" i="10"/>
  <c r="N15" i="5"/>
  <c r="G5" i="2"/>
  <c r="J5" i="2" l="1"/>
  <c r="J3" i="5" s="1"/>
  <c r="D3" i="5" s="1"/>
  <c r="D33" i="10"/>
  <c r="N16" i="5"/>
  <c r="D5" i="2" l="1"/>
  <c r="J1" i="5"/>
  <c r="H1" i="5" s="1"/>
  <c r="E1" i="43" s="1"/>
  <c r="D34" i="10"/>
  <c r="N17" i="5"/>
  <c r="D3" i="2" l="1"/>
  <c r="D3" i="10"/>
  <c r="D35" i="10"/>
  <c r="N18" i="5"/>
  <c r="D36" i="10" l="1"/>
  <c r="N19" i="5"/>
  <c r="D37" i="10" l="1"/>
  <c r="N20" i="5"/>
  <c r="N21" i="5" l="1"/>
  <c r="N22" i="5" l="1"/>
  <c r="N23" i="5" l="1"/>
  <c r="N24" i="5" l="1"/>
  <c r="N25" i="5" l="1"/>
  <c r="N26" i="5" l="1"/>
  <c r="N27" i="5" l="1"/>
  <c r="N28" i="5" l="1"/>
  <c r="N29" i="5" l="1"/>
  <c r="N30" i="5" l="1"/>
  <c r="N31" i="5" l="1"/>
  <c r="N33" i="5" l="1"/>
  <c r="N32" i="5"/>
</calcChain>
</file>

<file path=xl/sharedStrings.xml><?xml version="1.0" encoding="utf-8"?>
<sst xmlns="http://schemas.openxmlformats.org/spreadsheetml/2006/main" count="694" uniqueCount="341">
  <si>
    <t>a. The grantee</t>
  </si>
  <si>
    <t>b. A subgrantee</t>
  </si>
  <si>
    <t>c. A contractor to the grantee or a subgrantee</t>
  </si>
  <si>
    <t>a. State/local health department</t>
  </si>
  <si>
    <t>b. State/local community development, or economic development department</t>
  </si>
  <si>
    <t>c. State/local community buildings or housing development department</t>
  </si>
  <si>
    <t>d. Non-governmental organization</t>
  </si>
  <si>
    <t>e. Certified abatement contractor</t>
  </si>
  <si>
    <t>f. Certified renovation firm</t>
  </si>
  <si>
    <t>g. Risk assessment firm</t>
  </si>
  <si>
    <t>a. Abatement order from a Health Department as a result of a child with an elevated blood lead level</t>
  </si>
  <si>
    <t>b. Notice from a Health Department of a child with an elevated blood lead level</t>
  </si>
  <si>
    <t>c. Building code, housing code, or other code violation</t>
  </si>
  <si>
    <t>d. Combining lead hazard control work with other rehabilitation or modernization work</t>
  </si>
  <si>
    <t>e. Transfer of ownership or occupancy</t>
  </si>
  <si>
    <t>f. Lead dust levels in the home are above the lead hazard standards</t>
  </si>
  <si>
    <t>g. Presence of deteriorated lead-based paint in the home</t>
  </si>
  <si>
    <t>h. Neighborhood characteristics</t>
  </si>
  <si>
    <t>i. Outreach and recruiting drives.</t>
  </si>
  <si>
    <t>G.  This sheet holds the text for asking the general (non-unit specific) questions</t>
  </si>
  <si>
    <t>NOTE:  This sheet will be hidden from grantees</t>
  </si>
  <si>
    <t>Pick List options</t>
  </si>
  <si>
    <t>Regarding this HUD Lead Hazard Control grant, please indicate (check one) whether your organization is:</t>
  </si>
  <si>
    <t>Please indicate (check one) the category that best describes your organization:</t>
  </si>
  <si>
    <t>What triggers recruitment of homes into the grant? (Please check all that apply)</t>
  </si>
  <si>
    <t>If you selected more than one trigger in the previous question, please rank the (up to three) most frequent triggers (1 = most frequent trigger, for example, a, or b, or c, etc.).</t>
  </si>
  <si>
    <t xml:space="preserve">What is the reporting limit of your laboratory for floor lead dust wipe samples in µg/ft² (generally indicated by a less-than sign (&lt;) preceding the laboratory reported result)? </t>
  </si>
  <si>
    <t>Your Data Entry</t>
  </si>
  <si>
    <t>Code</t>
  </si>
  <si>
    <t>h. Other</t>
  </si>
  <si>
    <t xml:space="preserve">j. Other </t>
  </si>
  <si>
    <t>On how many dwelling units have you performed lead hazard control work and clearance testing in the past 12 months?</t>
  </si>
  <si>
    <t>Q</t>
  </si>
  <si>
    <t>Q #</t>
  </si>
  <si>
    <t>Notes</t>
  </si>
  <si>
    <t>Question Topic Area</t>
  </si>
  <si>
    <t>Form Header Title</t>
  </si>
  <si>
    <t>Admin Use Only Columns (to be hidden from grantees)</t>
  </si>
  <si>
    <t>- not entered -</t>
  </si>
  <si>
    <t>To: Grantees receiving Lead Hazard Control funding</t>
  </si>
  <si>
    <t>Software Requirements</t>
  </si>
  <si>
    <t>U.  This sheet holds the text for asking the Unit-specific questions</t>
  </si>
  <si>
    <t>Please identify the type of dwelling (check one):</t>
  </si>
  <si>
    <t xml:space="preserve">a. Detached Single Family House </t>
  </si>
  <si>
    <t>b. Duplex/Triplex</t>
  </si>
  <si>
    <t>c. Row House/Town House</t>
  </si>
  <si>
    <t>d. Low Rise Apartment (1-3 Floors)</t>
  </si>
  <si>
    <t>e. High Rise Apartment (&gt;3 Floors)</t>
  </si>
  <si>
    <t>f. Mobile/Manufactured Home</t>
  </si>
  <si>
    <t>Please identify the construction date of this unit (check one):</t>
  </si>
  <si>
    <t>a. HEPA vacuuming</t>
  </si>
  <si>
    <t>b. HEPA/Wet wash/HEPA cycle</t>
  </si>
  <si>
    <t xml:space="preserve">c. Wet detergent wash using trisodium phosphate </t>
  </si>
  <si>
    <t>d. Wet detergent wash using a general purpose cleaner</t>
  </si>
  <si>
    <t xml:space="preserve">b. Sealing </t>
  </si>
  <si>
    <t xml:space="preserve">c. Replacement </t>
  </si>
  <si>
    <t xml:space="preserve">d. Overlaying </t>
  </si>
  <si>
    <t xml:space="preserve">d. Install trough liner </t>
  </si>
  <si>
    <t>General Information on How to Use this Questionnaire</t>
  </si>
  <si>
    <t>Saving the questionnaire</t>
  </si>
  <si>
    <t>Submitting a Completed Questionnaire</t>
  </si>
  <si>
    <t>Attach the completed workbook to an email and email it to Gary Dewalt at fgdewalt@quantech.com</t>
  </si>
  <si>
    <t>Preparing for Answering Questions</t>
  </si>
  <si>
    <t>Address</t>
  </si>
  <si>
    <t>City</t>
  </si>
  <si>
    <t>State</t>
  </si>
  <si>
    <t>Zip</t>
  </si>
  <si>
    <t>Apt#</t>
  </si>
  <si>
    <t>Units Selected for Survey</t>
  </si>
  <si>
    <t>Questionnaire
Access Control</t>
  </si>
  <si>
    <t>INSTRUCTIONS FOR QUESTIONNAIRE</t>
  </si>
  <si>
    <t>&lt;-Grant No.</t>
  </si>
  <si>
    <t>&lt;-Current Status</t>
  </si>
  <si>
    <t>This sheet contains the General Questions</t>
  </si>
  <si>
    <t>General Questions About Your Lead Hazard Control Grant</t>
  </si>
  <si>
    <t>Identify Your Organization Type</t>
  </si>
  <si>
    <t>Total Numbers of Units Receiving Clearance Testing</t>
  </si>
  <si>
    <t>Identify Your Lab Reporting Limit for Floor Clearance Samples</t>
  </si>
  <si>
    <t>Youngstown</t>
  </si>
  <si>
    <t>OH</t>
  </si>
  <si>
    <t>not currently used</t>
  </si>
  <si>
    <t>a. 1990 to Present</t>
  </si>
  <si>
    <t>b. Between 1978 and 1989</t>
  </si>
  <si>
    <t>c. Between 1960 and 1977</t>
  </si>
  <si>
    <t>d. Between 1946 and 1959</t>
  </si>
  <si>
    <t>e. Between 1940 and 1945</t>
  </si>
  <si>
    <t>f. 1939 or Before</t>
  </si>
  <si>
    <t>g. Don’t Know</t>
  </si>
  <si>
    <t>Q#</t>
  </si>
  <si>
    <t>Call Macro Name</t>
  </si>
  <si>
    <t>Form Tool Type</t>
  </si>
  <si>
    <t>This sheet will be hidden from User</t>
  </si>
  <si>
    <t>name=Uni</t>
  </si>
  <si>
    <t>name=GEN</t>
  </si>
  <si>
    <t>GetGrantType</t>
  </si>
  <si>
    <t>GetGrantOrg</t>
  </si>
  <si>
    <t>GetGrantTrig</t>
  </si>
  <si>
    <t>MoveTrigs</t>
  </si>
  <si>
    <t>GetNumUnits</t>
  </si>
  <si>
    <t>GetLabLimit</t>
  </si>
  <si>
    <t>OptionButton</t>
  </si>
  <si>
    <t>CheckBox</t>
  </si>
  <si>
    <t>MsgBox</t>
  </si>
  <si>
    <t>InuptBox</t>
  </si>
  <si>
    <t>Y/N?</t>
  </si>
  <si>
    <t>X</t>
  </si>
  <si>
    <t>InputBox</t>
  </si>
  <si>
    <t>ListBox</t>
  </si>
  <si>
    <t>Form #</t>
  </si>
  <si>
    <t>Form Header Title*</t>
  </si>
  <si>
    <t>Regarding this HUD Lead Hazard Control grant, please indicate your organization type:</t>
  </si>
  <si>
    <t>Please indicate the category that best describes your organization:</t>
  </si>
  <si>
    <t xml:space="preserve">What triggers recruitment of homes into the grant? </t>
  </si>
  <si>
    <t>Please rank unit recruitment triggers by frequency with most frequent at the top of the list.</t>
  </si>
  <si>
    <t>Original Question</t>
  </si>
  <si>
    <t>Please identify the type of dwelling:</t>
  </si>
  <si>
    <t>Please identify the construction date of this unit:</t>
  </si>
  <si>
    <t>g. Other</t>
  </si>
  <si>
    <t>e. Other</t>
  </si>
  <si>
    <t xml:space="preserve">e. Other </t>
  </si>
  <si>
    <t>This sheet contains questions for the unit shown below</t>
  </si>
  <si>
    <t>Completion status of entire questionnaire -&gt;</t>
  </si>
  <si>
    <t>Completion status of questions for this unit -&gt;</t>
  </si>
  <si>
    <t>Unit in List Flag</t>
  </si>
  <si>
    <t>&lt;-total units in list</t>
  </si>
  <si>
    <t>This questionnaire contains a large number of macros and must be run using Excel 2007 or a more recent version of Excel.  When the workbook (spreadsheet) is opened, you must give permission to allow the macros to be run if asked by your software.  In addition, it is recommended that you do not have any other Excel workbooks open when using this spreadsheet!</t>
  </si>
  <si>
    <t>Please provide answers to unit-specific questions on the units listed below.</t>
  </si>
  <si>
    <t>To print a list of these units, use the "Click here to print unit list" button.  Clicking this button will print the address listing shown below to your default printer in a portrait format.</t>
  </si>
  <si>
    <t>Question Completion Status</t>
  </si>
  <si>
    <t>Grant Number-&gt;</t>
  </si>
  <si>
    <t>z</t>
  </si>
  <si>
    <t>GetUnitWTFail</t>
  </si>
  <si>
    <t>GetUnitWTAction</t>
  </si>
  <si>
    <t>GetUnitWTCount</t>
  </si>
  <si>
    <t>GetUnitWTLevels</t>
  </si>
  <si>
    <t>GetUnitType</t>
  </si>
  <si>
    <t>GetUnitAge</t>
  </si>
  <si>
    <t>GetUnitClean</t>
  </si>
  <si>
    <t>GetUnitFFail</t>
  </si>
  <si>
    <t>GetUnitFAction</t>
  </si>
  <si>
    <t>GetUnitFCount</t>
  </si>
  <si>
    <t>GetUnitFLevels</t>
  </si>
  <si>
    <t>GetUnitWSFail</t>
  </si>
  <si>
    <t>GetUnitWSAction</t>
  </si>
  <si>
    <t>GetUnitWSCount</t>
  </si>
  <si>
    <t>GetUnitWSLevels</t>
  </si>
  <si>
    <t>Codes</t>
  </si>
  <si>
    <t>1ST Char</t>
  </si>
  <si>
    <t>Left Char</t>
  </si>
  <si>
    <t>code</t>
  </si>
  <si>
    <t>LookupList for Pick Codes: Name=TrigCode</t>
  </si>
  <si>
    <t>a</t>
  </si>
  <si>
    <t>b</t>
  </si>
  <si>
    <t>c</t>
  </si>
  <si>
    <t>d</t>
  </si>
  <si>
    <t>e</t>
  </si>
  <si>
    <t>f</t>
  </si>
  <si>
    <t>g</t>
  </si>
  <si>
    <t>h</t>
  </si>
  <si>
    <t>i</t>
  </si>
  <si>
    <t>j</t>
  </si>
  <si>
    <t>Picks for Q3</t>
  </si>
  <si>
    <t>Unit_Sort.  This sheet holds the lists of picks for various multi-item questions so they can be sorted to remove display gaps and to be moved to long-term storage; It is filled in by Macro</t>
  </si>
  <si>
    <t>Note : The number in the A col is the number of picks selected (used for storing the data)</t>
  </si>
  <si>
    <t>OHLHB0477-10</t>
  </si>
  <si>
    <t xml:space="preserve">Slightly Worded Questions for use inside the "Unit No." Sheet that holds the questions (The displayed entry Form uses the original question) </t>
  </si>
  <si>
    <t>Question</t>
  </si>
  <si>
    <t>&lt;--% of questions completed for this unit</t>
  </si>
  <si>
    <t>Question_Macros.  Info for Creating Code for the UserForms</t>
  </si>
  <si>
    <t>Questions</t>
  </si>
  <si>
    <t>Pick Lists</t>
  </si>
  <si>
    <t xml:space="preserve">Sheet Rows for </t>
  </si>
  <si>
    <t>General Question Macros: "G" &amp; "GEN_Q" Sheets</t>
  </si>
  <si>
    <t>Unit-Specific Question Macros: "U" &amp; "UNIT_Q Sheets</t>
  </si>
  <si>
    <t>Number of possible answers</t>
  </si>
  <si>
    <t>Number of Pick Items (=tools in Form)</t>
  </si>
  <si>
    <t>11-17</t>
  </si>
  <si>
    <t>Who Are You?</t>
  </si>
  <si>
    <t>Full Question</t>
  </si>
  <si>
    <t>11-13</t>
  </si>
  <si>
    <t>14-21</t>
  </si>
  <si>
    <t>22-31</t>
  </si>
  <si>
    <t>Data Exists Flag-&gt;</t>
  </si>
  <si>
    <t>Unit ID-&gt;</t>
  </si>
  <si>
    <t>not Used</t>
  </si>
  <si>
    <t>Count of Entries in Col-&gt;</t>
  </si>
  <si>
    <t>picks</t>
  </si>
  <si>
    <t>18-24</t>
  </si>
  <si>
    <t>Keep This Col!</t>
  </si>
  <si>
    <t>The list below shows your selections on what triggers recruitment of homes. Please rank these triggers by frequency of occurance placing the most frequent trigger at the top and least frequent at the bottom of the list.  To move a trigger, click to highlight it and click the Move UP or Move Down buttons to move it within the List:</t>
  </si>
  <si>
    <t xml:space="preserve">Based on your answer to the previous question, a total of </t>
  </si>
  <si>
    <t xml:space="preserve"> samples will need to be entered.  A separate entry box will appear for each sample.  These are numbered Sample 1 through </t>
  </si>
  <si>
    <t>Click the button to the right answer the general questions--------------------&gt;</t>
  </si>
  <si>
    <t xml:space="preserve">d. Other </t>
  </si>
  <si>
    <t>Question 4</t>
  </si>
  <si>
    <t>skip this if Q5=no</t>
  </si>
  <si>
    <t>After conducting lead hazard control in this unit, what cleaning or other procedures did you use to reduce/eliminate remaining lead dust hazards before clearance testing (check all that apply)?"</t>
  </si>
  <si>
    <t>Other in Pick List?</t>
  </si>
  <si>
    <t>GetUnitFFailAgain</t>
  </si>
  <si>
    <t>GetUnitWSFailAgain</t>
  </si>
  <si>
    <t>Sub Routines for Question Button Controls (excludes Other-Specify TextBox)</t>
  </si>
  <si>
    <t>Col B = used for Form captions; Col C = User displayed sheet questions (GEN-Q &amp; UNIT_Q); Col D = Original questions used for Form prompt; Col E = picklists.</t>
  </si>
  <si>
    <t>e. Seal flooring</t>
  </si>
  <si>
    <t>f. Overlay flooring</t>
  </si>
  <si>
    <t>g. Replace flooring</t>
  </si>
  <si>
    <t>.  Please Note that you must enter numbers!</t>
  </si>
  <si>
    <t>Labels</t>
  </si>
  <si>
    <t>25-37</t>
  </si>
  <si>
    <t>40-44</t>
  </si>
  <si>
    <t>121-150</t>
  </si>
  <si>
    <t>115-119</t>
  </si>
  <si>
    <t>83-112</t>
  </si>
  <si>
    <t>78-81</t>
  </si>
  <si>
    <t>46-75</t>
  </si>
  <si>
    <t>Picks for Q6</t>
  </si>
  <si>
    <t>Picks for Q8</t>
  </si>
  <si>
    <t>Picks for Q11</t>
  </si>
  <si>
    <t>Picks for Q13</t>
  </si>
  <si>
    <t>Picks for Q16</t>
  </si>
  <si>
    <t>Picks for Q18</t>
  </si>
  <si>
    <t>&lt;---This cell used to mark display as not applicable</t>
  </si>
  <si>
    <t>After conducting lead hazard control in this unit, what cleaning or other procedures did you use to reduce/eliminate remaining lead dust hazards before clearance testing ?</t>
  </si>
  <si>
    <t>Please enter the loading levels (µg/ft²) for each of the FINAL floor dust wipe clearance samples:</t>
  </si>
  <si>
    <t>h. Seal windowsills</t>
  </si>
  <si>
    <t>i. Seal window troughs</t>
  </si>
  <si>
    <t>j. Install window trough liners</t>
  </si>
  <si>
    <t>k. Other</t>
  </si>
  <si>
    <t>[For information only - NOT to be used to submit answers to QuanTech or HUD]</t>
  </si>
  <si>
    <t xml:space="preserve"> Question</t>
  </si>
  <si>
    <t>Please enter the loading levels (µg/ft²) for each of the FINAL windowsill dust wipe clearance samples:</t>
  </si>
  <si>
    <t>How many FINAL floor dust wipe clearance samples were collected in this unit ("FINAL" means those passing clearance levels, not those failing to pass clearance)?</t>
  </si>
  <si>
    <t>How many FINAL windowsill dust wipe clearance samples were collected in this unit ("FINAL" means those passing clearance levels, not those failing to pass clearance)?</t>
  </si>
  <si>
    <t>How many FINAL window trough dust wipe clearance samples were collected in this unit ?</t>
  </si>
  <si>
    <t>How many FINAL window trough dust wipe clearance samples were collected in this unit ("FINAL" means those passing clearance levels, not those failing to pass clearance)?</t>
  </si>
  <si>
    <t>Please enter the loading levels (µg/ft²) for each of the FINAL window trough dust wipe clearance samples:</t>
  </si>
  <si>
    <t>LEAD CLEARANCE QUESTIONNAIRE:  Unit-Specific Questions</t>
  </si>
  <si>
    <t>LEAD CLEARANCE QUESTIONNAIRE: General Questions</t>
  </si>
  <si>
    <t>Question 1</t>
  </si>
  <si>
    <t>Question 2</t>
  </si>
  <si>
    <t>Question 3</t>
  </si>
  <si>
    <t>Question 5</t>
  </si>
  <si>
    <t>Question 6</t>
  </si>
  <si>
    <t>Question 7</t>
  </si>
  <si>
    <t>Question 8</t>
  </si>
  <si>
    <t>Question 9</t>
  </si>
  <si>
    <t>Question 10</t>
  </si>
  <si>
    <t>Question 11</t>
  </si>
  <si>
    <t>Question 12</t>
  </si>
  <si>
    <t>Question 13</t>
  </si>
  <si>
    <t>Question 14</t>
  </si>
  <si>
    <t>Question 15</t>
  </si>
  <si>
    <t>Question 16</t>
  </si>
  <si>
    <t>Question 17</t>
  </si>
  <si>
    <t>Question 18</t>
  </si>
  <si>
    <t>Identify Unit Recruitment Triggers</t>
  </si>
  <si>
    <t>Rank Your Recruitment Triggers</t>
  </si>
  <si>
    <t>3B</t>
  </si>
  <si>
    <t>4A</t>
  </si>
  <si>
    <t>86 Deep Creek Lane</t>
  </si>
  <si>
    <t>1 Canary Place</t>
  </si>
  <si>
    <t>101 Spotted Dog Rd</t>
  </si>
  <si>
    <t>1 Picture Street</t>
  </si>
  <si>
    <t>44 Gunsmoke Rd</t>
  </si>
  <si>
    <t>38 Caliber Street</t>
  </si>
  <si>
    <t>2A</t>
  </si>
  <si>
    <t>6A</t>
  </si>
  <si>
    <t>Complete Flgs</t>
  </si>
  <si>
    <t>Displayed Address [block below named UNITS]</t>
  </si>
  <si>
    <t>Complete Flg</t>
  </si>
  <si>
    <t>&lt;--count of 1 flgs</t>
  </si>
  <si>
    <t>Completion status of general questions -&gt;</t>
  </si>
  <si>
    <t>&lt;--% of general questions completed</t>
  </si>
  <si>
    <t xml:space="preserve">G_Sort.  This sheet holds the list of triggers for General question 3 &amp;4; It is filled in by Macro </t>
  </si>
  <si>
    <t>UnitID</t>
  </si>
  <si>
    <t>Completion Status (%)-&gt;</t>
  </si>
  <si>
    <t>&lt;--combined  % of general and unit specific questions</t>
  </si>
  <si>
    <t>&lt;--% of unit-specific questions completed</t>
  </si>
  <si>
    <t>UnitID=</t>
  </si>
  <si>
    <t>UData0.  Long-Term Storage of UNIT_Q. This sheet holds all the answers to Unit Questions</t>
  </si>
  <si>
    <t>GData0.  Long-Term Storage of GEN_Q. This sheet holds all the answers to Unit Questions</t>
  </si>
  <si>
    <t>skip this Q if Q4=Yes</t>
  </si>
  <si>
    <t>Skip this Q if Q5=Yes</t>
  </si>
  <si>
    <t xml:space="preserve">a. Re-cleaning </t>
  </si>
  <si>
    <t>removed the "only" from (a)</t>
  </si>
  <si>
    <r>
      <t xml:space="preserve">Did this unit pass clearance on floors on the </t>
    </r>
    <r>
      <rPr>
        <b/>
        <sz val="10"/>
        <color theme="1"/>
        <rFont val="Arial Narrow"/>
        <family val="2"/>
      </rPr>
      <t>FIRST TRY</t>
    </r>
    <r>
      <rPr>
        <sz val="10"/>
        <color theme="1"/>
        <rFont val="Arial Narrow"/>
        <family val="2"/>
      </rPr>
      <t>?</t>
    </r>
  </si>
  <si>
    <r>
      <t xml:space="preserve">Did this unit pass clearance on floors on the </t>
    </r>
    <r>
      <rPr>
        <b/>
        <sz val="10"/>
        <color theme="1"/>
        <rFont val="Arial Narrow"/>
        <family val="2"/>
      </rPr>
      <t>SECOND TRY</t>
    </r>
    <r>
      <rPr>
        <sz val="10"/>
        <color theme="1"/>
        <rFont val="Arial Narrow"/>
        <family val="2"/>
      </rPr>
      <t>?</t>
    </r>
  </si>
  <si>
    <r>
      <t>Please identify the type of action taken to achieve clearance on floors in this unit AFTER ONE OR MORE CLEARANCE FAILURES</t>
    </r>
    <r>
      <rPr>
        <sz val="11"/>
        <color rgb="FF000000"/>
        <rFont val="Arial Narrow"/>
        <family val="2"/>
      </rPr>
      <t>​ (check all that apply)</t>
    </r>
  </si>
  <si>
    <r>
      <t xml:space="preserve">Did this unit pass clearance on windowsills on the </t>
    </r>
    <r>
      <rPr>
        <b/>
        <sz val="10"/>
        <color theme="1"/>
        <rFont val="Arial Narrow"/>
        <family val="2"/>
      </rPr>
      <t>FIRST TRY</t>
    </r>
    <r>
      <rPr>
        <sz val="10"/>
        <color theme="1"/>
        <rFont val="Arial Narrow"/>
        <family val="2"/>
      </rPr>
      <t>?</t>
    </r>
  </si>
  <si>
    <r>
      <t xml:space="preserve">Did this unit pass clearance on windowsills on the </t>
    </r>
    <r>
      <rPr>
        <b/>
        <sz val="10"/>
        <color theme="1"/>
        <rFont val="Arial Narrow"/>
        <family val="2"/>
      </rPr>
      <t>SECOND TRY</t>
    </r>
    <r>
      <rPr>
        <sz val="10"/>
        <color theme="1"/>
        <rFont val="Arial Narrow"/>
        <family val="2"/>
      </rPr>
      <t>?</t>
    </r>
  </si>
  <si>
    <t>Please identify the type of action taken to achieve clearance on floors in this unit AFTER ONE OR MORE CLEARANCE FAILURES​:</t>
  </si>
  <si>
    <t xml:space="preserve">Please identify the type of action taken to achieve clearance on windowsills in this unit AFTER ONE OR MORE CLEARANCE FAILURES: </t>
  </si>
  <si>
    <t xml:space="preserve">Please identify the type of action taken to achieve clearance on windowsills in this unit AFTER ONE OR MORE CLEARANCE FAILURES (check all that apply): </t>
  </si>
  <si>
    <t xml:space="preserve">Please identify the type of action taken to achieve clearance on window troughs in this unit AFTER ONE OR MORE CLEARANCE FAILURES: </t>
  </si>
  <si>
    <t xml:space="preserve">Please identify the type of action taken to achieve clearance on window troughs in this unit AFTER ONE OR MORE CLEARANCE FAILURES (check all that apply): </t>
  </si>
  <si>
    <t>%</t>
  </si>
  <si>
    <t>Complete</t>
  </si>
  <si>
    <t>flag</t>
  </si>
  <si>
    <t>123 Alabama Lane</t>
  </si>
  <si>
    <t>33 Georgia Avenue</t>
  </si>
  <si>
    <t>275 Maryland Place</t>
  </si>
  <si>
    <t>911 Airport Rd</t>
  </si>
  <si>
    <t>14 Colorado Blvd</t>
  </si>
  <si>
    <t>747 Hanger Street</t>
  </si>
  <si>
    <t>9 Catalina Lane</t>
  </si>
  <si>
    <t>UQ3-&gt;</t>
  </si>
  <si>
    <t>UQ6-&gt;</t>
  </si>
  <si>
    <t>UQ8-&gt;</t>
  </si>
  <si>
    <t>UQ11-&gt;</t>
  </si>
  <si>
    <t>UQ13-&gt;</t>
  </si>
  <si>
    <t>UQ16-&gt;</t>
  </si>
  <si>
    <t>UQ18-&gt;</t>
  </si>
  <si>
    <t xml:space="preserve">* Unit Address is used for title </t>
  </si>
  <si>
    <t>Identify the number of FINAL windowsill dust wipe clearance samples that were collected in this unit:</t>
  </si>
  <si>
    <t>Please identify the number of FINAL floor dust wipe clearance samples that were collected in this unit:</t>
  </si>
  <si>
    <r>
      <t xml:space="preserve">Did this unit pass clearance on window troughs on the </t>
    </r>
    <r>
      <rPr>
        <b/>
        <sz val="10"/>
        <color theme="1"/>
        <rFont val="Arial Narrow"/>
        <family val="2"/>
      </rPr>
      <t>FIRST TRY</t>
    </r>
    <r>
      <rPr>
        <sz val="10"/>
        <color theme="1"/>
        <rFont val="Arial Narrow"/>
        <family val="2"/>
      </rPr>
      <t>?</t>
    </r>
  </si>
  <si>
    <r>
      <t xml:space="preserve">Did this unit pass clearance on window troughs on the </t>
    </r>
    <r>
      <rPr>
        <b/>
        <sz val="10"/>
        <color theme="1"/>
        <rFont val="Arial Narrow"/>
        <family val="2"/>
      </rPr>
      <t>SECOND TRY</t>
    </r>
    <r>
      <rPr>
        <sz val="10"/>
        <color theme="1"/>
        <rFont val="Arial Narrow"/>
        <family val="2"/>
      </rPr>
      <t>?</t>
    </r>
  </si>
  <si>
    <t>621 Pasadena Place</t>
  </si>
  <si>
    <t>99 Sprint Avenue</t>
  </si>
  <si>
    <t>2155 Park Place</t>
  </si>
  <si>
    <t>1313 Developer Lane</t>
  </si>
  <si>
    <t>Sheet is emptied by writing 'z' to cells in B column</t>
  </si>
  <si>
    <t>COUNTS OF ITEMS PROCESSED IN SORT SHEETS</t>
  </si>
  <si>
    <t>% Completion Status-&gt;</t>
  </si>
  <si>
    <t>temp</t>
  </si>
  <si>
    <r>
      <t xml:space="preserve">QuanTech has been tasked to obtain information about your experience conducting clearance testing on your Lead Hazard Control (LHC) grant.  Please answer the questions provided in this Excel workbookbased on your organization’s experience </t>
    </r>
    <r>
      <rPr>
        <u/>
        <sz val="11"/>
        <color rgb="FF000000"/>
        <rFont val="Arial Narrow"/>
        <family val="2"/>
      </rPr>
      <t>during the last 12 months</t>
    </r>
    <r>
      <rPr>
        <sz val="11"/>
        <color rgb="FF000000"/>
        <rFont val="Arial Narrow"/>
        <family val="2"/>
      </rPr>
      <t xml:space="preserve">.  If you have any questions, contact either Gary Dewalt, of QuanTech, the questionnaire contractor, at 610-255-5525 or Eugene Pinzer, of HUD’s Office of Healthy Homes and Lead Hazard Control, at 202-402-7685.
OMB Control No. xxxx-xxxx.  </t>
    </r>
  </si>
  <si>
    <t>Questionnaire Completion Status-&gt;</t>
  </si>
  <si>
    <t>If you have not done so already, please save this questionnaire in a directory of your hard drive that is easily accessible to you and re-open it from that directory before answering any questions.  We recommend not changing the name of the file as it has your grant ID embedded within the filename.</t>
  </si>
  <si>
    <t xml:space="preserve">Buttons are provided to save a completed or partially completed questionnaire to your hard drive.  These buttons will save the workbook in whatever directory the workbook was originally stored.  When all the questions for all units have been answered, these save buttons will append a "_done" tag to the filename providing a clear indication that the file is ready to be emailed back to QuanTech. </t>
  </si>
  <si>
    <t xml:space="preserve">This questionnaire is provided in an email to you and has been specifically configured for your Lead Hazard Control grant (number listed at the top left of this sheet).  If the grant number shown is not one that you have, please contact Gary Dewalt for more instructions.
Two sets of questions are provided in this workbook.  One set is a "general" question set containing 6 questions.  The other set is a dwelling "unit-specific" set of 18 questions.
All questions are answered by clicking on buttons provided throughout this workbook.  Direct entries into worksheet cells are not required nor reccomended. You can change the answer to any question by simply going back and clicking the entry button for that question.  However, keep in mind that doing so will remove your previous entry for that specific question and the question must be re-answered even if you decided not to change it after your re-clicked an entry button that already had an answer.  The workbook is setup to display your data entries as you make them, so you will know immediately if this happens.
This workbook has been pre-populated with up to a maximum of 20 dwelling unit addresses that you have reported as having been completed in OHHLHC's Quarterly Progress Report System.  In addition to answering the set of 6 general questions, to complete the questionnaire you must answer the same unit-specific set of 18 questions for each of these unit addresses.
</t>
  </si>
  <si>
    <t>** Same pick list as Question 3 above**</t>
  </si>
  <si>
    <t>PrintGQs.  This sheet, used for printing, holds the text for asking the general (non-unit specific) questions</t>
  </si>
  <si>
    <t>PrintUQs.  This sheet, used for printing, holds the text for asking the unit-specific questions</t>
  </si>
  <si>
    <r>
      <t xml:space="preserve">In order to help you prepare to answer the unit specific questions, a "Click here to print question sets" button is provided below so that you can preview the questions you will be answering in this workbook.  Clicking this button will print the 2 question sets (one for general questions and one for unit-specific questions) to your default printer.  </t>
    </r>
    <r>
      <rPr>
        <u/>
        <sz val="11"/>
        <color rgb="FF000000"/>
        <rFont val="Arial Narrow"/>
        <family val="2"/>
      </rPr>
      <t>The printed question set is NOT to be used as a markup sheet to submit your answers to QuanTech or HUD</t>
    </r>
    <r>
      <rPr>
        <sz val="11"/>
        <color rgb="FF000000"/>
        <rFont val="Arial Narrow"/>
        <family val="2"/>
      </rPr>
      <t>.  It is only being provided for you to understand the types of information you need to pull from your records to make data entries into this workbook.</t>
    </r>
  </si>
  <si>
    <t>ANSWER GENERAL QUESTIONS..........</t>
  </si>
  <si>
    <t>ANSWER UNIT-SPECIFIC QUESTIONS....</t>
  </si>
  <si>
    <t>To answer the unit-specific questions for each unit listed in the table below, use the "Answer Unit Questions" button shown under "Questionnaire Access Control" in the row listing each unit address.</t>
  </si>
  <si>
    <t>911 Airport Rd, Youngstown, OH ,44502</t>
  </si>
  <si>
    <t>621 Pasadena Place, Youngstown, OH ,44502</t>
  </si>
  <si>
    <t>33 Georgia Avenue, 4A, Youngstown, OH ,44502</t>
  </si>
  <si>
    <t>33 Georgia Avenue, 3B, Youngstown, OH ,44502</t>
  </si>
  <si>
    <t>Before You Start</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</si>
</sst>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2"/>
      <color theme="1"/>
      <name val="Arial Narrow"/>
      <family val="2"/>
    </font>
    <font>
      <b/>
      <sz val="12"/>
      <color theme="1"/>
      <name val="Arial Narrow"/>
      <family val="2"/>
    </font>
    <font>
      <sz val="11"/>
      <color theme="1"/>
      <name val="Arial Narrow"/>
      <family val="2"/>
    </font>
    <font>
      <i/>
      <sz val="11"/>
      <color theme="1"/>
      <name val="Arial Narrow"/>
      <family val="2"/>
    </font>
    <font>
      <b/>
      <sz val="11"/>
      <color theme="1"/>
      <name val="Arial Narrow"/>
      <family val="2"/>
    </font>
    <font>
      <sz val="12"/>
      <color rgb="FF000000"/>
      <name val="Arial Narrow"/>
      <family val="2"/>
    </font>
    <font>
      <sz val="9"/>
      <color theme="1"/>
      <name val="Arial Narrow"/>
      <family val="2"/>
    </font>
    <font>
      <b/>
      <sz val="9"/>
      <color theme="1"/>
      <name val="Arial Narrow"/>
      <family val="2"/>
    </font>
    <font>
      <b/>
      <sz val="12"/>
      <color rgb="FF000000"/>
      <name val="Arial Narrow"/>
      <family val="2"/>
    </font>
    <font>
      <sz val="10"/>
      <color theme="1"/>
      <name val="Arial Narrow"/>
      <family val="2"/>
    </font>
    <font>
      <sz val="11"/>
      <color rgb="FF000000"/>
      <name val="Arial Narrow"/>
      <family val="2"/>
    </font>
    <font>
      <b/>
      <sz val="11"/>
      <color rgb="FF000000"/>
      <name val="Arial Narrow"/>
      <family val="2"/>
    </font>
    <font>
      <u/>
      <sz val="11"/>
      <color rgb="FF000000"/>
      <name val="Arial Narrow"/>
      <family val="2"/>
    </font>
    <font>
      <b/>
      <sz val="10"/>
      <color theme="1"/>
      <name val="Arial Narrow"/>
      <family val="2"/>
    </font>
    <font>
      <i/>
      <sz val="10"/>
      <color theme="1"/>
      <name val="Arial Narrow"/>
      <family val="2"/>
    </font>
    <font>
      <sz val="10"/>
      <color rgb="FF000000"/>
      <name val="Arial Narrow"/>
      <family val="2"/>
    </font>
    <font>
      <i/>
      <sz val="12"/>
      <color theme="1"/>
      <name val="Arial Narrow"/>
      <family val="2"/>
    </font>
    <font>
      <i/>
      <sz val="11"/>
      <name val="Arial Narrow"/>
      <family val="2"/>
    </font>
    <font>
      <sz val="12"/>
      <name val="Arial Narrow"/>
      <family val="2"/>
    </font>
    <font>
      <i/>
      <sz val="9"/>
      <color theme="1"/>
      <name val="Arial Narrow"/>
      <family val="2"/>
    </font>
    <font>
      <b/>
      <i/>
      <sz val="11"/>
      <color theme="1"/>
      <name val="Arial Narrow"/>
      <family val="2"/>
    </font>
    <font>
      <sz val="8"/>
      <color theme="1"/>
      <name val="Arial Narrow"/>
      <family val="2"/>
    </font>
    <font>
      <b/>
      <sz val="10"/>
      <color rgb="FF000000"/>
      <name val="Arial Narrow"/>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s>
  <borders count="75">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double">
        <color auto="1"/>
      </right>
      <top style="double">
        <color auto="1"/>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medium">
        <color auto="1"/>
      </top>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style="thin">
        <color auto="1"/>
      </left>
      <right/>
      <top style="medium">
        <color auto="1"/>
      </top>
      <bottom/>
      <diagonal/>
    </border>
    <border>
      <left style="thin">
        <color auto="1"/>
      </left>
      <right/>
      <top/>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right/>
      <top style="thin">
        <color auto="1"/>
      </top>
      <bottom/>
      <diagonal/>
    </border>
    <border>
      <left/>
      <right style="medium">
        <color auto="1"/>
      </right>
      <top/>
      <bottom/>
      <diagonal/>
    </border>
    <border>
      <left/>
      <right style="medium">
        <color auto="1"/>
      </right>
      <top style="medium">
        <color auto="1"/>
      </top>
      <bottom/>
      <diagonal/>
    </border>
    <border>
      <left style="thin">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diagonal/>
    </border>
    <border>
      <left style="medium">
        <color auto="1"/>
      </left>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top/>
      <bottom style="medium">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double">
        <color auto="1"/>
      </left>
      <right style="medium">
        <color auto="1"/>
      </right>
      <top style="double">
        <color auto="1"/>
      </top>
      <bottom style="double">
        <color auto="1"/>
      </bottom>
      <diagonal/>
    </border>
    <border>
      <left/>
      <right style="medium">
        <color rgb="FF000000"/>
      </right>
      <top style="medium">
        <color indexed="64"/>
      </top>
      <bottom style="medium">
        <color indexed="64"/>
      </bottom>
      <diagonal/>
    </border>
    <border>
      <left/>
      <right style="medium">
        <color rgb="FF000000"/>
      </right>
      <top style="double">
        <color indexed="64"/>
      </top>
      <bottom style="double">
        <color indexed="64"/>
      </bottom>
      <diagonal/>
    </border>
    <border>
      <left style="medium">
        <color auto="1"/>
      </left>
      <right style="medium">
        <color auto="1"/>
      </right>
      <top/>
      <bottom style="double">
        <color auto="1"/>
      </bottom>
      <diagonal/>
    </border>
    <border>
      <left/>
      <right style="medium">
        <color auto="1"/>
      </right>
      <top/>
      <bottom style="double">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top style="thin">
        <color auto="1"/>
      </top>
      <bottom style="double">
        <color indexed="64"/>
      </bottom>
      <diagonal/>
    </border>
    <border>
      <left/>
      <right style="medium">
        <color auto="1"/>
      </right>
      <top style="thin">
        <color auto="1"/>
      </top>
      <bottom style="double">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right style="dotted">
        <color auto="1"/>
      </right>
      <top style="medium">
        <color auto="1"/>
      </top>
      <bottom style="medium">
        <color auto="1"/>
      </bottom>
      <diagonal/>
    </border>
    <border>
      <left/>
      <right style="double">
        <color auto="1"/>
      </right>
      <top/>
      <bottom/>
      <diagonal/>
    </border>
  </borders>
  <cellStyleXfs count="1">
    <xf numFmtId="0" fontId="0" fillId="0" borderId="0"/>
  </cellStyleXfs>
  <cellXfs count="43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0" fontId="6" fillId="0" borderId="0" xfId="0" applyFont="1" applyAlignment="1">
      <alignment horizontal="center"/>
    </xf>
    <xf numFmtId="0" fontId="6" fillId="0" borderId="0" xfId="0" applyFont="1"/>
    <xf numFmtId="0" fontId="6" fillId="0" borderId="0" xfId="0" applyFont="1" applyAlignment="1">
      <alignment horizontal="left"/>
    </xf>
    <xf numFmtId="0" fontId="0" fillId="0" borderId="0" xfId="0" applyAlignment="1">
      <alignment vertical="center"/>
    </xf>
    <xf numFmtId="0" fontId="3" fillId="2" borderId="0" xfId="0" applyFont="1" applyFill="1"/>
    <xf numFmtId="0" fontId="2" fillId="2" borderId="0" xfId="0" applyFont="1" applyFill="1"/>
    <xf numFmtId="0" fontId="0" fillId="2" borderId="0" xfId="0" applyFill="1"/>
    <xf numFmtId="0" fontId="0" fillId="0" borderId="0" xfId="0" applyAlignment="1">
      <alignment horizontal="left"/>
    </xf>
    <xf numFmtId="0" fontId="0" fillId="0" borderId="2" xfId="0" applyBorder="1" applyAlignment="1">
      <alignment vertical="top" wrapText="1"/>
    </xf>
    <xf numFmtId="0" fontId="0" fillId="2" borderId="0" xfId="0" applyFill="1" applyAlignment="1">
      <alignment vertical="center"/>
    </xf>
    <xf numFmtId="1" fontId="0" fillId="0" borderId="0" xfId="0" applyNumberFormat="1" applyAlignment="1">
      <alignment horizontal="left"/>
    </xf>
    <xf numFmtId="0" fontId="0" fillId="0" borderId="0" xfId="0" applyAlignment="1">
      <alignment horizontal="right"/>
    </xf>
    <xf numFmtId="0" fontId="0" fillId="2" borderId="0" xfId="0" applyFill="1" applyAlignment="1">
      <alignment horizontal="center" vertical="center"/>
    </xf>
    <xf numFmtId="0" fontId="0" fillId="2" borderId="0" xfId="0" applyFill="1" applyAlignment="1">
      <alignment horizontal="center"/>
    </xf>
    <xf numFmtId="0" fontId="5" fillId="0" borderId="0" xfId="0" applyFont="1"/>
    <xf numFmtId="0" fontId="0" fillId="0" borderId="0" xfId="0"/>
    <xf numFmtId="0" fontId="0" fillId="0" borderId="0" xfId="0" applyFont="1"/>
    <xf numFmtId="0" fontId="9" fillId="2" borderId="0" xfId="0" applyFont="1" applyFill="1" applyAlignment="1">
      <alignment horizontal="left"/>
    </xf>
    <xf numFmtId="0" fontId="2" fillId="0" borderId="2" xfId="0" applyFont="1" applyBorder="1"/>
    <xf numFmtId="0" fontId="2" fillId="0" borderId="3" xfId="0" applyFont="1" applyBorder="1"/>
    <xf numFmtId="0" fontId="8" fillId="0" borderId="0" xfId="0" applyFont="1"/>
    <xf numFmtId="0" fontId="2" fillId="0" borderId="2" xfId="0" quotePrefix="1" applyFont="1" applyBorder="1" applyAlignment="1">
      <alignment horizontal="center" vertical="center"/>
    </xf>
    <xf numFmtId="0" fontId="4" fillId="0" borderId="0" xfId="0" applyFont="1" applyAlignment="1">
      <alignment horizontal="left" vertical="center"/>
    </xf>
    <xf numFmtId="0" fontId="2" fillId="0" borderId="19" xfId="0" applyFont="1" applyBorder="1" applyAlignment="1">
      <alignment vertical="top"/>
    </xf>
    <xf numFmtId="0" fontId="2" fillId="0" borderId="21" xfId="0" applyFont="1" applyBorder="1" applyAlignment="1">
      <alignment vertical="top"/>
    </xf>
    <xf numFmtId="0" fontId="2" fillId="0" borderId="25" xfId="0" applyFont="1" applyBorder="1" applyAlignment="1">
      <alignment vertical="top"/>
    </xf>
    <xf numFmtId="0" fontId="1" fillId="0" borderId="0" xfId="0" applyFont="1" applyAlignment="1">
      <alignment vertical="top"/>
    </xf>
    <xf numFmtId="0" fontId="9" fillId="2" borderId="0" xfId="0" applyFont="1" applyFill="1"/>
    <xf numFmtId="0" fontId="6" fillId="2" borderId="0" xfId="0" applyFont="1" applyFill="1"/>
    <xf numFmtId="0" fontId="6" fillId="2" borderId="0" xfId="0" applyFont="1" applyFill="1" applyAlignment="1">
      <alignment horizontal="left" vertical="center"/>
    </xf>
    <xf numFmtId="0" fontId="13" fillId="0" borderId="0" xfId="0" applyFont="1"/>
    <xf numFmtId="0" fontId="9" fillId="0" borderId="0" xfId="0" applyFont="1"/>
    <xf numFmtId="0" fontId="9" fillId="0" borderId="0" xfId="0" applyFont="1" applyAlignment="1">
      <alignment horizontal="center"/>
    </xf>
    <xf numFmtId="0" fontId="14" fillId="0" borderId="0" xfId="0" applyFont="1"/>
    <xf numFmtId="0" fontId="9" fillId="0" borderId="0" xfId="0" applyFont="1" applyAlignment="1"/>
    <xf numFmtId="0" fontId="0" fillId="0" borderId="3" xfId="0" applyBorder="1" applyAlignment="1">
      <alignment horizontal="center"/>
    </xf>
    <xf numFmtId="0" fontId="9" fillId="0" borderId="29" xfId="0" applyFont="1" applyBorder="1" applyAlignment="1">
      <alignment horizontal="center"/>
    </xf>
    <xf numFmtId="0" fontId="9" fillId="0" borderId="29" xfId="0" applyFont="1" applyBorder="1"/>
    <xf numFmtId="0" fontId="0" fillId="0" borderId="30" xfId="0" applyBorder="1" applyAlignment="1">
      <alignment horizontal="center"/>
    </xf>
    <xf numFmtId="0" fontId="0" fillId="0" borderId="20" xfId="0" applyBorder="1" applyAlignment="1">
      <alignment horizontal="center"/>
    </xf>
    <xf numFmtId="0" fontId="0" fillId="0" borderId="27" xfId="0" applyBorder="1" applyAlignment="1">
      <alignment horizontal="center"/>
    </xf>
    <xf numFmtId="0" fontId="0" fillId="0" borderId="0" xfId="0" applyFill="1"/>
    <xf numFmtId="0" fontId="1" fillId="0" borderId="40" xfId="0" applyFont="1" applyBorder="1" applyAlignment="1">
      <alignment horizontal="center"/>
    </xf>
    <xf numFmtId="0" fontId="1" fillId="0" borderId="33" xfId="0" applyFont="1" applyBorder="1" applyAlignment="1">
      <alignment horizontal="center"/>
    </xf>
    <xf numFmtId="0" fontId="9" fillId="2" borderId="0" xfId="0" applyFont="1" applyFill="1" applyAlignment="1">
      <alignment horizontal="center"/>
    </xf>
    <xf numFmtId="0" fontId="7" fillId="0" borderId="42" xfId="0" applyFont="1" applyBorder="1" applyAlignment="1">
      <alignment horizontal="center" wrapText="1"/>
    </xf>
    <xf numFmtId="0" fontId="4" fillId="0" borderId="42" xfId="0" applyFont="1" applyBorder="1" applyAlignment="1">
      <alignment horizontal="center" wrapText="1"/>
    </xf>
    <xf numFmtId="0" fontId="4" fillId="0" borderId="42" xfId="0" applyFont="1" applyBorder="1"/>
    <xf numFmtId="0" fontId="4" fillId="0" borderId="42" xfId="0" applyFont="1" applyBorder="1" applyAlignment="1">
      <alignment wrapText="1"/>
    </xf>
    <xf numFmtId="0" fontId="4" fillId="0" borderId="42" xfId="0" applyFont="1" applyBorder="1" applyAlignment="1">
      <alignment horizontal="center"/>
    </xf>
    <xf numFmtId="0" fontId="9" fillId="0" borderId="0" xfId="0" applyFont="1" applyAlignment="1">
      <alignment vertical="top" wrapText="1"/>
    </xf>
    <xf numFmtId="0" fontId="9" fillId="0" borderId="0" xfId="0" applyFont="1" applyAlignment="1">
      <alignment horizontal="left" vertical="top" wrapText="1"/>
    </xf>
    <xf numFmtId="0" fontId="15" fillId="0" borderId="0" xfId="0" applyFont="1" applyAlignment="1">
      <alignment vertical="top" wrapText="1"/>
    </xf>
    <xf numFmtId="0" fontId="9" fillId="0" borderId="29" xfId="0" applyFont="1" applyBorder="1" applyAlignment="1">
      <alignment vertical="top" wrapText="1"/>
    </xf>
    <xf numFmtId="2" fontId="6" fillId="2" borderId="0" xfId="0" applyNumberFormat="1" applyFont="1" applyFill="1" applyAlignment="1">
      <alignment horizontal="left" vertical="center"/>
    </xf>
    <xf numFmtId="0" fontId="0" fillId="0" borderId="0" xfId="0" applyBorder="1"/>
    <xf numFmtId="0" fontId="1" fillId="0" borderId="0" xfId="0" applyFont="1" applyBorder="1" applyAlignment="1">
      <alignment horizontal="center"/>
    </xf>
    <xf numFmtId="0" fontId="1" fillId="0" borderId="40" xfId="0" applyFont="1" applyBorder="1"/>
    <xf numFmtId="0" fontId="0" fillId="0" borderId="0" xfId="0" applyFill="1" applyBorder="1" applyAlignment="1">
      <alignment horizontal="center" vertical="center"/>
    </xf>
    <xf numFmtId="0" fontId="16" fillId="0" borderId="0" xfId="0" applyFont="1" applyBorder="1"/>
    <xf numFmtId="0" fontId="2" fillId="0" borderId="0" xfId="0" applyFont="1" applyAlignment="1">
      <alignment horizontal="right"/>
    </xf>
    <xf numFmtId="0" fontId="1" fillId="0" borderId="0" xfId="0" applyFont="1" applyAlignment="1">
      <alignment horizontal="center"/>
    </xf>
    <xf numFmtId="0" fontId="9" fillId="2" borderId="6" xfId="0" applyFont="1" applyFill="1" applyBorder="1" applyAlignment="1">
      <alignment horizontal="center"/>
    </xf>
    <xf numFmtId="0" fontId="3" fillId="0" borderId="0" xfId="0" applyFont="1" applyFill="1"/>
    <xf numFmtId="0" fontId="0" fillId="2" borderId="3" xfId="0" applyFill="1" applyBorder="1" applyAlignment="1">
      <alignment horizontal="center"/>
    </xf>
    <xf numFmtId="1" fontId="1" fillId="0" borderId="0" xfId="0" applyNumberFormat="1" applyFont="1" applyAlignment="1">
      <alignment horizontal="center" wrapText="1"/>
    </xf>
    <xf numFmtId="1" fontId="1" fillId="0" borderId="0" xfId="0" applyNumberFormat="1" applyFont="1" applyBorder="1" applyAlignment="1">
      <alignment wrapText="1"/>
    </xf>
    <xf numFmtId="0" fontId="1" fillId="0" borderId="42" xfId="0" applyFont="1" applyBorder="1" applyAlignment="1">
      <alignment horizontal="center"/>
    </xf>
    <xf numFmtId="0" fontId="0" fillId="0" borderId="48" xfId="0" applyBorder="1" applyAlignment="1">
      <alignment horizontal="left"/>
    </xf>
    <xf numFmtId="0" fontId="0" fillId="0" borderId="10" xfId="0" applyBorder="1" applyAlignment="1">
      <alignment horizontal="left"/>
    </xf>
    <xf numFmtId="0" fontId="0" fillId="0" borderId="49" xfId="0" applyBorder="1"/>
    <xf numFmtId="0" fontId="0" fillId="0" borderId="48" xfId="0" applyBorder="1"/>
    <xf numFmtId="0" fontId="0" fillId="0" borderId="10" xfId="0" applyBorder="1"/>
    <xf numFmtId="1" fontId="1" fillId="0" borderId="42" xfId="0" applyNumberFormat="1" applyFont="1" applyBorder="1" applyAlignment="1">
      <alignment horizontal="center" wrapText="1"/>
    </xf>
    <xf numFmtId="0" fontId="0" fillId="0" borderId="0" xfId="0" applyAlignment="1">
      <alignment horizontal="center"/>
    </xf>
    <xf numFmtId="0" fontId="1" fillId="0" borderId="3" xfId="0" applyFont="1" applyBorder="1"/>
    <xf numFmtId="0" fontId="1" fillId="0" borderId="3" xfId="0" applyFont="1" applyBorder="1" applyAlignment="1">
      <alignment horizontal="center"/>
    </xf>
    <xf numFmtId="0" fontId="1" fillId="0" borderId="3" xfId="0" applyFont="1" applyFill="1" applyBorder="1" applyAlignment="1">
      <alignment horizontal="center"/>
    </xf>
    <xf numFmtId="0" fontId="0" fillId="0" borderId="3" xfId="0" applyFill="1" applyBorder="1" applyAlignment="1">
      <alignment horizontal="center"/>
    </xf>
    <xf numFmtId="0" fontId="10" fillId="0" borderId="0" xfId="0" applyFont="1" applyAlignment="1">
      <alignment horizontal="left" vertical="top" wrapText="1"/>
    </xf>
    <xf numFmtId="1" fontId="0" fillId="0" borderId="42" xfId="0" applyNumberFormat="1" applyBorder="1" applyAlignment="1">
      <alignment horizontal="left"/>
    </xf>
    <xf numFmtId="0" fontId="17" fillId="2" borderId="0" xfId="0" applyFont="1" applyFill="1"/>
    <xf numFmtId="1" fontId="9" fillId="0" borderId="42" xfId="0" applyNumberFormat="1" applyFont="1" applyBorder="1" applyAlignment="1">
      <alignment horizontal="left"/>
    </xf>
    <xf numFmtId="0" fontId="9" fillId="0" borderId="47" xfId="0" applyFont="1" applyBorder="1" applyAlignment="1">
      <alignment horizontal="center"/>
    </xf>
    <xf numFmtId="0" fontId="9" fillId="0" borderId="50" xfId="0" applyFont="1" applyBorder="1" applyAlignment="1">
      <alignment horizontal="center"/>
    </xf>
    <xf numFmtId="1" fontId="9" fillId="0" borderId="14" xfId="0" applyNumberFormat="1" applyFont="1" applyBorder="1" applyAlignment="1">
      <alignment horizontal="left"/>
    </xf>
    <xf numFmtId="0" fontId="9" fillId="0" borderId="51" xfId="0" applyFont="1" applyBorder="1" applyAlignment="1">
      <alignment horizontal="center"/>
    </xf>
    <xf numFmtId="0" fontId="9" fillId="0" borderId="52" xfId="0" applyFont="1" applyBorder="1" applyAlignment="1">
      <alignment horizontal="center"/>
    </xf>
    <xf numFmtId="0" fontId="13" fillId="0" borderId="15" xfId="0" applyFont="1" applyBorder="1" applyAlignment="1">
      <alignment horizontal="center"/>
    </xf>
    <xf numFmtId="0" fontId="9" fillId="0" borderId="0" xfId="0" applyFont="1" applyAlignment="1">
      <alignment horizontal="left" vertical="top" wrapText="1"/>
    </xf>
    <xf numFmtId="0" fontId="9" fillId="0" borderId="16" xfId="0" applyFont="1" applyBorder="1" applyAlignment="1">
      <alignment vertical="top" textRotation="90"/>
    </xf>
    <xf numFmtId="0" fontId="9" fillId="0" borderId="16" xfId="0" applyFont="1" applyBorder="1" applyAlignment="1">
      <alignment vertical="top"/>
    </xf>
    <xf numFmtId="0" fontId="9" fillId="0" borderId="17" xfId="0" applyFont="1" applyBorder="1" applyAlignment="1">
      <alignment vertical="top"/>
    </xf>
    <xf numFmtId="0" fontId="0" fillId="0" borderId="0" xfId="0" applyFont="1" applyAlignment="1">
      <alignment horizontal="center"/>
    </xf>
    <xf numFmtId="0" fontId="0" fillId="2" borderId="0" xfId="0" applyFont="1" applyFill="1"/>
    <xf numFmtId="0" fontId="0" fillId="2" borderId="0" xfId="0" applyFont="1" applyFill="1" applyAlignment="1">
      <alignment horizontal="center"/>
    </xf>
    <xf numFmtId="0" fontId="15" fillId="0" borderId="29" xfId="0" applyFont="1" applyBorder="1" applyAlignment="1">
      <alignment vertical="top" wrapText="1"/>
    </xf>
    <xf numFmtId="0" fontId="9" fillId="0" borderId="0" xfId="0" applyFont="1" applyFill="1"/>
    <xf numFmtId="0" fontId="9" fillId="0" borderId="0" xfId="0" applyFont="1" applyAlignment="1">
      <alignment horizontal="left" wrapText="1"/>
    </xf>
    <xf numFmtId="0" fontId="15" fillId="0" borderId="0" xfId="0" applyFont="1" applyAlignment="1">
      <alignment wrapText="1"/>
    </xf>
    <xf numFmtId="0" fontId="15" fillId="0" borderId="0" xfId="0" applyFont="1" applyAlignment="1">
      <alignment horizontal="left" wrapText="1"/>
    </xf>
    <xf numFmtId="0" fontId="9" fillId="0" borderId="0" xfId="0" applyFont="1" applyFill="1" applyAlignment="1">
      <alignment horizontal="center"/>
    </xf>
    <xf numFmtId="0" fontId="9" fillId="0" borderId="0" xfId="0" applyFont="1" applyAlignment="1">
      <alignment horizontal="center" vertical="top"/>
    </xf>
    <xf numFmtId="0" fontId="14" fillId="0" borderId="0" xfId="0" applyFont="1" applyBorder="1"/>
    <xf numFmtId="0" fontId="15" fillId="0" borderId="0" xfId="0" applyFont="1" applyBorder="1" applyAlignment="1">
      <alignment vertical="top" wrapText="1"/>
    </xf>
    <xf numFmtId="0" fontId="9" fillId="0" borderId="0" xfId="0" applyFont="1" applyBorder="1" applyAlignment="1">
      <alignment horizontal="center"/>
    </xf>
    <xf numFmtId="0" fontId="9" fillId="0" borderId="0" xfId="0" applyFont="1" applyBorder="1" applyAlignment="1">
      <alignment vertical="top" wrapText="1"/>
    </xf>
    <xf numFmtId="0" fontId="9" fillId="0" borderId="0" xfId="0" applyFont="1" applyBorder="1"/>
    <xf numFmtId="0" fontId="7" fillId="0" borderId="0" xfId="0" applyFont="1"/>
    <xf numFmtId="0" fontId="19" fillId="2" borderId="0" xfId="0" applyFont="1" applyFill="1"/>
    <xf numFmtId="0" fontId="19" fillId="0" borderId="0" xfId="0" applyFont="1" applyFill="1"/>
    <xf numFmtId="0" fontId="6" fillId="0" borderId="29" xfId="0" applyFont="1" applyBorder="1" applyAlignment="1">
      <alignment horizontal="center"/>
    </xf>
    <xf numFmtId="0" fontId="6" fillId="0" borderId="0" xfId="0" applyFont="1" applyBorder="1" applyAlignment="1">
      <alignment horizontal="center"/>
    </xf>
    <xf numFmtId="0" fontId="14" fillId="0" borderId="29" xfId="0" applyFont="1" applyBorder="1"/>
    <xf numFmtId="0" fontId="0" fillId="2" borderId="0" xfId="0" quotePrefix="1" applyFill="1"/>
    <xf numFmtId="0" fontId="2" fillId="0" borderId="0" xfId="0" applyFont="1" applyAlignment="1">
      <alignment vertical="top" wrapText="1"/>
    </xf>
    <xf numFmtId="0" fontId="2" fillId="0" borderId="0" xfId="0" applyFont="1" applyAlignment="1">
      <alignment horizontal="center"/>
    </xf>
    <xf numFmtId="0" fontId="2" fillId="2" borderId="0" xfId="0" applyFont="1" applyFill="1" applyAlignment="1">
      <alignment horizontal="center"/>
    </xf>
    <xf numFmtId="0" fontId="6" fillId="0" borderId="0" xfId="0" applyFont="1" applyFill="1" applyAlignment="1">
      <alignment horizontal="center"/>
    </xf>
    <xf numFmtId="0" fontId="2" fillId="0" borderId="0" xfId="0" applyFont="1" applyFill="1"/>
    <xf numFmtId="0" fontId="2" fillId="0" borderId="0" xfId="0" applyFont="1" applyFill="1" applyAlignment="1">
      <alignment horizontal="center"/>
    </xf>
    <xf numFmtId="0" fontId="6" fillId="0" borderId="0" xfId="0" applyFont="1" applyAlignment="1">
      <alignment horizontal="center" vertical="top"/>
    </xf>
    <xf numFmtId="0" fontId="2" fillId="0" borderId="24" xfId="0" applyFont="1" applyBorder="1" applyAlignment="1">
      <alignment vertical="top"/>
    </xf>
    <xf numFmtId="0" fontId="2" fillId="0" borderId="23" xfId="0" applyFont="1" applyBorder="1" applyAlignment="1">
      <alignment vertical="top"/>
    </xf>
    <xf numFmtId="0" fontId="4" fillId="0" borderId="0" xfId="0" applyFont="1" applyAlignment="1">
      <alignment vertical="top"/>
    </xf>
    <xf numFmtId="0" fontId="4" fillId="0" borderId="0" xfId="0" applyFont="1" applyFill="1" applyBorder="1" applyAlignment="1"/>
    <xf numFmtId="0" fontId="4" fillId="0" borderId="0" xfId="0" applyFont="1" applyFill="1" applyBorder="1" applyAlignment="1">
      <alignment horizontal="right"/>
    </xf>
    <xf numFmtId="0" fontId="2" fillId="2" borderId="0" xfId="0" applyFont="1" applyFill="1" applyAlignment="1">
      <alignment horizontal="left" vertical="center"/>
    </xf>
    <xf numFmtId="0" fontId="2" fillId="0" borderId="0" xfId="0" applyFont="1" applyAlignment="1">
      <alignment vertical="center"/>
    </xf>
    <xf numFmtId="2" fontId="2" fillId="2" borderId="0" xfId="0" applyNumberFormat="1" applyFont="1" applyFill="1" applyAlignment="1">
      <alignment horizontal="left" vertical="center"/>
    </xf>
    <xf numFmtId="0" fontId="20" fillId="0" borderId="0" xfId="0" applyFont="1" applyFill="1" applyBorder="1" applyAlignment="1">
      <alignment horizontal="right"/>
    </xf>
    <xf numFmtId="0" fontId="4" fillId="0" borderId="1" xfId="0" applyFont="1" applyFill="1" applyBorder="1"/>
    <xf numFmtId="0" fontId="2" fillId="0" borderId="3" xfId="0" applyFont="1" applyBorder="1" applyAlignment="1">
      <alignment vertical="top" wrapText="1"/>
    </xf>
    <xf numFmtId="0" fontId="2" fillId="0" borderId="26" xfId="0" applyFont="1" applyBorder="1" applyAlignment="1">
      <alignment vertical="top" wrapText="1"/>
    </xf>
    <xf numFmtId="0" fontId="2" fillId="0" borderId="0" xfId="0" applyFont="1" applyAlignment="1">
      <alignment horizontal="left"/>
    </xf>
    <xf numFmtId="0" fontId="2" fillId="0" borderId="0" xfId="0" applyFont="1" applyFill="1" applyProtection="1">
      <protection locked="0"/>
    </xf>
    <xf numFmtId="0" fontId="2" fillId="0" borderId="0" xfId="0" applyFont="1" applyFill="1" applyAlignment="1" applyProtection="1">
      <alignment vertical="center"/>
      <protection locked="0"/>
    </xf>
    <xf numFmtId="1" fontId="0" fillId="2" borderId="0" xfId="0" applyNumberFormat="1" applyFill="1"/>
    <xf numFmtId="0" fontId="0" fillId="0" borderId="44" xfId="0" applyBorder="1"/>
    <xf numFmtId="0" fontId="9" fillId="0" borderId="0" xfId="0" applyFont="1" applyBorder="1" applyAlignment="1"/>
    <xf numFmtId="0" fontId="9" fillId="0" borderId="29" xfId="0" applyFont="1" applyBorder="1" applyAlignment="1"/>
    <xf numFmtId="0" fontId="9" fillId="0" borderId="44" xfId="0" applyFont="1" applyBorder="1" applyAlignment="1">
      <alignment vertical="top"/>
    </xf>
    <xf numFmtId="0" fontId="0" fillId="0" borderId="11" xfId="0" applyBorder="1"/>
    <xf numFmtId="0" fontId="9" fillId="0" borderId="13" xfId="0" applyFont="1" applyBorder="1"/>
    <xf numFmtId="0" fontId="9" fillId="2" borderId="28" xfId="0" applyFont="1" applyFill="1" applyBorder="1"/>
    <xf numFmtId="0" fontId="9" fillId="2" borderId="37" xfId="0" applyFont="1" applyFill="1" applyBorder="1"/>
    <xf numFmtId="0" fontId="9" fillId="2" borderId="18" xfId="0" applyFont="1" applyFill="1" applyBorder="1"/>
    <xf numFmtId="0" fontId="9" fillId="2" borderId="0" xfId="0" applyFont="1" applyFill="1" applyAlignment="1">
      <alignment horizontal="right"/>
    </xf>
    <xf numFmtId="0" fontId="9" fillId="2" borderId="0" xfId="0" applyFont="1" applyFill="1" applyAlignment="1"/>
    <xf numFmtId="0" fontId="4" fillId="0" borderId="0" xfId="0" applyFont="1" applyAlignment="1" applyProtection="1">
      <alignment vertical="top"/>
    </xf>
    <xf numFmtId="0" fontId="2" fillId="0" borderId="0" xfId="0" applyFont="1" applyBorder="1" applyAlignment="1" applyProtection="1">
      <alignment horizontal="right"/>
    </xf>
    <xf numFmtId="0" fontId="4" fillId="0" borderId="0" xfId="0" applyFont="1" applyFill="1" applyBorder="1" applyAlignment="1" applyProtection="1">
      <alignment horizontal="center"/>
    </xf>
    <xf numFmtId="0" fontId="2" fillId="0" borderId="0" xfId="0" applyFont="1" applyFill="1" applyBorder="1" applyAlignment="1" applyProtection="1">
      <alignment horizontal="center" vertical="center"/>
    </xf>
    <xf numFmtId="0" fontId="2" fillId="0" borderId="0" xfId="0" applyFont="1" applyProtection="1"/>
    <xf numFmtId="0" fontId="4" fillId="0" borderId="0" xfId="0" applyFont="1" applyProtection="1"/>
    <xf numFmtId="0" fontId="2" fillId="0" borderId="0" xfId="0" applyFont="1" applyBorder="1" applyProtection="1"/>
    <xf numFmtId="0" fontId="2" fillId="0" borderId="0" xfId="0" applyFont="1" applyFill="1" applyBorder="1" applyProtection="1"/>
    <xf numFmtId="0" fontId="3" fillId="0" borderId="0" xfId="0" applyFont="1" applyFill="1" applyBorder="1" applyProtection="1"/>
    <xf numFmtId="0" fontId="2" fillId="0" borderId="0" xfId="0" applyFont="1" applyFill="1" applyProtection="1"/>
    <xf numFmtId="0" fontId="4" fillId="0" borderId="0" xfId="0" applyFont="1" applyBorder="1" applyProtection="1"/>
    <xf numFmtId="0" fontId="4" fillId="0" borderId="0" xfId="0" applyFont="1" applyAlignment="1" applyProtection="1">
      <alignment horizontal="right"/>
    </xf>
    <xf numFmtId="0" fontId="2" fillId="0" borderId="0" xfId="0" applyFont="1" applyFill="1" applyAlignment="1" applyProtection="1">
      <alignment horizontal="center"/>
    </xf>
    <xf numFmtId="0" fontId="4" fillId="0" borderId="0" xfId="0" applyFont="1" applyFill="1" applyBorder="1" applyAlignment="1" applyProtection="1"/>
    <xf numFmtId="0" fontId="4" fillId="0" borderId="0" xfId="0" applyFont="1" applyFill="1" applyBorder="1" applyAlignment="1" applyProtection="1">
      <alignment horizontal="right"/>
    </xf>
    <xf numFmtId="0" fontId="4" fillId="0" borderId="1" xfId="0" applyFont="1" applyBorder="1" applyAlignment="1" applyProtection="1">
      <alignment horizontal="center"/>
    </xf>
    <xf numFmtId="0" fontId="2" fillId="0" borderId="7" xfId="0" applyFont="1" applyBorder="1" applyAlignment="1">
      <alignment vertical="top"/>
    </xf>
    <xf numFmtId="0" fontId="2" fillId="0" borderId="44" xfId="0" applyFont="1" applyBorder="1" applyAlignment="1">
      <alignment horizontal="left" vertical="center" wrapText="1"/>
    </xf>
    <xf numFmtId="0" fontId="2" fillId="0" borderId="3" xfId="0" applyFont="1" applyFill="1" applyBorder="1" applyAlignment="1" applyProtection="1">
      <alignment horizontal="center"/>
      <protection locked="0"/>
    </xf>
    <xf numFmtId="0" fontId="9" fillId="0" borderId="12" xfId="0" applyFont="1" applyBorder="1" applyAlignment="1">
      <alignment horizontal="center"/>
    </xf>
    <xf numFmtId="0" fontId="9" fillId="0" borderId="44" xfId="0" applyFont="1" applyBorder="1" applyAlignment="1">
      <alignment horizontal="left"/>
    </xf>
    <xf numFmtId="0" fontId="9" fillId="0" borderId="11" xfId="0" applyFont="1" applyBorder="1" applyAlignment="1">
      <alignment horizontal="left"/>
    </xf>
    <xf numFmtId="0" fontId="6" fillId="2" borderId="60" xfId="0" applyFont="1" applyFill="1" applyBorder="1" applyAlignment="1">
      <alignment horizontal="center"/>
    </xf>
    <xf numFmtId="0" fontId="0" fillId="0" borderId="4" xfId="0" applyBorder="1" applyAlignment="1">
      <alignment horizontal="left" vertical="top" wrapText="1"/>
    </xf>
    <xf numFmtId="0" fontId="0" fillId="0" borderId="8" xfId="0" applyBorder="1" applyAlignment="1">
      <alignment horizontal="left" vertical="top" wrapText="1"/>
    </xf>
    <xf numFmtId="0" fontId="8" fillId="0" borderId="16" xfId="0" applyFont="1" applyBorder="1" applyAlignment="1">
      <alignment horizontal="center" wrapText="1"/>
    </xf>
    <xf numFmtId="0" fontId="8" fillId="0" borderId="44" xfId="0" applyFont="1" applyBorder="1" applyAlignment="1">
      <alignment horizontal="center" wrapText="1"/>
    </xf>
    <xf numFmtId="2" fontId="6" fillId="0" borderId="0" xfId="0" applyNumberFormat="1" applyFont="1" applyAlignment="1">
      <alignment horizontal="center"/>
    </xf>
    <xf numFmtId="0" fontId="9" fillId="0" borderId="29" xfId="0" applyFont="1" applyBorder="1" applyAlignment="1">
      <alignment horizontal="left" vertical="top" wrapText="1"/>
    </xf>
    <xf numFmtId="0" fontId="9" fillId="0" borderId="29" xfId="0" applyFont="1" applyBorder="1" applyAlignment="1">
      <alignment horizontal="left" wrapText="1"/>
    </xf>
    <xf numFmtId="0" fontId="10" fillId="0" borderId="29" xfId="0" applyFont="1" applyBorder="1" applyAlignment="1">
      <alignment horizontal="left" vertical="top" wrapText="1"/>
    </xf>
    <xf numFmtId="0" fontId="9" fillId="0" borderId="29" xfId="0" applyFont="1" applyBorder="1" applyAlignment="1">
      <alignment wrapText="1"/>
    </xf>
    <xf numFmtId="0" fontId="6" fillId="0" borderId="13" xfId="0" applyFont="1" applyBorder="1" applyAlignment="1">
      <alignment horizontal="center"/>
    </xf>
    <xf numFmtId="0" fontId="14" fillId="0" borderId="13" xfId="0" applyFont="1" applyBorder="1"/>
    <xf numFmtId="0" fontId="9" fillId="0" borderId="13" xfId="0" applyFont="1" applyBorder="1" applyAlignment="1">
      <alignment vertical="top" wrapText="1"/>
    </xf>
    <xf numFmtId="0" fontId="15" fillId="0" borderId="13" xfId="0" applyFont="1" applyBorder="1" applyAlignment="1">
      <alignment vertical="top" wrapText="1"/>
    </xf>
    <xf numFmtId="0" fontId="9" fillId="0" borderId="13" xfId="0" applyFont="1" applyBorder="1" applyAlignment="1">
      <alignment horizontal="center"/>
    </xf>
    <xf numFmtId="0" fontId="9" fillId="0" borderId="0" xfId="0" applyFont="1" applyBorder="1" applyAlignment="1">
      <alignment horizontal="left"/>
    </xf>
    <xf numFmtId="0" fontId="9" fillId="0" borderId="0" xfId="0" applyFont="1" applyAlignment="1">
      <alignment horizontal="left"/>
    </xf>
    <xf numFmtId="0" fontId="15" fillId="0" borderId="29" xfId="0" applyFont="1" applyBorder="1" applyAlignment="1">
      <alignment wrapText="1"/>
    </xf>
    <xf numFmtId="0" fontId="9" fillId="0" borderId="16" xfId="0" applyFont="1" applyBorder="1" applyAlignment="1">
      <alignment horizontal="left"/>
    </xf>
    <xf numFmtId="0" fontId="9" fillId="0" borderId="17" xfId="0" applyFont="1" applyBorder="1" applyAlignment="1">
      <alignment horizontal="left"/>
    </xf>
    <xf numFmtId="0" fontId="18" fillId="2" borderId="0" xfId="0" applyFont="1" applyFill="1" applyAlignment="1">
      <alignment horizontal="left"/>
    </xf>
    <xf numFmtId="0" fontId="0" fillId="0" borderId="0" xfId="0" applyFill="1" applyAlignment="1">
      <alignment horizontal="left"/>
    </xf>
    <xf numFmtId="0" fontId="9" fillId="0" borderId="15" xfId="0" applyFont="1" applyBorder="1" applyAlignment="1">
      <alignment horizontal="left" vertical="top"/>
    </xf>
    <xf numFmtId="0" fontId="9" fillId="0" borderId="13" xfId="0" applyFont="1" applyBorder="1" applyAlignment="1">
      <alignment horizontal="left"/>
    </xf>
    <xf numFmtId="0" fontId="5" fillId="0" borderId="54" xfId="0" applyFont="1" applyBorder="1"/>
    <xf numFmtId="0" fontId="5" fillId="0" borderId="65" xfId="0" applyFont="1" applyBorder="1"/>
    <xf numFmtId="0" fontId="5" fillId="0" borderId="54" xfId="0" applyFont="1" applyBorder="1" applyAlignment="1">
      <alignment horizontal="center"/>
    </xf>
    <xf numFmtId="49" fontId="5" fillId="0" borderId="66" xfId="0" applyNumberFormat="1" applyFont="1" applyBorder="1" applyAlignment="1">
      <alignment horizontal="center"/>
    </xf>
    <xf numFmtId="0" fontId="5" fillId="0" borderId="66" xfId="0" applyFont="1" applyBorder="1" applyAlignment="1">
      <alignment horizontal="center"/>
    </xf>
    <xf numFmtId="0" fontId="5" fillId="0" borderId="66" xfId="0" applyFont="1" applyBorder="1"/>
    <xf numFmtId="0" fontId="5" fillId="0" borderId="50" xfId="0" applyFont="1" applyBorder="1"/>
    <xf numFmtId="0" fontId="5" fillId="0" borderId="59" xfId="0" applyFont="1" applyBorder="1"/>
    <xf numFmtId="0" fontId="5" fillId="0" borderId="50" xfId="0" applyFont="1" applyBorder="1" applyAlignment="1">
      <alignment horizontal="center"/>
    </xf>
    <xf numFmtId="0" fontId="5" fillId="0" borderId="38" xfId="0" applyFont="1" applyBorder="1" applyAlignment="1">
      <alignment horizontal="center"/>
    </xf>
    <xf numFmtId="0" fontId="5" fillId="0" borderId="38" xfId="0" applyFont="1" applyBorder="1"/>
    <xf numFmtId="0" fontId="5" fillId="0" borderId="55" xfId="0" applyFont="1" applyBorder="1"/>
    <xf numFmtId="0" fontId="5" fillId="0" borderId="67" xfId="0" applyFont="1" applyBorder="1"/>
    <xf numFmtId="0" fontId="5" fillId="0" borderId="55" xfId="0" applyFont="1" applyBorder="1" applyAlignment="1">
      <alignment horizontal="center"/>
    </xf>
    <xf numFmtId="0" fontId="5" fillId="0" borderId="68" xfId="0" applyFont="1" applyBorder="1" applyAlignment="1">
      <alignment horizontal="center"/>
    </xf>
    <xf numFmtId="0" fontId="5" fillId="0" borderId="68" xfId="0" applyFont="1" applyBorder="1"/>
    <xf numFmtId="0" fontId="5" fillId="3" borderId="50" xfId="0" applyFont="1" applyFill="1" applyBorder="1"/>
    <xf numFmtId="0" fontId="5" fillId="3" borderId="59" xfId="0" applyFont="1" applyFill="1" applyBorder="1"/>
    <xf numFmtId="0" fontId="5" fillId="3" borderId="50" xfId="0" applyFont="1" applyFill="1" applyBorder="1" applyAlignment="1">
      <alignment horizontal="center"/>
    </xf>
    <xf numFmtId="0" fontId="5" fillId="3" borderId="38" xfId="0" applyFont="1" applyFill="1" applyBorder="1" applyAlignment="1">
      <alignment horizontal="center"/>
    </xf>
    <xf numFmtId="0" fontId="5" fillId="3" borderId="51" xfId="0" applyFont="1" applyFill="1" applyBorder="1"/>
    <xf numFmtId="0" fontId="5" fillId="3" borderId="69" xfId="0" applyFont="1" applyFill="1" applyBorder="1"/>
    <xf numFmtId="0" fontId="5" fillId="3" borderId="51" xfId="0" applyFont="1" applyFill="1" applyBorder="1" applyAlignment="1">
      <alignment horizontal="center"/>
    </xf>
    <xf numFmtId="0" fontId="5" fillId="3" borderId="70" xfId="0" applyFont="1" applyFill="1" applyBorder="1" applyAlignment="1">
      <alignment horizontal="center"/>
    </xf>
    <xf numFmtId="2" fontId="6" fillId="2" borderId="0" xfId="0" applyNumberFormat="1" applyFont="1" applyFill="1" applyAlignment="1">
      <alignment horizontal="center"/>
    </xf>
    <xf numFmtId="0" fontId="6" fillId="2" borderId="29" xfId="0" applyFont="1" applyFill="1" applyBorder="1" applyAlignment="1">
      <alignment horizontal="center" vertical="top"/>
    </xf>
    <xf numFmtId="2" fontId="6" fillId="2" borderId="0" xfId="0" applyNumberFormat="1" applyFont="1" applyFill="1" applyAlignment="1">
      <alignment horizontal="center" vertical="top"/>
    </xf>
    <xf numFmtId="0" fontId="6" fillId="2" borderId="0" xfId="0" applyFont="1" applyFill="1" applyAlignment="1">
      <alignment horizontal="center" vertical="top"/>
    </xf>
    <xf numFmtId="0" fontId="6" fillId="2" borderId="0" xfId="0" applyFont="1" applyFill="1" applyBorder="1" applyAlignment="1">
      <alignment horizontal="center" vertical="top"/>
    </xf>
    <xf numFmtId="0" fontId="6" fillId="2" borderId="45" xfId="0" applyFont="1" applyFill="1" applyBorder="1" applyAlignment="1">
      <alignment horizontal="center" vertical="top"/>
    </xf>
    <xf numFmtId="0" fontId="6" fillId="2" borderId="44" xfId="0" applyFont="1" applyFill="1" applyBorder="1" applyAlignment="1">
      <alignment horizontal="center" vertical="top"/>
    </xf>
    <xf numFmtId="2" fontId="6" fillId="2" borderId="44" xfId="0" applyNumberFormat="1" applyFont="1" applyFill="1" applyBorder="1" applyAlignment="1">
      <alignment horizontal="center" vertical="top"/>
    </xf>
    <xf numFmtId="2" fontId="6" fillId="2" borderId="11" xfId="0" applyNumberFormat="1" applyFont="1" applyFill="1" applyBorder="1" applyAlignment="1">
      <alignment horizontal="center" vertical="top"/>
    </xf>
    <xf numFmtId="0" fontId="2" fillId="0" borderId="37" xfId="0" applyFont="1" applyBorder="1" applyAlignment="1">
      <alignment horizontal="left" vertical="center" wrapText="1"/>
    </xf>
    <xf numFmtId="0" fontId="0" fillId="0" borderId="0" xfId="0" applyAlignment="1">
      <alignment horizontal="left" vertical="top"/>
    </xf>
    <xf numFmtId="0" fontId="9" fillId="0" borderId="45" xfId="0" applyFont="1" applyBorder="1" applyAlignment="1">
      <alignment horizontal="left" vertical="top" wrapText="1"/>
    </xf>
    <xf numFmtId="0" fontId="9" fillId="0" borderId="44" xfId="0" applyFont="1" applyBorder="1" applyAlignment="1">
      <alignment horizontal="left" vertical="top" wrapText="1"/>
    </xf>
    <xf numFmtId="0" fontId="9" fillId="0" borderId="11" xfId="0" applyFont="1" applyBorder="1" applyAlignment="1">
      <alignment horizontal="left" vertical="top" wrapText="1"/>
    </xf>
    <xf numFmtId="0" fontId="9" fillId="0" borderId="45" xfId="0" applyFont="1" applyBorder="1" applyAlignment="1">
      <alignment horizontal="left" wrapText="1"/>
    </xf>
    <xf numFmtId="0" fontId="9" fillId="0" borderId="12" xfId="0" applyFont="1" applyBorder="1" applyAlignment="1">
      <alignment vertical="top" wrapText="1"/>
    </xf>
    <xf numFmtId="0" fontId="15" fillId="0" borderId="12" xfId="0" applyFont="1" applyBorder="1" applyAlignment="1">
      <alignment vertical="top" wrapText="1"/>
    </xf>
    <xf numFmtId="0" fontId="15" fillId="0" borderId="49" xfId="0" applyFont="1" applyBorder="1" applyAlignment="1">
      <alignment vertical="top" wrapText="1"/>
    </xf>
    <xf numFmtId="0" fontId="15" fillId="0" borderId="14" xfId="0" applyFont="1" applyBorder="1" applyAlignment="1">
      <alignment horizontal="left" vertical="top" wrapText="1"/>
    </xf>
    <xf numFmtId="0" fontId="9" fillId="0" borderId="44" xfId="0" applyFont="1" applyBorder="1" applyAlignment="1">
      <alignment horizontal="left" wrapText="1"/>
    </xf>
    <xf numFmtId="0" fontId="9" fillId="0" borderId="11" xfId="0" applyFont="1" applyBorder="1" applyAlignment="1">
      <alignment horizontal="left"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2" fillId="0" borderId="37" xfId="0" applyFont="1" applyBorder="1" applyAlignment="1">
      <alignment horizontal="left" vertical="center" wrapText="1"/>
    </xf>
    <xf numFmtId="0" fontId="0" fillId="0" borderId="0" xfId="0" applyFont="1" applyFill="1"/>
    <xf numFmtId="0" fontId="21" fillId="2" borderId="0" xfId="0" applyFont="1" applyFill="1"/>
    <xf numFmtId="0" fontId="21" fillId="2" borderId="0" xfId="0" applyFont="1" applyFill="1" applyAlignment="1">
      <alignment horizontal="center"/>
    </xf>
    <xf numFmtId="0" fontId="9" fillId="2" borderId="56" xfId="0" applyFont="1" applyFill="1" applyBorder="1" applyAlignment="1">
      <alignment horizontal="center"/>
    </xf>
    <xf numFmtId="0" fontId="9" fillId="2" borderId="57" xfId="0" applyFont="1" applyFill="1" applyBorder="1" applyAlignment="1">
      <alignment horizontal="center"/>
    </xf>
    <xf numFmtId="0" fontId="9" fillId="2" borderId="58" xfId="0" applyFont="1" applyFill="1" applyBorder="1" applyAlignment="1">
      <alignment horizontal="center"/>
    </xf>
    <xf numFmtId="0" fontId="21" fillId="2" borderId="0" xfId="0" quotePrefix="1" applyFont="1" applyFill="1"/>
    <xf numFmtId="0" fontId="9" fillId="2" borderId="0" xfId="0" applyFont="1" applyFill="1" applyAlignment="1">
      <alignment horizontal="center"/>
    </xf>
    <xf numFmtId="0" fontId="0" fillId="2" borderId="0" xfId="0" applyFill="1" applyBorder="1" applyAlignment="1">
      <alignment horizontal="center"/>
    </xf>
    <xf numFmtId="1" fontId="0" fillId="2" borderId="0" xfId="0" applyNumberFormat="1" applyFont="1" applyFill="1"/>
    <xf numFmtId="0" fontId="0" fillId="2" borderId="0" xfId="0" applyFill="1" applyAlignment="1">
      <alignment horizontal="center" vertical="top"/>
    </xf>
    <xf numFmtId="1" fontId="9" fillId="2" borderId="6" xfId="0" applyNumberFormat="1" applyFont="1" applyFill="1" applyBorder="1" applyAlignment="1">
      <alignment horizontal="center"/>
    </xf>
    <xf numFmtId="1" fontId="9" fillId="2" borderId="6" xfId="0" applyNumberFormat="1" applyFont="1" applyFill="1" applyBorder="1" applyAlignment="1">
      <alignment horizontal="center" vertical="center"/>
    </xf>
    <xf numFmtId="0" fontId="0" fillId="2" borderId="0" xfId="0" applyFill="1" applyAlignment="1">
      <alignment horizontal="right" vertical="center"/>
    </xf>
    <xf numFmtId="0" fontId="2" fillId="0" borderId="59" xfId="0" applyFont="1" applyFill="1" applyBorder="1" applyAlignment="1" applyProtection="1">
      <alignment horizontal="center"/>
      <protection locked="0"/>
    </xf>
    <xf numFmtId="0" fontId="0" fillId="4" borderId="6" xfId="0" applyNumberFormat="1" applyFill="1" applyBorder="1" applyAlignment="1">
      <alignment horizontal="center" vertical="center"/>
    </xf>
    <xf numFmtId="0" fontId="2" fillId="0" borderId="0" xfId="0" applyFont="1" applyFill="1" applyBorder="1" applyAlignment="1" applyProtection="1">
      <alignment horizontal="center"/>
    </xf>
    <xf numFmtId="0" fontId="0" fillId="2" borderId="6" xfId="0" applyFill="1" applyBorder="1" applyAlignment="1">
      <alignment horizontal="center" vertical="center"/>
    </xf>
    <xf numFmtId="0" fontId="4" fillId="0" borderId="71" xfId="0" applyFont="1" applyBorder="1" applyAlignment="1" applyProtection="1">
      <alignment horizontal="right"/>
    </xf>
    <xf numFmtId="0" fontId="9" fillId="0" borderId="57" xfId="0" applyFont="1" applyBorder="1"/>
    <xf numFmtId="0" fontId="6" fillId="0" borderId="29" xfId="0" applyFont="1" applyBorder="1" applyAlignment="1">
      <alignment horizontal="center" vertical="top"/>
    </xf>
    <xf numFmtId="2" fontId="6" fillId="0" borderId="0" xfId="0" applyNumberFormat="1" applyFont="1" applyAlignment="1">
      <alignment horizontal="center" vertical="top"/>
    </xf>
    <xf numFmtId="0" fontId="6" fillId="0" borderId="13" xfId="0" applyFont="1" applyBorder="1" applyAlignment="1">
      <alignment horizontal="center" vertical="top"/>
    </xf>
    <xf numFmtId="2" fontId="6" fillId="0" borderId="0" xfId="0" applyNumberFormat="1" applyFont="1" applyBorder="1" applyAlignment="1">
      <alignment horizontal="center" vertical="top"/>
    </xf>
    <xf numFmtId="2" fontId="6" fillId="0" borderId="1" xfId="0" applyNumberFormat="1" applyFont="1" applyBorder="1" applyAlignment="1">
      <alignment horizontal="center" vertical="top"/>
    </xf>
    <xf numFmtId="0" fontId="6" fillId="0" borderId="1" xfId="0" applyFont="1" applyBorder="1" applyAlignment="1">
      <alignment horizontal="center" vertical="top"/>
    </xf>
    <xf numFmtId="0" fontId="9" fillId="0" borderId="0" xfId="0" applyFont="1" applyAlignment="1">
      <alignment horizontal="left" vertical="top"/>
    </xf>
    <xf numFmtId="0" fontId="2" fillId="0" borderId="0" xfId="0" applyFont="1" applyFill="1" applyBorder="1" applyAlignment="1" applyProtection="1">
      <alignment horizontal="left" vertical="top"/>
    </xf>
    <xf numFmtId="0" fontId="2" fillId="0" borderId="0" xfId="0" applyFont="1" applyBorder="1" applyAlignment="1" applyProtection="1">
      <alignment horizontal="left" vertical="top"/>
    </xf>
    <xf numFmtId="0" fontId="2" fillId="0" borderId="57" xfId="0" applyFont="1" applyBorder="1" applyAlignment="1" applyProtection="1">
      <alignment horizontal="left" vertical="top"/>
    </xf>
    <xf numFmtId="0" fontId="2" fillId="0" borderId="28" xfId="0" applyFont="1" applyBorder="1" applyAlignment="1" applyProtection="1">
      <alignment horizontal="left" vertical="top"/>
    </xf>
    <xf numFmtId="0" fontId="4" fillId="0" borderId="43" xfId="0" applyFont="1" applyFill="1" applyBorder="1" applyAlignment="1" applyProtection="1">
      <alignment horizontal="left" vertical="top"/>
    </xf>
    <xf numFmtId="0" fontId="2" fillId="0" borderId="43" xfId="0" applyFont="1" applyBorder="1" applyAlignment="1" applyProtection="1">
      <alignment horizontal="left" vertical="top"/>
    </xf>
    <xf numFmtId="0" fontId="2" fillId="0" borderId="56" xfId="0" applyFont="1" applyBorder="1" applyAlignment="1" applyProtection="1">
      <alignment horizontal="left" vertical="top"/>
    </xf>
    <xf numFmtId="0" fontId="2" fillId="0" borderId="3" xfId="0" quotePrefix="1" applyFont="1" applyBorder="1" applyAlignment="1">
      <alignment horizontal="center" vertical="center"/>
    </xf>
    <xf numFmtId="0" fontId="13" fillId="0" borderId="0" xfId="0" applyFont="1" applyAlignment="1">
      <alignment horizontal="right"/>
    </xf>
    <xf numFmtId="0" fontId="9" fillId="0" borderId="29" xfId="0" applyFont="1" applyBorder="1" applyAlignment="1">
      <alignment vertical="top" wrapText="1"/>
    </xf>
    <xf numFmtId="0" fontId="9" fillId="0" borderId="42" xfId="0" applyFont="1" applyBorder="1" applyAlignment="1">
      <alignment horizontal="left" vertical="top"/>
    </xf>
    <xf numFmtId="0" fontId="9" fillId="5" borderId="13" xfId="0" applyFont="1" applyFill="1" applyBorder="1" applyAlignment="1">
      <alignment horizontal="left"/>
    </xf>
    <xf numFmtId="0" fontId="9" fillId="5" borderId="15" xfId="0" applyFont="1" applyFill="1" applyBorder="1" applyAlignment="1">
      <alignment horizontal="left" vertical="top"/>
    </xf>
    <xf numFmtId="0" fontId="0" fillId="5" borderId="0" xfId="0" applyFill="1" applyAlignment="1">
      <alignment horizontal="left"/>
    </xf>
    <xf numFmtId="0" fontId="9" fillId="5" borderId="0" xfId="0" applyFont="1" applyFill="1" applyAlignment="1">
      <alignment horizontal="left"/>
    </xf>
    <xf numFmtId="0" fontId="21" fillId="2" borderId="0" xfId="0" quotePrefix="1" applyFont="1" applyFill="1" applyAlignment="1">
      <alignment vertical="center"/>
    </xf>
    <xf numFmtId="0" fontId="9" fillId="0" borderId="29" xfId="0" applyFont="1" applyBorder="1" applyAlignment="1">
      <alignment vertical="top" wrapText="1"/>
    </xf>
    <xf numFmtId="0" fontId="21" fillId="0" borderId="57" xfId="0" applyFont="1" applyBorder="1"/>
    <xf numFmtId="0" fontId="4" fillId="0" borderId="72" xfId="0" applyFont="1" applyBorder="1" applyAlignment="1" applyProtection="1">
      <alignment horizontal="right"/>
    </xf>
    <xf numFmtId="0" fontId="21" fillId="0" borderId="57" xfId="0" applyFont="1" applyBorder="1" applyAlignment="1">
      <alignment horizontal="right"/>
    </xf>
    <xf numFmtId="0" fontId="21" fillId="0" borderId="72" xfId="0" applyFont="1" applyBorder="1" applyAlignment="1">
      <alignment horizontal="right"/>
    </xf>
    <xf numFmtId="0" fontId="21" fillId="0" borderId="52" xfId="0" applyFont="1" applyBorder="1" applyAlignment="1">
      <alignment horizontal="right"/>
    </xf>
    <xf numFmtId="0" fontId="4" fillId="4" borderId="6" xfId="0" applyFont="1" applyFill="1" applyBorder="1" applyAlignment="1">
      <alignment horizontal="center"/>
    </xf>
    <xf numFmtId="0" fontId="1" fillId="4" borderId="6" xfId="0" applyFont="1" applyFill="1" applyBorder="1" applyAlignment="1">
      <alignment horizontal="center"/>
    </xf>
    <xf numFmtId="0" fontId="4" fillId="0" borderId="0" xfId="0" applyFont="1" applyFill="1" applyAlignment="1" applyProtection="1">
      <alignment horizontal="center"/>
    </xf>
    <xf numFmtId="0" fontId="2" fillId="0" borderId="0" xfId="0" applyFont="1" applyFill="1" applyAlignment="1" applyProtection="1">
      <alignment horizontal="left" vertical="center"/>
      <protection locked="0"/>
    </xf>
    <xf numFmtId="0" fontId="2" fillId="4" borderId="6"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6" xfId="0" applyFont="1" applyFill="1" applyBorder="1" applyAlignment="1">
      <alignment horizontal="center"/>
    </xf>
    <xf numFmtId="0" fontId="0" fillId="0" borderId="4" xfId="0" applyBorder="1" applyAlignment="1">
      <alignment horizontal="left" vertical="top" wrapText="1"/>
    </xf>
    <xf numFmtId="0" fontId="13" fillId="0" borderId="14" xfId="0" applyFont="1" applyBorder="1" applyAlignment="1">
      <alignment horizontal="center"/>
    </xf>
    <xf numFmtId="0" fontId="15" fillId="0" borderId="45" xfId="0" applyFont="1" applyBorder="1" applyAlignment="1">
      <alignment horizontal="left" vertical="top" wrapText="1"/>
    </xf>
    <xf numFmtId="0" fontId="15" fillId="0" borderId="44" xfId="0" applyFont="1" applyBorder="1" applyAlignment="1">
      <alignment horizontal="left" vertical="top" wrapText="1"/>
    </xf>
    <xf numFmtId="0" fontId="15" fillId="0" borderId="11" xfId="0" applyFont="1" applyBorder="1" applyAlignment="1">
      <alignment horizontal="left" vertical="top" wrapText="1"/>
    </xf>
    <xf numFmtId="0" fontId="13" fillId="0" borderId="0" xfId="0" applyFont="1" applyAlignment="1">
      <alignment horizontal="left" vertical="center"/>
    </xf>
    <xf numFmtId="0" fontId="13" fillId="0" borderId="0" xfId="0" applyFont="1" applyAlignment="1">
      <alignment horizontal="right" vertical="center" wrapText="1"/>
    </xf>
    <xf numFmtId="0" fontId="9" fillId="0" borderId="45" xfId="0" quotePrefix="1" applyFont="1" applyBorder="1" applyAlignment="1">
      <alignment horizontal="left" wrapText="1"/>
    </xf>
    <xf numFmtId="0" fontId="9" fillId="0" borderId="7" xfId="0" applyFont="1" applyBorder="1" applyAlignment="1">
      <alignment horizontal="left" vertical="top"/>
    </xf>
    <xf numFmtId="0" fontId="15" fillId="0" borderId="48" xfId="0" applyFont="1" applyBorder="1" applyAlignment="1">
      <alignment vertical="top" wrapText="1"/>
    </xf>
    <xf numFmtId="0" fontId="15" fillId="0" borderId="10" xfId="0" applyFont="1" applyBorder="1" applyAlignment="1">
      <alignment vertical="top" wrapText="1"/>
    </xf>
    <xf numFmtId="0" fontId="9" fillId="0" borderId="42"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11" fillId="0" borderId="0" xfId="0" applyFont="1" applyAlignment="1"/>
    <xf numFmtId="0" fontId="2" fillId="0" borderId="0" xfId="0" applyFont="1" applyAlignment="1" applyProtection="1">
      <alignment horizontal="center"/>
    </xf>
    <xf numFmtId="0" fontId="9" fillId="0" borderId="0" xfId="0" applyFont="1" applyAlignment="1">
      <alignment horizontal="right"/>
    </xf>
    <xf numFmtId="0" fontId="0" fillId="0" borderId="2" xfId="0" applyBorder="1" applyAlignment="1">
      <alignment horizontal="left" vertical="top" wrapText="1"/>
    </xf>
    <xf numFmtId="0" fontId="0" fillId="0" borderId="5" xfId="0" applyBorder="1" applyAlignment="1">
      <alignment horizontal="left" vertical="top" wrapText="1"/>
    </xf>
    <xf numFmtId="0" fontId="2" fillId="0" borderId="5" xfId="0" applyFont="1" applyBorder="1" applyAlignment="1" applyProtection="1">
      <alignment vertical="center"/>
      <protection locked="0"/>
    </xf>
    <xf numFmtId="0" fontId="10" fillId="0" borderId="5" xfId="0" applyFont="1" applyBorder="1" applyAlignment="1" applyProtection="1">
      <alignment vertical="center" wrapText="1"/>
      <protection locked="0"/>
    </xf>
    <xf numFmtId="0" fontId="10" fillId="0" borderId="5"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2" fillId="0" borderId="3" xfId="0" applyFont="1" applyBorder="1" applyAlignment="1" applyProtection="1">
      <alignment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xf>
    <xf numFmtId="0" fontId="8" fillId="0" borderId="0" xfId="0" applyFont="1" applyAlignment="1">
      <alignment horizontal="left"/>
    </xf>
    <xf numFmtId="0" fontId="10" fillId="0" borderId="0" xfId="0" applyFont="1" applyAlignment="1">
      <alignment horizontal="left" vertical="top" wrapText="1"/>
    </xf>
    <xf numFmtId="0" fontId="2" fillId="0" borderId="0" xfId="0" applyFont="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wrapText="1"/>
    </xf>
    <xf numFmtId="0" fontId="1" fillId="0" borderId="17" xfId="0" applyFont="1" applyBorder="1" applyAlignment="1">
      <alignment horizontal="center" wrapText="1"/>
    </xf>
    <xf numFmtId="0" fontId="1" fillId="0" borderId="0" xfId="0" applyFont="1" applyAlignment="1">
      <alignment horizontal="right" vertical="center" wrapText="1"/>
    </xf>
    <xf numFmtId="0" fontId="1" fillId="0" borderId="74" xfId="0" applyFont="1" applyBorder="1" applyAlignment="1">
      <alignment horizontal="right" vertical="center" wrapText="1"/>
    </xf>
    <xf numFmtId="0" fontId="9" fillId="2" borderId="0" xfId="0" applyFont="1" applyFill="1" applyAlignment="1">
      <alignment horizontal="center"/>
    </xf>
    <xf numFmtId="0" fontId="10" fillId="0" borderId="0" xfId="0" applyFont="1" applyAlignment="1">
      <alignment horizontal="left" vertical="center" wrapText="1"/>
    </xf>
    <xf numFmtId="0" fontId="10" fillId="0" borderId="0" xfId="0" applyFont="1" applyAlignment="1">
      <alignment vertical="top" wrapText="1"/>
    </xf>
    <xf numFmtId="0" fontId="2" fillId="0" borderId="41" xfId="0" applyFont="1"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0" fillId="0" borderId="32" xfId="0" applyBorder="1" applyAlignment="1">
      <alignment horizontal="left" vertical="top" wrapText="1"/>
    </xf>
    <xf numFmtId="0" fontId="0" fillId="0" borderId="4" xfId="0" applyBorder="1" applyAlignment="1">
      <alignment horizontal="left" vertical="top" wrapText="1"/>
    </xf>
    <xf numFmtId="0" fontId="0" fillId="0" borderId="33" xfId="0" applyBorder="1" applyAlignment="1">
      <alignment horizontal="left" vertical="top" wrapText="1"/>
    </xf>
    <xf numFmtId="0" fontId="1" fillId="3" borderId="12" xfId="0" applyFont="1" applyFill="1" applyBorder="1" applyAlignment="1">
      <alignment horizontal="center"/>
    </xf>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0" borderId="46" xfId="0" applyFont="1" applyBorder="1" applyAlignment="1">
      <alignment horizontal="center"/>
    </xf>
    <xf numFmtId="0" fontId="2" fillId="0" borderId="36" xfId="0" applyFont="1" applyBorder="1" applyAlignment="1">
      <alignment horizontal="left" vertical="center" wrapText="1"/>
    </xf>
    <xf numFmtId="0" fontId="2" fillId="0" borderId="45" xfId="0" applyFont="1" applyBorder="1" applyAlignment="1">
      <alignment horizontal="left" vertical="center" wrapText="1"/>
    </xf>
    <xf numFmtId="0" fontId="2" fillId="0" borderId="31" xfId="0" applyFont="1" applyBorder="1" applyAlignment="1">
      <alignment horizontal="left" vertical="center" wrapText="1"/>
    </xf>
    <xf numFmtId="0" fontId="2" fillId="0" borderId="39" xfId="0" applyFont="1" applyBorder="1" applyAlignment="1">
      <alignment horizontal="left" vertical="center" wrapText="1"/>
    </xf>
    <xf numFmtId="0" fontId="2" fillId="0" borderId="37" xfId="0" applyFont="1" applyBorder="1" applyAlignment="1">
      <alignment horizontal="left" vertical="center" wrapText="1"/>
    </xf>
    <xf numFmtId="0" fontId="2" fillId="0" borderId="44" xfId="0" applyFont="1" applyBorder="1" applyAlignment="1">
      <alignment horizontal="left" vertical="center" wrapText="1"/>
    </xf>
    <xf numFmtId="0" fontId="2" fillId="0" borderId="53" xfId="0" applyFont="1" applyBorder="1" applyAlignment="1">
      <alignment horizontal="left" vertical="center" wrapText="1"/>
    </xf>
    <xf numFmtId="0" fontId="2" fillId="0" borderId="11" xfId="0" applyFont="1" applyBorder="1" applyAlignment="1">
      <alignment horizontal="left" vertical="center" wrapText="1"/>
    </xf>
    <xf numFmtId="0" fontId="2" fillId="0" borderId="46" xfId="0" applyFont="1" applyBorder="1" applyAlignment="1">
      <alignment horizontal="left" vertical="center" wrapText="1"/>
    </xf>
    <xf numFmtId="0" fontId="2" fillId="0" borderId="14" xfId="0" applyFont="1" applyBorder="1" applyAlignment="1">
      <alignment horizontal="left" vertical="center" wrapText="1"/>
    </xf>
    <xf numFmtId="0" fontId="2" fillId="0" borderId="53" xfId="0" applyFont="1" applyBorder="1" applyAlignment="1">
      <alignment horizontal="left" vertical="top" wrapText="1"/>
    </xf>
    <xf numFmtId="0" fontId="2" fillId="0" borderId="11" xfId="0" applyFont="1" applyBorder="1" applyAlignment="1">
      <alignment horizontal="left" vertical="top" wrapText="1"/>
    </xf>
    <xf numFmtId="0" fontId="1" fillId="0" borderId="3" xfId="0" applyFont="1" applyBorder="1" applyAlignment="1">
      <alignment horizontal="center" wrapText="1"/>
    </xf>
    <xf numFmtId="0" fontId="3" fillId="0" borderId="0" xfId="0" applyFont="1" applyFill="1" applyAlignment="1">
      <alignment horizontal="left" vertical="top" wrapText="1"/>
    </xf>
    <xf numFmtId="0" fontId="9" fillId="0" borderId="41" xfId="0" applyFont="1" applyBorder="1" applyAlignment="1">
      <alignment horizontal="left" vertical="top"/>
    </xf>
    <xf numFmtId="0" fontId="9" fillId="0" borderId="23" xfId="0" applyFont="1" applyBorder="1" applyAlignment="1">
      <alignment horizontal="left" vertical="top"/>
    </xf>
    <xf numFmtId="0" fontId="9" fillId="0" borderId="40" xfId="0" applyFont="1" applyBorder="1" applyAlignment="1">
      <alignment horizontal="left" vertical="top"/>
    </xf>
    <xf numFmtId="0" fontId="9" fillId="0" borderId="36" xfId="0" applyFont="1" applyBorder="1" applyAlignment="1">
      <alignment horizontal="left" vertical="top" wrapText="1"/>
    </xf>
    <xf numFmtId="0" fontId="9" fillId="0" borderId="37" xfId="0" applyFont="1" applyBorder="1" applyAlignment="1">
      <alignment horizontal="left" vertical="top" wrapText="1"/>
    </xf>
    <xf numFmtId="0" fontId="9" fillId="0" borderId="53" xfId="0" applyFont="1" applyBorder="1" applyAlignment="1">
      <alignment horizontal="left" vertical="top" wrapText="1"/>
    </xf>
    <xf numFmtId="0" fontId="9" fillId="0" borderId="29" xfId="0" applyFont="1" applyBorder="1" applyAlignment="1">
      <alignment horizontal="left" vertical="top" wrapText="1"/>
    </xf>
    <xf numFmtId="0" fontId="9" fillId="0" borderId="0" xfId="0" applyFont="1" applyBorder="1" applyAlignment="1">
      <alignment horizontal="left" vertical="top" wrapText="1"/>
    </xf>
    <xf numFmtId="0" fontId="9" fillId="0" borderId="1" xfId="0" applyFont="1" applyBorder="1" applyAlignment="1">
      <alignment horizontal="left" vertical="top" wrapText="1"/>
    </xf>
    <xf numFmtId="0" fontId="13" fillId="0" borderId="12" xfId="0" applyFont="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13" fillId="0" borderId="12" xfId="0" applyFont="1" applyBorder="1" applyAlignment="1">
      <alignment horizontal="center" wrapText="1"/>
    </xf>
    <xf numFmtId="0" fontId="13" fillId="0" borderId="73" xfId="0" applyFont="1" applyBorder="1" applyAlignment="1">
      <alignment horizontal="center" wrapText="1"/>
    </xf>
    <xf numFmtId="0" fontId="9" fillId="0" borderId="42" xfId="0" applyFont="1" applyBorder="1" applyAlignment="1">
      <alignment horizontal="left" vertical="top" wrapText="1"/>
    </xf>
    <xf numFmtId="0" fontId="15" fillId="0" borderId="49" xfId="0" applyFont="1" applyBorder="1" applyAlignment="1">
      <alignment horizontal="left" vertical="top" wrapText="1"/>
    </xf>
    <xf numFmtId="0" fontId="15" fillId="0" borderId="48" xfId="0" applyFont="1" applyBorder="1" applyAlignment="1">
      <alignment horizontal="left" vertical="top" wrapText="1"/>
    </xf>
    <xf numFmtId="0" fontId="15" fillId="0" borderId="10" xfId="0" applyFont="1" applyBorder="1" applyAlignment="1">
      <alignment horizontal="left" vertical="top" wrapText="1"/>
    </xf>
    <xf numFmtId="0" fontId="9" fillId="0" borderId="49" xfId="0" applyFont="1" applyBorder="1" applyAlignment="1">
      <alignment horizontal="left" vertical="top" wrapText="1"/>
    </xf>
    <xf numFmtId="0" fontId="9" fillId="0" borderId="48" xfId="0" applyFont="1" applyBorder="1" applyAlignment="1">
      <alignment horizontal="left" vertical="top" wrapText="1"/>
    </xf>
    <xf numFmtId="0" fontId="9" fillId="0" borderId="10" xfId="0" applyFont="1" applyBorder="1" applyAlignment="1">
      <alignment horizontal="left" vertical="top" wrapText="1"/>
    </xf>
    <xf numFmtId="0" fontId="2" fillId="0" borderId="22" xfId="0" applyFont="1" applyBorder="1" applyAlignment="1">
      <alignment horizontal="left" vertical="top"/>
    </xf>
    <xf numFmtId="0" fontId="2" fillId="0" borderId="24" xfId="0" applyFont="1" applyBorder="1" applyAlignment="1">
      <alignment horizontal="left" vertical="top"/>
    </xf>
    <xf numFmtId="0" fontId="2" fillId="0" borderId="32"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41" xfId="0" applyFont="1" applyBorder="1" applyAlignment="1">
      <alignment horizontal="center" vertical="top"/>
    </xf>
    <xf numFmtId="0" fontId="2" fillId="0" borderId="23" xfId="0" applyFont="1" applyBorder="1" applyAlignment="1">
      <alignment horizontal="center" vertical="top"/>
    </xf>
    <xf numFmtId="0" fontId="2" fillId="0" borderId="40" xfId="0" applyFont="1" applyBorder="1" applyAlignment="1">
      <alignment horizontal="center" vertical="top"/>
    </xf>
    <xf numFmtId="0" fontId="2" fillId="0" borderId="33" xfId="0" applyFont="1" applyBorder="1" applyAlignment="1">
      <alignment horizontal="left" vertical="top" wrapText="1"/>
    </xf>
    <xf numFmtId="0" fontId="7" fillId="0" borderId="0" xfId="0" applyFont="1" applyAlignment="1">
      <alignment horizontal="right" wrapText="1"/>
    </xf>
    <xf numFmtId="0" fontId="15" fillId="0" borderId="45" xfId="0" applyFont="1" applyBorder="1" applyAlignment="1">
      <alignment horizontal="left" vertical="top" wrapText="1"/>
    </xf>
    <xf numFmtId="0" fontId="15" fillId="0" borderId="44" xfId="0" applyFont="1" applyBorder="1" applyAlignment="1">
      <alignment horizontal="left" vertical="top" wrapText="1"/>
    </xf>
    <xf numFmtId="0" fontId="15" fillId="0" borderId="11" xfId="0" applyFont="1" applyBorder="1" applyAlignment="1">
      <alignment horizontal="left" vertical="top" wrapText="1"/>
    </xf>
    <xf numFmtId="0" fontId="15" fillId="0" borderId="29" xfId="0" applyFont="1" applyBorder="1" applyAlignment="1">
      <alignment vertical="top" wrapText="1"/>
    </xf>
    <xf numFmtId="0" fontId="0" fillId="0" borderId="0" xfId="0" applyBorder="1" applyAlignment="1">
      <alignment vertical="top" wrapText="1"/>
    </xf>
    <xf numFmtId="0" fontId="0" fillId="0" borderId="1" xfId="0" applyBorder="1" applyAlignment="1">
      <alignment vertical="top" wrapText="1"/>
    </xf>
    <xf numFmtId="0" fontId="15" fillId="0" borderId="0" xfId="0" applyFont="1" applyBorder="1" applyAlignment="1">
      <alignment vertical="top" wrapText="1"/>
    </xf>
    <xf numFmtId="0" fontId="15" fillId="0" borderId="1" xfId="0" applyFont="1" applyBorder="1" applyAlignment="1">
      <alignment vertical="top" wrapText="1"/>
    </xf>
    <xf numFmtId="0" fontId="9" fillId="0" borderId="29" xfId="0" applyFont="1" applyBorder="1" applyAlignment="1">
      <alignment vertical="top" wrapText="1"/>
    </xf>
    <xf numFmtId="0" fontId="0" fillId="0" borderId="0" xfId="0" applyAlignment="1">
      <alignment vertical="top" wrapText="1"/>
    </xf>
    <xf numFmtId="0" fontId="10" fillId="0" borderId="29" xfId="0" applyFont="1" applyBorder="1" applyAlignment="1">
      <alignment horizontal="left" vertical="top" wrapText="1"/>
    </xf>
    <xf numFmtId="0" fontId="15" fillId="0" borderId="0" xfId="0" applyFont="1" applyAlignment="1">
      <alignment vertical="top" wrapText="1"/>
    </xf>
    <xf numFmtId="0" fontId="8" fillId="0" borderId="34" xfId="0" applyFont="1" applyBorder="1" applyAlignment="1">
      <alignment horizontal="center"/>
    </xf>
    <xf numFmtId="0" fontId="8" fillId="0" borderId="35" xfId="0" applyFont="1" applyBorder="1" applyAlignment="1">
      <alignment horizontal="center"/>
    </xf>
    <xf numFmtId="0" fontId="8" fillId="0" borderId="62" xfId="0" applyFont="1" applyBorder="1" applyAlignment="1">
      <alignment horizontal="center"/>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8" fillId="0" borderId="12" xfId="0" applyFont="1" applyBorder="1" applyAlignment="1">
      <alignment horizontal="center"/>
    </xf>
    <xf numFmtId="0" fontId="8" fillId="0" borderId="13" xfId="0" applyFont="1" applyBorder="1" applyAlignment="1">
      <alignment horizontal="center"/>
    </xf>
    <xf numFmtId="0" fontId="8" fillId="0" borderId="61" xfId="0" applyFont="1" applyBorder="1" applyAlignment="1">
      <alignment horizontal="center"/>
    </xf>
    <xf numFmtId="0" fontId="8" fillId="0" borderId="15" xfId="0" applyFont="1" applyBorder="1" applyAlignment="1">
      <alignment horizontal="center"/>
    </xf>
    <xf numFmtId="0" fontId="8" fillId="0" borderId="63" xfId="0" applyFont="1" applyBorder="1" applyAlignment="1">
      <alignment horizontal="center"/>
    </xf>
    <xf numFmtId="0" fontId="8" fillId="0" borderId="15" xfId="0" applyFont="1" applyBorder="1" applyAlignment="1">
      <alignment horizontal="center" wrapText="1"/>
    </xf>
    <xf numFmtId="0" fontId="8" fillId="0" borderId="63" xfId="0" applyFont="1" applyBorder="1" applyAlignment="1">
      <alignment horizontal="center" wrapText="1"/>
    </xf>
    <xf numFmtId="0" fontId="8" fillId="0" borderId="12" xfId="0" applyFont="1" applyBorder="1" applyAlignment="1">
      <alignment horizontal="center" wrapText="1"/>
    </xf>
    <xf numFmtId="0" fontId="8" fillId="0" borderId="61" xfId="0" applyFont="1" applyBorder="1" applyAlignment="1">
      <alignment horizontal="center" wrapText="1"/>
    </xf>
    <xf numFmtId="0" fontId="8" fillId="0" borderId="45" xfId="0" applyFont="1" applyBorder="1" applyAlignment="1">
      <alignment horizontal="center" wrapText="1"/>
    </xf>
    <xf numFmtId="0" fontId="8" fillId="0" borderId="64"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1543050</xdr:colOff>
          <xdr:row>1</xdr:row>
          <xdr:rowOff>95250</xdr:rowOff>
        </xdr:from>
        <xdr:to>
          <xdr:col>4</xdr:col>
          <xdr:colOff>2276475</xdr:colOff>
          <xdr:row>2</xdr:row>
          <xdr:rowOff>123825</xdr:rowOff>
        </xdr:to>
        <xdr:sp macro="" textlink="">
          <xdr:nvSpPr>
            <xdr:cNvPr id="5121" name="Button 1" hidden="1">
              <a:extLst>
                <a:ext uri="{63B3BB69-23CF-44E3-9099-C40C66FF867C}">
                  <a14:compatExt spid="_x0000_s5121"/>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print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1019175</xdr:colOff>
          <xdr:row>16</xdr:row>
          <xdr:rowOff>19050</xdr:rowOff>
        </xdr:from>
        <xdr:to>
          <xdr:col>4</xdr:col>
          <xdr:colOff>2038350</xdr:colOff>
          <xdr:row>17</xdr:row>
          <xdr:rowOff>114300</xdr:rowOff>
        </xdr:to>
        <xdr:sp macro="" textlink="">
          <xdr:nvSpPr>
            <xdr:cNvPr id="5122" name="Button 2" hidden="1">
              <a:extLst>
                <a:ext uri="{63B3BB69-23CF-44E3-9099-C40C66FF867C}">
                  <a14:compatExt spid="_x0000_s5122"/>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start the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16</xdr:row>
          <xdr:rowOff>0</xdr:rowOff>
        </xdr:from>
        <xdr:to>
          <xdr:col>3</xdr:col>
          <xdr:colOff>228600</xdr:colOff>
          <xdr:row>17</xdr:row>
          <xdr:rowOff>104775</xdr:rowOff>
        </xdr:to>
        <xdr:sp macro="" textlink="">
          <xdr:nvSpPr>
            <xdr:cNvPr id="5123" name="Button 3" hidden="1">
              <a:extLst>
                <a:ext uri="{63B3BB69-23CF-44E3-9099-C40C66FF867C}">
                  <a14:compatExt spid="_x0000_s5123"/>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print question sets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66675</xdr:colOff>
          <xdr:row>13</xdr:row>
          <xdr:rowOff>57150</xdr:rowOff>
        </xdr:from>
        <xdr:to>
          <xdr:col>6</xdr:col>
          <xdr:colOff>1457325</xdr:colOff>
          <xdr:row>13</xdr:row>
          <xdr:rowOff>276225</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257175</xdr:colOff>
          <xdr:row>3</xdr:row>
          <xdr:rowOff>19050</xdr:rowOff>
        </xdr:from>
        <xdr:to>
          <xdr:col>7</xdr:col>
          <xdr:colOff>1009650</xdr:colOff>
          <xdr:row>3</xdr:row>
          <xdr:rowOff>247650</xdr:rowOff>
        </xdr:to>
        <xdr:sp macro="" textlink="">
          <xdr:nvSpPr>
            <xdr:cNvPr id="2052" name="Button 4" hidden="1">
              <a:extLst>
                <a:ext uri="{63B3BB69-23CF-44E3-9099-C40C66FF867C}">
                  <a14:compatExt spid="_x0000_s2052"/>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 general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1</xdr:row>
          <xdr:rowOff>57150</xdr:rowOff>
        </xdr:from>
        <xdr:to>
          <xdr:col>3</xdr:col>
          <xdr:colOff>152400</xdr:colOff>
          <xdr:row>1</xdr:row>
          <xdr:rowOff>247650</xdr:rowOff>
        </xdr:to>
        <xdr:sp macro="" textlink="">
          <xdr:nvSpPr>
            <xdr:cNvPr id="2053" name="Button 5" hidden="1">
              <a:extLst>
                <a:ext uri="{63B3BB69-23CF-44E3-9099-C40C66FF867C}">
                  <a14:compatExt spid="_x0000_s2053"/>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view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257175</xdr:colOff>
          <xdr:row>6</xdr:row>
          <xdr:rowOff>219075</xdr:rowOff>
        </xdr:from>
        <xdr:to>
          <xdr:col>7</xdr:col>
          <xdr:colOff>990600</xdr:colOff>
          <xdr:row>6</xdr:row>
          <xdr:rowOff>438150</xdr:rowOff>
        </xdr:to>
        <xdr:sp macro="" textlink="">
          <xdr:nvSpPr>
            <xdr:cNvPr id="2054" name="Button 6" hidden="1">
              <a:extLst>
                <a:ext uri="{63B3BB69-23CF-44E3-9099-C40C66FF867C}">
                  <a14:compatExt spid="_x0000_s2054"/>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print unit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95250</xdr:colOff>
          <xdr:row>1</xdr:row>
          <xdr:rowOff>0</xdr:rowOff>
        </xdr:from>
        <xdr:to>
          <xdr:col>7</xdr:col>
          <xdr:colOff>1000125</xdr:colOff>
          <xdr:row>1</xdr:row>
          <xdr:rowOff>0</xdr:rowOff>
        </xdr:to>
        <xdr:sp macro="" textlink="">
          <xdr:nvSpPr>
            <xdr:cNvPr id="2055" name="Button 7" hidden="1">
              <a:extLst>
                <a:ext uri="{63B3BB69-23CF-44E3-9099-C40C66FF867C}">
                  <a14:compatExt spid="_x0000_s2055"/>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print question sets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14</xdr:row>
          <xdr:rowOff>57150</xdr:rowOff>
        </xdr:from>
        <xdr:to>
          <xdr:col>6</xdr:col>
          <xdr:colOff>1457325</xdr:colOff>
          <xdr:row>14</xdr:row>
          <xdr:rowOff>276225</xdr:rowOff>
        </xdr:to>
        <xdr:sp macro="" textlink="">
          <xdr:nvSpPr>
            <xdr:cNvPr id="2083" name="Button 35" hidden="1">
              <a:extLst>
                <a:ext uri="{63B3BB69-23CF-44E3-9099-C40C66FF867C}">
                  <a14:compatExt spid="_x0000_s2083"/>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15</xdr:row>
          <xdr:rowOff>47625</xdr:rowOff>
        </xdr:from>
        <xdr:to>
          <xdr:col>6</xdr:col>
          <xdr:colOff>1457325</xdr:colOff>
          <xdr:row>15</xdr:row>
          <xdr:rowOff>266700</xdr:rowOff>
        </xdr:to>
        <xdr:sp macro="" textlink="">
          <xdr:nvSpPr>
            <xdr:cNvPr id="2084" name="Button 36" hidden="1">
              <a:extLst>
                <a:ext uri="{63B3BB69-23CF-44E3-9099-C40C66FF867C}">
                  <a14:compatExt spid="_x0000_s2084"/>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17</xdr:row>
          <xdr:rowOff>57150</xdr:rowOff>
        </xdr:from>
        <xdr:to>
          <xdr:col>6</xdr:col>
          <xdr:colOff>1447800</xdr:colOff>
          <xdr:row>17</xdr:row>
          <xdr:rowOff>276225</xdr:rowOff>
        </xdr:to>
        <xdr:sp macro="" textlink="">
          <xdr:nvSpPr>
            <xdr:cNvPr id="2085" name="Button 37" hidden="1">
              <a:extLst>
                <a:ext uri="{63B3BB69-23CF-44E3-9099-C40C66FF867C}">
                  <a14:compatExt spid="_x0000_s2085"/>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18</xdr:row>
          <xdr:rowOff>57150</xdr:rowOff>
        </xdr:from>
        <xdr:to>
          <xdr:col>6</xdr:col>
          <xdr:colOff>1438275</xdr:colOff>
          <xdr:row>18</xdr:row>
          <xdr:rowOff>276225</xdr:rowOff>
        </xdr:to>
        <xdr:sp macro="" textlink="">
          <xdr:nvSpPr>
            <xdr:cNvPr id="2086" name="Button 38" hidden="1">
              <a:extLst>
                <a:ext uri="{63B3BB69-23CF-44E3-9099-C40C66FF867C}">
                  <a14:compatExt spid="_x0000_s2086"/>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19</xdr:row>
          <xdr:rowOff>57150</xdr:rowOff>
        </xdr:from>
        <xdr:to>
          <xdr:col>6</xdr:col>
          <xdr:colOff>1438275</xdr:colOff>
          <xdr:row>19</xdr:row>
          <xdr:rowOff>285750</xdr:rowOff>
        </xdr:to>
        <xdr:sp macro="" textlink="">
          <xdr:nvSpPr>
            <xdr:cNvPr id="2087" name="Button 39" hidden="1">
              <a:extLst>
                <a:ext uri="{63B3BB69-23CF-44E3-9099-C40C66FF867C}">
                  <a14:compatExt spid="_x0000_s2087"/>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20</xdr:row>
          <xdr:rowOff>57150</xdr:rowOff>
        </xdr:from>
        <xdr:to>
          <xdr:col>6</xdr:col>
          <xdr:colOff>1447800</xdr:colOff>
          <xdr:row>20</xdr:row>
          <xdr:rowOff>276225</xdr:rowOff>
        </xdr:to>
        <xdr:sp macro="" textlink="">
          <xdr:nvSpPr>
            <xdr:cNvPr id="2088" name="Button 40" hidden="1">
              <a:extLst>
                <a:ext uri="{63B3BB69-23CF-44E3-9099-C40C66FF867C}">
                  <a14:compatExt spid="_x0000_s2088"/>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21</xdr:row>
          <xdr:rowOff>57150</xdr:rowOff>
        </xdr:from>
        <xdr:to>
          <xdr:col>6</xdr:col>
          <xdr:colOff>1447800</xdr:colOff>
          <xdr:row>21</xdr:row>
          <xdr:rowOff>276225</xdr:rowOff>
        </xdr:to>
        <xdr:sp macro="" textlink="">
          <xdr:nvSpPr>
            <xdr:cNvPr id="2089" name="Button 41" hidden="1">
              <a:extLst>
                <a:ext uri="{63B3BB69-23CF-44E3-9099-C40C66FF867C}">
                  <a14:compatExt spid="_x0000_s2089"/>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22</xdr:row>
          <xdr:rowOff>57150</xdr:rowOff>
        </xdr:from>
        <xdr:to>
          <xdr:col>6</xdr:col>
          <xdr:colOff>1457325</xdr:colOff>
          <xdr:row>22</xdr:row>
          <xdr:rowOff>276225</xdr:rowOff>
        </xdr:to>
        <xdr:sp macro="" textlink="">
          <xdr:nvSpPr>
            <xdr:cNvPr id="2090" name="Button 42" hidden="1">
              <a:extLst>
                <a:ext uri="{63B3BB69-23CF-44E3-9099-C40C66FF867C}">
                  <a14:compatExt spid="_x0000_s2090"/>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23</xdr:row>
          <xdr:rowOff>57150</xdr:rowOff>
        </xdr:from>
        <xdr:to>
          <xdr:col>6</xdr:col>
          <xdr:colOff>1457325</xdr:colOff>
          <xdr:row>23</xdr:row>
          <xdr:rowOff>276225</xdr:rowOff>
        </xdr:to>
        <xdr:sp macro="" textlink="">
          <xdr:nvSpPr>
            <xdr:cNvPr id="2091" name="Button 43" hidden="1">
              <a:extLst>
                <a:ext uri="{63B3BB69-23CF-44E3-9099-C40C66FF867C}">
                  <a14:compatExt spid="_x0000_s2091"/>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24</xdr:row>
          <xdr:rowOff>57150</xdr:rowOff>
        </xdr:from>
        <xdr:to>
          <xdr:col>6</xdr:col>
          <xdr:colOff>1457325</xdr:colOff>
          <xdr:row>24</xdr:row>
          <xdr:rowOff>276225</xdr:rowOff>
        </xdr:to>
        <xdr:sp macro="" textlink="">
          <xdr:nvSpPr>
            <xdr:cNvPr id="2092" name="Button 44" hidden="1">
              <a:extLst>
                <a:ext uri="{63B3BB69-23CF-44E3-9099-C40C66FF867C}">
                  <a14:compatExt spid="_x0000_s2092"/>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25</xdr:row>
          <xdr:rowOff>57150</xdr:rowOff>
        </xdr:from>
        <xdr:to>
          <xdr:col>6</xdr:col>
          <xdr:colOff>1457325</xdr:colOff>
          <xdr:row>25</xdr:row>
          <xdr:rowOff>276225</xdr:rowOff>
        </xdr:to>
        <xdr:sp macro="" textlink="">
          <xdr:nvSpPr>
            <xdr:cNvPr id="2093" name="Button 45" hidden="1">
              <a:extLst>
                <a:ext uri="{63B3BB69-23CF-44E3-9099-C40C66FF867C}">
                  <a14:compatExt spid="_x0000_s2093"/>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26</xdr:row>
          <xdr:rowOff>57150</xdr:rowOff>
        </xdr:from>
        <xdr:to>
          <xdr:col>6</xdr:col>
          <xdr:colOff>1457325</xdr:colOff>
          <xdr:row>26</xdr:row>
          <xdr:rowOff>285750</xdr:rowOff>
        </xdr:to>
        <xdr:sp macro="" textlink="">
          <xdr:nvSpPr>
            <xdr:cNvPr id="2094" name="Button 46" hidden="1">
              <a:extLst>
                <a:ext uri="{63B3BB69-23CF-44E3-9099-C40C66FF867C}">
                  <a14:compatExt spid="_x0000_s2094"/>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27</xdr:row>
          <xdr:rowOff>57150</xdr:rowOff>
        </xdr:from>
        <xdr:to>
          <xdr:col>6</xdr:col>
          <xdr:colOff>1457325</xdr:colOff>
          <xdr:row>27</xdr:row>
          <xdr:rowOff>276225</xdr:rowOff>
        </xdr:to>
        <xdr:sp macro="" textlink="">
          <xdr:nvSpPr>
            <xdr:cNvPr id="2095" name="Button 47" hidden="1">
              <a:extLst>
                <a:ext uri="{63B3BB69-23CF-44E3-9099-C40C66FF867C}">
                  <a14:compatExt spid="_x0000_s2095"/>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28</xdr:row>
          <xdr:rowOff>57150</xdr:rowOff>
        </xdr:from>
        <xdr:to>
          <xdr:col>6</xdr:col>
          <xdr:colOff>1447800</xdr:colOff>
          <xdr:row>28</xdr:row>
          <xdr:rowOff>276225</xdr:rowOff>
        </xdr:to>
        <xdr:sp macro="" textlink="">
          <xdr:nvSpPr>
            <xdr:cNvPr id="2096" name="Button 48" hidden="1">
              <a:extLst>
                <a:ext uri="{63B3BB69-23CF-44E3-9099-C40C66FF867C}">
                  <a14:compatExt spid="_x0000_s2096"/>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29</xdr:row>
          <xdr:rowOff>57150</xdr:rowOff>
        </xdr:from>
        <xdr:to>
          <xdr:col>6</xdr:col>
          <xdr:colOff>1457325</xdr:colOff>
          <xdr:row>29</xdr:row>
          <xdr:rowOff>276225</xdr:rowOff>
        </xdr:to>
        <xdr:sp macro="" textlink="">
          <xdr:nvSpPr>
            <xdr:cNvPr id="2097" name="Button 49" hidden="1">
              <a:extLst>
                <a:ext uri="{63B3BB69-23CF-44E3-9099-C40C66FF867C}">
                  <a14:compatExt spid="_x0000_s2097"/>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30</xdr:row>
          <xdr:rowOff>57150</xdr:rowOff>
        </xdr:from>
        <xdr:to>
          <xdr:col>6</xdr:col>
          <xdr:colOff>1457325</xdr:colOff>
          <xdr:row>30</xdr:row>
          <xdr:rowOff>276225</xdr:rowOff>
        </xdr:to>
        <xdr:sp macro="" textlink="">
          <xdr:nvSpPr>
            <xdr:cNvPr id="2098" name="Button 50" hidden="1">
              <a:extLst>
                <a:ext uri="{63B3BB69-23CF-44E3-9099-C40C66FF867C}">
                  <a14:compatExt spid="_x0000_s2098"/>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76200</xdr:colOff>
          <xdr:row>31</xdr:row>
          <xdr:rowOff>57150</xdr:rowOff>
        </xdr:from>
        <xdr:to>
          <xdr:col>6</xdr:col>
          <xdr:colOff>1466850</xdr:colOff>
          <xdr:row>31</xdr:row>
          <xdr:rowOff>276225</xdr:rowOff>
        </xdr:to>
        <xdr:sp macro="" textlink="">
          <xdr:nvSpPr>
            <xdr:cNvPr id="2099" name="Button 51" hidden="1">
              <a:extLst>
                <a:ext uri="{63B3BB69-23CF-44E3-9099-C40C66FF867C}">
                  <a14:compatExt spid="_x0000_s2099"/>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85725</xdr:colOff>
          <xdr:row>32</xdr:row>
          <xdr:rowOff>47625</xdr:rowOff>
        </xdr:from>
        <xdr:to>
          <xdr:col>6</xdr:col>
          <xdr:colOff>1466850</xdr:colOff>
          <xdr:row>32</xdr:row>
          <xdr:rowOff>266700</xdr:rowOff>
        </xdr:to>
        <xdr:sp macro="" textlink="">
          <xdr:nvSpPr>
            <xdr:cNvPr id="2100" name="Button 52" hidden="1">
              <a:extLst>
                <a:ext uri="{63B3BB69-23CF-44E3-9099-C40C66FF867C}">
                  <a14:compatExt spid="_x0000_s2100"/>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16</xdr:row>
          <xdr:rowOff>47625</xdr:rowOff>
        </xdr:from>
        <xdr:to>
          <xdr:col>6</xdr:col>
          <xdr:colOff>1457325</xdr:colOff>
          <xdr:row>16</xdr:row>
          <xdr:rowOff>266700</xdr:rowOff>
        </xdr:to>
        <xdr:sp macro="" textlink="">
          <xdr:nvSpPr>
            <xdr:cNvPr id="2101" name="Button 53" hidden="1">
              <a:extLst>
                <a:ext uri="{63B3BB69-23CF-44E3-9099-C40C66FF867C}">
                  <a14:compatExt spid="_x0000_s2101"/>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Answer Unit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xdr:row>
          <xdr:rowOff>76200</xdr:rowOff>
        </xdr:from>
        <xdr:to>
          <xdr:col>7</xdr:col>
          <xdr:colOff>1028700</xdr:colOff>
          <xdr:row>1</xdr:row>
          <xdr:rowOff>266700</xdr:rowOff>
        </xdr:to>
        <xdr:sp macro="" textlink="">
          <xdr:nvSpPr>
            <xdr:cNvPr id="2102" name="Button 54" hidden="1">
              <a:extLst>
                <a:ext uri="{63B3BB69-23CF-44E3-9099-C40C66FF867C}">
                  <a14:compatExt spid="_x0000_s2102"/>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save and exit this workbook</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171450</xdr:colOff>
          <xdr:row>10</xdr:row>
          <xdr:rowOff>742950</xdr:rowOff>
        </xdr:from>
        <xdr:to>
          <xdr:col>2</xdr:col>
          <xdr:colOff>2047875</xdr:colOff>
          <xdr:row>10</xdr:row>
          <xdr:rowOff>981075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13</xdr:row>
          <xdr:rowOff>533400</xdr:rowOff>
        </xdr:from>
        <xdr:to>
          <xdr:col>2</xdr:col>
          <xdr:colOff>2066925</xdr:colOff>
          <xdr:row>13</xdr:row>
          <xdr:rowOff>742950</xdr:rowOff>
        </xdr:to>
        <xdr:sp macro="" textlink="">
          <xdr:nvSpPr>
            <xdr:cNvPr id="1027" name="Button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24</xdr:row>
          <xdr:rowOff>85725</xdr:rowOff>
        </xdr:from>
        <xdr:to>
          <xdr:col>2</xdr:col>
          <xdr:colOff>2076450</xdr:colOff>
          <xdr:row>25</xdr:row>
          <xdr:rowOff>104775</xdr:rowOff>
        </xdr:to>
        <xdr:sp macro="" textlink="">
          <xdr:nvSpPr>
            <xdr:cNvPr id="1028" name="Button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0</xdr:row>
          <xdr:rowOff>247650</xdr:rowOff>
        </xdr:from>
        <xdr:to>
          <xdr:col>2</xdr:col>
          <xdr:colOff>161925</xdr:colOff>
          <xdr:row>4</xdr:row>
          <xdr:rowOff>200025</xdr:rowOff>
        </xdr:to>
        <xdr:sp macro="" textlink="">
          <xdr:nvSpPr>
            <xdr:cNvPr id="1029" name="Button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print this table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114300</xdr:colOff>
          <xdr:row>35</xdr:row>
          <xdr:rowOff>66675</xdr:rowOff>
        </xdr:from>
        <xdr:to>
          <xdr:col>2</xdr:col>
          <xdr:colOff>2181225</xdr:colOff>
          <xdr:row>37</xdr:row>
          <xdr:rowOff>152400</xdr:rowOff>
        </xdr:to>
        <xdr:sp macro="" textlink="">
          <xdr:nvSpPr>
            <xdr:cNvPr id="1030" name="Button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arrange triggers</a:t>
              </a:r>
            </a:p>
            <a:p>
              <a:pPr algn="ctr" rtl="0">
                <a:defRPr sz="1000"/>
              </a:pPr>
              <a:r>
                <a:rPr lang="en-US" sz="1100" b="1" i="0" u="none" strike="noStrike" baseline="0">
                  <a:solidFill>
                    <a:srgbClr val="000000"/>
                  </a:solidFill>
                  <a:latin typeface="Arial Narrow"/>
                </a:rPr>
                <a:t>by frequency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41</xdr:row>
          <xdr:rowOff>933450</xdr:rowOff>
        </xdr:from>
        <xdr:to>
          <xdr:col>2</xdr:col>
          <xdr:colOff>2143125</xdr:colOff>
          <xdr:row>41</xdr:row>
          <xdr:rowOff>1152525</xdr:rowOff>
        </xdr:to>
        <xdr:sp macro="" textlink="">
          <xdr:nvSpPr>
            <xdr:cNvPr id="1031" name="Button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42</xdr:row>
          <xdr:rowOff>1162050</xdr:rowOff>
        </xdr:from>
        <xdr:to>
          <xdr:col>2</xdr:col>
          <xdr:colOff>2085975</xdr:colOff>
          <xdr:row>42</xdr:row>
          <xdr:rowOff>1362075</xdr:rowOff>
        </xdr:to>
        <xdr:sp macro="" textlink="">
          <xdr:nvSpPr>
            <xdr:cNvPr id="1032" name="Button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190500</xdr:colOff>
          <xdr:row>0</xdr:row>
          <xdr:rowOff>57150</xdr:rowOff>
        </xdr:from>
        <xdr:to>
          <xdr:col>4</xdr:col>
          <xdr:colOff>1343025</xdr:colOff>
          <xdr:row>5</xdr:row>
          <xdr:rowOff>19050</xdr:rowOff>
        </xdr:to>
        <xdr:sp macro="" textlink="">
          <xdr:nvSpPr>
            <xdr:cNvPr id="1033" name="Button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when done  answering general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123825</xdr:colOff>
          <xdr:row>10</xdr:row>
          <xdr:rowOff>285750</xdr:rowOff>
        </xdr:from>
        <xdr:to>
          <xdr:col>11</xdr:col>
          <xdr:colOff>257175</xdr:colOff>
          <xdr:row>13</xdr:row>
          <xdr:rowOff>428625</xdr:rowOff>
        </xdr:to>
        <xdr:sp macro="" textlink="">
          <xdr:nvSpPr>
            <xdr:cNvPr id="1035" name="Button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Delete all the General Question Answers</a:t>
              </a:r>
            </a:p>
            <a:p>
              <a:pPr algn="ctr" rtl="0">
                <a:defRPr sz="1000"/>
              </a:pPr>
              <a:r>
                <a:rPr lang="en-US" sz="1100" b="1" i="0" u="none" strike="noStrike" baseline="0">
                  <a:solidFill>
                    <a:srgbClr val="000000"/>
                  </a:solidFill>
                  <a:latin typeface="Arial Narrow"/>
                </a:rPr>
                <a:t>-Admin use only-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1714500</xdr:colOff>
          <xdr:row>0</xdr:row>
          <xdr:rowOff>57150</xdr:rowOff>
        </xdr:from>
        <xdr:to>
          <xdr:col>4</xdr:col>
          <xdr:colOff>2790825</xdr:colOff>
          <xdr:row>4</xdr:row>
          <xdr:rowOff>200025</xdr:rowOff>
        </xdr:to>
        <xdr:sp macro="" textlink="">
          <xdr:nvSpPr>
            <xdr:cNvPr id="1036" name="Button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save and exit this workbook</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0</xdr:row>
          <xdr:rowOff>228600</xdr:rowOff>
        </xdr:from>
        <xdr:to>
          <xdr:col>2</xdr:col>
          <xdr:colOff>323850</xdr:colOff>
          <xdr:row>5</xdr:row>
          <xdr:rowOff>0</xdr:rowOff>
        </xdr:to>
        <xdr:sp macro="" textlink="">
          <xdr:nvSpPr>
            <xdr:cNvPr id="4097" name="Button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Narrow"/>
                </a:rPr>
                <a:t>Click here to print this table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11</xdr:row>
          <xdr:rowOff>152400</xdr:rowOff>
        </xdr:from>
        <xdr:to>
          <xdr:col>2</xdr:col>
          <xdr:colOff>2190750</xdr:colOff>
          <xdr:row>13</xdr:row>
          <xdr:rowOff>38100</xdr:rowOff>
        </xdr:to>
        <xdr:sp macro="" textlink="">
          <xdr:nvSpPr>
            <xdr:cNvPr id="4099" name="Button 3" hidden="1">
              <a:extLst>
                <a:ext uri="{63B3BB69-23CF-44E3-9099-C40C66FF867C}">
                  <a14:compatExt spid="_x0000_s4099"/>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1009650</xdr:colOff>
          <xdr:row>0</xdr:row>
          <xdr:rowOff>257175</xdr:rowOff>
        </xdr:from>
        <xdr:to>
          <xdr:col>4</xdr:col>
          <xdr:colOff>400050</xdr:colOff>
          <xdr:row>1</xdr:row>
          <xdr:rowOff>247650</xdr:rowOff>
        </xdr:to>
        <xdr:sp macro="" textlink="">
          <xdr:nvSpPr>
            <xdr:cNvPr id="4121" name="Button 25" hidden="1">
              <a:extLst>
                <a:ext uri="{63B3BB69-23CF-44E3-9099-C40C66FF867C}">
                  <a14:compatExt spid="_x0000_s412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Narrow"/>
                </a:rPr>
                <a:t>Click here to answer Qs on another unit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923925</xdr:colOff>
          <xdr:row>0</xdr:row>
          <xdr:rowOff>104775</xdr:rowOff>
        </xdr:from>
        <xdr:to>
          <xdr:col>4</xdr:col>
          <xdr:colOff>2076450</xdr:colOff>
          <xdr:row>4</xdr:row>
          <xdr:rowOff>171450</xdr:rowOff>
        </xdr:to>
        <xdr:sp macro="" textlink="">
          <xdr:nvSpPr>
            <xdr:cNvPr id="4122" name="Button 26" hidden="1">
              <a:extLst>
                <a:ext uri="{63B3BB69-23CF-44E3-9099-C40C66FF867C}">
                  <a14:compatExt spid="_x0000_s4122"/>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Narrow"/>
                </a:rPr>
                <a:t>Click here to save and exit this workbook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104775</xdr:colOff>
          <xdr:row>19</xdr:row>
          <xdr:rowOff>104775</xdr:rowOff>
        </xdr:from>
        <xdr:to>
          <xdr:col>2</xdr:col>
          <xdr:colOff>2162175</xdr:colOff>
          <xdr:row>21</xdr:row>
          <xdr:rowOff>9525</xdr:rowOff>
        </xdr:to>
        <xdr:sp macro="" textlink="">
          <xdr:nvSpPr>
            <xdr:cNvPr id="4123" name="Button 27" hidden="1">
              <a:extLst>
                <a:ext uri="{63B3BB69-23CF-44E3-9099-C40C66FF867C}">
                  <a14:compatExt spid="_x0000_s4123"/>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30</xdr:row>
          <xdr:rowOff>171450</xdr:rowOff>
        </xdr:from>
        <xdr:to>
          <xdr:col>2</xdr:col>
          <xdr:colOff>2228850</xdr:colOff>
          <xdr:row>32</xdr:row>
          <xdr:rowOff>19050</xdr:rowOff>
        </xdr:to>
        <xdr:sp macro="" textlink="">
          <xdr:nvSpPr>
            <xdr:cNvPr id="4125" name="Button 29" hidden="1">
              <a:extLst>
                <a:ext uri="{63B3BB69-23CF-44E3-9099-C40C66FF867C}">
                  <a14:compatExt spid="_x0000_s4125"/>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75</xdr:row>
          <xdr:rowOff>590550</xdr:rowOff>
        </xdr:from>
        <xdr:to>
          <xdr:col>2</xdr:col>
          <xdr:colOff>2133600</xdr:colOff>
          <xdr:row>75</xdr:row>
          <xdr:rowOff>790575</xdr:rowOff>
        </xdr:to>
        <xdr:sp macro="" textlink="">
          <xdr:nvSpPr>
            <xdr:cNvPr id="4126" name="Button 30" hidden="1">
              <a:extLst>
                <a:ext uri="{63B3BB69-23CF-44E3-9099-C40C66FF867C}">
                  <a14:compatExt spid="_x0000_s4126"/>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49</xdr:row>
          <xdr:rowOff>95250</xdr:rowOff>
        </xdr:from>
        <xdr:to>
          <xdr:col>2</xdr:col>
          <xdr:colOff>2162175</xdr:colOff>
          <xdr:row>50</xdr:row>
          <xdr:rowOff>142875</xdr:rowOff>
        </xdr:to>
        <xdr:sp macro="" textlink="">
          <xdr:nvSpPr>
            <xdr:cNvPr id="4135" name="Button 39" hidden="1">
              <a:extLst>
                <a:ext uri="{63B3BB69-23CF-44E3-9099-C40C66FF867C}">
                  <a14:compatExt spid="_x0000_s4135"/>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44</xdr:row>
          <xdr:rowOff>742950</xdr:rowOff>
        </xdr:from>
        <xdr:to>
          <xdr:col>2</xdr:col>
          <xdr:colOff>2200275</xdr:colOff>
          <xdr:row>44</xdr:row>
          <xdr:rowOff>971550</xdr:rowOff>
        </xdr:to>
        <xdr:sp macro="" textlink="">
          <xdr:nvSpPr>
            <xdr:cNvPr id="4136" name="Button 40" hidden="1">
              <a:extLst>
                <a:ext uri="{63B3BB69-23CF-44E3-9099-C40C66FF867C}">
                  <a14:compatExt spid="_x0000_s4136"/>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37</xdr:row>
          <xdr:rowOff>552450</xdr:rowOff>
        </xdr:from>
        <xdr:to>
          <xdr:col>2</xdr:col>
          <xdr:colOff>2171700</xdr:colOff>
          <xdr:row>37</xdr:row>
          <xdr:rowOff>762000</xdr:rowOff>
        </xdr:to>
        <xdr:sp macro="" textlink="">
          <xdr:nvSpPr>
            <xdr:cNvPr id="4138" name="Button 42" hidden="1">
              <a:extLst>
                <a:ext uri="{63B3BB69-23CF-44E3-9099-C40C66FF867C}">
                  <a14:compatExt spid="_x0000_s4138"/>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38</xdr:row>
          <xdr:rowOff>533400</xdr:rowOff>
        </xdr:from>
        <xdr:to>
          <xdr:col>2</xdr:col>
          <xdr:colOff>2181225</xdr:colOff>
          <xdr:row>38</xdr:row>
          <xdr:rowOff>742950</xdr:rowOff>
        </xdr:to>
        <xdr:sp macro="" textlink="">
          <xdr:nvSpPr>
            <xdr:cNvPr id="4139" name="Button 43" hidden="1">
              <a:extLst>
                <a:ext uri="{63B3BB69-23CF-44E3-9099-C40C66FF867C}">
                  <a14:compatExt spid="_x0000_s4139"/>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43</xdr:row>
          <xdr:rowOff>266700</xdr:rowOff>
        </xdr:from>
        <xdr:to>
          <xdr:col>2</xdr:col>
          <xdr:colOff>2200275</xdr:colOff>
          <xdr:row>43</xdr:row>
          <xdr:rowOff>476250</xdr:rowOff>
        </xdr:to>
        <xdr:sp macro="" textlink="">
          <xdr:nvSpPr>
            <xdr:cNvPr id="4140" name="Button 44" hidden="1">
              <a:extLst>
                <a:ext uri="{63B3BB69-23CF-44E3-9099-C40C66FF867C}">
                  <a14:compatExt spid="_x0000_s4140"/>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161925</xdr:colOff>
          <xdr:row>13</xdr:row>
          <xdr:rowOff>95250</xdr:rowOff>
        </xdr:from>
        <xdr:to>
          <xdr:col>11</xdr:col>
          <xdr:colOff>428625</xdr:colOff>
          <xdr:row>21</xdr:row>
          <xdr:rowOff>76200</xdr:rowOff>
        </xdr:to>
        <xdr:sp macro="" textlink="">
          <xdr:nvSpPr>
            <xdr:cNvPr id="4144" name="Button 48" hidden="1">
              <a:extLst>
                <a:ext uri="{63B3BB69-23CF-44E3-9099-C40C66FF867C}">
                  <a14:compatExt spid="_x0000_s4144"/>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Narrow"/>
                </a:rPr>
                <a:t>Click here to Delete all UNIT-Specific Data for this unit ONLY</a:t>
              </a:r>
            </a:p>
            <a:p>
              <a:pPr algn="ctr" rtl="0">
                <a:defRPr sz="1000"/>
              </a:pPr>
              <a:r>
                <a:rPr lang="en-US" sz="1000" b="1" i="0" u="none" strike="noStrike" baseline="0">
                  <a:solidFill>
                    <a:srgbClr val="000000"/>
                  </a:solidFill>
                  <a:latin typeface="Arial Narrow"/>
                </a:rPr>
                <a:t>-admin use only-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76</xdr:row>
          <xdr:rowOff>561975</xdr:rowOff>
        </xdr:from>
        <xdr:to>
          <xdr:col>2</xdr:col>
          <xdr:colOff>2152650</xdr:colOff>
          <xdr:row>76</xdr:row>
          <xdr:rowOff>762000</xdr:rowOff>
        </xdr:to>
        <xdr:sp macro="" textlink="">
          <xdr:nvSpPr>
            <xdr:cNvPr id="4145" name="Button 49" hidden="1">
              <a:extLst>
                <a:ext uri="{63B3BB69-23CF-44E3-9099-C40C66FF867C}">
                  <a14:compatExt spid="_x0000_s4145"/>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80</xdr:row>
          <xdr:rowOff>428625</xdr:rowOff>
        </xdr:from>
        <xdr:to>
          <xdr:col>2</xdr:col>
          <xdr:colOff>2171700</xdr:colOff>
          <xdr:row>80</xdr:row>
          <xdr:rowOff>657225</xdr:rowOff>
        </xdr:to>
        <xdr:sp macro="" textlink="">
          <xdr:nvSpPr>
            <xdr:cNvPr id="4148" name="Button 52" hidden="1">
              <a:extLst>
                <a:ext uri="{63B3BB69-23CF-44E3-9099-C40C66FF867C}">
                  <a14:compatExt spid="_x0000_s4148"/>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124</xdr:row>
          <xdr:rowOff>95250</xdr:rowOff>
        </xdr:from>
        <xdr:to>
          <xdr:col>2</xdr:col>
          <xdr:colOff>2124075</xdr:colOff>
          <xdr:row>125</xdr:row>
          <xdr:rowOff>152400</xdr:rowOff>
        </xdr:to>
        <xdr:sp macro="" textlink="">
          <xdr:nvSpPr>
            <xdr:cNvPr id="4149" name="Button 53" hidden="1">
              <a:extLst>
                <a:ext uri="{63B3BB69-23CF-44E3-9099-C40C66FF867C}">
                  <a14:compatExt spid="_x0000_s4149"/>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81</xdr:row>
          <xdr:rowOff>704850</xdr:rowOff>
        </xdr:from>
        <xdr:to>
          <xdr:col>2</xdr:col>
          <xdr:colOff>2171700</xdr:colOff>
          <xdr:row>81</xdr:row>
          <xdr:rowOff>904875</xdr:rowOff>
        </xdr:to>
        <xdr:sp macro="" textlink="">
          <xdr:nvSpPr>
            <xdr:cNvPr id="4150" name="Button 54" hidden="1">
              <a:extLst>
                <a:ext uri="{63B3BB69-23CF-44E3-9099-C40C66FF867C}">
                  <a14:compatExt spid="_x0000_s4150"/>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119</xdr:row>
          <xdr:rowOff>771525</xdr:rowOff>
        </xdr:from>
        <xdr:to>
          <xdr:col>2</xdr:col>
          <xdr:colOff>2152650</xdr:colOff>
          <xdr:row>119</xdr:row>
          <xdr:rowOff>1009650</xdr:rowOff>
        </xdr:to>
        <xdr:sp macro="" textlink="">
          <xdr:nvSpPr>
            <xdr:cNvPr id="4151" name="Button 55" hidden="1">
              <a:extLst>
                <a:ext uri="{63B3BB69-23CF-44E3-9099-C40C66FF867C}">
                  <a14:compatExt spid="_x0000_s4151"/>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118</xdr:row>
          <xdr:rowOff>247650</xdr:rowOff>
        </xdr:from>
        <xdr:to>
          <xdr:col>2</xdr:col>
          <xdr:colOff>2152650</xdr:colOff>
          <xdr:row>118</xdr:row>
          <xdr:rowOff>476250</xdr:rowOff>
        </xdr:to>
        <xdr:sp macro="" textlink="">
          <xdr:nvSpPr>
            <xdr:cNvPr id="4152" name="Button 56" hidden="1">
              <a:extLst>
                <a:ext uri="{63B3BB69-23CF-44E3-9099-C40C66FF867C}">
                  <a14:compatExt spid="_x0000_s4152"/>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190500</xdr:colOff>
          <xdr:row>86</xdr:row>
          <xdr:rowOff>133350</xdr:rowOff>
        </xdr:from>
        <xdr:to>
          <xdr:col>2</xdr:col>
          <xdr:colOff>2190750</xdr:colOff>
          <xdr:row>88</xdr:row>
          <xdr:rowOff>19050</xdr:rowOff>
        </xdr:to>
        <xdr:sp macro="" textlink="">
          <xdr:nvSpPr>
            <xdr:cNvPr id="4153" name="Button 57" hidden="1">
              <a:extLst>
                <a:ext uri="{63B3BB69-23CF-44E3-9099-C40C66FF867C}">
                  <a14:compatExt spid="_x0000_s4153"/>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112</xdr:row>
          <xdr:rowOff>514350</xdr:rowOff>
        </xdr:from>
        <xdr:to>
          <xdr:col>2</xdr:col>
          <xdr:colOff>2152650</xdr:colOff>
          <xdr:row>112</xdr:row>
          <xdr:rowOff>742950</xdr:rowOff>
        </xdr:to>
        <xdr:sp macro="" textlink="">
          <xdr:nvSpPr>
            <xdr:cNvPr id="4154" name="Button 58" hidden="1">
              <a:extLst>
                <a:ext uri="{63B3BB69-23CF-44E3-9099-C40C66FF867C}">
                  <a14:compatExt spid="_x0000_s4154"/>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113</xdr:row>
          <xdr:rowOff>571500</xdr:rowOff>
        </xdr:from>
        <xdr:to>
          <xdr:col>2</xdr:col>
          <xdr:colOff>2152650</xdr:colOff>
          <xdr:row>113</xdr:row>
          <xdr:rowOff>790575</xdr:rowOff>
        </xdr:to>
        <xdr:sp macro="" textlink="">
          <xdr:nvSpPr>
            <xdr:cNvPr id="4155" name="Button 59" hidden="1">
              <a:extLst>
                <a:ext uri="{63B3BB69-23CF-44E3-9099-C40C66FF867C}">
                  <a14:compatExt spid="_x0000_s4155"/>
                </a:ext>
              </a:extLst>
            </xdr:cNvPr>
            <xdr:cNvSpPr/>
          </xdr:nvSpPr>
          <xdr:spPr>
            <a:xfrm>
              <a:off x="0" y="0"/>
              <a:ext cx="0" cy="0"/>
            </a:xfrm>
            <a:prstGeom prst="rect">
              <a:avLst/>
            </a:prstGeom>
          </xdr:spPr>
          <xdr:txBody>
            <a:bodyPr vertOverflow="clip" wrap="square" lIns="27432" tIns="32004" rIns="27432" bIns="32004" anchor="ctr" upright="1"/>
            <a:lstStyle/>
            <a:p>
              <a:pPr algn="ctr" rtl="0">
                <a:defRPr sz="1000"/>
              </a:pPr>
              <a:r>
                <a:rPr lang="en-US" sz="1100" b="1" i="0" u="none" strike="noStrike" baseline="0">
                  <a:solidFill>
                    <a:srgbClr val="000000"/>
                  </a:solidFill>
                  <a:latin typeface="Arial Narrow"/>
                </a:rPr>
                <a:t>Click here to answer</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4.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2" Type="http://schemas.openxmlformats.org/officeDocument/2006/relationships/drawing" Target="../drawings/drawing4.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4.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E16"/>
  <sheetViews>
    <sheetView workbookViewId="0">
      <pane ySplit="1" topLeftCell="A14" activePane="bottomLeft" state="frozen"/>
      <selection pane="bottomLeft"/>
    </sheetView>
  </sheetViews>
  <sheetFormatPr defaultColWidth="8.85546875" defaultRowHeight="15.75" x14ac:dyDescent="0.25"/>
  <cols>
    <col min="1" max="1" width="2.85546875" style="22" customWidth="1"/>
    <col min="2" max="2" width="16" style="22" customWidth="1"/>
    <col min="3" max="3" width="19.42578125" style="22" customWidth="1"/>
    <col min="4" max="4" width="33.7109375" style="22" customWidth="1"/>
    <col min="5" max="5" width="23.7109375" style="22" customWidth="1"/>
    <col min="6" max="16384" width="8.85546875" style="22"/>
  </cols>
  <sheetData>
    <row r="1" spans="1:5" ht="20.45" customHeight="1" thickTop="1" thickBot="1" x14ac:dyDescent="0.3">
      <c r="A1" s="1"/>
      <c r="B1" s="264" t="s">
        <v>164</v>
      </c>
      <c r="C1" s="310" t="s">
        <v>71</v>
      </c>
      <c r="D1" s="311" t="s">
        <v>325</v>
      </c>
      <c r="E1" s="302" t="str">
        <f>Central_Control!H1</f>
        <v>Not Completed</v>
      </c>
    </row>
    <row r="2" spans="1:5" ht="22.15" customHeight="1" thickTop="1" x14ac:dyDescent="0.25">
      <c r="A2" s="333" t="s">
        <v>70</v>
      </c>
      <c r="B2" s="333"/>
      <c r="C2" s="333"/>
      <c r="D2" s="333"/>
      <c r="E2" s="333"/>
    </row>
    <row r="3" spans="1:5" ht="21" customHeight="1" x14ac:dyDescent="0.3">
      <c r="A3" s="320" t="s">
        <v>39</v>
      </c>
      <c r="B3" s="320"/>
      <c r="C3" s="320"/>
      <c r="D3" s="320"/>
      <c r="E3" s="320"/>
    </row>
    <row r="4" spans="1:5" ht="87.6" customHeight="1" x14ac:dyDescent="0.25">
      <c r="B4" s="335" t="s">
        <v>324</v>
      </c>
      <c r="C4" s="335"/>
      <c r="D4" s="335"/>
      <c r="E4" s="335"/>
    </row>
    <row r="5" spans="1:5" ht="21" customHeight="1" x14ac:dyDescent="0.25">
      <c r="A5" s="333" t="s">
        <v>40</v>
      </c>
      <c r="B5" s="333"/>
      <c r="C5" s="333"/>
      <c r="D5" s="333"/>
      <c r="E5" s="333"/>
    </row>
    <row r="6" spans="1:5" ht="63" customHeight="1" x14ac:dyDescent="0.25">
      <c r="B6" s="336" t="s">
        <v>125</v>
      </c>
      <c r="C6" s="336"/>
      <c r="D6" s="336"/>
      <c r="E6" s="336"/>
    </row>
    <row r="7" spans="1:5" ht="21" customHeight="1" x14ac:dyDescent="0.25">
      <c r="A7" s="334" t="s">
        <v>58</v>
      </c>
      <c r="B7" s="334"/>
      <c r="C7" s="334"/>
      <c r="D7" s="334"/>
      <c r="E7" s="334"/>
    </row>
    <row r="8" spans="1:5" ht="220.15" customHeight="1" x14ac:dyDescent="0.25">
      <c r="B8" s="335" t="s">
        <v>328</v>
      </c>
      <c r="C8" s="335"/>
      <c r="D8" s="335"/>
      <c r="E8" s="335"/>
    </row>
    <row r="9" spans="1:5" ht="21" customHeight="1" x14ac:dyDescent="0.25">
      <c r="A9" s="334" t="s">
        <v>340</v>
      </c>
      <c r="B9" s="334"/>
      <c r="C9" s="334"/>
      <c r="D9" s="334"/>
      <c r="E9" s="334"/>
    </row>
    <row r="10" spans="1:5" ht="60" customHeight="1" x14ac:dyDescent="0.25">
      <c r="B10" s="335" t="s">
        <v>326</v>
      </c>
      <c r="C10" s="335"/>
      <c r="D10" s="335"/>
      <c r="E10" s="335"/>
    </row>
    <row r="11" spans="1:5" ht="21" customHeight="1" x14ac:dyDescent="0.25">
      <c r="A11" s="334" t="s">
        <v>59</v>
      </c>
      <c r="B11" s="334"/>
      <c r="C11" s="334"/>
      <c r="D11" s="334"/>
      <c r="E11" s="334"/>
    </row>
    <row r="12" spans="1:5" ht="68.45" customHeight="1" x14ac:dyDescent="0.25">
      <c r="B12" s="335" t="s">
        <v>327</v>
      </c>
      <c r="C12" s="335"/>
      <c r="D12" s="335"/>
      <c r="E12" s="335"/>
    </row>
    <row r="13" spans="1:5" ht="21" customHeight="1" x14ac:dyDescent="0.25">
      <c r="A13" s="334" t="s">
        <v>60</v>
      </c>
      <c r="B13" s="334"/>
      <c r="C13" s="334"/>
      <c r="D13" s="334"/>
      <c r="E13" s="334"/>
    </row>
    <row r="14" spans="1:5" ht="30.6" customHeight="1" x14ac:dyDescent="0.25">
      <c r="B14" s="335" t="s">
        <v>61</v>
      </c>
      <c r="C14" s="335"/>
      <c r="D14" s="335"/>
      <c r="E14" s="335"/>
    </row>
    <row r="15" spans="1:5" ht="21" customHeight="1" x14ac:dyDescent="0.25">
      <c r="A15" s="334" t="s">
        <v>62</v>
      </c>
      <c r="B15" s="334"/>
      <c r="C15" s="334"/>
      <c r="D15" s="334"/>
      <c r="E15" s="334"/>
    </row>
    <row r="16" spans="1:5" ht="88.15" customHeight="1" x14ac:dyDescent="0.25">
      <c r="B16" s="335" t="s">
        <v>332</v>
      </c>
      <c r="C16" s="335"/>
      <c r="D16" s="335"/>
      <c r="E16" s="335"/>
    </row>
  </sheetData>
  <mergeCells count="14">
    <mergeCell ref="B14:E14"/>
    <mergeCell ref="B16:E16"/>
    <mergeCell ref="B4:E4"/>
    <mergeCell ref="B6:E6"/>
    <mergeCell ref="B8:E8"/>
    <mergeCell ref="A9:E9"/>
    <mergeCell ref="A11:E11"/>
    <mergeCell ref="A13:E13"/>
    <mergeCell ref="A15:E15"/>
    <mergeCell ref="A2:E2"/>
    <mergeCell ref="A5:E5"/>
    <mergeCell ref="A7:E7"/>
    <mergeCell ref="B10:E10"/>
    <mergeCell ref="B12:E12"/>
  </mergeCells>
  <pageMargins left="0.56999999999999995" right="0.62" top="0.62" bottom="0.75" header="0.3" footer="0.3"/>
  <pageSetup orientation="portrait" r:id="rId1"/>
  <headerFooter>
    <oddFooter>&amp;C&amp;P of &amp;N</oddFooter>
  </headerFooter>
  <rowBreaks count="1" manualBreakCount="1">
    <brk id="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PrintInstructions">
                <anchor moveWithCells="1" sizeWithCells="1">
                  <from>
                    <xdr:col>3</xdr:col>
                    <xdr:colOff>1543050</xdr:colOff>
                    <xdr:row>1</xdr:row>
                    <xdr:rowOff>95250</xdr:rowOff>
                  </from>
                  <to>
                    <xdr:col>4</xdr:col>
                    <xdr:colOff>2276475</xdr:colOff>
                    <xdr:row>2</xdr:row>
                    <xdr:rowOff>123825</xdr:rowOff>
                  </to>
                </anchor>
              </controlPr>
            </control>
          </mc:Choice>
        </mc:AlternateContent>
        <mc:AlternateContent xmlns:mc="http://schemas.openxmlformats.org/markup-compatibility/2006">
          <mc:Choice Requires="x14">
            <control shapeId="5122" r:id="rId5" name="Button 2">
              <controlPr defaultSize="0" print="0" autoFill="0" autoPict="0" macro="[0]!CentralControl">
                <anchor moveWithCells="1" sizeWithCells="1">
                  <from>
                    <xdr:col>3</xdr:col>
                    <xdr:colOff>1019175</xdr:colOff>
                    <xdr:row>16</xdr:row>
                    <xdr:rowOff>19050</xdr:rowOff>
                  </from>
                  <to>
                    <xdr:col>4</xdr:col>
                    <xdr:colOff>2038350</xdr:colOff>
                    <xdr:row>17</xdr:row>
                    <xdr:rowOff>114300</xdr:rowOff>
                  </to>
                </anchor>
              </controlPr>
            </control>
          </mc:Choice>
        </mc:AlternateContent>
        <mc:AlternateContent xmlns:mc="http://schemas.openxmlformats.org/markup-compatibility/2006">
          <mc:Choice Requires="x14">
            <control shapeId="5123" r:id="rId6" name="Button 3">
              <controlPr defaultSize="0" print="0" autoFill="0" autoPict="0" macro="[0]!PrintQSets">
                <anchor moveWithCells="1" sizeWithCells="1">
                  <from>
                    <xdr:col>1</xdr:col>
                    <xdr:colOff>66675</xdr:colOff>
                    <xdr:row>16</xdr:row>
                    <xdr:rowOff>0</xdr:rowOff>
                  </from>
                  <to>
                    <xdr:col>3</xdr:col>
                    <xdr:colOff>228600</xdr:colOff>
                    <xdr:row>17</xdr:row>
                    <xdr:rowOff>104775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121"/>
  <sheetViews>
    <sheetView workbookViewId="0">
      <selection activeCell="A8" sqref="A8:C121"/>
    </sheetView>
  </sheetViews>
  <sheetFormatPr defaultColWidth="8.85546875" defaultRowHeight="12.75" x14ac:dyDescent="0.2"/>
  <cols>
    <col min="1" max="1" width="9.7109375" style="37" customWidth="1"/>
    <col min="2" max="2" width="51.7109375" style="37" customWidth="1"/>
    <col min="3" max="3" width="37.42578125" style="37" customWidth="1"/>
    <col min="4" max="16384" width="8.85546875" style="37"/>
  </cols>
  <sheetData>
    <row r="1" spans="1:3" ht="16.5" x14ac:dyDescent="0.3">
      <c r="A1" s="4" t="s">
        <v>331</v>
      </c>
    </row>
    <row r="2" spans="1:3" ht="17.25" thickBot="1" x14ac:dyDescent="0.35">
      <c r="A2" s="10" t="s">
        <v>20</v>
      </c>
    </row>
    <row r="3" spans="1:3" hidden="1" x14ac:dyDescent="0.2"/>
    <row r="4" spans="1:3" hidden="1" x14ac:dyDescent="0.2"/>
    <row r="5" spans="1:3" hidden="1" x14ac:dyDescent="0.2"/>
    <row r="6" spans="1:3" hidden="1" x14ac:dyDescent="0.2"/>
    <row r="7" spans="1:3" ht="13.5" hidden="1" thickBot="1" x14ac:dyDescent="0.25"/>
    <row r="8" spans="1:3" ht="15.6" customHeight="1" thickBot="1" x14ac:dyDescent="0.25">
      <c r="A8" s="380" t="s">
        <v>235</v>
      </c>
      <c r="B8" s="381"/>
      <c r="C8" s="382"/>
    </row>
    <row r="9" spans="1:3" ht="16.149999999999999" customHeight="1" thickBot="1" x14ac:dyDescent="0.25">
      <c r="A9" s="380" t="s">
        <v>227</v>
      </c>
      <c r="B9" s="381"/>
      <c r="C9" s="382"/>
    </row>
    <row r="10" spans="1:3" ht="13.5" thickBot="1" x14ac:dyDescent="0.25">
      <c r="A10" s="383" t="s">
        <v>228</v>
      </c>
      <c r="B10" s="384"/>
      <c r="C10" s="306" t="s">
        <v>21</v>
      </c>
    </row>
    <row r="11" spans="1:3" ht="15" customHeight="1" thickBot="1" x14ac:dyDescent="0.25">
      <c r="A11" s="385" t="s">
        <v>237</v>
      </c>
      <c r="B11" s="390" t="str">
        <f>U!D11</f>
        <v>Please identify the type of dwelling (check one):</v>
      </c>
      <c r="C11" s="236" t="str">
        <f>U!E11</f>
        <v xml:space="preserve">a. Detached Single Family House </v>
      </c>
    </row>
    <row r="12" spans="1:3" ht="15" customHeight="1" thickBot="1" x14ac:dyDescent="0.25">
      <c r="A12" s="385"/>
      <c r="B12" s="390"/>
      <c r="C12" s="237" t="str">
        <f>U!E12</f>
        <v>b. Duplex/Triplex</v>
      </c>
    </row>
    <row r="13" spans="1:3" ht="15" customHeight="1" thickBot="1" x14ac:dyDescent="0.25">
      <c r="A13" s="385"/>
      <c r="B13" s="390"/>
      <c r="C13" s="237" t="str">
        <f>U!E13</f>
        <v>c. Row House/Town House</v>
      </c>
    </row>
    <row r="14" spans="1:3" ht="15" customHeight="1" thickBot="1" x14ac:dyDescent="0.25">
      <c r="A14" s="385"/>
      <c r="B14" s="390"/>
      <c r="C14" s="237" t="str">
        <f>U!E14</f>
        <v>d. Low Rise Apartment (1-3 Floors)</v>
      </c>
    </row>
    <row r="15" spans="1:3" ht="15" customHeight="1" thickBot="1" x14ac:dyDescent="0.25">
      <c r="A15" s="385"/>
      <c r="B15" s="390"/>
      <c r="C15" s="237" t="str">
        <f>U!E15</f>
        <v>e. High Rise Apartment (&gt;3 Floors)</v>
      </c>
    </row>
    <row r="16" spans="1:3" ht="15" customHeight="1" thickBot="1" x14ac:dyDescent="0.25">
      <c r="A16" s="385"/>
      <c r="B16" s="390"/>
      <c r="C16" s="237" t="str">
        <f>U!E16</f>
        <v>f. Mobile/Manufactured Home</v>
      </c>
    </row>
    <row r="17" spans="1:3" ht="15" customHeight="1" thickBot="1" x14ac:dyDescent="0.25">
      <c r="A17" s="385"/>
      <c r="B17" s="391"/>
      <c r="C17" s="238" t="str">
        <f>U!E17</f>
        <v>g. Other</v>
      </c>
    </row>
    <row r="18" spans="1:3" ht="15" customHeight="1" thickBot="1" x14ac:dyDescent="0.25">
      <c r="A18" s="385" t="s">
        <v>238</v>
      </c>
      <c r="B18" s="389" t="str">
        <f>U!D18</f>
        <v>Please identify the construction date of this unit (check one):</v>
      </c>
      <c r="C18" s="236" t="str">
        <f>U!E18</f>
        <v>a. 1990 to Present</v>
      </c>
    </row>
    <row r="19" spans="1:3" ht="15" customHeight="1" thickBot="1" x14ac:dyDescent="0.25">
      <c r="A19" s="385"/>
      <c r="B19" s="390"/>
      <c r="C19" s="237" t="str">
        <f>U!E19</f>
        <v>b. Between 1978 and 1989</v>
      </c>
    </row>
    <row r="20" spans="1:3" ht="15" customHeight="1" thickBot="1" x14ac:dyDescent="0.25">
      <c r="A20" s="385"/>
      <c r="B20" s="390"/>
      <c r="C20" s="237" t="str">
        <f>U!E20</f>
        <v>c. Between 1960 and 1977</v>
      </c>
    </row>
    <row r="21" spans="1:3" ht="15" customHeight="1" thickBot="1" x14ac:dyDescent="0.25">
      <c r="A21" s="385"/>
      <c r="B21" s="390"/>
      <c r="C21" s="237" t="str">
        <f>U!E21</f>
        <v>d. Between 1946 and 1959</v>
      </c>
    </row>
    <row r="22" spans="1:3" ht="15" customHeight="1" thickBot="1" x14ac:dyDescent="0.25">
      <c r="A22" s="385"/>
      <c r="B22" s="390"/>
      <c r="C22" s="237" t="str">
        <f>U!E22</f>
        <v>e. Between 1940 and 1945</v>
      </c>
    </row>
    <row r="23" spans="1:3" ht="15" customHeight="1" thickBot="1" x14ac:dyDescent="0.25">
      <c r="A23" s="385"/>
      <c r="B23" s="390"/>
      <c r="C23" s="237" t="str">
        <f>U!E23</f>
        <v>f. 1939 or Before</v>
      </c>
    </row>
    <row r="24" spans="1:3" ht="15" customHeight="1" thickBot="1" x14ac:dyDescent="0.25">
      <c r="A24" s="385"/>
      <c r="B24" s="391"/>
      <c r="C24" s="238" t="str">
        <f>U!E24</f>
        <v>g. Don’t Know</v>
      </c>
    </row>
    <row r="25" spans="1:3" ht="15" customHeight="1" thickBot="1" x14ac:dyDescent="0.25">
      <c r="A25" s="385" t="s">
        <v>239</v>
      </c>
      <c r="B25" s="386" t="str">
        <f>U!D25</f>
        <v>After conducting lead hazard control in this unit, what cleaning or other procedures did you use to reduce/eliminate remaining lead dust hazards before clearance testing (check all that apply)?"</v>
      </c>
      <c r="C25" s="236" t="str">
        <f>U!E25</f>
        <v>a. HEPA vacuuming</v>
      </c>
    </row>
    <row r="26" spans="1:3" ht="15" customHeight="1" thickBot="1" x14ac:dyDescent="0.25">
      <c r="A26" s="385"/>
      <c r="B26" s="387"/>
      <c r="C26" s="237" t="str">
        <f>U!E26</f>
        <v>b. HEPA/Wet wash/HEPA cycle</v>
      </c>
    </row>
    <row r="27" spans="1:3" ht="15" customHeight="1" thickBot="1" x14ac:dyDescent="0.25">
      <c r="A27" s="385"/>
      <c r="B27" s="387"/>
      <c r="C27" s="237" t="str">
        <f>U!E27</f>
        <v xml:space="preserve">c. Wet detergent wash using trisodium phosphate </v>
      </c>
    </row>
    <row r="28" spans="1:3" ht="15" customHeight="1" thickBot="1" x14ac:dyDescent="0.25">
      <c r="A28" s="385"/>
      <c r="B28" s="387"/>
      <c r="C28" s="237" t="str">
        <f>U!E28</f>
        <v>d. Wet detergent wash using a general purpose cleaner</v>
      </c>
    </row>
    <row r="29" spans="1:3" ht="15" customHeight="1" thickBot="1" x14ac:dyDescent="0.25">
      <c r="A29" s="385"/>
      <c r="B29" s="387"/>
      <c r="C29" s="237" t="str">
        <f>U!E29</f>
        <v>e. Seal flooring</v>
      </c>
    </row>
    <row r="30" spans="1:3" ht="15" customHeight="1" thickBot="1" x14ac:dyDescent="0.25">
      <c r="A30" s="385"/>
      <c r="B30" s="387"/>
      <c r="C30" s="237" t="str">
        <f>U!E30</f>
        <v>f. Overlay flooring</v>
      </c>
    </row>
    <row r="31" spans="1:3" ht="15" customHeight="1" thickBot="1" x14ac:dyDescent="0.25">
      <c r="A31" s="385"/>
      <c r="B31" s="387"/>
      <c r="C31" s="237" t="str">
        <f>U!E31</f>
        <v>g. Replace flooring</v>
      </c>
    </row>
    <row r="32" spans="1:3" ht="15" customHeight="1" thickBot="1" x14ac:dyDescent="0.25">
      <c r="A32" s="385"/>
      <c r="B32" s="387"/>
      <c r="C32" s="237" t="str">
        <f>U!E32</f>
        <v>h. Seal windowsills</v>
      </c>
    </row>
    <row r="33" spans="1:3" ht="15" customHeight="1" thickBot="1" x14ac:dyDescent="0.25">
      <c r="A33" s="385"/>
      <c r="B33" s="387"/>
      <c r="C33" s="237" t="str">
        <f>U!E33</f>
        <v>i. Seal window troughs</v>
      </c>
    </row>
    <row r="34" spans="1:3" ht="15" customHeight="1" thickBot="1" x14ac:dyDescent="0.25">
      <c r="A34" s="385"/>
      <c r="B34" s="387"/>
      <c r="C34" s="237" t="str">
        <f>U!E34</f>
        <v>j. Install window trough liners</v>
      </c>
    </row>
    <row r="35" spans="1:3" ht="15" customHeight="1" thickBot="1" x14ac:dyDescent="0.25">
      <c r="A35" s="385"/>
      <c r="B35" s="387"/>
      <c r="C35" s="237" t="str">
        <f>U!E35</f>
        <v>k. Other</v>
      </c>
    </row>
    <row r="36" spans="1:3" ht="15" hidden="1" customHeight="1" thickBot="1" x14ac:dyDescent="0.25">
      <c r="A36" s="385"/>
      <c r="B36" s="387"/>
      <c r="C36" s="237"/>
    </row>
    <row r="37" spans="1:3" ht="15" hidden="1" customHeight="1" thickBot="1" x14ac:dyDescent="0.25">
      <c r="A37" s="385"/>
      <c r="B37" s="388"/>
      <c r="C37" s="238"/>
    </row>
    <row r="38" spans="1:3" ht="31.15" customHeight="1" thickBot="1" x14ac:dyDescent="0.25">
      <c r="A38" s="316" t="s">
        <v>194</v>
      </c>
      <c r="B38" s="240" t="str">
        <f>U!D38</f>
        <v>Did this unit pass clearance on floors on the FIRST TRY?</v>
      </c>
      <c r="C38" s="243"/>
    </row>
    <row r="39" spans="1:3" ht="31.15" customHeight="1" thickBot="1" x14ac:dyDescent="0.25">
      <c r="A39" s="316" t="s">
        <v>240</v>
      </c>
      <c r="B39" s="240" t="str">
        <f>U!D39</f>
        <v>Did this unit pass clearance on floors on the SECOND TRY?</v>
      </c>
      <c r="C39" s="243"/>
    </row>
    <row r="40" spans="1:3" ht="15" customHeight="1" thickBot="1" x14ac:dyDescent="0.25">
      <c r="A40" s="385" t="s">
        <v>241</v>
      </c>
      <c r="B40" s="386" t="str">
        <f>U!D40</f>
        <v>Please identify the type of action taken to achieve clearance on floors in this unit AFTER ONE OR MORE CLEARANCE FAILURES​ (check all that apply)</v>
      </c>
      <c r="C40" s="307" t="str">
        <f>U!E40</f>
        <v xml:space="preserve">a. Re-cleaning </v>
      </c>
    </row>
    <row r="41" spans="1:3" ht="15" customHeight="1" thickBot="1" x14ac:dyDescent="0.25">
      <c r="A41" s="385"/>
      <c r="B41" s="387"/>
      <c r="C41" s="308" t="str">
        <f>U!E41</f>
        <v xml:space="preserve">b. Sealing </v>
      </c>
    </row>
    <row r="42" spans="1:3" ht="15" customHeight="1" thickBot="1" x14ac:dyDescent="0.25">
      <c r="A42" s="385"/>
      <c r="B42" s="387"/>
      <c r="C42" s="308" t="str">
        <f>U!E42</f>
        <v xml:space="preserve">c. Replacement </v>
      </c>
    </row>
    <row r="43" spans="1:3" ht="15" customHeight="1" thickBot="1" x14ac:dyDescent="0.25">
      <c r="A43" s="385"/>
      <c r="B43" s="387"/>
      <c r="C43" s="308" t="str">
        <f>U!E43</f>
        <v xml:space="preserve">d. Overlaying </v>
      </c>
    </row>
    <row r="44" spans="1:3" ht="15" customHeight="1" thickBot="1" x14ac:dyDescent="0.25">
      <c r="A44" s="385"/>
      <c r="B44" s="388"/>
      <c r="C44" s="309" t="str">
        <f>U!E44</f>
        <v xml:space="preserve">e. Other </v>
      </c>
    </row>
    <row r="45" spans="1:3" ht="45.6" customHeight="1" thickBot="1" x14ac:dyDescent="0.25">
      <c r="A45" s="316" t="s">
        <v>242</v>
      </c>
      <c r="B45" s="241" t="str">
        <f>U!D45</f>
        <v>How many FINAL floor dust wipe clearance samples were collected in this unit ("FINAL" means those passing clearance levels, not those failing to pass clearance)?</v>
      </c>
      <c r="C45" s="243"/>
    </row>
    <row r="46" spans="1:3" ht="31.15" customHeight="1" thickBot="1" x14ac:dyDescent="0.25">
      <c r="A46" s="316" t="s">
        <v>243</v>
      </c>
      <c r="B46" s="241" t="str">
        <f>U!D46</f>
        <v>Please enter the loading levels (µg/ft²) for each of the FINAL floor dust wipe clearance samples:</v>
      </c>
      <c r="C46" s="243"/>
    </row>
    <row r="47" spans="1:3" hidden="1" x14ac:dyDescent="0.2">
      <c r="A47" s="317"/>
      <c r="B47" s="242"/>
      <c r="C47" s="307"/>
    </row>
    <row r="48" spans="1:3" hidden="1" x14ac:dyDescent="0.2">
      <c r="A48" s="318"/>
      <c r="B48" s="314"/>
      <c r="C48" s="308"/>
    </row>
    <row r="49" spans="1:3" hidden="1" x14ac:dyDescent="0.2">
      <c r="A49" s="318"/>
      <c r="B49" s="314"/>
      <c r="C49" s="308"/>
    </row>
    <row r="50" spans="1:3" hidden="1" x14ac:dyDescent="0.2">
      <c r="A50" s="318"/>
      <c r="B50" s="314"/>
      <c r="C50" s="308"/>
    </row>
    <row r="51" spans="1:3" hidden="1" x14ac:dyDescent="0.2">
      <c r="A51" s="318"/>
      <c r="B51" s="314"/>
      <c r="C51" s="308"/>
    </row>
    <row r="52" spans="1:3" hidden="1" x14ac:dyDescent="0.2">
      <c r="A52" s="318"/>
      <c r="B52" s="314"/>
      <c r="C52" s="308"/>
    </row>
    <row r="53" spans="1:3" hidden="1" x14ac:dyDescent="0.2">
      <c r="A53" s="318"/>
      <c r="B53" s="314"/>
      <c r="C53" s="308"/>
    </row>
    <row r="54" spans="1:3" hidden="1" x14ac:dyDescent="0.2">
      <c r="A54" s="318"/>
      <c r="B54" s="314"/>
      <c r="C54" s="308"/>
    </row>
    <row r="55" spans="1:3" hidden="1" x14ac:dyDescent="0.2">
      <c r="A55" s="318"/>
      <c r="B55" s="314"/>
      <c r="C55" s="308"/>
    </row>
    <row r="56" spans="1:3" hidden="1" x14ac:dyDescent="0.2">
      <c r="A56" s="318"/>
      <c r="B56" s="314"/>
      <c r="C56" s="308"/>
    </row>
    <row r="57" spans="1:3" hidden="1" x14ac:dyDescent="0.2">
      <c r="A57" s="318"/>
      <c r="B57" s="314"/>
      <c r="C57" s="308"/>
    </row>
    <row r="58" spans="1:3" hidden="1" x14ac:dyDescent="0.2">
      <c r="A58" s="318"/>
      <c r="B58" s="314"/>
      <c r="C58" s="308"/>
    </row>
    <row r="59" spans="1:3" hidden="1" x14ac:dyDescent="0.2">
      <c r="A59" s="318"/>
      <c r="B59" s="314"/>
      <c r="C59" s="308"/>
    </row>
    <row r="60" spans="1:3" hidden="1" x14ac:dyDescent="0.2">
      <c r="A60" s="318"/>
      <c r="B60" s="314"/>
      <c r="C60" s="308"/>
    </row>
    <row r="61" spans="1:3" hidden="1" x14ac:dyDescent="0.2">
      <c r="A61" s="318"/>
      <c r="B61" s="314"/>
      <c r="C61" s="308"/>
    </row>
    <row r="62" spans="1:3" hidden="1" x14ac:dyDescent="0.2">
      <c r="A62" s="318"/>
      <c r="B62" s="314"/>
      <c r="C62" s="308"/>
    </row>
    <row r="63" spans="1:3" hidden="1" x14ac:dyDescent="0.2">
      <c r="A63" s="318"/>
      <c r="B63" s="314"/>
      <c r="C63" s="308"/>
    </row>
    <row r="64" spans="1:3" hidden="1" x14ac:dyDescent="0.2">
      <c r="A64" s="318"/>
      <c r="B64" s="314"/>
      <c r="C64" s="308"/>
    </row>
    <row r="65" spans="1:3" hidden="1" x14ac:dyDescent="0.2">
      <c r="A65" s="318"/>
      <c r="B65" s="314"/>
      <c r="C65" s="308"/>
    </row>
    <row r="66" spans="1:3" hidden="1" x14ac:dyDescent="0.2">
      <c r="A66" s="318"/>
      <c r="B66" s="314"/>
      <c r="C66" s="308"/>
    </row>
    <row r="67" spans="1:3" hidden="1" x14ac:dyDescent="0.2">
      <c r="A67" s="318"/>
      <c r="B67" s="314"/>
      <c r="C67" s="308"/>
    </row>
    <row r="68" spans="1:3" hidden="1" x14ac:dyDescent="0.2">
      <c r="A68" s="318"/>
      <c r="B68" s="314"/>
      <c r="C68" s="308"/>
    </row>
    <row r="69" spans="1:3" hidden="1" x14ac:dyDescent="0.2">
      <c r="A69" s="318"/>
      <c r="B69" s="314"/>
      <c r="C69" s="308"/>
    </row>
    <row r="70" spans="1:3" hidden="1" x14ac:dyDescent="0.2">
      <c r="A70" s="318"/>
      <c r="B70" s="314"/>
      <c r="C70" s="308"/>
    </row>
    <row r="71" spans="1:3" hidden="1" x14ac:dyDescent="0.2">
      <c r="A71" s="318"/>
      <c r="B71" s="314"/>
      <c r="C71" s="308"/>
    </row>
    <row r="72" spans="1:3" hidden="1" x14ac:dyDescent="0.2">
      <c r="A72" s="318"/>
      <c r="B72" s="314"/>
      <c r="C72" s="308"/>
    </row>
    <row r="73" spans="1:3" hidden="1" x14ac:dyDescent="0.2">
      <c r="A73" s="318"/>
      <c r="B73" s="314"/>
      <c r="C73" s="308"/>
    </row>
    <row r="74" spans="1:3" hidden="1" x14ac:dyDescent="0.2">
      <c r="A74" s="318"/>
      <c r="B74" s="314"/>
      <c r="C74" s="308"/>
    </row>
    <row r="75" spans="1:3" ht="13.5" hidden="1" thickBot="1" x14ac:dyDescent="0.25">
      <c r="A75" s="319"/>
      <c r="B75" s="315"/>
      <c r="C75" s="309"/>
    </row>
    <row r="76" spans="1:3" ht="31.15" customHeight="1" thickBot="1" x14ac:dyDescent="0.25">
      <c r="A76" s="316" t="s">
        <v>244</v>
      </c>
      <c r="B76" s="241" t="str">
        <f>U!D76</f>
        <v>Did this unit pass clearance on windowsills on the FIRST TRY?</v>
      </c>
      <c r="C76" s="243"/>
    </row>
    <row r="77" spans="1:3" ht="31.15" customHeight="1" thickBot="1" x14ac:dyDescent="0.25">
      <c r="A77" s="316" t="s">
        <v>245</v>
      </c>
      <c r="B77" s="241" t="str">
        <f>U!D77</f>
        <v>Did this unit pass clearance on windowsills on the SECOND TRY?</v>
      </c>
      <c r="C77" s="243"/>
    </row>
    <row r="78" spans="1:3" ht="15" customHeight="1" thickBot="1" x14ac:dyDescent="0.25">
      <c r="A78" s="385" t="s">
        <v>246</v>
      </c>
      <c r="B78" s="386" t="str">
        <f>U!D78</f>
        <v xml:space="preserve">Please identify the type of action taken to achieve clearance on windowsills in this unit AFTER ONE OR MORE CLEARANCE FAILURES (check all that apply): </v>
      </c>
      <c r="C78" s="307" t="str">
        <f>U!E78</f>
        <v xml:space="preserve">a. Re-cleaning </v>
      </c>
    </row>
    <row r="79" spans="1:3" ht="15" customHeight="1" thickBot="1" x14ac:dyDescent="0.25">
      <c r="A79" s="385"/>
      <c r="B79" s="387"/>
      <c r="C79" s="308" t="str">
        <f>U!E79</f>
        <v xml:space="preserve">b. Sealing </v>
      </c>
    </row>
    <row r="80" spans="1:3" ht="15" customHeight="1" thickBot="1" x14ac:dyDescent="0.25">
      <c r="A80" s="385"/>
      <c r="B80" s="387"/>
      <c r="C80" s="308" t="str">
        <f>U!E80</f>
        <v xml:space="preserve">c. Replacement </v>
      </c>
    </row>
    <row r="81" spans="1:3" ht="15" customHeight="1" thickBot="1" x14ac:dyDescent="0.25">
      <c r="A81" s="385"/>
      <c r="B81" s="388"/>
      <c r="C81" s="309" t="str">
        <f>U!E81</f>
        <v xml:space="preserve">d. Other </v>
      </c>
    </row>
    <row r="82" spans="1:3" ht="47.45" customHeight="1" thickBot="1" x14ac:dyDescent="0.25">
      <c r="A82" s="316" t="s">
        <v>247</v>
      </c>
      <c r="B82" s="242" t="str">
        <f>U!D82</f>
        <v>How many FINAL windowsill dust wipe clearance samples were collected in this unit ("FINAL" means those passing clearance levels, not those failing to pass clearance)?</v>
      </c>
      <c r="C82" s="307"/>
    </row>
    <row r="83" spans="1:3" ht="26.25" thickBot="1" x14ac:dyDescent="0.25">
      <c r="A83" s="316" t="s">
        <v>248</v>
      </c>
      <c r="B83" s="241" t="str">
        <f>U!D83</f>
        <v>Please enter the loading levels (µg/ft²) for each of the FINAL windowsill dust wipe clearance samples:</v>
      </c>
      <c r="C83" s="243"/>
    </row>
    <row r="84" spans="1:3" hidden="1" x14ac:dyDescent="0.2">
      <c r="A84" s="317"/>
      <c r="B84" s="242"/>
      <c r="C84" s="307"/>
    </row>
    <row r="85" spans="1:3" hidden="1" x14ac:dyDescent="0.2">
      <c r="A85" s="318"/>
      <c r="B85" s="314"/>
      <c r="C85" s="308"/>
    </row>
    <row r="86" spans="1:3" hidden="1" x14ac:dyDescent="0.2">
      <c r="A86" s="318"/>
      <c r="B86" s="314"/>
      <c r="C86" s="308"/>
    </row>
    <row r="87" spans="1:3" hidden="1" x14ac:dyDescent="0.2">
      <c r="A87" s="318"/>
      <c r="B87" s="314"/>
      <c r="C87" s="308"/>
    </row>
    <row r="88" spans="1:3" hidden="1" x14ac:dyDescent="0.2">
      <c r="A88" s="318"/>
      <c r="B88" s="314"/>
      <c r="C88" s="308"/>
    </row>
    <row r="89" spans="1:3" hidden="1" x14ac:dyDescent="0.2">
      <c r="A89" s="318"/>
      <c r="B89" s="314"/>
      <c r="C89" s="308"/>
    </row>
    <row r="90" spans="1:3" hidden="1" x14ac:dyDescent="0.2">
      <c r="A90" s="318"/>
      <c r="B90" s="314"/>
      <c r="C90" s="308"/>
    </row>
    <row r="91" spans="1:3" hidden="1" x14ac:dyDescent="0.2">
      <c r="A91" s="318"/>
      <c r="B91" s="314"/>
      <c r="C91" s="308"/>
    </row>
    <row r="92" spans="1:3" hidden="1" x14ac:dyDescent="0.2">
      <c r="A92" s="318"/>
      <c r="B92" s="314"/>
      <c r="C92" s="308"/>
    </row>
    <row r="93" spans="1:3" hidden="1" x14ac:dyDescent="0.2">
      <c r="A93" s="318"/>
      <c r="B93" s="314"/>
      <c r="C93" s="308"/>
    </row>
    <row r="94" spans="1:3" hidden="1" x14ac:dyDescent="0.2">
      <c r="A94" s="318"/>
      <c r="B94" s="314"/>
      <c r="C94" s="308"/>
    </row>
    <row r="95" spans="1:3" hidden="1" x14ac:dyDescent="0.2">
      <c r="A95" s="318"/>
      <c r="B95" s="314"/>
      <c r="C95" s="308"/>
    </row>
    <row r="96" spans="1:3" hidden="1" x14ac:dyDescent="0.2">
      <c r="A96" s="318"/>
      <c r="B96" s="314"/>
      <c r="C96" s="308"/>
    </row>
    <row r="97" spans="1:3" hidden="1" x14ac:dyDescent="0.2">
      <c r="A97" s="318"/>
      <c r="B97" s="314"/>
      <c r="C97" s="308"/>
    </row>
    <row r="98" spans="1:3" hidden="1" x14ac:dyDescent="0.2">
      <c r="A98" s="318"/>
      <c r="B98" s="314"/>
      <c r="C98" s="308"/>
    </row>
    <row r="99" spans="1:3" hidden="1" x14ac:dyDescent="0.2">
      <c r="A99" s="318"/>
      <c r="B99" s="314"/>
      <c r="C99" s="308"/>
    </row>
    <row r="100" spans="1:3" hidden="1" x14ac:dyDescent="0.2">
      <c r="A100" s="318"/>
      <c r="B100" s="314"/>
      <c r="C100" s="308"/>
    </row>
    <row r="101" spans="1:3" hidden="1" x14ac:dyDescent="0.2">
      <c r="A101" s="318"/>
      <c r="B101" s="314"/>
      <c r="C101" s="308"/>
    </row>
    <row r="102" spans="1:3" hidden="1" x14ac:dyDescent="0.2">
      <c r="A102" s="318"/>
      <c r="B102" s="314"/>
      <c r="C102" s="308"/>
    </row>
    <row r="103" spans="1:3" hidden="1" x14ac:dyDescent="0.2">
      <c r="A103" s="318"/>
      <c r="B103" s="314"/>
      <c r="C103" s="308"/>
    </row>
    <row r="104" spans="1:3" hidden="1" x14ac:dyDescent="0.2">
      <c r="A104" s="318"/>
      <c r="B104" s="314"/>
      <c r="C104" s="308"/>
    </row>
    <row r="105" spans="1:3" hidden="1" x14ac:dyDescent="0.2">
      <c r="A105" s="318"/>
      <c r="B105" s="314"/>
      <c r="C105" s="308"/>
    </row>
    <row r="106" spans="1:3" hidden="1" x14ac:dyDescent="0.2">
      <c r="A106" s="318"/>
      <c r="B106" s="314"/>
      <c r="C106" s="308"/>
    </row>
    <row r="107" spans="1:3" hidden="1" x14ac:dyDescent="0.2">
      <c r="A107" s="318"/>
      <c r="B107" s="314"/>
      <c r="C107" s="308"/>
    </row>
    <row r="108" spans="1:3" hidden="1" x14ac:dyDescent="0.2">
      <c r="A108" s="318"/>
      <c r="B108" s="314"/>
      <c r="C108" s="308"/>
    </row>
    <row r="109" spans="1:3" hidden="1" x14ac:dyDescent="0.2">
      <c r="A109" s="318"/>
      <c r="B109" s="314"/>
      <c r="C109" s="308"/>
    </row>
    <row r="110" spans="1:3" hidden="1" x14ac:dyDescent="0.2">
      <c r="A110" s="318"/>
      <c r="B110" s="314"/>
      <c r="C110" s="308"/>
    </row>
    <row r="111" spans="1:3" hidden="1" x14ac:dyDescent="0.2">
      <c r="A111" s="318"/>
      <c r="B111" s="314"/>
      <c r="C111" s="308"/>
    </row>
    <row r="112" spans="1:3" ht="13.5" hidden="1" thickBot="1" x14ac:dyDescent="0.25">
      <c r="A112" s="319"/>
      <c r="B112" s="315"/>
      <c r="C112" s="309"/>
    </row>
    <row r="113" spans="1:3" ht="31.15" customHeight="1" thickBot="1" x14ac:dyDescent="0.25">
      <c r="A113" s="316" t="s">
        <v>249</v>
      </c>
      <c r="B113" s="241" t="str">
        <f>U!D113</f>
        <v>Did this unit pass clearance on window troughs on the FIRST TRY?</v>
      </c>
      <c r="C113" s="243"/>
    </row>
    <row r="114" spans="1:3" ht="31.15" customHeight="1" thickBot="1" x14ac:dyDescent="0.25">
      <c r="A114" s="316" t="s">
        <v>250</v>
      </c>
      <c r="B114" s="241" t="str">
        <f>U!D114</f>
        <v>Did this unit pass clearance on window troughs on the SECOND TRY?</v>
      </c>
      <c r="C114" s="243"/>
    </row>
    <row r="115" spans="1:3" ht="15" customHeight="1" thickBot="1" x14ac:dyDescent="0.25">
      <c r="A115" s="385" t="s">
        <v>251</v>
      </c>
      <c r="B115" s="386" t="str">
        <f>U!D115</f>
        <v xml:space="preserve">Please identify the type of action taken to achieve clearance on window troughs in this unit AFTER ONE OR MORE CLEARANCE FAILURES (check all that apply): </v>
      </c>
      <c r="C115" s="307" t="str">
        <f>U!E115</f>
        <v xml:space="preserve">a. Re-cleaning </v>
      </c>
    </row>
    <row r="116" spans="1:3" ht="15" customHeight="1" thickBot="1" x14ac:dyDescent="0.25">
      <c r="A116" s="385"/>
      <c r="B116" s="387"/>
      <c r="C116" s="308" t="str">
        <f>U!E116</f>
        <v xml:space="preserve">b. Sealing </v>
      </c>
    </row>
    <row r="117" spans="1:3" ht="15" customHeight="1" thickBot="1" x14ac:dyDescent="0.25">
      <c r="A117" s="385"/>
      <c r="B117" s="387"/>
      <c r="C117" s="308" t="str">
        <f>U!E117</f>
        <v xml:space="preserve">c. Replacement </v>
      </c>
    </row>
    <row r="118" spans="1:3" ht="15" customHeight="1" thickBot="1" x14ac:dyDescent="0.25">
      <c r="A118" s="385"/>
      <c r="B118" s="387"/>
      <c r="C118" s="308" t="str">
        <f>U!E118</f>
        <v xml:space="preserve">d. Install trough liner </v>
      </c>
    </row>
    <row r="119" spans="1:3" ht="15" customHeight="1" thickBot="1" x14ac:dyDescent="0.25">
      <c r="A119" s="385"/>
      <c r="B119" s="388"/>
      <c r="C119" s="309" t="str">
        <f>U!E119</f>
        <v>e. Other</v>
      </c>
    </row>
    <row r="120" spans="1:3" ht="45" customHeight="1" thickBot="1" x14ac:dyDescent="0.25">
      <c r="A120" s="316" t="s">
        <v>252</v>
      </c>
      <c r="B120" s="241" t="str">
        <f>U!D120</f>
        <v>How many FINAL window trough dust wipe clearance samples were collected in this unit ("FINAL" means those passing clearance levels, not those failing to pass clearance)?</v>
      </c>
      <c r="C120" s="243"/>
    </row>
    <row r="121" spans="1:3" ht="31.15" customHeight="1" thickBot="1" x14ac:dyDescent="0.25">
      <c r="A121" s="316" t="s">
        <v>253</v>
      </c>
      <c r="B121" s="241" t="str">
        <f>U!D121</f>
        <v>Please enter the loading levels (µg/ft²) for each of the FINAL window trough dust wipe clearance samples:</v>
      </c>
      <c r="C121" s="243"/>
    </row>
  </sheetData>
  <mergeCells count="15">
    <mergeCell ref="A78:A81"/>
    <mergeCell ref="A115:A119"/>
    <mergeCell ref="B115:B119"/>
    <mergeCell ref="B78:B81"/>
    <mergeCell ref="B40:B44"/>
    <mergeCell ref="A8:C8"/>
    <mergeCell ref="A11:A17"/>
    <mergeCell ref="A18:A24"/>
    <mergeCell ref="A25:A37"/>
    <mergeCell ref="A40:A44"/>
    <mergeCell ref="B25:B37"/>
    <mergeCell ref="B18:B24"/>
    <mergeCell ref="B11:B17"/>
    <mergeCell ref="A10:B10"/>
    <mergeCell ref="A9:C9"/>
  </mergeCells>
  <pageMargins left="0.53" right="0.43" top="1" bottom="1" header="0.3" footer="0.3"/>
  <pageSetup orientation="portrait" horizontalDpi="0" verticalDpi="0" r:id="rId1"/>
  <headerFooter>
    <oddFooter>&amp;C&amp;P of &amp;N</oddFooter>
  </headerFooter>
  <rowBreaks count="1" manualBreakCount="1">
    <brk id="7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44"/>
  <sheetViews>
    <sheetView workbookViewId="0">
      <pane ySplit="10" topLeftCell="A11" activePane="bottomLeft" state="frozen"/>
      <selection pane="bottomLeft"/>
    </sheetView>
  </sheetViews>
  <sheetFormatPr defaultColWidth="8.85546875" defaultRowHeight="16.5" x14ac:dyDescent="0.3"/>
  <cols>
    <col min="1" max="1" width="3.7109375" style="2" customWidth="1"/>
    <col min="2" max="2" width="9.7109375" style="2" customWidth="1"/>
    <col min="3" max="3" width="34.7109375" style="2" customWidth="1"/>
    <col min="4" max="4" width="12.28515625" style="2" customWidth="1"/>
    <col min="5" max="16384" width="8.85546875" style="2"/>
  </cols>
  <sheetData>
    <row r="1" spans="1:4" x14ac:dyDescent="0.3">
      <c r="A1" s="130" t="s">
        <v>279</v>
      </c>
      <c r="B1" s="130"/>
      <c r="D1" s="125"/>
    </row>
    <row r="2" spans="1:4" hidden="1" x14ac:dyDescent="0.3">
      <c r="B2" s="4"/>
      <c r="D2" s="126"/>
    </row>
    <row r="3" spans="1:4" hidden="1" x14ac:dyDescent="0.3">
      <c r="A3" s="130"/>
      <c r="B3" s="4"/>
      <c r="D3" s="125"/>
    </row>
    <row r="4" spans="1:4" hidden="1" x14ac:dyDescent="0.3">
      <c r="A4" s="130"/>
      <c r="B4" s="4"/>
      <c r="D4" s="126"/>
    </row>
    <row r="5" spans="1:4" x14ac:dyDescent="0.3">
      <c r="A5" s="125"/>
      <c r="B5" s="4"/>
      <c r="C5" s="5" t="s">
        <v>274</v>
      </c>
      <c r="D5" s="126"/>
    </row>
    <row r="6" spans="1:4" x14ac:dyDescent="0.3">
      <c r="A6" s="125"/>
      <c r="B6" s="4"/>
      <c r="C6" s="5" t="s">
        <v>185</v>
      </c>
      <c r="D6" s="126">
        <f>COUNTA(D$11:D$43)-COUNTIF(D$11:D$43,"- not entered -")</f>
        <v>0</v>
      </c>
    </row>
    <row r="7" spans="1:4" x14ac:dyDescent="0.3">
      <c r="A7" s="125"/>
      <c r="B7" s="4"/>
      <c r="C7" s="5" t="s">
        <v>182</v>
      </c>
      <c r="D7" s="173">
        <f>IF(D6&gt;0,1,0)</f>
        <v>0</v>
      </c>
    </row>
    <row r="8" spans="1:4" x14ac:dyDescent="0.3">
      <c r="A8" s="125"/>
      <c r="B8" s="4"/>
      <c r="C8" s="136" t="s">
        <v>184</v>
      </c>
      <c r="D8" s="126"/>
    </row>
    <row r="9" spans="1:4" x14ac:dyDescent="0.3">
      <c r="A9" s="125"/>
      <c r="B9" s="131"/>
      <c r="C9" s="132" t="s">
        <v>129</v>
      </c>
      <c r="D9" s="2" t="s">
        <v>164</v>
      </c>
    </row>
    <row r="10" spans="1:4" ht="17.25" thickBot="1" x14ac:dyDescent="0.35">
      <c r="A10" s="11" t="s">
        <v>32</v>
      </c>
      <c r="B10" s="137"/>
      <c r="C10" s="136" t="s">
        <v>184</v>
      </c>
      <c r="D10" s="141"/>
    </row>
    <row r="11" spans="1:4" s="134" customFormat="1" ht="27.6" customHeight="1" x14ac:dyDescent="0.25">
      <c r="A11" s="133">
        <v>1</v>
      </c>
      <c r="B11" s="397" t="str">
        <f>"Question "&amp;A11</f>
        <v>Question 1</v>
      </c>
      <c r="C11" s="394" t="str">
        <f>VLOOKUP(A11,GEN,3,FALSE)</f>
        <v>Regarding this HUD Lead Hazard Control grant, please indicate your organization type:</v>
      </c>
      <c r="D11" s="142"/>
    </row>
    <row r="12" spans="1:4" s="134" customFormat="1" x14ac:dyDescent="0.25">
      <c r="A12" s="133"/>
      <c r="B12" s="398"/>
      <c r="C12" s="395"/>
      <c r="D12" s="142"/>
    </row>
    <row r="13" spans="1:4" s="134" customFormat="1" ht="17.25" thickBot="1" x14ac:dyDescent="0.3">
      <c r="A13" s="133"/>
      <c r="B13" s="399"/>
      <c r="C13" s="400"/>
      <c r="D13" s="142"/>
    </row>
    <row r="14" spans="1:4" s="134" customFormat="1" ht="30.6" customHeight="1" x14ac:dyDescent="0.25">
      <c r="A14" s="133">
        <v>2</v>
      </c>
      <c r="B14" s="397" t="str">
        <f>"Question "&amp;A14</f>
        <v>Question 2</v>
      </c>
      <c r="C14" s="394" t="str">
        <f>VLOOKUP(A14,GEN,3,FALSE)</f>
        <v>Please indicate the category that best describes your organization:</v>
      </c>
      <c r="D14" s="142"/>
    </row>
    <row r="15" spans="1:4" s="134" customFormat="1" x14ac:dyDescent="0.25">
      <c r="A15" s="133"/>
      <c r="B15" s="398"/>
      <c r="C15" s="395"/>
      <c r="D15" s="142"/>
    </row>
    <row r="16" spans="1:4" s="134" customFormat="1" x14ac:dyDescent="0.25">
      <c r="A16" s="133"/>
      <c r="B16" s="398"/>
      <c r="C16" s="395"/>
      <c r="D16" s="142"/>
    </row>
    <row r="17" spans="1:4" s="134" customFormat="1" x14ac:dyDescent="0.25">
      <c r="A17" s="133"/>
      <c r="B17" s="398"/>
      <c r="C17" s="395"/>
      <c r="D17" s="142"/>
    </row>
    <row r="18" spans="1:4" s="134" customFormat="1" x14ac:dyDescent="0.25">
      <c r="A18" s="133"/>
      <c r="B18" s="398"/>
      <c r="C18" s="395"/>
      <c r="D18" s="142"/>
    </row>
    <row r="19" spans="1:4" s="134" customFormat="1" x14ac:dyDescent="0.25">
      <c r="A19" s="133"/>
      <c r="B19" s="398"/>
      <c r="C19" s="395"/>
      <c r="D19" s="142"/>
    </row>
    <row r="20" spans="1:4" s="134" customFormat="1" x14ac:dyDescent="0.25">
      <c r="A20" s="133"/>
      <c r="B20" s="398"/>
      <c r="C20" s="395"/>
      <c r="D20" s="142"/>
    </row>
    <row r="21" spans="1:4" s="134" customFormat="1" ht="17.25" thickBot="1" x14ac:dyDescent="0.3">
      <c r="A21" s="133"/>
      <c r="B21" s="399"/>
      <c r="C21" s="400"/>
      <c r="D21" s="142"/>
    </row>
    <row r="22" spans="1:4" s="134" customFormat="1" x14ac:dyDescent="0.25">
      <c r="A22" s="133">
        <v>3</v>
      </c>
      <c r="B22" s="347"/>
      <c r="C22" s="394" t="str">
        <f>VLOOKUP(A22,GEN,3,FALSE)</f>
        <v xml:space="preserve">What triggers recruitment of homes into the grant? </v>
      </c>
      <c r="D22" s="142"/>
    </row>
    <row r="23" spans="1:4" s="134" customFormat="1" x14ac:dyDescent="0.25">
      <c r="A23" s="135">
        <f>A22+0.02</f>
        <v>3.02</v>
      </c>
      <c r="B23" s="348"/>
      <c r="C23" s="395"/>
      <c r="D23" s="142"/>
    </row>
    <row r="24" spans="1:4" s="134" customFormat="1" x14ac:dyDescent="0.25">
      <c r="A24" s="135">
        <f>A23+0.01</f>
        <v>3.03</v>
      </c>
      <c r="B24" s="348"/>
      <c r="C24" s="395"/>
      <c r="D24" s="142"/>
    </row>
    <row r="25" spans="1:4" s="134" customFormat="1" x14ac:dyDescent="0.25">
      <c r="A25" s="135">
        <f t="shared" ref="A25:A31" si="0">A24+0.01</f>
        <v>3.0399999999999996</v>
      </c>
      <c r="B25" s="348"/>
      <c r="C25" s="395"/>
      <c r="D25" s="142"/>
    </row>
    <row r="26" spans="1:4" s="134" customFormat="1" x14ac:dyDescent="0.25">
      <c r="A26" s="135">
        <f t="shared" si="0"/>
        <v>3.0499999999999994</v>
      </c>
      <c r="B26" s="348"/>
      <c r="C26" s="395"/>
      <c r="D26" s="142"/>
    </row>
    <row r="27" spans="1:4" s="134" customFormat="1" x14ac:dyDescent="0.25">
      <c r="A27" s="135">
        <f t="shared" si="0"/>
        <v>3.0599999999999992</v>
      </c>
      <c r="B27" s="348"/>
      <c r="C27" s="395"/>
      <c r="D27" s="142"/>
    </row>
    <row r="28" spans="1:4" s="134" customFormat="1" x14ac:dyDescent="0.25">
      <c r="A28" s="135">
        <f t="shared" si="0"/>
        <v>3.069999999999999</v>
      </c>
      <c r="B28" s="348"/>
      <c r="C28" s="395"/>
      <c r="D28" s="142"/>
    </row>
    <row r="29" spans="1:4" s="134" customFormat="1" x14ac:dyDescent="0.25">
      <c r="A29" s="135">
        <f t="shared" si="0"/>
        <v>3.0799999999999987</v>
      </c>
      <c r="B29" s="348"/>
      <c r="C29" s="395"/>
      <c r="D29" s="142"/>
    </row>
    <row r="30" spans="1:4" s="134" customFormat="1" x14ac:dyDescent="0.25">
      <c r="A30" s="135">
        <f t="shared" si="0"/>
        <v>3.0899999999999985</v>
      </c>
      <c r="B30" s="348"/>
      <c r="C30" s="395"/>
      <c r="D30" s="142"/>
    </row>
    <row r="31" spans="1:4" s="134" customFormat="1" ht="17.25" thickBot="1" x14ac:dyDescent="0.3">
      <c r="A31" s="135">
        <f t="shared" si="0"/>
        <v>3.0999999999999983</v>
      </c>
      <c r="B31" s="393"/>
      <c r="C31" s="396"/>
      <c r="D31" s="142"/>
    </row>
    <row r="32" spans="1:4" s="134" customFormat="1" x14ac:dyDescent="0.25">
      <c r="A32" s="133">
        <v>4</v>
      </c>
      <c r="B32" s="392"/>
      <c r="C32" s="394" t="str">
        <f>VLOOKUP(A32,GEN,3,FALSE)</f>
        <v>Please rank unit recruitment triggers by frequency with most frequent at the top of the list.</v>
      </c>
      <c r="D32" s="142"/>
    </row>
    <row r="33" spans="1:4" s="134" customFormat="1" x14ac:dyDescent="0.25">
      <c r="A33" s="135">
        <f>A32+0.02</f>
        <v>4.0199999999999996</v>
      </c>
      <c r="B33" s="348"/>
      <c r="C33" s="395"/>
      <c r="D33" s="142"/>
    </row>
    <row r="34" spans="1:4" s="134" customFormat="1" x14ac:dyDescent="0.25">
      <c r="A34" s="135">
        <f>A33+0.01</f>
        <v>4.0299999999999994</v>
      </c>
      <c r="B34" s="348"/>
      <c r="C34" s="395"/>
      <c r="D34" s="142"/>
    </row>
    <row r="35" spans="1:4" s="134" customFormat="1" x14ac:dyDescent="0.25">
      <c r="A35" s="135">
        <f t="shared" ref="A35:A41" si="1">A34+0.01</f>
        <v>4.0399999999999991</v>
      </c>
      <c r="B35" s="348"/>
      <c r="C35" s="395"/>
      <c r="D35" s="142"/>
    </row>
    <row r="36" spans="1:4" s="134" customFormat="1" x14ac:dyDescent="0.25">
      <c r="A36" s="135">
        <f t="shared" si="1"/>
        <v>4.0499999999999989</v>
      </c>
      <c r="B36" s="348"/>
      <c r="C36" s="395"/>
      <c r="D36" s="142"/>
    </row>
    <row r="37" spans="1:4" s="134" customFormat="1" x14ac:dyDescent="0.25">
      <c r="A37" s="135">
        <f t="shared" si="1"/>
        <v>4.0599999999999987</v>
      </c>
      <c r="B37" s="348"/>
      <c r="C37" s="395"/>
      <c r="D37" s="142"/>
    </row>
    <row r="38" spans="1:4" s="134" customFormat="1" x14ac:dyDescent="0.25">
      <c r="A38" s="135">
        <f t="shared" si="1"/>
        <v>4.0699999999999985</v>
      </c>
      <c r="B38" s="348"/>
      <c r="C38" s="395"/>
      <c r="D38" s="142"/>
    </row>
    <row r="39" spans="1:4" s="134" customFormat="1" x14ac:dyDescent="0.25">
      <c r="A39" s="135">
        <f t="shared" si="1"/>
        <v>4.0799999999999983</v>
      </c>
      <c r="B39" s="348"/>
      <c r="C39" s="395"/>
      <c r="D39" s="142"/>
    </row>
    <row r="40" spans="1:4" s="134" customFormat="1" x14ac:dyDescent="0.25">
      <c r="A40" s="135">
        <f t="shared" si="1"/>
        <v>4.0899999999999981</v>
      </c>
      <c r="B40" s="348"/>
      <c r="C40" s="395"/>
      <c r="D40" s="142"/>
    </row>
    <row r="41" spans="1:4" s="134" customFormat="1" x14ac:dyDescent="0.25">
      <c r="A41" s="135">
        <f t="shared" si="1"/>
        <v>4.0999999999999979</v>
      </c>
      <c r="B41" s="393"/>
      <c r="C41" s="396"/>
      <c r="D41" s="142"/>
    </row>
    <row r="42" spans="1:4" s="134" customFormat="1" ht="41.45" customHeight="1" x14ac:dyDescent="0.25">
      <c r="A42" s="133">
        <v>5</v>
      </c>
      <c r="B42" s="30" t="str">
        <f>"Question "&amp;A42</f>
        <v>Question 5</v>
      </c>
      <c r="C42" s="138" t="str">
        <f>VLOOKUP(A42,GEN,3,FALSE)</f>
        <v>On how many dwelling units have you performed lead hazard control work and clearance testing in the past 12 months?</v>
      </c>
      <c r="D42" s="301"/>
    </row>
    <row r="43" spans="1:4" s="134" customFormat="1" ht="60" customHeight="1" thickBot="1" x14ac:dyDescent="0.3">
      <c r="A43" s="133">
        <v>6</v>
      </c>
      <c r="B43" s="31" t="str">
        <f>"Question "&amp;A43</f>
        <v>Question 6</v>
      </c>
      <c r="C43" s="139" t="str">
        <f>VLOOKUP(A43,GEN,3,FALSE)</f>
        <v xml:space="preserve">What is the reporting limit of your laboratory for floor lead dust wipe samples in µg/ft² (generally indicated by a less-than sign (&lt;) preceding the laboratory reported result)? </v>
      </c>
      <c r="D43" s="301"/>
    </row>
    <row r="44" spans="1:4" x14ac:dyDescent="0.3">
      <c r="A44" s="140"/>
      <c r="D44" s="125"/>
    </row>
  </sheetData>
  <sheetProtection selectLockedCells="1"/>
  <mergeCells count="8">
    <mergeCell ref="B32:B41"/>
    <mergeCell ref="C32:C41"/>
    <mergeCell ref="B11:B13"/>
    <mergeCell ref="C11:C13"/>
    <mergeCell ref="B14:B21"/>
    <mergeCell ref="C14:C21"/>
    <mergeCell ref="B22:B31"/>
    <mergeCell ref="C22:C3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W158"/>
  <sheetViews>
    <sheetView workbookViewId="0">
      <pane xSplit="3" ySplit="10" topLeftCell="D11" activePane="bottomRight" state="frozen"/>
      <selection pane="topRight" activeCell="D1" sqref="D1"/>
      <selection pane="bottomLeft" activeCell="A11" sqref="A11"/>
      <selection pane="bottomRight"/>
    </sheetView>
  </sheetViews>
  <sheetFormatPr defaultColWidth="8.85546875" defaultRowHeight="13.5" x14ac:dyDescent="0.25"/>
  <cols>
    <col min="1" max="1" width="4.28515625" style="6" customWidth="1"/>
    <col min="2" max="2" width="28.7109375" style="37" customWidth="1"/>
    <col min="3" max="3" width="15.140625" style="37" customWidth="1"/>
    <col min="4" max="6" width="35.7109375" style="37" customWidth="1"/>
    <col min="7" max="16384" width="8.85546875" style="37"/>
  </cols>
  <sheetData>
    <row r="1" spans="1:23" ht="16.5" x14ac:dyDescent="0.3">
      <c r="A1" s="155" t="s">
        <v>278</v>
      </c>
      <c r="B1" s="155"/>
      <c r="C1" s="156"/>
      <c r="D1" s="157"/>
      <c r="E1" s="158"/>
      <c r="F1" s="159"/>
      <c r="G1" s="159"/>
      <c r="H1" s="159"/>
      <c r="I1" s="159"/>
      <c r="J1" s="159"/>
      <c r="K1" s="159"/>
      <c r="L1" s="159"/>
      <c r="M1" s="159"/>
      <c r="N1" s="159"/>
      <c r="O1" s="159"/>
      <c r="P1" s="159"/>
      <c r="Q1" s="159"/>
      <c r="R1" s="159"/>
      <c r="S1" s="159"/>
      <c r="T1" s="159"/>
      <c r="U1" s="159"/>
      <c r="V1" s="159"/>
      <c r="W1" s="159"/>
    </row>
    <row r="2" spans="1:23" ht="16.5" hidden="1" x14ac:dyDescent="0.3">
      <c r="A2" s="159"/>
      <c r="B2" s="160"/>
      <c r="C2" s="161"/>
      <c r="D2" s="126"/>
      <c r="E2" s="126"/>
      <c r="F2" s="126"/>
      <c r="G2" s="126"/>
      <c r="H2" s="126"/>
      <c r="I2" s="126"/>
      <c r="J2" s="126"/>
      <c r="K2" s="126"/>
      <c r="L2" s="126"/>
      <c r="M2" s="126"/>
      <c r="N2" s="126"/>
      <c r="O2" s="126"/>
      <c r="P2" s="126"/>
      <c r="Q2" s="126"/>
      <c r="R2" s="126"/>
      <c r="S2" s="126"/>
      <c r="T2" s="126"/>
      <c r="U2" s="126"/>
      <c r="V2" s="126"/>
      <c r="W2" s="126"/>
    </row>
    <row r="3" spans="1:23" ht="16.5" hidden="1" x14ac:dyDescent="0.3">
      <c r="A3" s="155"/>
      <c r="B3" s="160"/>
      <c r="C3" s="156"/>
      <c r="D3" s="157"/>
      <c r="E3" s="163"/>
      <c r="F3" s="159"/>
      <c r="G3" s="159"/>
      <c r="H3" s="159"/>
      <c r="I3" s="159"/>
      <c r="J3" s="159"/>
      <c r="K3" s="159"/>
      <c r="L3" s="159"/>
      <c r="M3" s="159"/>
      <c r="N3" s="159"/>
      <c r="O3" s="159"/>
      <c r="P3" s="159"/>
      <c r="Q3" s="159"/>
      <c r="R3" s="159"/>
      <c r="S3" s="159"/>
      <c r="T3" s="159"/>
      <c r="U3" s="159"/>
      <c r="V3" s="159"/>
      <c r="W3" s="159"/>
    </row>
    <row r="4" spans="1:23" ht="16.5" hidden="1" x14ac:dyDescent="0.3">
      <c r="A4" s="155"/>
      <c r="B4" s="160"/>
      <c r="C4" s="161"/>
      <c r="D4" s="162"/>
      <c r="E4" s="162"/>
      <c r="F4" s="159"/>
      <c r="G4" s="159"/>
      <c r="H4" s="159"/>
      <c r="I4" s="159"/>
      <c r="J4" s="159"/>
      <c r="K4" s="159"/>
      <c r="L4" s="159"/>
      <c r="M4" s="159"/>
      <c r="N4" s="159"/>
      <c r="O4" s="159"/>
      <c r="P4" s="159"/>
      <c r="Q4" s="159"/>
      <c r="R4" s="159"/>
      <c r="S4" s="159"/>
      <c r="T4" s="159"/>
      <c r="U4" s="159"/>
      <c r="V4" s="159"/>
      <c r="W4" s="159"/>
    </row>
    <row r="5" spans="1:23" ht="16.5" x14ac:dyDescent="0.3">
      <c r="A5" s="164"/>
      <c r="B5" s="165"/>
      <c r="C5" s="5" t="s">
        <v>322</v>
      </c>
      <c r="D5" s="265">
        <v>0</v>
      </c>
      <c r="E5" s="265"/>
      <c r="F5" s="321">
        <v>0</v>
      </c>
      <c r="G5" s="321">
        <v>0</v>
      </c>
      <c r="H5" s="321"/>
      <c r="I5" s="321"/>
      <c r="J5" s="321"/>
      <c r="K5" s="321">
        <v>0</v>
      </c>
      <c r="L5" s="321"/>
      <c r="M5" s="321"/>
      <c r="N5" s="321"/>
      <c r="O5" s="321"/>
      <c r="P5" s="321"/>
      <c r="Q5" s="321"/>
      <c r="R5" s="321"/>
      <c r="S5" s="321"/>
      <c r="T5" s="321"/>
      <c r="U5" s="321"/>
      <c r="V5" s="321"/>
      <c r="W5" s="321"/>
    </row>
    <row r="6" spans="1:23" ht="16.5" x14ac:dyDescent="0.3">
      <c r="A6" s="164"/>
      <c r="B6" s="160"/>
      <c r="C6" s="166" t="s">
        <v>185</v>
      </c>
      <c r="D6" s="167">
        <f>COUNTA(D$11:D$121)-COUNTIF(D$11:D$121,"- not entered -")</f>
        <v>0</v>
      </c>
      <c r="E6" s="167">
        <f t="shared" ref="E6:W6" si="0">COUNTA(E$11:E$121)-COUNTIF(E$11:E$121,"- not entered -")</f>
        <v>0</v>
      </c>
      <c r="F6" s="167">
        <f t="shared" si="0"/>
        <v>0</v>
      </c>
      <c r="G6" s="167">
        <f t="shared" si="0"/>
        <v>0</v>
      </c>
      <c r="H6" s="167">
        <f t="shared" si="0"/>
        <v>0</v>
      </c>
      <c r="I6" s="167">
        <f t="shared" si="0"/>
        <v>0</v>
      </c>
      <c r="J6" s="167">
        <f t="shared" si="0"/>
        <v>0</v>
      </c>
      <c r="K6" s="167">
        <f t="shared" si="0"/>
        <v>0</v>
      </c>
      <c r="L6" s="167">
        <f t="shared" si="0"/>
        <v>0</v>
      </c>
      <c r="M6" s="167">
        <f t="shared" si="0"/>
        <v>0</v>
      </c>
      <c r="N6" s="167">
        <f t="shared" si="0"/>
        <v>0</v>
      </c>
      <c r="O6" s="167">
        <f t="shared" si="0"/>
        <v>0</v>
      </c>
      <c r="P6" s="167">
        <f t="shared" si="0"/>
        <v>0</v>
      </c>
      <c r="Q6" s="167">
        <f t="shared" si="0"/>
        <v>0</v>
      </c>
      <c r="R6" s="167">
        <f t="shared" si="0"/>
        <v>0</v>
      </c>
      <c r="S6" s="167">
        <f t="shared" si="0"/>
        <v>0</v>
      </c>
      <c r="T6" s="167">
        <f t="shared" si="0"/>
        <v>0</v>
      </c>
      <c r="U6" s="167">
        <f t="shared" si="0"/>
        <v>0</v>
      </c>
      <c r="V6" s="167">
        <f t="shared" si="0"/>
        <v>0</v>
      </c>
      <c r="W6" s="167">
        <f t="shared" si="0"/>
        <v>0</v>
      </c>
    </row>
    <row r="7" spans="1:23" ht="16.5" x14ac:dyDescent="0.3">
      <c r="A7" s="164"/>
      <c r="B7" s="160"/>
      <c r="C7" s="166" t="s">
        <v>182</v>
      </c>
      <c r="D7" s="263">
        <f>IF(D6&gt;0,1,0)</f>
        <v>0</v>
      </c>
      <c r="E7" s="263">
        <f t="shared" ref="E7:W7" si="1">IF(E6&gt;0,1,0)</f>
        <v>0</v>
      </c>
      <c r="F7" s="263">
        <f t="shared" si="1"/>
        <v>0</v>
      </c>
      <c r="G7" s="263">
        <f t="shared" si="1"/>
        <v>0</v>
      </c>
      <c r="H7" s="263">
        <f t="shared" si="1"/>
        <v>0</v>
      </c>
      <c r="I7" s="263">
        <f t="shared" si="1"/>
        <v>0</v>
      </c>
      <c r="J7" s="263">
        <f t="shared" si="1"/>
        <v>0</v>
      </c>
      <c r="K7" s="263">
        <f t="shared" si="1"/>
        <v>0</v>
      </c>
      <c r="L7" s="263">
        <f t="shared" si="1"/>
        <v>0</v>
      </c>
      <c r="M7" s="263">
        <f t="shared" si="1"/>
        <v>0</v>
      </c>
      <c r="N7" s="263">
        <f t="shared" si="1"/>
        <v>0</v>
      </c>
      <c r="O7" s="263">
        <f t="shared" si="1"/>
        <v>0</v>
      </c>
      <c r="P7" s="263">
        <f t="shared" si="1"/>
        <v>0</v>
      </c>
      <c r="Q7" s="263">
        <f t="shared" si="1"/>
        <v>0</v>
      </c>
      <c r="R7" s="263">
        <f t="shared" si="1"/>
        <v>0</v>
      </c>
      <c r="S7" s="263">
        <f t="shared" si="1"/>
        <v>0</v>
      </c>
      <c r="T7" s="263">
        <f t="shared" si="1"/>
        <v>0</v>
      </c>
      <c r="U7" s="263">
        <f t="shared" si="1"/>
        <v>0</v>
      </c>
      <c r="V7" s="263">
        <f t="shared" si="1"/>
        <v>0</v>
      </c>
      <c r="W7" s="263">
        <f t="shared" si="1"/>
        <v>0</v>
      </c>
    </row>
    <row r="8" spans="1:23" ht="16.5" x14ac:dyDescent="0.3">
      <c r="A8" s="164"/>
      <c r="B8" s="160"/>
      <c r="C8" s="166" t="s">
        <v>183</v>
      </c>
      <c r="D8" s="167">
        <v>1</v>
      </c>
      <c r="E8" s="167">
        <v>2</v>
      </c>
      <c r="F8" s="167">
        <v>3</v>
      </c>
      <c r="G8" s="167">
        <v>4</v>
      </c>
      <c r="H8" s="167">
        <v>5</v>
      </c>
      <c r="I8" s="167">
        <v>6</v>
      </c>
      <c r="J8" s="167">
        <v>7</v>
      </c>
      <c r="K8" s="167">
        <v>8</v>
      </c>
      <c r="L8" s="167">
        <v>9</v>
      </c>
      <c r="M8" s="167">
        <v>10</v>
      </c>
      <c r="N8" s="167">
        <v>11</v>
      </c>
      <c r="O8" s="167">
        <v>12</v>
      </c>
      <c r="P8" s="167">
        <v>13</v>
      </c>
      <c r="Q8" s="167">
        <v>14</v>
      </c>
      <c r="R8" s="167">
        <v>15</v>
      </c>
      <c r="S8" s="167">
        <v>16</v>
      </c>
      <c r="T8" s="167">
        <v>17</v>
      </c>
      <c r="U8" s="167">
        <v>18</v>
      </c>
      <c r="V8" s="167">
        <v>19</v>
      </c>
      <c r="W8" s="167">
        <v>20</v>
      </c>
    </row>
    <row r="9" spans="1:23" ht="16.5" x14ac:dyDescent="0.3">
      <c r="A9" s="164"/>
      <c r="B9" s="168"/>
      <c r="C9" s="169" t="s">
        <v>129</v>
      </c>
      <c r="D9" s="279" t="str">
        <f>Central_Control!$B$1</f>
        <v>OHLHB0477-10</v>
      </c>
      <c r="E9" s="280"/>
      <c r="F9" s="281"/>
      <c r="G9" s="281"/>
      <c r="H9" s="281"/>
      <c r="I9" s="281"/>
      <c r="J9" s="281"/>
      <c r="K9" s="281"/>
      <c r="L9" s="281"/>
      <c r="M9" s="281"/>
      <c r="N9" s="281"/>
      <c r="O9" s="281"/>
      <c r="P9" s="281"/>
      <c r="Q9" s="281"/>
      <c r="R9" s="281"/>
      <c r="S9" s="281"/>
      <c r="T9" s="281"/>
      <c r="U9" s="281"/>
      <c r="V9" s="281"/>
      <c r="W9" s="282"/>
    </row>
    <row r="10" spans="1:23" ht="17.25" thickBot="1" x14ac:dyDescent="0.35">
      <c r="A10" s="300" t="s">
        <v>32</v>
      </c>
      <c r="B10" s="170" t="s">
        <v>166</v>
      </c>
      <c r="C10" s="267"/>
      <c r="D10" s="276" t="s">
        <v>337</v>
      </c>
      <c r="E10" s="276"/>
      <c r="F10" s="277" t="s">
        <v>339</v>
      </c>
      <c r="G10" s="277" t="s">
        <v>338</v>
      </c>
      <c r="H10" s="277"/>
      <c r="I10" s="277"/>
      <c r="J10" s="277"/>
      <c r="K10" s="277" t="s">
        <v>336</v>
      </c>
      <c r="L10" s="277"/>
      <c r="M10" s="277"/>
      <c r="N10" s="277"/>
      <c r="O10" s="277"/>
      <c r="P10" s="277"/>
      <c r="Q10" s="277"/>
      <c r="R10" s="277"/>
      <c r="S10" s="277"/>
      <c r="T10" s="277"/>
      <c r="U10" s="277"/>
      <c r="V10" s="277"/>
      <c r="W10" s="278"/>
    </row>
    <row r="11" spans="1:23" x14ac:dyDescent="0.2">
      <c r="A11" s="269">
        <v>1</v>
      </c>
      <c r="B11" s="410" t="str">
        <f>U!D11</f>
        <v>Please identify the type of dwelling (check one):</v>
      </c>
      <c r="C11" s="268"/>
      <c r="D11" s="275"/>
      <c r="E11" s="275"/>
      <c r="F11" s="275"/>
      <c r="G11" s="275"/>
      <c r="H11" s="275"/>
      <c r="I11" s="275"/>
      <c r="J11" s="275"/>
      <c r="K11" s="275"/>
      <c r="L11" s="275"/>
      <c r="M11" s="275"/>
      <c r="N11" s="275"/>
      <c r="O11" s="275"/>
      <c r="P11" s="275"/>
      <c r="Q11" s="275"/>
      <c r="R11" s="275"/>
      <c r="S11" s="275"/>
      <c r="T11" s="275"/>
      <c r="U11" s="275"/>
      <c r="V11" s="275"/>
      <c r="W11" s="275"/>
    </row>
    <row r="12" spans="1:23" x14ac:dyDescent="0.2">
      <c r="A12" s="270">
        <f>A11+0.02</f>
        <v>1.02</v>
      </c>
      <c r="B12" s="411"/>
      <c r="C12" s="268"/>
      <c r="D12" s="275"/>
      <c r="E12" s="275"/>
      <c r="F12" s="275"/>
      <c r="G12" s="275"/>
      <c r="H12" s="275"/>
      <c r="I12" s="275"/>
      <c r="J12" s="275"/>
      <c r="K12" s="275"/>
      <c r="L12" s="275"/>
      <c r="M12" s="275"/>
      <c r="N12" s="275"/>
      <c r="O12" s="275"/>
      <c r="P12" s="275"/>
      <c r="Q12" s="275"/>
      <c r="R12" s="275"/>
      <c r="S12" s="275"/>
      <c r="T12" s="275"/>
      <c r="U12" s="275"/>
      <c r="V12" s="275"/>
      <c r="W12" s="275"/>
    </row>
    <row r="13" spans="1:23" x14ac:dyDescent="0.2">
      <c r="A13" s="270">
        <f>A12+0.01</f>
        <v>1.03</v>
      </c>
      <c r="B13" s="411"/>
      <c r="C13" s="268"/>
      <c r="D13" s="275"/>
      <c r="E13" s="275"/>
      <c r="F13" s="275"/>
      <c r="G13" s="275"/>
      <c r="H13" s="275"/>
      <c r="I13" s="275"/>
      <c r="J13" s="275"/>
      <c r="K13" s="275"/>
      <c r="L13" s="275"/>
      <c r="M13" s="275"/>
      <c r="N13" s="275"/>
      <c r="O13" s="275"/>
      <c r="P13" s="275"/>
      <c r="Q13" s="275"/>
      <c r="R13" s="275"/>
      <c r="S13" s="275"/>
      <c r="T13" s="275"/>
      <c r="U13" s="275"/>
      <c r="V13" s="275"/>
      <c r="W13" s="275"/>
    </row>
    <row r="14" spans="1:23" x14ac:dyDescent="0.2">
      <c r="A14" s="270">
        <f>A13+0.01</f>
        <v>1.04</v>
      </c>
      <c r="B14" s="411"/>
      <c r="C14" s="268"/>
      <c r="D14" s="275"/>
      <c r="E14" s="275"/>
      <c r="F14" s="275"/>
      <c r="G14" s="275"/>
      <c r="H14" s="275"/>
      <c r="I14" s="275"/>
      <c r="J14" s="275"/>
      <c r="K14" s="275"/>
      <c r="L14" s="275"/>
      <c r="M14" s="275"/>
      <c r="N14" s="275"/>
      <c r="O14" s="275"/>
      <c r="P14" s="275"/>
      <c r="Q14" s="275"/>
      <c r="R14" s="275"/>
      <c r="S14" s="275"/>
      <c r="T14" s="275"/>
      <c r="U14" s="275"/>
      <c r="V14" s="275"/>
      <c r="W14" s="275"/>
    </row>
    <row r="15" spans="1:23" x14ac:dyDescent="0.2">
      <c r="A15" s="270">
        <f>A14+0.01</f>
        <v>1.05</v>
      </c>
      <c r="B15" s="411"/>
      <c r="C15" s="268"/>
      <c r="D15" s="275"/>
      <c r="E15" s="275"/>
      <c r="F15" s="275"/>
      <c r="G15" s="275"/>
      <c r="H15" s="275"/>
      <c r="I15" s="275"/>
      <c r="J15" s="275"/>
      <c r="K15" s="275"/>
      <c r="L15" s="275"/>
      <c r="M15" s="275"/>
      <c r="N15" s="275"/>
      <c r="O15" s="275"/>
      <c r="P15" s="275"/>
      <c r="Q15" s="275"/>
      <c r="R15" s="275"/>
      <c r="S15" s="275"/>
      <c r="T15" s="275"/>
      <c r="U15" s="275"/>
      <c r="V15" s="275"/>
      <c r="W15" s="275"/>
    </row>
    <row r="16" spans="1:23" x14ac:dyDescent="0.2">
      <c r="A16" s="270">
        <f>A15+0.01</f>
        <v>1.06</v>
      </c>
      <c r="B16" s="411"/>
      <c r="C16" s="268"/>
      <c r="D16" s="275"/>
      <c r="E16" s="275"/>
      <c r="F16" s="275"/>
      <c r="G16" s="275"/>
      <c r="H16" s="275"/>
      <c r="I16" s="275"/>
      <c r="J16" s="275"/>
      <c r="K16" s="275"/>
      <c r="L16" s="275"/>
      <c r="M16" s="275"/>
      <c r="N16" s="275"/>
      <c r="O16" s="275"/>
      <c r="P16" s="275"/>
      <c r="Q16" s="275"/>
      <c r="R16" s="275"/>
      <c r="S16" s="275"/>
      <c r="T16" s="275"/>
      <c r="U16" s="275"/>
      <c r="V16" s="275"/>
      <c r="W16" s="275"/>
    </row>
    <row r="17" spans="1:23" ht="17.25" thickBot="1" x14ac:dyDescent="0.35">
      <c r="A17" s="270">
        <f>A16+0.01</f>
        <v>1.07</v>
      </c>
      <c r="B17" s="407"/>
      <c r="C17" s="267"/>
      <c r="D17" s="275"/>
      <c r="E17" s="275"/>
      <c r="F17" s="275"/>
      <c r="G17" s="275"/>
      <c r="H17" s="275"/>
      <c r="I17" s="275"/>
      <c r="J17" s="275"/>
      <c r="K17" s="275"/>
      <c r="L17" s="275"/>
      <c r="M17" s="275"/>
      <c r="N17" s="275"/>
      <c r="O17" s="275"/>
      <c r="P17" s="275"/>
      <c r="Q17" s="275"/>
      <c r="R17" s="275"/>
      <c r="S17" s="275"/>
      <c r="T17" s="275"/>
      <c r="U17" s="275"/>
      <c r="V17" s="275"/>
      <c r="W17" s="275"/>
    </row>
    <row r="18" spans="1:23" x14ac:dyDescent="0.2">
      <c r="A18" s="269">
        <v>2</v>
      </c>
      <c r="B18" s="410" t="str">
        <f>U!D18</f>
        <v>Please identify the construction date of this unit (check one):</v>
      </c>
      <c r="C18" s="268"/>
      <c r="D18" s="275"/>
      <c r="E18" s="275"/>
      <c r="F18" s="275"/>
      <c r="G18" s="275"/>
      <c r="H18" s="275"/>
      <c r="I18" s="275"/>
      <c r="J18" s="275"/>
      <c r="K18" s="275"/>
      <c r="L18" s="275"/>
      <c r="M18" s="275"/>
      <c r="N18" s="275"/>
      <c r="O18" s="275"/>
      <c r="P18" s="275"/>
      <c r="Q18" s="275"/>
      <c r="R18" s="275"/>
      <c r="S18" s="275"/>
      <c r="T18" s="275"/>
      <c r="U18" s="275"/>
      <c r="V18" s="275"/>
      <c r="W18" s="275"/>
    </row>
    <row r="19" spans="1:23" x14ac:dyDescent="0.2">
      <c r="A19" s="270">
        <f>A18+0.02</f>
        <v>2.02</v>
      </c>
      <c r="B19" s="411"/>
      <c r="C19" s="268"/>
      <c r="D19" s="275"/>
      <c r="E19" s="275"/>
      <c r="F19" s="275"/>
      <c r="G19" s="275"/>
      <c r="H19" s="275"/>
      <c r="I19" s="275"/>
      <c r="J19" s="275"/>
      <c r="K19" s="275"/>
      <c r="L19" s="275"/>
      <c r="M19" s="275"/>
      <c r="N19" s="275"/>
      <c r="O19" s="275"/>
      <c r="P19" s="275"/>
      <c r="Q19" s="275"/>
      <c r="R19" s="275"/>
      <c r="S19" s="275"/>
      <c r="T19" s="275"/>
      <c r="U19" s="275"/>
      <c r="V19" s="275"/>
      <c r="W19" s="275"/>
    </row>
    <row r="20" spans="1:23" x14ac:dyDescent="0.2">
      <c r="A20" s="270">
        <f>A19+0.01</f>
        <v>2.0299999999999998</v>
      </c>
      <c r="B20" s="411"/>
      <c r="C20" s="268"/>
      <c r="D20" s="275"/>
      <c r="E20" s="275"/>
      <c r="F20" s="275"/>
      <c r="G20" s="275"/>
      <c r="H20" s="275"/>
      <c r="I20" s="275"/>
      <c r="J20" s="275"/>
      <c r="K20" s="275"/>
      <c r="L20" s="275"/>
      <c r="M20" s="275"/>
      <c r="N20" s="275"/>
      <c r="O20" s="275"/>
      <c r="P20" s="275"/>
      <c r="Q20" s="275"/>
      <c r="R20" s="275"/>
      <c r="S20" s="275"/>
      <c r="T20" s="275"/>
      <c r="U20" s="275"/>
      <c r="V20" s="275"/>
      <c r="W20" s="275"/>
    </row>
    <row r="21" spans="1:23" x14ac:dyDescent="0.2">
      <c r="A21" s="270">
        <f>A20+0.01</f>
        <v>2.0399999999999996</v>
      </c>
      <c r="B21" s="411"/>
      <c r="C21" s="268"/>
      <c r="D21" s="275"/>
      <c r="E21" s="275"/>
      <c r="F21" s="275"/>
      <c r="G21" s="275"/>
      <c r="H21" s="275"/>
      <c r="I21" s="275"/>
      <c r="J21" s="275"/>
      <c r="K21" s="275"/>
      <c r="L21" s="275"/>
      <c r="M21" s="275"/>
      <c r="N21" s="275"/>
      <c r="O21" s="275"/>
      <c r="P21" s="275"/>
      <c r="Q21" s="275"/>
      <c r="R21" s="275"/>
      <c r="S21" s="275"/>
      <c r="T21" s="275"/>
      <c r="U21" s="275"/>
      <c r="V21" s="275"/>
      <c r="W21" s="275"/>
    </row>
    <row r="22" spans="1:23" x14ac:dyDescent="0.2">
      <c r="A22" s="270">
        <f>A21+0.01</f>
        <v>2.0499999999999994</v>
      </c>
      <c r="B22" s="411"/>
      <c r="C22" s="268"/>
      <c r="D22" s="275"/>
      <c r="E22" s="275"/>
      <c r="F22" s="275"/>
      <c r="G22" s="275"/>
      <c r="H22" s="275"/>
      <c r="I22" s="275"/>
      <c r="J22" s="275"/>
      <c r="K22" s="275"/>
      <c r="L22" s="275"/>
      <c r="M22" s="275"/>
      <c r="N22" s="275"/>
      <c r="O22" s="275"/>
      <c r="P22" s="275"/>
      <c r="Q22" s="275"/>
      <c r="R22" s="275"/>
      <c r="S22" s="275"/>
      <c r="T22" s="275"/>
      <c r="U22" s="275"/>
      <c r="V22" s="275"/>
      <c r="W22" s="275"/>
    </row>
    <row r="23" spans="1:23" x14ac:dyDescent="0.2">
      <c r="A23" s="270">
        <f>A22+0.01</f>
        <v>2.0599999999999992</v>
      </c>
      <c r="B23" s="411"/>
      <c r="C23" s="268"/>
      <c r="D23" s="275"/>
      <c r="E23" s="275"/>
      <c r="F23" s="275"/>
      <c r="G23" s="275"/>
      <c r="H23" s="275"/>
      <c r="I23" s="275"/>
      <c r="J23" s="275"/>
      <c r="K23" s="275"/>
      <c r="L23" s="275"/>
      <c r="M23" s="275"/>
      <c r="N23" s="275"/>
      <c r="O23" s="275"/>
      <c r="P23" s="275"/>
      <c r="Q23" s="275"/>
      <c r="R23" s="275"/>
      <c r="S23" s="275"/>
      <c r="T23" s="275"/>
      <c r="U23" s="275"/>
      <c r="V23" s="275"/>
      <c r="W23" s="275"/>
    </row>
    <row r="24" spans="1:23" ht="17.25" thickBot="1" x14ac:dyDescent="0.35">
      <c r="A24" s="270">
        <f>A23+0.01</f>
        <v>2.069999999999999</v>
      </c>
      <c r="B24" s="407"/>
      <c r="C24" s="267"/>
      <c r="D24" s="275"/>
      <c r="E24" s="275"/>
      <c r="F24" s="275"/>
      <c r="G24" s="275"/>
      <c r="H24" s="275"/>
      <c r="I24" s="275"/>
      <c r="J24" s="275"/>
      <c r="K24" s="275"/>
      <c r="L24" s="275"/>
      <c r="M24" s="275"/>
      <c r="N24" s="275"/>
      <c r="O24" s="275"/>
      <c r="P24" s="275"/>
      <c r="Q24" s="275"/>
      <c r="R24" s="275"/>
      <c r="S24" s="275"/>
      <c r="T24" s="275"/>
      <c r="U24" s="275"/>
      <c r="V24" s="275"/>
      <c r="W24" s="275"/>
    </row>
    <row r="25" spans="1:23" x14ac:dyDescent="0.2">
      <c r="A25" s="269">
        <v>3</v>
      </c>
      <c r="B25" s="412" t="str">
        <f>U!D25</f>
        <v>After conducting lead hazard control in this unit, what cleaning or other procedures did you use to reduce/eliminate remaining lead dust hazards before clearance testing (check all that apply)?"</v>
      </c>
      <c r="C25" s="268"/>
      <c r="D25" s="275"/>
      <c r="E25" s="275"/>
      <c r="F25" s="275"/>
      <c r="G25" s="275"/>
      <c r="H25" s="275"/>
      <c r="I25" s="275"/>
      <c r="J25" s="275"/>
      <c r="K25" s="275"/>
      <c r="L25" s="275"/>
      <c r="M25" s="275"/>
      <c r="N25" s="275"/>
      <c r="O25" s="275"/>
      <c r="P25" s="275"/>
      <c r="Q25" s="275"/>
      <c r="R25" s="275"/>
      <c r="S25" s="275"/>
      <c r="T25" s="275"/>
      <c r="U25" s="275"/>
      <c r="V25" s="275"/>
      <c r="W25" s="275"/>
    </row>
    <row r="26" spans="1:23" x14ac:dyDescent="0.2">
      <c r="A26" s="270">
        <f>A25+0.02</f>
        <v>3.02</v>
      </c>
      <c r="B26" s="411"/>
      <c r="C26" s="268"/>
      <c r="D26" s="275"/>
      <c r="E26" s="275"/>
      <c r="F26" s="275"/>
      <c r="G26" s="275"/>
      <c r="H26" s="275"/>
      <c r="I26" s="275"/>
      <c r="J26" s="275"/>
      <c r="K26" s="275"/>
      <c r="L26" s="275"/>
      <c r="M26" s="275"/>
      <c r="N26" s="275"/>
      <c r="O26" s="275"/>
      <c r="P26" s="275"/>
      <c r="Q26" s="275"/>
      <c r="R26" s="275"/>
      <c r="S26" s="275"/>
      <c r="T26" s="275"/>
      <c r="U26" s="275"/>
      <c r="V26" s="275"/>
      <c r="W26" s="275"/>
    </row>
    <row r="27" spans="1:23" x14ac:dyDescent="0.2">
      <c r="A27" s="270">
        <f t="shared" ref="A27:A37" si="2">A26+0.01</f>
        <v>3.03</v>
      </c>
      <c r="B27" s="411"/>
      <c r="C27" s="268"/>
      <c r="D27" s="275"/>
      <c r="E27" s="275"/>
      <c r="F27" s="275"/>
      <c r="G27" s="275"/>
      <c r="H27" s="275"/>
      <c r="I27" s="275"/>
      <c r="J27" s="275"/>
      <c r="K27" s="275"/>
      <c r="L27" s="275"/>
      <c r="M27" s="275"/>
      <c r="N27" s="275"/>
      <c r="O27" s="275"/>
      <c r="P27" s="275"/>
      <c r="Q27" s="275"/>
      <c r="R27" s="275"/>
      <c r="S27" s="275"/>
      <c r="T27" s="275"/>
      <c r="U27" s="275"/>
      <c r="V27" s="275"/>
      <c r="W27" s="275"/>
    </row>
    <row r="28" spans="1:23" x14ac:dyDescent="0.2">
      <c r="A28" s="270">
        <f t="shared" si="2"/>
        <v>3.0399999999999996</v>
      </c>
      <c r="B28" s="411"/>
      <c r="C28" s="268"/>
      <c r="D28" s="275"/>
      <c r="E28" s="275"/>
      <c r="F28" s="275"/>
      <c r="G28" s="275"/>
      <c r="H28" s="275"/>
      <c r="I28" s="275"/>
      <c r="J28" s="275"/>
      <c r="K28" s="275"/>
      <c r="L28" s="275"/>
      <c r="M28" s="275"/>
      <c r="N28" s="275"/>
      <c r="O28" s="275"/>
      <c r="P28" s="275"/>
      <c r="Q28" s="275"/>
      <c r="R28" s="275"/>
      <c r="S28" s="275"/>
      <c r="T28" s="275"/>
      <c r="U28" s="275"/>
      <c r="V28" s="275"/>
      <c r="W28" s="275"/>
    </row>
    <row r="29" spans="1:23" x14ac:dyDescent="0.2">
      <c r="A29" s="270">
        <f t="shared" si="2"/>
        <v>3.0499999999999994</v>
      </c>
      <c r="B29" s="411"/>
      <c r="C29" s="268"/>
      <c r="D29" s="275"/>
      <c r="E29" s="275"/>
      <c r="F29" s="275"/>
      <c r="G29" s="275"/>
      <c r="H29" s="275"/>
      <c r="I29" s="275"/>
      <c r="J29" s="275"/>
      <c r="K29" s="275"/>
      <c r="L29" s="275"/>
      <c r="M29" s="275"/>
      <c r="N29" s="275"/>
      <c r="O29" s="275"/>
      <c r="P29" s="275"/>
      <c r="Q29" s="275"/>
      <c r="R29" s="275"/>
      <c r="S29" s="275"/>
      <c r="T29" s="275"/>
      <c r="U29" s="275"/>
      <c r="V29" s="275"/>
      <c r="W29" s="275"/>
    </row>
    <row r="30" spans="1:23" x14ac:dyDescent="0.2">
      <c r="A30" s="270">
        <f t="shared" si="2"/>
        <v>3.0599999999999992</v>
      </c>
      <c r="B30" s="411"/>
      <c r="C30" s="268"/>
      <c r="D30" s="275"/>
      <c r="E30" s="275"/>
      <c r="F30" s="275"/>
      <c r="G30" s="275"/>
      <c r="H30" s="275"/>
      <c r="I30" s="275"/>
      <c r="J30" s="275"/>
      <c r="K30" s="275"/>
      <c r="L30" s="275"/>
      <c r="M30" s="275"/>
      <c r="N30" s="275"/>
      <c r="O30" s="275"/>
      <c r="P30" s="275"/>
      <c r="Q30" s="275"/>
      <c r="R30" s="275"/>
      <c r="S30" s="275"/>
      <c r="T30" s="275"/>
      <c r="U30" s="275"/>
      <c r="V30" s="275"/>
      <c r="W30" s="275"/>
    </row>
    <row r="31" spans="1:23" x14ac:dyDescent="0.2">
      <c r="A31" s="270">
        <f t="shared" si="2"/>
        <v>3.069999999999999</v>
      </c>
      <c r="B31" s="411"/>
      <c r="C31" s="268"/>
      <c r="D31" s="275"/>
      <c r="E31" s="275"/>
      <c r="F31" s="275"/>
      <c r="G31" s="275"/>
      <c r="H31" s="275"/>
      <c r="I31" s="275"/>
      <c r="J31" s="275"/>
      <c r="K31" s="275"/>
      <c r="L31" s="275"/>
      <c r="M31" s="275"/>
      <c r="N31" s="275"/>
      <c r="O31" s="275"/>
      <c r="P31" s="275"/>
      <c r="Q31" s="275"/>
      <c r="R31" s="275"/>
      <c r="S31" s="275"/>
      <c r="T31" s="275"/>
      <c r="U31" s="275"/>
      <c r="V31" s="275"/>
      <c r="W31" s="275"/>
    </row>
    <row r="32" spans="1:23" x14ac:dyDescent="0.2">
      <c r="A32" s="270">
        <f t="shared" si="2"/>
        <v>3.0799999999999987</v>
      </c>
      <c r="B32" s="411"/>
      <c r="C32" s="268"/>
      <c r="D32" s="275"/>
      <c r="E32" s="275"/>
      <c r="F32" s="275"/>
      <c r="G32" s="275"/>
      <c r="H32" s="275"/>
      <c r="I32" s="275"/>
      <c r="J32" s="275"/>
      <c r="K32" s="275"/>
      <c r="L32" s="275"/>
      <c r="M32" s="275"/>
      <c r="N32" s="275"/>
      <c r="O32" s="275"/>
      <c r="P32" s="275"/>
      <c r="Q32" s="275"/>
      <c r="R32" s="275"/>
      <c r="S32" s="275"/>
      <c r="T32" s="275"/>
      <c r="U32" s="275"/>
      <c r="V32" s="275"/>
      <c r="W32" s="275"/>
    </row>
    <row r="33" spans="1:23" x14ac:dyDescent="0.2">
      <c r="A33" s="270">
        <f t="shared" si="2"/>
        <v>3.0899999999999985</v>
      </c>
      <c r="B33" s="411"/>
      <c r="C33" s="268"/>
      <c r="D33" s="275"/>
      <c r="E33" s="275"/>
      <c r="F33" s="275"/>
      <c r="G33" s="275"/>
      <c r="H33" s="275"/>
      <c r="I33" s="275"/>
      <c r="J33" s="275"/>
      <c r="K33" s="275"/>
      <c r="L33" s="275"/>
      <c r="M33" s="275"/>
      <c r="N33" s="275"/>
      <c r="O33" s="275"/>
      <c r="P33" s="275"/>
      <c r="Q33" s="275"/>
      <c r="R33" s="275"/>
      <c r="S33" s="275"/>
      <c r="T33" s="275"/>
      <c r="U33" s="275"/>
      <c r="V33" s="275"/>
      <c r="W33" s="275"/>
    </row>
    <row r="34" spans="1:23" x14ac:dyDescent="0.2">
      <c r="A34" s="270">
        <f t="shared" si="2"/>
        <v>3.0999999999999983</v>
      </c>
      <c r="B34" s="411"/>
      <c r="C34" s="268"/>
      <c r="D34" s="275"/>
      <c r="E34" s="275"/>
      <c r="F34" s="275"/>
      <c r="G34" s="275"/>
      <c r="H34" s="275"/>
      <c r="I34" s="275"/>
      <c r="J34" s="275"/>
      <c r="K34" s="275"/>
      <c r="L34" s="275"/>
      <c r="M34" s="275"/>
      <c r="N34" s="275"/>
      <c r="O34" s="275"/>
      <c r="P34" s="275"/>
      <c r="Q34" s="275"/>
      <c r="R34" s="275"/>
      <c r="S34" s="275"/>
      <c r="T34" s="275"/>
      <c r="U34" s="275"/>
      <c r="V34" s="275"/>
      <c r="W34" s="275"/>
    </row>
    <row r="35" spans="1:23" x14ac:dyDescent="0.2">
      <c r="A35" s="270">
        <f t="shared" si="2"/>
        <v>3.1099999999999981</v>
      </c>
      <c r="B35" s="411"/>
      <c r="C35" s="268"/>
      <c r="D35" s="275"/>
      <c r="E35" s="275"/>
      <c r="F35" s="275"/>
      <c r="G35" s="275"/>
      <c r="H35" s="275"/>
      <c r="I35" s="275"/>
      <c r="J35" s="275"/>
      <c r="K35" s="275"/>
      <c r="L35" s="275"/>
      <c r="M35" s="275"/>
      <c r="N35" s="275"/>
      <c r="O35" s="275"/>
      <c r="P35" s="275"/>
      <c r="Q35" s="275"/>
      <c r="R35" s="275"/>
      <c r="S35" s="275"/>
      <c r="T35" s="275"/>
      <c r="U35" s="275"/>
      <c r="V35" s="275"/>
      <c r="W35" s="275"/>
    </row>
    <row r="36" spans="1:23" x14ac:dyDescent="0.2">
      <c r="A36" s="270">
        <f t="shared" si="2"/>
        <v>3.1199999999999979</v>
      </c>
      <c r="B36" s="411"/>
      <c r="C36" s="268"/>
      <c r="D36" s="275"/>
      <c r="E36" s="275"/>
      <c r="F36" s="275"/>
      <c r="G36" s="275"/>
      <c r="H36" s="275"/>
      <c r="I36" s="275"/>
      <c r="J36" s="275"/>
      <c r="K36" s="275"/>
      <c r="L36" s="275"/>
      <c r="M36" s="275"/>
      <c r="N36" s="275"/>
      <c r="O36" s="275"/>
      <c r="P36" s="275"/>
      <c r="Q36" s="275"/>
      <c r="R36" s="275"/>
      <c r="S36" s="275"/>
      <c r="T36" s="275"/>
      <c r="U36" s="275"/>
      <c r="V36" s="275"/>
      <c r="W36" s="275"/>
    </row>
    <row r="37" spans="1:23" ht="17.25" thickBot="1" x14ac:dyDescent="0.35">
      <c r="A37" s="270">
        <f t="shared" si="2"/>
        <v>3.1299999999999977</v>
      </c>
      <c r="B37" s="407"/>
      <c r="C37" s="267"/>
      <c r="D37" s="275"/>
      <c r="E37" s="275"/>
      <c r="F37" s="275"/>
      <c r="G37" s="275"/>
      <c r="H37" s="275"/>
      <c r="I37" s="275"/>
      <c r="J37" s="275"/>
      <c r="K37" s="275"/>
      <c r="L37" s="275"/>
      <c r="M37" s="275"/>
      <c r="N37" s="275"/>
      <c r="O37" s="275"/>
      <c r="P37" s="275"/>
      <c r="Q37" s="275"/>
      <c r="R37" s="275"/>
      <c r="S37" s="275"/>
      <c r="T37" s="275"/>
      <c r="U37" s="275"/>
      <c r="V37" s="275"/>
      <c r="W37" s="275"/>
    </row>
    <row r="38" spans="1:23" ht="26.25" thickBot="1" x14ac:dyDescent="0.35">
      <c r="A38" s="269">
        <v>4</v>
      </c>
      <c r="B38" s="59" t="str">
        <f>U!D38</f>
        <v>Did this unit pass clearance on floors on the FIRST TRY?</v>
      </c>
      <c r="C38" s="267"/>
      <c r="D38" s="275"/>
      <c r="E38" s="275"/>
      <c r="F38" s="275"/>
      <c r="G38" s="275"/>
      <c r="H38" s="275"/>
      <c r="I38" s="275"/>
      <c r="J38" s="275"/>
      <c r="K38" s="275"/>
      <c r="L38" s="275"/>
      <c r="M38" s="275"/>
      <c r="N38" s="275"/>
      <c r="O38" s="275"/>
      <c r="P38" s="275"/>
      <c r="Q38" s="275"/>
      <c r="R38" s="275"/>
      <c r="S38" s="275"/>
      <c r="T38" s="275"/>
      <c r="U38" s="275"/>
      <c r="V38" s="275"/>
      <c r="W38" s="275"/>
    </row>
    <row r="39" spans="1:23" ht="26.25" thickBot="1" x14ac:dyDescent="0.35">
      <c r="A39" s="271">
        <v>5</v>
      </c>
      <c r="B39" s="292" t="str">
        <f>U!D39</f>
        <v>Did this unit pass clearance on floors on the SECOND TRY?</v>
      </c>
      <c r="C39" s="267"/>
      <c r="D39" s="275"/>
      <c r="E39" s="275"/>
      <c r="F39" s="275"/>
      <c r="G39" s="275"/>
      <c r="H39" s="275"/>
      <c r="I39" s="275"/>
      <c r="J39" s="275"/>
      <c r="K39" s="275"/>
      <c r="L39" s="275"/>
      <c r="M39" s="275"/>
      <c r="N39" s="275"/>
      <c r="O39" s="275"/>
      <c r="P39" s="275"/>
      <c r="Q39" s="275"/>
      <c r="R39" s="275"/>
      <c r="S39" s="275"/>
      <c r="T39" s="275"/>
      <c r="U39" s="275"/>
      <c r="V39" s="275"/>
      <c r="W39" s="275"/>
    </row>
    <row r="40" spans="1:23" x14ac:dyDescent="0.2">
      <c r="A40" s="269">
        <v>6</v>
      </c>
      <c r="B40" s="412" t="str">
        <f>U!D40</f>
        <v>Please identify the type of action taken to achieve clearance on floors in this unit AFTER ONE OR MORE CLEARANCE FAILURES​ (check all that apply)</v>
      </c>
      <c r="C40" s="268"/>
      <c r="D40" s="275"/>
      <c r="E40" s="275"/>
      <c r="F40" s="275"/>
      <c r="G40" s="275"/>
      <c r="H40" s="275"/>
      <c r="I40" s="275"/>
      <c r="J40" s="275"/>
      <c r="K40" s="275"/>
      <c r="L40" s="275"/>
      <c r="M40" s="275"/>
      <c r="N40" s="275"/>
      <c r="O40" s="275"/>
      <c r="P40" s="275"/>
      <c r="Q40" s="275"/>
      <c r="R40" s="275"/>
      <c r="S40" s="275"/>
      <c r="T40" s="275"/>
      <c r="U40" s="275"/>
      <c r="V40" s="275"/>
      <c r="W40" s="275"/>
    </row>
    <row r="41" spans="1:23" x14ac:dyDescent="0.2">
      <c r="A41" s="270">
        <f>A40+0.02</f>
        <v>6.02</v>
      </c>
      <c r="B41" s="411"/>
      <c r="C41" s="268"/>
      <c r="D41" s="275"/>
      <c r="E41" s="275"/>
      <c r="F41" s="275"/>
      <c r="G41" s="275"/>
      <c r="H41" s="275"/>
      <c r="I41" s="275"/>
      <c r="J41" s="275"/>
      <c r="K41" s="275"/>
      <c r="L41" s="275"/>
      <c r="M41" s="275"/>
      <c r="N41" s="275"/>
      <c r="O41" s="275"/>
      <c r="P41" s="275"/>
      <c r="Q41" s="275"/>
      <c r="R41" s="275"/>
      <c r="S41" s="275"/>
      <c r="T41" s="275"/>
      <c r="U41" s="275"/>
      <c r="V41" s="275"/>
      <c r="W41" s="275"/>
    </row>
    <row r="42" spans="1:23" x14ac:dyDescent="0.2">
      <c r="A42" s="270">
        <f>A41+0.01</f>
        <v>6.0299999999999994</v>
      </c>
      <c r="B42" s="411"/>
      <c r="C42" s="268"/>
      <c r="D42" s="275"/>
      <c r="E42" s="275"/>
      <c r="F42" s="275"/>
      <c r="G42" s="275"/>
      <c r="H42" s="275"/>
      <c r="I42" s="275"/>
      <c r="J42" s="275"/>
      <c r="K42" s="275"/>
      <c r="L42" s="275"/>
      <c r="M42" s="275"/>
      <c r="N42" s="275"/>
      <c r="O42" s="275"/>
      <c r="P42" s="275"/>
      <c r="Q42" s="275"/>
      <c r="R42" s="275"/>
      <c r="S42" s="275"/>
      <c r="T42" s="275"/>
      <c r="U42" s="275"/>
      <c r="V42" s="275"/>
      <c r="W42" s="275"/>
    </row>
    <row r="43" spans="1:23" x14ac:dyDescent="0.2">
      <c r="A43" s="127">
        <f>A42+0.01</f>
        <v>6.0399999999999991</v>
      </c>
      <c r="B43" s="411"/>
      <c r="C43" s="268"/>
      <c r="D43" s="275"/>
      <c r="E43" s="275"/>
      <c r="F43" s="275"/>
      <c r="G43" s="275"/>
      <c r="H43" s="275"/>
      <c r="I43" s="275"/>
      <c r="J43" s="275"/>
      <c r="K43" s="275"/>
      <c r="L43" s="275"/>
      <c r="M43" s="275"/>
      <c r="N43" s="275"/>
      <c r="O43" s="275"/>
      <c r="P43" s="275"/>
      <c r="Q43" s="275"/>
      <c r="R43" s="275"/>
      <c r="S43" s="275"/>
      <c r="T43" s="275"/>
      <c r="U43" s="275"/>
      <c r="V43" s="275"/>
      <c r="W43" s="275"/>
    </row>
    <row r="44" spans="1:23" ht="17.25" thickBot="1" x14ac:dyDescent="0.35">
      <c r="A44" s="127">
        <f>A43+0.01</f>
        <v>6.0499999999999989</v>
      </c>
      <c r="B44" s="407"/>
      <c r="C44" s="267"/>
      <c r="D44" s="275"/>
      <c r="E44" s="275"/>
      <c r="F44" s="275"/>
      <c r="G44" s="275"/>
      <c r="H44" s="275"/>
      <c r="I44" s="275"/>
      <c r="J44" s="275"/>
      <c r="K44" s="275"/>
      <c r="L44" s="275"/>
      <c r="M44" s="275"/>
      <c r="N44" s="275"/>
      <c r="O44" s="275"/>
      <c r="P44" s="275"/>
      <c r="Q44" s="275"/>
      <c r="R44" s="275"/>
      <c r="S44" s="275"/>
      <c r="T44" s="275"/>
      <c r="U44" s="275"/>
      <c r="V44" s="275"/>
      <c r="W44" s="275"/>
    </row>
    <row r="45" spans="1:23" ht="64.5" thickBot="1" x14ac:dyDescent="0.35">
      <c r="A45" s="271">
        <v>7</v>
      </c>
      <c r="B45" s="190" t="str">
        <f>U!D45</f>
        <v>How many FINAL floor dust wipe clearance samples were collected in this unit ("FINAL" means those passing clearance levels, not those failing to pass clearance)?</v>
      </c>
      <c r="C45" s="267"/>
      <c r="D45" s="275"/>
      <c r="E45" s="275"/>
      <c r="F45" s="275"/>
      <c r="G45" s="275"/>
      <c r="H45" s="275"/>
      <c r="I45" s="275"/>
      <c r="J45" s="275"/>
      <c r="K45" s="275"/>
      <c r="L45" s="275"/>
      <c r="M45" s="275"/>
      <c r="N45" s="275"/>
      <c r="O45" s="275"/>
      <c r="P45" s="275"/>
      <c r="Q45" s="275"/>
      <c r="R45" s="275"/>
      <c r="S45" s="275"/>
      <c r="T45" s="275"/>
      <c r="U45" s="275"/>
      <c r="V45" s="275"/>
      <c r="W45" s="275"/>
    </row>
    <row r="46" spans="1:23" x14ac:dyDescent="0.25">
      <c r="A46" s="269">
        <v>8</v>
      </c>
      <c r="B46" s="405" t="str">
        <f>U!D46</f>
        <v>Please enter the loading levels (µg/ft²) for each of the FINAL floor dust wipe clearance samples:</v>
      </c>
      <c r="C46" s="297" t="str">
        <f>U_Sort!C46</f>
        <v>FloorSample 1</v>
      </c>
      <c r="D46" s="275"/>
      <c r="E46" s="275"/>
      <c r="F46" s="275"/>
      <c r="G46" s="275"/>
      <c r="H46" s="275"/>
      <c r="I46" s="275"/>
      <c r="J46" s="275"/>
      <c r="K46" s="275"/>
      <c r="L46" s="275"/>
      <c r="M46" s="275"/>
      <c r="N46" s="275"/>
      <c r="O46" s="275"/>
      <c r="P46" s="275"/>
      <c r="Q46" s="275"/>
      <c r="R46" s="275"/>
      <c r="S46" s="275"/>
      <c r="T46" s="275"/>
      <c r="U46" s="275"/>
      <c r="V46" s="275"/>
      <c r="W46" s="275"/>
    </row>
    <row r="47" spans="1:23" x14ac:dyDescent="0.25">
      <c r="A47" s="270">
        <f>A46+0.02</f>
        <v>8.02</v>
      </c>
      <c r="B47" s="408"/>
      <c r="C47" s="297" t="str">
        <f>U_Sort!C47</f>
        <v>FloorSample 2</v>
      </c>
      <c r="D47" s="275"/>
      <c r="E47" s="275"/>
      <c r="F47" s="275"/>
      <c r="G47" s="275"/>
      <c r="H47" s="275"/>
      <c r="I47" s="275"/>
      <c r="J47" s="275"/>
      <c r="K47" s="275"/>
      <c r="L47" s="275"/>
      <c r="M47" s="275"/>
      <c r="N47" s="275"/>
      <c r="O47" s="275"/>
      <c r="P47" s="275"/>
      <c r="Q47" s="275"/>
      <c r="R47" s="275"/>
      <c r="S47" s="275"/>
      <c r="T47" s="275"/>
      <c r="U47" s="275"/>
      <c r="V47" s="275"/>
      <c r="W47" s="275"/>
    </row>
    <row r="48" spans="1:23" x14ac:dyDescent="0.25">
      <c r="A48" s="270">
        <f t="shared" ref="A48:A75" si="3">A47+0.01</f>
        <v>8.0299999999999994</v>
      </c>
      <c r="B48" s="408"/>
      <c r="C48" s="297" t="str">
        <f>U_Sort!C48</f>
        <v>FloorSample 3</v>
      </c>
      <c r="D48" s="275"/>
      <c r="E48" s="275"/>
      <c r="F48" s="275"/>
      <c r="G48" s="275"/>
      <c r="H48" s="275"/>
      <c r="I48" s="275"/>
      <c r="J48" s="275"/>
      <c r="K48" s="275"/>
      <c r="L48" s="275"/>
      <c r="M48" s="275"/>
      <c r="N48" s="275"/>
      <c r="O48" s="275"/>
      <c r="P48" s="275"/>
      <c r="Q48" s="275"/>
      <c r="R48" s="275"/>
      <c r="S48" s="275"/>
      <c r="T48" s="275"/>
      <c r="U48" s="275"/>
      <c r="V48" s="275"/>
      <c r="W48" s="275"/>
    </row>
    <row r="49" spans="1:23" x14ac:dyDescent="0.25">
      <c r="A49" s="127">
        <f t="shared" si="3"/>
        <v>8.0399999999999991</v>
      </c>
      <c r="B49" s="408"/>
      <c r="C49" s="297" t="str">
        <f>U_Sort!C49</f>
        <v>FloorSample 4</v>
      </c>
      <c r="D49" s="275"/>
      <c r="E49" s="275"/>
      <c r="F49" s="275"/>
      <c r="G49" s="275"/>
      <c r="H49" s="275"/>
      <c r="I49" s="275"/>
      <c r="J49" s="275"/>
      <c r="K49" s="275"/>
      <c r="L49" s="275"/>
      <c r="M49" s="275"/>
      <c r="N49" s="275"/>
      <c r="O49" s="275"/>
      <c r="P49" s="275"/>
      <c r="Q49" s="275"/>
      <c r="R49" s="275"/>
      <c r="S49" s="275"/>
      <c r="T49" s="275"/>
      <c r="U49" s="275"/>
      <c r="V49" s="275"/>
      <c r="W49" s="275"/>
    </row>
    <row r="50" spans="1:23" x14ac:dyDescent="0.25">
      <c r="A50" s="127">
        <f t="shared" si="3"/>
        <v>8.0499999999999989</v>
      </c>
      <c r="B50" s="408"/>
      <c r="C50" s="297" t="str">
        <f>U_Sort!C50</f>
        <v>FloorSample 5</v>
      </c>
      <c r="D50" s="275"/>
      <c r="E50" s="275"/>
      <c r="F50" s="275"/>
      <c r="G50" s="275"/>
      <c r="H50" s="275"/>
      <c r="I50" s="275"/>
      <c r="J50" s="275"/>
      <c r="K50" s="275"/>
      <c r="L50" s="275"/>
      <c r="M50" s="275"/>
      <c r="N50" s="275"/>
      <c r="O50" s="275"/>
      <c r="P50" s="275"/>
      <c r="Q50" s="275"/>
      <c r="R50" s="275"/>
      <c r="S50" s="275"/>
      <c r="T50" s="275"/>
      <c r="U50" s="275"/>
      <c r="V50" s="275"/>
      <c r="W50" s="275"/>
    </row>
    <row r="51" spans="1:23" x14ac:dyDescent="0.25">
      <c r="A51" s="127">
        <f t="shared" si="3"/>
        <v>8.0599999999999987</v>
      </c>
      <c r="B51" s="408"/>
      <c r="C51" s="297" t="str">
        <f>U_Sort!C51</f>
        <v>FloorSample 6</v>
      </c>
      <c r="D51" s="275"/>
      <c r="E51" s="275"/>
      <c r="F51" s="275"/>
      <c r="G51" s="275"/>
      <c r="H51" s="275"/>
      <c r="I51" s="275"/>
      <c r="J51" s="275"/>
      <c r="K51" s="275"/>
      <c r="L51" s="275"/>
      <c r="M51" s="275"/>
      <c r="N51" s="275"/>
      <c r="O51" s="275"/>
      <c r="P51" s="275"/>
      <c r="Q51" s="275"/>
      <c r="R51" s="275"/>
      <c r="S51" s="275"/>
      <c r="T51" s="275"/>
      <c r="U51" s="275"/>
      <c r="V51" s="275"/>
      <c r="W51" s="275"/>
    </row>
    <row r="52" spans="1:23" x14ac:dyDescent="0.25">
      <c r="A52" s="127">
        <f t="shared" si="3"/>
        <v>8.0699999999999985</v>
      </c>
      <c r="B52" s="408"/>
      <c r="C52" s="297" t="str">
        <f>U_Sort!C52</f>
        <v>FloorSample 7</v>
      </c>
      <c r="D52" s="275"/>
      <c r="E52" s="275"/>
      <c r="F52" s="275"/>
      <c r="G52" s="275"/>
      <c r="H52" s="275"/>
      <c r="I52" s="275"/>
      <c r="J52" s="275"/>
      <c r="K52" s="275"/>
      <c r="L52" s="275"/>
      <c r="M52" s="275"/>
      <c r="N52" s="275"/>
      <c r="O52" s="275"/>
      <c r="P52" s="275"/>
      <c r="Q52" s="275"/>
      <c r="R52" s="275"/>
      <c r="S52" s="275"/>
      <c r="T52" s="275"/>
      <c r="U52" s="275"/>
      <c r="V52" s="275"/>
      <c r="W52" s="275"/>
    </row>
    <row r="53" spans="1:23" x14ac:dyDescent="0.25">
      <c r="A53" s="127">
        <f t="shared" si="3"/>
        <v>8.0799999999999983</v>
      </c>
      <c r="B53" s="408"/>
      <c r="C53" s="297" t="str">
        <f>U_Sort!C53</f>
        <v>FloorSample 8</v>
      </c>
      <c r="D53" s="275"/>
      <c r="E53" s="275"/>
      <c r="F53" s="275"/>
      <c r="G53" s="275"/>
      <c r="H53" s="275"/>
      <c r="I53" s="275"/>
      <c r="J53" s="275"/>
      <c r="K53" s="275"/>
      <c r="L53" s="275"/>
      <c r="M53" s="275"/>
      <c r="N53" s="275"/>
      <c r="O53" s="275"/>
      <c r="P53" s="275"/>
      <c r="Q53" s="275"/>
      <c r="R53" s="275"/>
      <c r="S53" s="275"/>
      <c r="T53" s="275"/>
      <c r="U53" s="275"/>
      <c r="V53" s="275"/>
      <c r="W53" s="275"/>
    </row>
    <row r="54" spans="1:23" x14ac:dyDescent="0.25">
      <c r="A54" s="127">
        <f t="shared" si="3"/>
        <v>8.0899999999999981</v>
      </c>
      <c r="B54" s="408"/>
      <c r="C54" s="297" t="str">
        <f>U_Sort!C54</f>
        <v>FloorSample 9</v>
      </c>
      <c r="D54" s="275"/>
      <c r="E54" s="275"/>
      <c r="F54" s="275"/>
      <c r="G54" s="275"/>
      <c r="H54" s="275"/>
      <c r="I54" s="275"/>
      <c r="J54" s="275"/>
      <c r="K54" s="275"/>
      <c r="L54" s="275"/>
      <c r="M54" s="275"/>
      <c r="N54" s="275"/>
      <c r="O54" s="275"/>
      <c r="P54" s="275"/>
      <c r="Q54" s="275"/>
      <c r="R54" s="275"/>
      <c r="S54" s="275"/>
      <c r="T54" s="275"/>
      <c r="U54" s="275"/>
      <c r="V54" s="275"/>
      <c r="W54" s="275"/>
    </row>
    <row r="55" spans="1:23" x14ac:dyDescent="0.25">
      <c r="A55" s="270">
        <f t="shared" si="3"/>
        <v>8.0999999999999979</v>
      </c>
      <c r="B55" s="408"/>
      <c r="C55" s="297" t="str">
        <f>U_Sort!C55</f>
        <v>FloorSample 10</v>
      </c>
      <c r="D55" s="275"/>
      <c r="E55" s="275"/>
      <c r="F55" s="275"/>
      <c r="G55" s="275"/>
      <c r="H55" s="275"/>
      <c r="I55" s="275"/>
      <c r="J55" s="275"/>
      <c r="K55" s="275"/>
      <c r="L55" s="275"/>
      <c r="M55" s="275"/>
      <c r="N55" s="275"/>
      <c r="O55" s="275"/>
      <c r="P55" s="275"/>
      <c r="Q55" s="275"/>
      <c r="R55" s="275"/>
      <c r="S55" s="275"/>
      <c r="T55" s="275"/>
      <c r="U55" s="275"/>
      <c r="V55" s="275"/>
      <c r="W55" s="275"/>
    </row>
    <row r="56" spans="1:23" x14ac:dyDescent="0.25">
      <c r="A56" s="127">
        <f t="shared" si="3"/>
        <v>8.1099999999999977</v>
      </c>
      <c r="B56" s="408"/>
      <c r="C56" s="297" t="str">
        <f>U_Sort!C56</f>
        <v>FloorSample 11</v>
      </c>
      <c r="D56" s="275"/>
      <c r="E56" s="275"/>
      <c r="F56" s="275"/>
      <c r="G56" s="275"/>
      <c r="H56" s="275"/>
      <c r="I56" s="275"/>
      <c r="J56" s="275"/>
      <c r="K56" s="275"/>
      <c r="L56" s="275"/>
      <c r="M56" s="275"/>
      <c r="N56" s="275"/>
      <c r="O56" s="275"/>
      <c r="P56" s="275"/>
      <c r="Q56" s="275"/>
      <c r="R56" s="275"/>
      <c r="S56" s="275"/>
      <c r="T56" s="275"/>
      <c r="U56" s="275"/>
      <c r="V56" s="275"/>
      <c r="W56" s="275"/>
    </row>
    <row r="57" spans="1:23" x14ac:dyDescent="0.25">
      <c r="A57" s="127">
        <f t="shared" si="3"/>
        <v>8.1199999999999974</v>
      </c>
      <c r="B57" s="408"/>
      <c r="C57" s="297" t="str">
        <f>U_Sort!C57</f>
        <v>FloorSample 12</v>
      </c>
      <c r="D57" s="275"/>
      <c r="E57" s="275"/>
      <c r="F57" s="275"/>
      <c r="G57" s="275"/>
      <c r="H57" s="275"/>
      <c r="I57" s="275"/>
      <c r="J57" s="275"/>
      <c r="K57" s="275"/>
      <c r="L57" s="275"/>
      <c r="M57" s="275"/>
      <c r="N57" s="275"/>
      <c r="O57" s="275"/>
      <c r="P57" s="275"/>
      <c r="Q57" s="275"/>
      <c r="R57" s="275"/>
      <c r="S57" s="275"/>
      <c r="T57" s="275"/>
      <c r="U57" s="275"/>
      <c r="V57" s="275"/>
      <c r="W57" s="275"/>
    </row>
    <row r="58" spans="1:23" x14ac:dyDescent="0.25">
      <c r="A58" s="127">
        <f t="shared" si="3"/>
        <v>8.1299999999999972</v>
      </c>
      <c r="B58" s="408"/>
      <c r="C58" s="297" t="str">
        <f>U_Sort!C58</f>
        <v>FloorSample 13</v>
      </c>
      <c r="D58" s="275"/>
      <c r="E58" s="275"/>
      <c r="F58" s="275"/>
      <c r="G58" s="275"/>
      <c r="H58" s="275"/>
      <c r="I58" s="275"/>
      <c r="J58" s="275"/>
      <c r="K58" s="275"/>
      <c r="L58" s="275"/>
      <c r="M58" s="275"/>
      <c r="N58" s="275"/>
      <c r="O58" s="275"/>
      <c r="P58" s="275"/>
      <c r="Q58" s="275"/>
      <c r="R58" s="275"/>
      <c r="S58" s="275"/>
      <c r="T58" s="275"/>
      <c r="U58" s="275"/>
      <c r="V58" s="275"/>
      <c r="W58" s="275"/>
    </row>
    <row r="59" spans="1:23" x14ac:dyDescent="0.25">
      <c r="A59" s="127">
        <f t="shared" si="3"/>
        <v>8.139999999999997</v>
      </c>
      <c r="B59" s="408"/>
      <c r="C59" s="297" t="str">
        <f>U_Sort!C59</f>
        <v>FloorSample 14</v>
      </c>
      <c r="D59" s="275"/>
      <c r="E59" s="275"/>
      <c r="F59" s="275"/>
      <c r="G59" s="275"/>
      <c r="H59" s="275"/>
      <c r="I59" s="275"/>
      <c r="J59" s="275"/>
      <c r="K59" s="275"/>
      <c r="L59" s="275"/>
      <c r="M59" s="275"/>
      <c r="N59" s="275"/>
      <c r="O59" s="275"/>
      <c r="P59" s="275"/>
      <c r="Q59" s="275"/>
      <c r="R59" s="275"/>
      <c r="S59" s="275"/>
      <c r="T59" s="275"/>
      <c r="U59" s="275"/>
      <c r="V59" s="275"/>
      <c r="W59" s="275"/>
    </row>
    <row r="60" spans="1:23" x14ac:dyDescent="0.25">
      <c r="A60" s="127">
        <f t="shared" si="3"/>
        <v>8.1499999999999968</v>
      </c>
      <c r="B60" s="408"/>
      <c r="C60" s="297" t="str">
        <f>U_Sort!C60</f>
        <v>FloorSample 15</v>
      </c>
      <c r="D60" s="275"/>
      <c r="E60" s="275"/>
      <c r="F60" s="275"/>
      <c r="G60" s="275"/>
      <c r="H60" s="275"/>
      <c r="I60" s="275"/>
      <c r="J60" s="275"/>
      <c r="K60" s="275"/>
      <c r="L60" s="275"/>
      <c r="M60" s="275"/>
      <c r="N60" s="275"/>
      <c r="O60" s="275"/>
      <c r="P60" s="275"/>
      <c r="Q60" s="275"/>
      <c r="R60" s="275"/>
      <c r="S60" s="275"/>
      <c r="T60" s="275"/>
      <c r="U60" s="275"/>
      <c r="V60" s="275"/>
      <c r="W60" s="275"/>
    </row>
    <row r="61" spans="1:23" x14ac:dyDescent="0.25">
      <c r="A61" s="127">
        <f t="shared" si="3"/>
        <v>8.1599999999999966</v>
      </c>
      <c r="B61" s="408"/>
      <c r="C61" s="297" t="str">
        <f>U_Sort!C61</f>
        <v>FloorSample 16</v>
      </c>
      <c r="D61" s="275"/>
      <c r="E61" s="275"/>
      <c r="F61" s="275"/>
      <c r="G61" s="275"/>
      <c r="H61" s="275"/>
      <c r="I61" s="275"/>
      <c r="J61" s="275"/>
      <c r="K61" s="275"/>
      <c r="L61" s="275"/>
      <c r="M61" s="275"/>
      <c r="N61" s="275"/>
      <c r="O61" s="275"/>
      <c r="P61" s="275"/>
      <c r="Q61" s="275"/>
      <c r="R61" s="275"/>
      <c r="S61" s="275"/>
      <c r="T61" s="275"/>
      <c r="U61" s="275"/>
      <c r="V61" s="275"/>
      <c r="W61" s="275"/>
    </row>
    <row r="62" spans="1:23" x14ac:dyDescent="0.25">
      <c r="A62" s="127">
        <f t="shared" si="3"/>
        <v>8.1699999999999964</v>
      </c>
      <c r="B62" s="408"/>
      <c r="C62" s="297" t="str">
        <f>U_Sort!C62</f>
        <v>FloorSample 17</v>
      </c>
      <c r="D62" s="275"/>
      <c r="E62" s="275"/>
      <c r="F62" s="275"/>
      <c r="G62" s="275"/>
      <c r="H62" s="275"/>
      <c r="I62" s="275"/>
      <c r="J62" s="275"/>
      <c r="K62" s="275"/>
      <c r="L62" s="275"/>
      <c r="M62" s="275"/>
      <c r="N62" s="275"/>
      <c r="O62" s="275"/>
      <c r="P62" s="275"/>
      <c r="Q62" s="275"/>
      <c r="R62" s="275"/>
      <c r="S62" s="275"/>
      <c r="T62" s="275"/>
      <c r="U62" s="275"/>
      <c r="V62" s="275"/>
      <c r="W62" s="275"/>
    </row>
    <row r="63" spans="1:23" x14ac:dyDescent="0.25">
      <c r="A63" s="127">
        <f t="shared" si="3"/>
        <v>8.1799999999999962</v>
      </c>
      <c r="B63" s="408"/>
      <c r="C63" s="297" t="str">
        <f>U_Sort!C63</f>
        <v>FloorSample 18</v>
      </c>
      <c r="D63" s="275"/>
      <c r="E63" s="275"/>
      <c r="F63" s="275"/>
      <c r="G63" s="275"/>
      <c r="H63" s="275"/>
      <c r="I63" s="275"/>
      <c r="J63" s="275"/>
      <c r="K63" s="275"/>
      <c r="L63" s="275"/>
      <c r="M63" s="275"/>
      <c r="N63" s="275"/>
      <c r="O63" s="275"/>
      <c r="P63" s="275"/>
      <c r="Q63" s="275"/>
      <c r="R63" s="275"/>
      <c r="S63" s="275"/>
      <c r="T63" s="275"/>
      <c r="U63" s="275"/>
      <c r="V63" s="275"/>
      <c r="W63" s="275"/>
    </row>
    <row r="64" spans="1:23" x14ac:dyDescent="0.25">
      <c r="A64" s="127">
        <f t="shared" si="3"/>
        <v>8.1899999999999959</v>
      </c>
      <c r="B64" s="408"/>
      <c r="C64" s="297" t="str">
        <f>U_Sort!C64</f>
        <v>FloorSample 19</v>
      </c>
      <c r="D64" s="275"/>
      <c r="E64" s="275"/>
      <c r="F64" s="275"/>
      <c r="G64" s="275"/>
      <c r="H64" s="275"/>
      <c r="I64" s="275"/>
      <c r="J64" s="275"/>
      <c r="K64" s="275"/>
      <c r="L64" s="275"/>
      <c r="M64" s="275"/>
      <c r="N64" s="275"/>
      <c r="O64" s="275"/>
      <c r="P64" s="275"/>
      <c r="Q64" s="275"/>
      <c r="R64" s="275"/>
      <c r="S64" s="275"/>
      <c r="T64" s="275"/>
      <c r="U64" s="275"/>
      <c r="V64" s="275"/>
      <c r="W64" s="275"/>
    </row>
    <row r="65" spans="1:23" x14ac:dyDescent="0.25">
      <c r="A65" s="270">
        <f t="shared" si="3"/>
        <v>8.1999999999999957</v>
      </c>
      <c r="B65" s="408"/>
      <c r="C65" s="297" t="str">
        <f>U_Sort!C65</f>
        <v>FloorSample 20</v>
      </c>
      <c r="D65" s="275"/>
      <c r="E65" s="275"/>
      <c r="F65" s="275"/>
      <c r="G65" s="275"/>
      <c r="H65" s="275"/>
      <c r="I65" s="275"/>
      <c r="J65" s="275"/>
      <c r="K65" s="275"/>
      <c r="L65" s="275"/>
      <c r="M65" s="275"/>
      <c r="N65" s="275"/>
      <c r="O65" s="275"/>
      <c r="P65" s="275"/>
      <c r="Q65" s="275"/>
      <c r="R65" s="275"/>
      <c r="S65" s="275"/>
      <c r="T65" s="275"/>
      <c r="U65" s="275"/>
      <c r="V65" s="275"/>
      <c r="W65" s="275"/>
    </row>
    <row r="66" spans="1:23" x14ac:dyDescent="0.25">
      <c r="A66" s="127">
        <f t="shared" si="3"/>
        <v>8.2099999999999955</v>
      </c>
      <c r="B66" s="408"/>
      <c r="C66" s="297" t="str">
        <f>U_Sort!C66</f>
        <v>FloorSample 21</v>
      </c>
      <c r="D66" s="275"/>
      <c r="E66" s="275"/>
      <c r="F66" s="275"/>
      <c r="G66" s="275"/>
      <c r="H66" s="275"/>
      <c r="I66" s="275"/>
      <c r="J66" s="275"/>
      <c r="K66" s="275"/>
      <c r="L66" s="275"/>
      <c r="M66" s="275"/>
      <c r="N66" s="275"/>
      <c r="O66" s="275"/>
      <c r="P66" s="275"/>
      <c r="Q66" s="275"/>
      <c r="R66" s="275"/>
      <c r="S66" s="275"/>
      <c r="T66" s="275"/>
      <c r="U66" s="275"/>
      <c r="V66" s="275"/>
      <c r="W66" s="275"/>
    </row>
    <row r="67" spans="1:23" x14ac:dyDescent="0.25">
      <c r="A67" s="127">
        <f t="shared" si="3"/>
        <v>8.2199999999999953</v>
      </c>
      <c r="B67" s="408"/>
      <c r="C67" s="297" t="str">
        <f>U_Sort!C67</f>
        <v>FloorSample 22</v>
      </c>
      <c r="D67" s="275"/>
      <c r="E67" s="275"/>
      <c r="F67" s="275"/>
      <c r="G67" s="275"/>
      <c r="H67" s="275"/>
      <c r="I67" s="275"/>
      <c r="J67" s="275"/>
      <c r="K67" s="275"/>
      <c r="L67" s="275"/>
      <c r="M67" s="275"/>
      <c r="N67" s="275"/>
      <c r="O67" s="275"/>
      <c r="P67" s="275"/>
      <c r="Q67" s="275"/>
      <c r="R67" s="275"/>
      <c r="S67" s="275"/>
      <c r="T67" s="275"/>
      <c r="U67" s="275"/>
      <c r="V67" s="275"/>
      <c r="W67" s="275"/>
    </row>
    <row r="68" spans="1:23" x14ac:dyDescent="0.25">
      <c r="A68" s="127">
        <f t="shared" si="3"/>
        <v>8.2299999999999951</v>
      </c>
      <c r="B68" s="408"/>
      <c r="C68" s="297" t="str">
        <f>U_Sort!C68</f>
        <v>FloorSample 23</v>
      </c>
      <c r="D68" s="275"/>
      <c r="E68" s="275"/>
      <c r="F68" s="275"/>
      <c r="G68" s="275"/>
      <c r="H68" s="275"/>
      <c r="I68" s="275"/>
      <c r="J68" s="275"/>
      <c r="K68" s="275"/>
      <c r="L68" s="275"/>
      <c r="M68" s="275"/>
      <c r="N68" s="275"/>
      <c r="O68" s="275"/>
      <c r="P68" s="275"/>
      <c r="Q68" s="275"/>
      <c r="R68" s="275"/>
      <c r="S68" s="275"/>
      <c r="T68" s="275"/>
      <c r="U68" s="275"/>
      <c r="V68" s="275"/>
      <c r="W68" s="275"/>
    </row>
    <row r="69" spans="1:23" x14ac:dyDescent="0.25">
      <c r="A69" s="127">
        <f t="shared" si="3"/>
        <v>8.2399999999999949</v>
      </c>
      <c r="B69" s="408"/>
      <c r="C69" s="297" t="str">
        <f>U_Sort!C69</f>
        <v>FloorSample 24</v>
      </c>
      <c r="D69" s="275"/>
      <c r="E69" s="275"/>
      <c r="F69" s="275"/>
      <c r="G69" s="275"/>
      <c r="H69" s="275"/>
      <c r="I69" s="275"/>
      <c r="J69" s="275"/>
      <c r="K69" s="275"/>
      <c r="L69" s="275"/>
      <c r="M69" s="275"/>
      <c r="N69" s="275"/>
      <c r="O69" s="275"/>
      <c r="P69" s="275"/>
      <c r="Q69" s="275"/>
      <c r="R69" s="275"/>
      <c r="S69" s="275"/>
      <c r="T69" s="275"/>
      <c r="U69" s="275"/>
      <c r="V69" s="275"/>
      <c r="W69" s="275"/>
    </row>
    <row r="70" spans="1:23" x14ac:dyDescent="0.25">
      <c r="A70" s="127">
        <f t="shared" si="3"/>
        <v>8.2499999999999947</v>
      </c>
      <c r="B70" s="408"/>
      <c r="C70" s="297" t="str">
        <f>U_Sort!C70</f>
        <v>FloorSample 25</v>
      </c>
      <c r="D70" s="275"/>
      <c r="E70" s="275"/>
      <c r="F70" s="275"/>
      <c r="G70" s="275"/>
      <c r="H70" s="275"/>
      <c r="I70" s="275"/>
      <c r="J70" s="275"/>
      <c r="K70" s="275"/>
      <c r="L70" s="275"/>
      <c r="M70" s="275"/>
      <c r="N70" s="275"/>
      <c r="O70" s="275"/>
      <c r="P70" s="275"/>
      <c r="Q70" s="275"/>
      <c r="R70" s="275"/>
      <c r="S70" s="275"/>
      <c r="T70" s="275"/>
      <c r="U70" s="275"/>
      <c r="V70" s="275"/>
      <c r="W70" s="275"/>
    </row>
    <row r="71" spans="1:23" x14ac:dyDescent="0.25">
      <c r="A71" s="127">
        <f t="shared" si="3"/>
        <v>8.2599999999999945</v>
      </c>
      <c r="B71" s="408"/>
      <c r="C71" s="297" t="str">
        <f>U_Sort!C71</f>
        <v>FloorSample 26</v>
      </c>
      <c r="D71" s="275"/>
      <c r="E71" s="275"/>
      <c r="F71" s="275"/>
      <c r="G71" s="275"/>
      <c r="H71" s="275"/>
      <c r="I71" s="275"/>
      <c r="J71" s="275"/>
      <c r="K71" s="275"/>
      <c r="L71" s="275"/>
      <c r="M71" s="275"/>
      <c r="N71" s="275"/>
      <c r="O71" s="275"/>
      <c r="P71" s="275"/>
      <c r="Q71" s="275"/>
      <c r="R71" s="275"/>
      <c r="S71" s="275"/>
      <c r="T71" s="275"/>
      <c r="U71" s="275"/>
      <c r="V71" s="275"/>
      <c r="W71" s="275"/>
    </row>
    <row r="72" spans="1:23" x14ac:dyDescent="0.25">
      <c r="A72" s="127">
        <f t="shared" si="3"/>
        <v>8.2699999999999942</v>
      </c>
      <c r="B72" s="408"/>
      <c r="C72" s="297" t="str">
        <f>U_Sort!C72</f>
        <v>FloorSample 27</v>
      </c>
      <c r="D72" s="275"/>
      <c r="E72" s="275"/>
      <c r="F72" s="275"/>
      <c r="G72" s="275"/>
      <c r="H72" s="275"/>
      <c r="I72" s="275"/>
      <c r="J72" s="275"/>
      <c r="K72" s="275"/>
      <c r="L72" s="275"/>
      <c r="M72" s="275"/>
      <c r="N72" s="275"/>
      <c r="O72" s="275"/>
      <c r="P72" s="275"/>
      <c r="Q72" s="275"/>
      <c r="R72" s="275"/>
      <c r="S72" s="275"/>
      <c r="T72" s="275"/>
      <c r="U72" s="275"/>
      <c r="V72" s="275"/>
      <c r="W72" s="275"/>
    </row>
    <row r="73" spans="1:23" x14ac:dyDescent="0.25">
      <c r="A73" s="127">
        <f t="shared" si="3"/>
        <v>8.279999999999994</v>
      </c>
      <c r="B73" s="408"/>
      <c r="C73" s="297" t="str">
        <f>U_Sort!C73</f>
        <v>FloorSample 28</v>
      </c>
      <c r="D73" s="275"/>
      <c r="E73" s="275"/>
      <c r="F73" s="275"/>
      <c r="G73" s="275"/>
      <c r="H73" s="275"/>
      <c r="I73" s="275"/>
      <c r="J73" s="275"/>
      <c r="K73" s="275"/>
      <c r="L73" s="275"/>
      <c r="M73" s="275"/>
      <c r="N73" s="275"/>
      <c r="O73" s="275"/>
      <c r="P73" s="275"/>
      <c r="Q73" s="275"/>
      <c r="R73" s="275"/>
      <c r="S73" s="275"/>
      <c r="T73" s="275"/>
      <c r="U73" s="275"/>
      <c r="V73" s="275"/>
      <c r="W73" s="275"/>
    </row>
    <row r="74" spans="1:23" x14ac:dyDescent="0.25">
      <c r="A74" s="127">
        <f t="shared" si="3"/>
        <v>8.2899999999999938</v>
      </c>
      <c r="B74" s="408"/>
      <c r="C74" s="297" t="str">
        <f>U_Sort!C74</f>
        <v>FloorSample 29</v>
      </c>
      <c r="D74" s="275"/>
      <c r="E74" s="275"/>
      <c r="F74" s="275"/>
      <c r="G74" s="275"/>
      <c r="H74" s="275"/>
      <c r="I74" s="275"/>
      <c r="J74" s="275"/>
      <c r="K74" s="275"/>
      <c r="L74" s="275"/>
      <c r="M74" s="275"/>
      <c r="N74" s="275"/>
      <c r="O74" s="275"/>
      <c r="P74" s="275"/>
      <c r="Q74" s="275"/>
      <c r="R74" s="275"/>
      <c r="S74" s="275"/>
      <c r="T74" s="275"/>
      <c r="U74" s="275"/>
      <c r="V74" s="275"/>
      <c r="W74" s="275"/>
    </row>
    <row r="75" spans="1:23" ht="14.25" thickBot="1" x14ac:dyDescent="0.3">
      <c r="A75" s="270">
        <f t="shared" si="3"/>
        <v>8.2999999999999936</v>
      </c>
      <c r="B75" s="409"/>
      <c r="C75" s="297" t="str">
        <f>U_Sort!C75</f>
        <v>FloorSample 30</v>
      </c>
      <c r="D75" s="275"/>
      <c r="E75" s="275"/>
      <c r="F75" s="275"/>
      <c r="G75" s="275"/>
      <c r="H75" s="275"/>
      <c r="I75" s="275"/>
      <c r="J75" s="275"/>
      <c r="K75" s="275"/>
      <c r="L75" s="275"/>
      <c r="M75" s="275"/>
      <c r="N75" s="275"/>
      <c r="O75" s="275"/>
      <c r="P75" s="275"/>
      <c r="Q75" s="275"/>
      <c r="R75" s="275"/>
      <c r="S75" s="275"/>
      <c r="T75" s="275"/>
      <c r="U75" s="275"/>
      <c r="V75" s="275"/>
      <c r="W75" s="275"/>
    </row>
    <row r="76" spans="1:23" ht="26.25" thickBot="1" x14ac:dyDescent="0.35">
      <c r="A76" s="271">
        <v>9</v>
      </c>
      <c r="B76" s="190" t="str">
        <f>U!D76</f>
        <v>Did this unit pass clearance on windowsills on the FIRST TRY?</v>
      </c>
      <c r="C76" s="294"/>
      <c r="D76" s="275"/>
      <c r="E76" s="275"/>
      <c r="F76" s="275"/>
      <c r="G76" s="275"/>
      <c r="H76" s="275"/>
      <c r="I76" s="275"/>
      <c r="J76" s="275"/>
      <c r="K76" s="275"/>
      <c r="L76" s="275"/>
      <c r="M76" s="275"/>
      <c r="N76" s="275"/>
      <c r="O76" s="275"/>
      <c r="P76" s="275"/>
      <c r="Q76" s="275"/>
      <c r="R76" s="275"/>
      <c r="S76" s="275"/>
      <c r="T76" s="275"/>
      <c r="U76" s="275"/>
      <c r="V76" s="275"/>
      <c r="W76" s="275"/>
    </row>
    <row r="77" spans="1:23" ht="26.25" thickBot="1" x14ac:dyDescent="0.35">
      <c r="A77" s="271">
        <v>10</v>
      </c>
      <c r="B77" s="190" t="str">
        <f>U!D77</f>
        <v>Did this unit pass clearance on windowsills on the SECOND TRY?</v>
      </c>
      <c r="C77" s="294"/>
      <c r="D77" s="275"/>
      <c r="E77" s="275"/>
      <c r="F77" s="275"/>
      <c r="G77" s="275"/>
      <c r="H77" s="275"/>
      <c r="I77" s="275"/>
      <c r="J77" s="275"/>
      <c r="K77" s="275"/>
      <c r="L77" s="275"/>
      <c r="M77" s="275"/>
      <c r="N77" s="275"/>
      <c r="O77" s="275"/>
      <c r="P77" s="275"/>
      <c r="Q77" s="275"/>
      <c r="R77" s="275"/>
      <c r="S77" s="275"/>
      <c r="T77" s="275"/>
      <c r="U77" s="275"/>
      <c r="V77" s="275"/>
      <c r="W77" s="275"/>
    </row>
    <row r="78" spans="1:23" x14ac:dyDescent="0.25">
      <c r="A78" s="127">
        <v>11</v>
      </c>
      <c r="B78" s="405" t="str">
        <f>U!D78</f>
        <v xml:space="preserve">Please identify the type of action taken to achieve clearance on windowsills in this unit AFTER ONE OR MORE CLEARANCE FAILURES (check all that apply): </v>
      </c>
      <c r="C78" s="293"/>
      <c r="D78" s="275"/>
      <c r="E78" s="275"/>
      <c r="F78" s="275"/>
      <c r="G78" s="275"/>
      <c r="H78" s="275"/>
      <c r="I78" s="275"/>
      <c r="J78" s="275"/>
      <c r="K78" s="275"/>
      <c r="L78" s="275"/>
      <c r="M78" s="275"/>
      <c r="N78" s="275"/>
      <c r="O78" s="275"/>
      <c r="P78" s="275"/>
      <c r="Q78" s="275"/>
      <c r="R78" s="275"/>
      <c r="S78" s="275"/>
      <c r="T78" s="275"/>
      <c r="U78" s="275"/>
      <c r="V78" s="275"/>
      <c r="W78" s="275"/>
    </row>
    <row r="79" spans="1:23" x14ac:dyDescent="0.25">
      <c r="A79" s="270">
        <f>A78+0.02</f>
        <v>11.02</v>
      </c>
      <c r="B79" s="413"/>
      <c r="C79" s="293"/>
      <c r="D79" s="275"/>
      <c r="E79" s="275"/>
      <c r="F79" s="275"/>
      <c r="G79" s="275"/>
      <c r="H79" s="275"/>
      <c r="I79" s="275"/>
      <c r="J79" s="275"/>
      <c r="K79" s="275"/>
      <c r="L79" s="275"/>
      <c r="M79" s="275"/>
      <c r="N79" s="275"/>
      <c r="O79" s="275"/>
      <c r="P79" s="275"/>
      <c r="Q79" s="275"/>
      <c r="R79" s="275"/>
      <c r="S79" s="275"/>
      <c r="T79" s="275"/>
      <c r="U79" s="275"/>
      <c r="V79" s="275"/>
      <c r="W79" s="275"/>
    </row>
    <row r="80" spans="1:23" x14ac:dyDescent="0.25">
      <c r="A80" s="270">
        <f>A79+0.01</f>
        <v>11.03</v>
      </c>
      <c r="B80" s="413"/>
      <c r="C80" s="293"/>
      <c r="D80" s="275"/>
      <c r="E80" s="275"/>
      <c r="F80" s="275"/>
      <c r="G80" s="275"/>
      <c r="H80" s="275"/>
      <c r="I80" s="275"/>
      <c r="J80" s="275"/>
      <c r="K80" s="275"/>
      <c r="L80" s="275"/>
      <c r="M80" s="275"/>
      <c r="N80" s="275"/>
      <c r="O80" s="275"/>
      <c r="P80" s="275"/>
      <c r="Q80" s="275"/>
      <c r="R80" s="275"/>
      <c r="S80" s="275"/>
      <c r="T80" s="275"/>
      <c r="U80" s="275"/>
      <c r="V80" s="275"/>
      <c r="W80" s="275"/>
    </row>
    <row r="81" spans="1:23" ht="14.25" thickBot="1" x14ac:dyDescent="0.3">
      <c r="A81" s="270">
        <f>A80+0.01</f>
        <v>11.04</v>
      </c>
      <c r="B81" s="409"/>
      <c r="C81" s="293"/>
      <c r="D81" s="275"/>
      <c r="E81" s="275"/>
      <c r="F81" s="275"/>
      <c r="G81" s="275"/>
      <c r="H81" s="275"/>
      <c r="I81" s="275"/>
      <c r="J81" s="275"/>
      <c r="K81" s="275"/>
      <c r="L81" s="275"/>
      <c r="M81" s="275"/>
      <c r="N81" s="275"/>
      <c r="O81" s="275"/>
      <c r="P81" s="275"/>
      <c r="Q81" s="275"/>
      <c r="R81" s="275"/>
      <c r="S81" s="275"/>
      <c r="T81" s="275"/>
      <c r="U81" s="275"/>
      <c r="V81" s="275"/>
      <c r="W81" s="275"/>
    </row>
    <row r="82" spans="1:23" ht="64.5" thickBot="1" x14ac:dyDescent="0.35">
      <c r="A82" s="269">
        <v>12</v>
      </c>
      <c r="B82" s="102" t="str">
        <f>U!D82</f>
        <v>How many FINAL windowsill dust wipe clearance samples were collected in this unit ("FINAL" means those passing clearance levels, not those failing to pass clearance)?</v>
      </c>
      <c r="C82" s="294"/>
      <c r="D82" s="275"/>
      <c r="E82" s="275"/>
      <c r="F82" s="275"/>
      <c r="G82" s="275"/>
      <c r="H82" s="275"/>
      <c r="I82" s="275"/>
      <c r="J82" s="275"/>
      <c r="K82" s="275"/>
      <c r="L82" s="275"/>
      <c r="M82" s="275"/>
      <c r="N82" s="275"/>
      <c r="O82" s="275"/>
      <c r="P82" s="275"/>
      <c r="Q82" s="275"/>
      <c r="R82" s="275"/>
      <c r="S82" s="275"/>
      <c r="T82" s="275"/>
      <c r="U82" s="275"/>
      <c r="V82" s="275"/>
      <c r="W82" s="275"/>
    </row>
    <row r="83" spans="1:23" x14ac:dyDescent="0.25">
      <c r="A83" s="269">
        <v>13</v>
      </c>
      <c r="B83" s="405" t="str">
        <f>U!D83</f>
        <v>Please enter the loading levels (µg/ft²) for each of the FINAL windowsill dust wipe clearance samples:</v>
      </c>
      <c r="C83" s="297" t="str">
        <f>U_Sort!C83</f>
        <v>WindowSillSample 1</v>
      </c>
      <c r="D83" s="275"/>
      <c r="E83" s="275"/>
      <c r="F83" s="275"/>
      <c r="G83" s="275"/>
      <c r="H83" s="275"/>
      <c r="I83" s="275"/>
      <c r="J83" s="275"/>
      <c r="K83" s="275"/>
      <c r="L83" s="275"/>
      <c r="M83" s="275"/>
      <c r="N83" s="275"/>
      <c r="O83" s="275"/>
      <c r="P83" s="275"/>
      <c r="Q83" s="275"/>
      <c r="R83" s="275"/>
      <c r="S83" s="275"/>
      <c r="T83" s="275"/>
      <c r="U83" s="275"/>
      <c r="V83" s="275"/>
      <c r="W83" s="275"/>
    </row>
    <row r="84" spans="1:23" x14ac:dyDescent="0.25">
      <c r="A84" s="272">
        <f>A83+0.02</f>
        <v>13.02</v>
      </c>
      <c r="B84" s="406"/>
      <c r="C84" s="297" t="str">
        <f>U_Sort!C84</f>
        <v>WindowSillSample 2</v>
      </c>
      <c r="D84" s="275"/>
      <c r="E84" s="275"/>
      <c r="F84" s="275"/>
      <c r="G84" s="275"/>
      <c r="H84" s="275"/>
      <c r="I84" s="275"/>
      <c r="J84" s="275"/>
      <c r="K84" s="275"/>
      <c r="L84" s="275"/>
      <c r="M84" s="275"/>
      <c r="N84" s="275"/>
      <c r="O84" s="275"/>
      <c r="P84" s="275"/>
      <c r="Q84" s="275"/>
      <c r="R84" s="275"/>
      <c r="S84" s="275"/>
      <c r="T84" s="275"/>
      <c r="U84" s="275"/>
      <c r="V84" s="275"/>
      <c r="W84" s="275"/>
    </row>
    <row r="85" spans="1:23" x14ac:dyDescent="0.25">
      <c r="A85" s="272">
        <f t="shared" ref="A85:A112" si="4">A84+0.01</f>
        <v>13.03</v>
      </c>
      <c r="B85" s="406"/>
      <c r="C85" s="297" t="str">
        <f>U_Sort!C85</f>
        <v>WindowSillSample 3</v>
      </c>
      <c r="D85" s="275"/>
      <c r="E85" s="275"/>
      <c r="F85" s="275"/>
      <c r="G85" s="275"/>
      <c r="H85" s="275"/>
      <c r="I85" s="275"/>
      <c r="J85" s="275"/>
      <c r="K85" s="275"/>
      <c r="L85" s="275"/>
      <c r="M85" s="275"/>
      <c r="N85" s="275"/>
      <c r="O85" s="275"/>
      <c r="P85" s="275"/>
      <c r="Q85" s="275"/>
      <c r="R85" s="275"/>
      <c r="S85" s="275"/>
      <c r="T85" s="275"/>
      <c r="U85" s="275"/>
      <c r="V85" s="275"/>
      <c r="W85" s="275"/>
    </row>
    <row r="86" spans="1:23" x14ac:dyDescent="0.25">
      <c r="A86" s="272">
        <f t="shared" si="4"/>
        <v>13.04</v>
      </c>
      <c r="B86" s="406"/>
      <c r="C86" s="297" t="str">
        <f>U_Sort!C86</f>
        <v>WindowSillSample 4</v>
      </c>
      <c r="D86" s="275"/>
      <c r="E86" s="275"/>
      <c r="F86" s="275"/>
      <c r="G86" s="275"/>
      <c r="H86" s="275"/>
      <c r="I86" s="275"/>
      <c r="J86" s="275"/>
      <c r="K86" s="275"/>
      <c r="L86" s="275"/>
      <c r="M86" s="275"/>
      <c r="N86" s="275"/>
      <c r="O86" s="275"/>
      <c r="P86" s="275"/>
      <c r="Q86" s="275"/>
      <c r="R86" s="275"/>
      <c r="S86" s="275"/>
      <c r="T86" s="275"/>
      <c r="U86" s="275"/>
      <c r="V86" s="275"/>
      <c r="W86" s="275"/>
    </row>
    <row r="87" spans="1:23" x14ac:dyDescent="0.25">
      <c r="A87" s="272">
        <f t="shared" si="4"/>
        <v>13.049999999999999</v>
      </c>
      <c r="B87" s="406"/>
      <c r="C87" s="297" t="str">
        <f>U_Sort!C87</f>
        <v>WindowSillSample 5</v>
      </c>
      <c r="D87" s="275"/>
      <c r="E87" s="275"/>
      <c r="F87" s="275"/>
      <c r="G87" s="275"/>
      <c r="H87" s="275"/>
      <c r="I87" s="275"/>
      <c r="J87" s="275"/>
      <c r="K87" s="275"/>
      <c r="L87" s="275"/>
      <c r="M87" s="275"/>
      <c r="N87" s="275"/>
      <c r="O87" s="275"/>
      <c r="P87" s="275"/>
      <c r="Q87" s="275"/>
      <c r="R87" s="275"/>
      <c r="S87" s="275"/>
      <c r="T87" s="275"/>
      <c r="U87" s="275"/>
      <c r="V87" s="275"/>
      <c r="W87" s="275"/>
    </row>
    <row r="88" spans="1:23" x14ac:dyDescent="0.25">
      <c r="A88" s="272">
        <f t="shared" si="4"/>
        <v>13.059999999999999</v>
      </c>
      <c r="B88" s="406"/>
      <c r="C88" s="297" t="str">
        <f>U_Sort!C88</f>
        <v>WindowSillSample 6</v>
      </c>
      <c r="D88" s="275"/>
      <c r="E88" s="275"/>
      <c r="F88" s="275"/>
      <c r="G88" s="275"/>
      <c r="H88" s="275"/>
      <c r="I88" s="275"/>
      <c r="J88" s="275"/>
      <c r="K88" s="275"/>
      <c r="L88" s="275"/>
      <c r="M88" s="275"/>
      <c r="N88" s="275"/>
      <c r="O88" s="275"/>
      <c r="P88" s="275"/>
      <c r="Q88" s="275"/>
      <c r="R88" s="275"/>
      <c r="S88" s="275"/>
      <c r="T88" s="275"/>
      <c r="U88" s="275"/>
      <c r="V88" s="275"/>
      <c r="W88" s="275"/>
    </row>
    <row r="89" spans="1:23" x14ac:dyDescent="0.25">
      <c r="A89" s="272">
        <f t="shared" si="4"/>
        <v>13.069999999999999</v>
      </c>
      <c r="B89" s="406"/>
      <c r="C89" s="297" t="str">
        <f>U_Sort!C89</f>
        <v>WindowSillSample 7</v>
      </c>
      <c r="D89" s="275"/>
      <c r="E89" s="275"/>
      <c r="F89" s="275"/>
      <c r="G89" s="275"/>
      <c r="H89" s="275"/>
      <c r="I89" s="275"/>
      <c r="J89" s="275"/>
      <c r="K89" s="275"/>
      <c r="L89" s="275"/>
      <c r="M89" s="275"/>
      <c r="N89" s="275"/>
      <c r="O89" s="275"/>
      <c r="P89" s="275"/>
      <c r="Q89" s="275"/>
      <c r="R89" s="275"/>
      <c r="S89" s="275"/>
      <c r="T89" s="275"/>
      <c r="U89" s="275"/>
      <c r="V89" s="275"/>
      <c r="W89" s="275"/>
    </row>
    <row r="90" spans="1:23" x14ac:dyDescent="0.25">
      <c r="A90" s="272">
        <f t="shared" si="4"/>
        <v>13.079999999999998</v>
      </c>
      <c r="B90" s="406"/>
      <c r="C90" s="297" t="str">
        <f>U_Sort!C90</f>
        <v>WindowSillSample 8</v>
      </c>
      <c r="D90" s="275"/>
      <c r="E90" s="275"/>
      <c r="F90" s="275"/>
      <c r="G90" s="275"/>
      <c r="H90" s="275"/>
      <c r="I90" s="275"/>
      <c r="J90" s="275"/>
      <c r="K90" s="275"/>
      <c r="L90" s="275"/>
      <c r="M90" s="275"/>
      <c r="N90" s="275"/>
      <c r="O90" s="275"/>
      <c r="P90" s="275"/>
      <c r="Q90" s="275"/>
      <c r="R90" s="275"/>
      <c r="S90" s="275"/>
      <c r="T90" s="275"/>
      <c r="U90" s="275"/>
      <c r="V90" s="275"/>
      <c r="W90" s="275"/>
    </row>
    <row r="91" spans="1:23" x14ac:dyDescent="0.25">
      <c r="A91" s="272">
        <f t="shared" si="4"/>
        <v>13.089999999999998</v>
      </c>
      <c r="B91" s="406"/>
      <c r="C91" s="297" t="str">
        <f>U_Sort!C91</f>
        <v>WindowSillSample 9</v>
      </c>
      <c r="D91" s="275"/>
      <c r="E91" s="275"/>
      <c r="F91" s="275"/>
      <c r="G91" s="275"/>
      <c r="H91" s="275"/>
      <c r="I91" s="275"/>
      <c r="J91" s="275"/>
      <c r="K91" s="275"/>
      <c r="L91" s="275"/>
      <c r="M91" s="275"/>
      <c r="N91" s="275"/>
      <c r="O91" s="275"/>
      <c r="P91" s="275"/>
      <c r="Q91" s="275"/>
      <c r="R91" s="275"/>
      <c r="S91" s="275"/>
      <c r="T91" s="275"/>
      <c r="U91" s="275"/>
      <c r="V91" s="275"/>
      <c r="W91" s="275"/>
    </row>
    <row r="92" spans="1:23" x14ac:dyDescent="0.25">
      <c r="A92" s="272">
        <f t="shared" si="4"/>
        <v>13.099999999999998</v>
      </c>
      <c r="B92" s="406"/>
      <c r="C92" s="297" t="str">
        <f>U_Sort!C92</f>
        <v>WindowSillSample 10</v>
      </c>
      <c r="D92" s="275"/>
      <c r="E92" s="275"/>
      <c r="F92" s="275"/>
      <c r="G92" s="275"/>
      <c r="H92" s="275"/>
      <c r="I92" s="275"/>
      <c r="J92" s="275"/>
      <c r="K92" s="275"/>
      <c r="L92" s="275"/>
      <c r="M92" s="275"/>
      <c r="N92" s="275"/>
      <c r="O92" s="275"/>
      <c r="P92" s="275"/>
      <c r="Q92" s="275"/>
      <c r="R92" s="275"/>
      <c r="S92" s="275"/>
      <c r="T92" s="275"/>
      <c r="U92" s="275"/>
      <c r="V92" s="275"/>
      <c r="W92" s="275"/>
    </row>
    <row r="93" spans="1:23" x14ac:dyDescent="0.25">
      <c r="A93" s="272">
        <f t="shared" si="4"/>
        <v>13.109999999999998</v>
      </c>
      <c r="B93" s="406"/>
      <c r="C93" s="297" t="str">
        <f>U_Sort!C93</f>
        <v>WindowSillSample 11</v>
      </c>
      <c r="D93" s="275"/>
      <c r="E93" s="275"/>
      <c r="F93" s="275"/>
      <c r="G93" s="275"/>
      <c r="H93" s="275"/>
      <c r="I93" s="275"/>
      <c r="J93" s="275"/>
      <c r="K93" s="275"/>
      <c r="L93" s="275"/>
      <c r="M93" s="275"/>
      <c r="N93" s="275"/>
      <c r="O93" s="275"/>
      <c r="P93" s="275"/>
      <c r="Q93" s="275"/>
      <c r="R93" s="275"/>
      <c r="S93" s="275"/>
      <c r="T93" s="275"/>
      <c r="U93" s="275"/>
      <c r="V93" s="275"/>
      <c r="W93" s="275"/>
    </row>
    <row r="94" spans="1:23" x14ac:dyDescent="0.25">
      <c r="A94" s="272">
        <f t="shared" si="4"/>
        <v>13.119999999999997</v>
      </c>
      <c r="B94" s="406"/>
      <c r="C94" s="297" t="str">
        <f>U_Sort!C94</f>
        <v>WindowSillSample 12</v>
      </c>
      <c r="D94" s="275"/>
      <c r="E94" s="275"/>
      <c r="F94" s="275"/>
      <c r="G94" s="275"/>
      <c r="H94" s="275"/>
      <c r="I94" s="275"/>
      <c r="J94" s="275"/>
      <c r="K94" s="275"/>
      <c r="L94" s="275"/>
      <c r="M94" s="275"/>
      <c r="N94" s="275"/>
      <c r="O94" s="275"/>
      <c r="P94" s="275"/>
      <c r="Q94" s="275"/>
      <c r="R94" s="275"/>
      <c r="S94" s="275"/>
      <c r="T94" s="275"/>
      <c r="U94" s="275"/>
      <c r="V94" s="275"/>
      <c r="W94" s="275"/>
    </row>
    <row r="95" spans="1:23" x14ac:dyDescent="0.25">
      <c r="A95" s="272">
        <f t="shared" si="4"/>
        <v>13.129999999999997</v>
      </c>
      <c r="B95" s="406"/>
      <c r="C95" s="297" t="str">
        <f>U_Sort!C95</f>
        <v>WindowSillSample 13</v>
      </c>
      <c r="D95" s="275"/>
      <c r="E95" s="275"/>
      <c r="F95" s="275"/>
      <c r="G95" s="275"/>
      <c r="H95" s="275"/>
      <c r="I95" s="275"/>
      <c r="J95" s="275"/>
      <c r="K95" s="275"/>
      <c r="L95" s="275"/>
      <c r="M95" s="275"/>
      <c r="N95" s="275"/>
      <c r="O95" s="275"/>
      <c r="P95" s="275"/>
      <c r="Q95" s="275"/>
      <c r="R95" s="275"/>
      <c r="S95" s="275"/>
      <c r="T95" s="275"/>
      <c r="U95" s="275"/>
      <c r="V95" s="275"/>
      <c r="W95" s="275"/>
    </row>
    <row r="96" spans="1:23" x14ac:dyDescent="0.25">
      <c r="A96" s="272">
        <f t="shared" si="4"/>
        <v>13.139999999999997</v>
      </c>
      <c r="B96" s="406"/>
      <c r="C96" s="297" t="str">
        <f>U_Sort!C96</f>
        <v>WindowSillSample 14</v>
      </c>
      <c r="D96" s="275"/>
      <c r="E96" s="275"/>
      <c r="F96" s="275"/>
      <c r="G96" s="275"/>
      <c r="H96" s="275"/>
      <c r="I96" s="275"/>
      <c r="J96" s="275"/>
      <c r="K96" s="275"/>
      <c r="L96" s="275"/>
      <c r="M96" s="275"/>
      <c r="N96" s="275"/>
      <c r="O96" s="275"/>
      <c r="P96" s="275"/>
      <c r="Q96" s="275"/>
      <c r="R96" s="275"/>
      <c r="S96" s="275"/>
      <c r="T96" s="275"/>
      <c r="U96" s="275"/>
      <c r="V96" s="275"/>
      <c r="W96" s="275"/>
    </row>
    <row r="97" spans="1:23" x14ac:dyDescent="0.25">
      <c r="A97" s="272">
        <f t="shared" si="4"/>
        <v>13.149999999999997</v>
      </c>
      <c r="B97" s="406"/>
      <c r="C97" s="297" t="str">
        <f>U_Sort!C97</f>
        <v>WindowSillSample 15</v>
      </c>
      <c r="D97" s="275"/>
      <c r="E97" s="275"/>
      <c r="F97" s="275"/>
      <c r="G97" s="275"/>
      <c r="H97" s="275"/>
      <c r="I97" s="275"/>
      <c r="J97" s="275"/>
      <c r="K97" s="275"/>
      <c r="L97" s="275"/>
      <c r="M97" s="275"/>
      <c r="N97" s="275"/>
      <c r="O97" s="275"/>
      <c r="P97" s="275"/>
      <c r="Q97" s="275"/>
      <c r="R97" s="275"/>
      <c r="S97" s="275"/>
      <c r="T97" s="275"/>
      <c r="U97" s="275"/>
      <c r="V97" s="275"/>
      <c r="W97" s="275"/>
    </row>
    <row r="98" spans="1:23" x14ac:dyDescent="0.25">
      <c r="A98" s="272">
        <f t="shared" si="4"/>
        <v>13.159999999999997</v>
      </c>
      <c r="B98" s="406"/>
      <c r="C98" s="297" t="str">
        <f>U_Sort!C98</f>
        <v>WindowSillSample 16</v>
      </c>
      <c r="D98" s="275"/>
      <c r="E98" s="275"/>
      <c r="F98" s="275"/>
      <c r="G98" s="275"/>
      <c r="H98" s="275"/>
      <c r="I98" s="275"/>
      <c r="J98" s="275"/>
      <c r="K98" s="275"/>
      <c r="L98" s="275"/>
      <c r="M98" s="275"/>
      <c r="N98" s="275"/>
      <c r="O98" s="275"/>
      <c r="P98" s="275"/>
      <c r="Q98" s="275"/>
      <c r="R98" s="275"/>
      <c r="S98" s="275"/>
      <c r="T98" s="275"/>
      <c r="U98" s="275"/>
      <c r="V98" s="275"/>
      <c r="W98" s="275"/>
    </row>
    <row r="99" spans="1:23" x14ac:dyDescent="0.25">
      <c r="A99" s="272">
        <f t="shared" si="4"/>
        <v>13.169999999999996</v>
      </c>
      <c r="B99" s="406"/>
      <c r="C99" s="297" t="str">
        <f>U_Sort!C99</f>
        <v>WindowSillSample 17</v>
      </c>
      <c r="D99" s="275"/>
      <c r="E99" s="275"/>
      <c r="F99" s="275"/>
      <c r="G99" s="275"/>
      <c r="H99" s="275"/>
      <c r="I99" s="275"/>
      <c r="J99" s="275"/>
      <c r="K99" s="275"/>
      <c r="L99" s="275"/>
      <c r="M99" s="275"/>
      <c r="N99" s="275"/>
      <c r="O99" s="275"/>
      <c r="P99" s="275"/>
      <c r="Q99" s="275"/>
      <c r="R99" s="275"/>
      <c r="S99" s="275"/>
      <c r="T99" s="275"/>
      <c r="U99" s="275"/>
      <c r="V99" s="275"/>
      <c r="W99" s="275"/>
    </row>
    <row r="100" spans="1:23" x14ac:dyDescent="0.25">
      <c r="A100" s="272">
        <f t="shared" si="4"/>
        <v>13.179999999999996</v>
      </c>
      <c r="B100" s="406"/>
      <c r="C100" s="297" t="str">
        <f>U_Sort!C100</f>
        <v>WindowSillSample 18</v>
      </c>
      <c r="D100" s="275"/>
      <c r="E100" s="275"/>
      <c r="F100" s="275"/>
      <c r="G100" s="275"/>
      <c r="H100" s="275"/>
      <c r="I100" s="275"/>
      <c r="J100" s="275"/>
      <c r="K100" s="275"/>
      <c r="L100" s="275"/>
      <c r="M100" s="275"/>
      <c r="N100" s="275"/>
      <c r="O100" s="275"/>
      <c r="P100" s="275"/>
      <c r="Q100" s="275"/>
      <c r="R100" s="275"/>
      <c r="S100" s="275"/>
      <c r="T100" s="275"/>
      <c r="U100" s="275"/>
      <c r="V100" s="275"/>
      <c r="W100" s="275"/>
    </row>
    <row r="101" spans="1:23" x14ac:dyDescent="0.25">
      <c r="A101" s="272">
        <f t="shared" si="4"/>
        <v>13.189999999999996</v>
      </c>
      <c r="B101" s="406"/>
      <c r="C101" s="297" t="str">
        <f>U_Sort!C101</f>
        <v>WindowSillSample 19</v>
      </c>
      <c r="D101" s="275"/>
      <c r="E101" s="275"/>
      <c r="F101" s="275"/>
      <c r="G101" s="275"/>
      <c r="H101" s="275"/>
      <c r="I101" s="275"/>
      <c r="J101" s="275"/>
      <c r="K101" s="275"/>
      <c r="L101" s="275"/>
      <c r="M101" s="275"/>
      <c r="N101" s="275"/>
      <c r="O101" s="275"/>
      <c r="P101" s="275"/>
      <c r="Q101" s="275"/>
      <c r="R101" s="275"/>
      <c r="S101" s="275"/>
      <c r="T101" s="275"/>
      <c r="U101" s="275"/>
      <c r="V101" s="275"/>
      <c r="W101" s="275"/>
    </row>
    <row r="102" spans="1:23" x14ac:dyDescent="0.25">
      <c r="A102" s="272">
        <f t="shared" si="4"/>
        <v>13.199999999999996</v>
      </c>
      <c r="B102" s="406"/>
      <c r="C102" s="297" t="str">
        <f>U_Sort!C102</f>
        <v>WindowSillSample 20</v>
      </c>
      <c r="D102" s="275"/>
      <c r="E102" s="275"/>
      <c r="F102" s="275"/>
      <c r="G102" s="275"/>
      <c r="H102" s="275"/>
      <c r="I102" s="275"/>
      <c r="J102" s="275"/>
      <c r="K102" s="275"/>
      <c r="L102" s="275"/>
      <c r="M102" s="275"/>
      <c r="N102" s="275"/>
      <c r="O102" s="275"/>
      <c r="P102" s="275"/>
      <c r="Q102" s="275"/>
      <c r="R102" s="275"/>
      <c r="S102" s="275"/>
      <c r="T102" s="275"/>
      <c r="U102" s="275"/>
      <c r="V102" s="275"/>
      <c r="W102" s="275"/>
    </row>
    <row r="103" spans="1:23" x14ac:dyDescent="0.25">
      <c r="A103" s="272">
        <f t="shared" si="4"/>
        <v>13.209999999999996</v>
      </c>
      <c r="B103" s="406"/>
      <c r="C103" s="297" t="str">
        <f>U_Sort!C103</f>
        <v>WindowSillSample 21</v>
      </c>
      <c r="D103" s="275"/>
      <c r="E103" s="275"/>
      <c r="F103" s="275"/>
      <c r="G103" s="275"/>
      <c r="H103" s="275"/>
      <c r="I103" s="275"/>
      <c r="J103" s="275"/>
      <c r="K103" s="275"/>
      <c r="L103" s="275"/>
      <c r="M103" s="275"/>
      <c r="N103" s="275"/>
      <c r="O103" s="275"/>
      <c r="P103" s="275"/>
      <c r="Q103" s="275"/>
      <c r="R103" s="275"/>
      <c r="S103" s="275"/>
      <c r="T103" s="275"/>
      <c r="U103" s="275"/>
      <c r="V103" s="275"/>
      <c r="W103" s="275"/>
    </row>
    <row r="104" spans="1:23" x14ac:dyDescent="0.25">
      <c r="A104" s="272">
        <f t="shared" si="4"/>
        <v>13.219999999999995</v>
      </c>
      <c r="B104" s="406"/>
      <c r="C104" s="297" t="str">
        <f>U_Sort!C104</f>
        <v>WindowSillSample 22</v>
      </c>
      <c r="D104" s="275"/>
      <c r="E104" s="275"/>
      <c r="F104" s="275"/>
      <c r="G104" s="275"/>
      <c r="H104" s="275"/>
      <c r="I104" s="275"/>
      <c r="J104" s="275"/>
      <c r="K104" s="275"/>
      <c r="L104" s="275"/>
      <c r="M104" s="275"/>
      <c r="N104" s="275"/>
      <c r="O104" s="275"/>
      <c r="P104" s="275"/>
      <c r="Q104" s="275"/>
      <c r="R104" s="275"/>
      <c r="S104" s="275"/>
      <c r="T104" s="275"/>
      <c r="U104" s="275"/>
      <c r="V104" s="275"/>
      <c r="W104" s="275"/>
    </row>
    <row r="105" spans="1:23" x14ac:dyDescent="0.25">
      <c r="A105" s="272">
        <f t="shared" si="4"/>
        <v>13.229999999999995</v>
      </c>
      <c r="B105" s="406"/>
      <c r="C105" s="297" t="str">
        <f>U_Sort!C105</f>
        <v>WindowSillSample 23</v>
      </c>
      <c r="D105" s="275"/>
      <c r="E105" s="275"/>
      <c r="F105" s="275"/>
      <c r="G105" s="275"/>
      <c r="H105" s="275"/>
      <c r="I105" s="275"/>
      <c r="J105" s="275"/>
      <c r="K105" s="275"/>
      <c r="L105" s="275"/>
      <c r="M105" s="275"/>
      <c r="N105" s="275"/>
      <c r="O105" s="275"/>
      <c r="P105" s="275"/>
      <c r="Q105" s="275"/>
      <c r="R105" s="275"/>
      <c r="S105" s="275"/>
      <c r="T105" s="275"/>
      <c r="U105" s="275"/>
      <c r="V105" s="275"/>
      <c r="W105" s="275"/>
    </row>
    <row r="106" spans="1:23" x14ac:dyDescent="0.25">
      <c r="A106" s="272">
        <f t="shared" si="4"/>
        <v>13.239999999999995</v>
      </c>
      <c r="B106" s="406"/>
      <c r="C106" s="297" t="str">
        <f>U_Sort!C106</f>
        <v>WindowSillSample 24</v>
      </c>
      <c r="D106" s="275"/>
      <c r="E106" s="275"/>
      <c r="F106" s="275"/>
      <c r="G106" s="275"/>
      <c r="H106" s="275"/>
      <c r="I106" s="275"/>
      <c r="J106" s="275"/>
      <c r="K106" s="275"/>
      <c r="L106" s="275"/>
      <c r="M106" s="275"/>
      <c r="N106" s="275"/>
      <c r="O106" s="275"/>
      <c r="P106" s="275"/>
      <c r="Q106" s="275"/>
      <c r="R106" s="275"/>
      <c r="S106" s="275"/>
      <c r="T106" s="275"/>
      <c r="U106" s="275"/>
      <c r="V106" s="275"/>
      <c r="W106" s="275"/>
    </row>
    <row r="107" spans="1:23" x14ac:dyDescent="0.25">
      <c r="A107" s="272">
        <f t="shared" si="4"/>
        <v>13.249999999999995</v>
      </c>
      <c r="B107" s="406"/>
      <c r="C107" s="297" t="str">
        <f>U_Sort!C107</f>
        <v>WindowSillSample 25</v>
      </c>
      <c r="D107" s="275"/>
      <c r="E107" s="275"/>
      <c r="F107" s="275"/>
      <c r="G107" s="275"/>
      <c r="H107" s="275"/>
      <c r="I107" s="275"/>
      <c r="J107" s="275"/>
      <c r="K107" s="275"/>
      <c r="L107" s="275"/>
      <c r="M107" s="275"/>
      <c r="N107" s="275"/>
      <c r="O107" s="275"/>
      <c r="P107" s="275"/>
      <c r="Q107" s="275"/>
      <c r="R107" s="275"/>
      <c r="S107" s="275"/>
      <c r="T107" s="275"/>
      <c r="U107" s="275"/>
      <c r="V107" s="275"/>
      <c r="W107" s="275"/>
    </row>
    <row r="108" spans="1:23" x14ac:dyDescent="0.25">
      <c r="A108" s="272">
        <f t="shared" si="4"/>
        <v>13.259999999999994</v>
      </c>
      <c r="B108" s="406"/>
      <c r="C108" s="297" t="str">
        <f>U_Sort!C108</f>
        <v>WindowSillSample 26</v>
      </c>
      <c r="D108" s="275"/>
      <c r="E108" s="275"/>
      <c r="F108" s="275"/>
      <c r="G108" s="275"/>
      <c r="H108" s="275"/>
      <c r="I108" s="275"/>
      <c r="J108" s="275"/>
      <c r="K108" s="275"/>
      <c r="L108" s="275"/>
      <c r="M108" s="275"/>
      <c r="N108" s="275"/>
      <c r="O108" s="275"/>
      <c r="P108" s="275"/>
      <c r="Q108" s="275"/>
      <c r="R108" s="275"/>
      <c r="S108" s="275"/>
      <c r="T108" s="275"/>
      <c r="U108" s="275"/>
      <c r="V108" s="275"/>
      <c r="W108" s="275"/>
    </row>
    <row r="109" spans="1:23" x14ac:dyDescent="0.25">
      <c r="A109" s="272">
        <f t="shared" si="4"/>
        <v>13.269999999999994</v>
      </c>
      <c r="B109" s="406"/>
      <c r="C109" s="297" t="str">
        <f>U_Sort!C109</f>
        <v>WindowSillSample 27</v>
      </c>
      <c r="D109" s="275"/>
      <c r="E109" s="275"/>
      <c r="F109" s="275"/>
      <c r="G109" s="275"/>
      <c r="H109" s="275"/>
      <c r="I109" s="275"/>
      <c r="J109" s="275"/>
      <c r="K109" s="275"/>
      <c r="L109" s="275"/>
      <c r="M109" s="275"/>
      <c r="N109" s="275"/>
      <c r="O109" s="275"/>
      <c r="P109" s="275"/>
      <c r="Q109" s="275"/>
      <c r="R109" s="275"/>
      <c r="S109" s="275"/>
      <c r="T109" s="275"/>
      <c r="U109" s="275"/>
      <c r="V109" s="275"/>
      <c r="W109" s="275"/>
    </row>
    <row r="110" spans="1:23" x14ac:dyDescent="0.25">
      <c r="A110" s="272">
        <f t="shared" si="4"/>
        <v>13.279999999999994</v>
      </c>
      <c r="B110" s="406"/>
      <c r="C110" s="297" t="str">
        <f>U_Sort!C110</f>
        <v>WindowSillSample 28</v>
      </c>
      <c r="D110" s="275"/>
      <c r="E110" s="275"/>
      <c r="F110" s="275"/>
      <c r="G110" s="275"/>
      <c r="H110" s="275"/>
      <c r="I110" s="275"/>
      <c r="J110" s="275"/>
      <c r="K110" s="275"/>
      <c r="L110" s="275"/>
      <c r="M110" s="275"/>
      <c r="N110" s="275"/>
      <c r="O110" s="275"/>
      <c r="P110" s="275"/>
      <c r="Q110" s="275"/>
      <c r="R110" s="275"/>
      <c r="S110" s="275"/>
      <c r="T110" s="275"/>
      <c r="U110" s="275"/>
      <c r="V110" s="275"/>
      <c r="W110" s="275"/>
    </row>
    <row r="111" spans="1:23" x14ac:dyDescent="0.25">
      <c r="A111" s="272">
        <f t="shared" si="4"/>
        <v>13.289999999999994</v>
      </c>
      <c r="B111" s="406"/>
      <c r="C111" s="297" t="str">
        <f>U_Sort!C111</f>
        <v>WindowSillSample 29</v>
      </c>
      <c r="D111" s="275"/>
      <c r="E111" s="275"/>
      <c r="F111" s="275"/>
      <c r="G111" s="275"/>
      <c r="H111" s="275"/>
      <c r="I111" s="275"/>
      <c r="J111" s="275"/>
      <c r="K111" s="275"/>
      <c r="L111" s="275"/>
      <c r="M111" s="275"/>
      <c r="N111" s="275"/>
      <c r="O111" s="275"/>
      <c r="P111" s="275"/>
      <c r="Q111" s="275"/>
      <c r="R111" s="275"/>
      <c r="S111" s="275"/>
      <c r="T111" s="275"/>
      <c r="U111" s="275"/>
      <c r="V111" s="275"/>
      <c r="W111" s="275"/>
    </row>
    <row r="112" spans="1:23" ht="14.25" thickBot="1" x14ac:dyDescent="0.3">
      <c r="A112" s="273">
        <f t="shared" si="4"/>
        <v>13.299999999999994</v>
      </c>
      <c r="B112" s="407"/>
      <c r="C112" s="297" t="str">
        <f>U_Sort!C112</f>
        <v>WindowSillSample 30</v>
      </c>
      <c r="D112" s="275"/>
      <c r="E112" s="275"/>
      <c r="F112" s="275"/>
      <c r="G112" s="275"/>
      <c r="H112" s="275"/>
      <c r="I112" s="275"/>
      <c r="J112" s="275"/>
      <c r="K112" s="275"/>
      <c r="L112" s="275"/>
      <c r="M112" s="275"/>
      <c r="N112" s="275"/>
      <c r="O112" s="275"/>
      <c r="P112" s="275"/>
      <c r="Q112" s="275"/>
      <c r="R112" s="275"/>
      <c r="S112" s="275"/>
      <c r="T112" s="275"/>
      <c r="U112" s="275"/>
      <c r="V112" s="275"/>
      <c r="W112" s="275"/>
    </row>
    <row r="113" spans="1:23" ht="26.25" thickBot="1" x14ac:dyDescent="0.35">
      <c r="A113" s="271">
        <v>14</v>
      </c>
      <c r="B113" s="190" t="str">
        <f>U!D113</f>
        <v>Did this unit pass clearance on window troughs on the FIRST TRY?</v>
      </c>
      <c r="C113" s="294"/>
      <c r="D113" s="275"/>
      <c r="E113" s="275"/>
      <c r="F113" s="275"/>
      <c r="G113" s="275"/>
      <c r="H113" s="275"/>
      <c r="I113" s="275"/>
      <c r="J113" s="275"/>
      <c r="K113" s="275"/>
      <c r="L113" s="275"/>
      <c r="M113" s="275"/>
      <c r="N113" s="275"/>
      <c r="O113" s="275"/>
      <c r="P113" s="275"/>
      <c r="Q113" s="275"/>
      <c r="R113" s="275"/>
      <c r="S113" s="275"/>
      <c r="T113" s="275"/>
      <c r="U113" s="275"/>
      <c r="V113" s="275"/>
      <c r="W113" s="275"/>
    </row>
    <row r="114" spans="1:23" ht="26.25" thickBot="1" x14ac:dyDescent="0.35">
      <c r="A114" s="271">
        <v>15</v>
      </c>
      <c r="B114" s="190" t="str">
        <f>U!D114</f>
        <v>Did this unit pass clearance on window troughs on the SECOND TRY?</v>
      </c>
      <c r="C114" s="294"/>
      <c r="D114" s="275"/>
      <c r="E114" s="275"/>
      <c r="F114" s="275"/>
      <c r="G114" s="275"/>
      <c r="H114" s="275"/>
      <c r="I114" s="275"/>
      <c r="J114" s="275"/>
      <c r="K114" s="275"/>
      <c r="L114" s="275"/>
      <c r="M114" s="275"/>
      <c r="N114" s="275"/>
      <c r="O114" s="275"/>
      <c r="P114" s="275"/>
      <c r="Q114" s="275"/>
      <c r="R114" s="275"/>
      <c r="S114" s="275"/>
      <c r="T114" s="275"/>
      <c r="U114" s="275"/>
      <c r="V114" s="275"/>
      <c r="W114" s="275"/>
    </row>
    <row r="115" spans="1:23" x14ac:dyDescent="0.25">
      <c r="A115" s="269">
        <v>16</v>
      </c>
      <c r="B115" s="405" t="str">
        <f>U!D115</f>
        <v xml:space="preserve">Please identify the type of action taken to achieve clearance on window troughs in this unit AFTER ONE OR MORE CLEARANCE FAILURES (check all that apply): </v>
      </c>
      <c r="C115" s="295"/>
      <c r="D115" s="275"/>
      <c r="E115" s="275"/>
      <c r="F115" s="275"/>
      <c r="G115" s="275"/>
      <c r="H115" s="275"/>
      <c r="I115" s="275"/>
      <c r="J115" s="275"/>
      <c r="K115" s="275"/>
      <c r="L115" s="275"/>
      <c r="M115" s="275"/>
      <c r="N115" s="275"/>
      <c r="O115" s="275"/>
      <c r="P115" s="275"/>
      <c r="Q115" s="275"/>
      <c r="R115" s="275"/>
      <c r="S115" s="275"/>
      <c r="T115" s="275"/>
      <c r="U115" s="275"/>
      <c r="V115" s="275"/>
      <c r="W115" s="275"/>
    </row>
    <row r="116" spans="1:23" x14ac:dyDescent="0.25">
      <c r="A116" s="272">
        <f>A115+0.02</f>
        <v>16.02</v>
      </c>
      <c r="B116" s="408"/>
      <c r="C116" s="295"/>
      <c r="D116" s="275"/>
      <c r="E116" s="275"/>
      <c r="F116" s="275"/>
      <c r="G116" s="275"/>
      <c r="H116" s="275"/>
      <c r="I116" s="275"/>
      <c r="J116" s="275"/>
      <c r="K116" s="275"/>
      <c r="L116" s="275"/>
      <c r="M116" s="275"/>
      <c r="N116" s="275"/>
      <c r="O116" s="275"/>
      <c r="P116" s="275"/>
      <c r="Q116" s="275"/>
      <c r="R116" s="275"/>
      <c r="S116" s="275"/>
      <c r="T116" s="275"/>
      <c r="U116" s="275"/>
      <c r="V116" s="275"/>
      <c r="W116" s="275"/>
    </row>
    <row r="117" spans="1:23" x14ac:dyDescent="0.25">
      <c r="A117" s="272">
        <f>A116+0.01</f>
        <v>16.03</v>
      </c>
      <c r="B117" s="408"/>
      <c r="C117" s="295"/>
      <c r="D117" s="275"/>
      <c r="E117" s="275"/>
      <c r="F117" s="275"/>
      <c r="G117" s="275"/>
      <c r="H117" s="275"/>
      <c r="I117" s="275"/>
      <c r="J117" s="275"/>
      <c r="K117" s="275"/>
      <c r="L117" s="275"/>
      <c r="M117" s="275"/>
      <c r="N117" s="275"/>
      <c r="O117" s="275"/>
      <c r="P117" s="275"/>
      <c r="Q117" s="275"/>
      <c r="R117" s="275"/>
      <c r="S117" s="275"/>
      <c r="T117" s="275"/>
      <c r="U117" s="275"/>
      <c r="V117" s="275"/>
      <c r="W117" s="275"/>
    </row>
    <row r="118" spans="1:23" x14ac:dyDescent="0.25">
      <c r="A118" s="272">
        <f>A117+0.01</f>
        <v>16.040000000000003</v>
      </c>
      <c r="B118" s="408"/>
      <c r="C118" s="295"/>
      <c r="D118" s="275"/>
      <c r="E118" s="275"/>
      <c r="F118" s="275"/>
      <c r="G118" s="275"/>
      <c r="H118" s="275"/>
      <c r="I118" s="275"/>
      <c r="J118" s="275"/>
      <c r="K118" s="275"/>
      <c r="L118" s="275"/>
      <c r="M118" s="275"/>
      <c r="N118" s="275"/>
      <c r="O118" s="275"/>
      <c r="P118" s="275"/>
      <c r="Q118" s="275"/>
      <c r="R118" s="275"/>
      <c r="S118" s="275"/>
      <c r="T118" s="275"/>
      <c r="U118" s="275"/>
      <c r="V118" s="275"/>
      <c r="W118" s="275"/>
    </row>
    <row r="119" spans="1:23" ht="17.25" thickBot="1" x14ac:dyDescent="0.35">
      <c r="A119" s="273">
        <f>A118+0.01</f>
        <v>16.050000000000004</v>
      </c>
      <c r="B119" s="409"/>
      <c r="C119" s="267"/>
      <c r="D119" s="275"/>
      <c r="E119" s="275"/>
      <c r="F119" s="275"/>
      <c r="G119" s="275"/>
      <c r="H119" s="275"/>
      <c r="I119" s="275"/>
      <c r="J119" s="275"/>
      <c r="K119" s="275"/>
      <c r="L119" s="275"/>
      <c r="M119" s="275"/>
      <c r="N119" s="275"/>
      <c r="O119" s="275"/>
      <c r="P119" s="275"/>
      <c r="Q119" s="275"/>
      <c r="R119" s="275"/>
      <c r="S119" s="275"/>
      <c r="T119" s="275"/>
      <c r="U119" s="275"/>
      <c r="V119" s="275"/>
      <c r="W119" s="275"/>
    </row>
    <row r="120" spans="1:23" ht="64.5" thickBot="1" x14ac:dyDescent="0.3">
      <c r="A120" s="271">
        <v>17</v>
      </c>
      <c r="B120" s="190" t="str">
        <f>U!D120</f>
        <v>How many FINAL window trough dust wipe clearance samples were collected in this unit ("FINAL" means those passing clearance levels, not those failing to pass clearance)?</v>
      </c>
      <c r="C120" s="296"/>
      <c r="D120" s="275"/>
      <c r="E120" s="275"/>
      <c r="F120" s="275"/>
      <c r="G120" s="275"/>
      <c r="H120" s="275"/>
      <c r="I120" s="275"/>
      <c r="J120" s="275"/>
      <c r="K120" s="275"/>
      <c r="L120" s="275"/>
      <c r="M120" s="275"/>
      <c r="N120" s="275"/>
      <c r="O120" s="275"/>
      <c r="P120" s="275"/>
      <c r="Q120" s="275"/>
      <c r="R120" s="275"/>
      <c r="S120" s="275"/>
      <c r="T120" s="275"/>
      <c r="U120" s="275"/>
      <c r="V120" s="275"/>
      <c r="W120" s="275"/>
    </row>
    <row r="121" spans="1:23" ht="15" customHeight="1" x14ac:dyDescent="0.25">
      <c r="A121" s="269">
        <v>18</v>
      </c>
      <c r="B121" s="402" t="str">
        <f>U!D121</f>
        <v>Please enter the loading levels (µg/ft²) for each of the FINAL window trough dust wipe clearance samples:</v>
      </c>
      <c r="C121" s="297" t="str">
        <f>U_Sort!C121</f>
        <v>WindowTroughSample 1</v>
      </c>
      <c r="D121" s="275"/>
      <c r="E121" s="275"/>
      <c r="F121" s="275"/>
      <c r="G121" s="275"/>
      <c r="H121" s="275"/>
      <c r="I121" s="275"/>
      <c r="J121" s="275"/>
      <c r="K121" s="275"/>
      <c r="L121" s="275"/>
      <c r="M121" s="275"/>
      <c r="N121" s="275"/>
      <c r="O121" s="275"/>
      <c r="P121" s="275"/>
      <c r="Q121" s="275"/>
      <c r="R121" s="275"/>
      <c r="S121" s="275"/>
      <c r="T121" s="275"/>
      <c r="U121" s="275"/>
      <c r="V121" s="275"/>
      <c r="W121" s="275"/>
    </row>
    <row r="122" spans="1:23" ht="15.6" customHeight="1" x14ac:dyDescent="0.25">
      <c r="A122" s="127"/>
      <c r="B122" s="403"/>
      <c r="C122" s="297" t="str">
        <f>U_Sort!C122</f>
        <v>WindowTroughSample 2</v>
      </c>
      <c r="D122" s="275"/>
      <c r="E122" s="275"/>
      <c r="F122" s="275"/>
      <c r="G122" s="275"/>
      <c r="H122" s="275"/>
      <c r="I122" s="275"/>
      <c r="J122" s="275"/>
      <c r="K122" s="275"/>
      <c r="L122" s="275"/>
      <c r="M122" s="275"/>
      <c r="N122" s="275"/>
      <c r="O122" s="275"/>
      <c r="P122" s="275"/>
      <c r="Q122" s="275"/>
      <c r="R122" s="275"/>
      <c r="S122" s="275"/>
      <c r="T122" s="275"/>
      <c r="U122" s="275"/>
      <c r="V122" s="275"/>
      <c r="W122" s="275"/>
    </row>
    <row r="123" spans="1:23" ht="15.6" customHeight="1" x14ac:dyDescent="0.25">
      <c r="A123" s="127"/>
      <c r="B123" s="403"/>
      <c r="C123" s="297" t="str">
        <f>U_Sort!C123</f>
        <v>WindowTroughSample 3</v>
      </c>
      <c r="D123" s="275"/>
      <c r="E123" s="275"/>
      <c r="F123" s="275"/>
      <c r="G123" s="275"/>
      <c r="H123" s="275"/>
      <c r="I123" s="275"/>
      <c r="J123" s="275"/>
      <c r="K123" s="275"/>
      <c r="L123" s="275"/>
      <c r="M123" s="275"/>
      <c r="N123" s="275"/>
      <c r="O123" s="275"/>
      <c r="P123" s="275"/>
      <c r="Q123" s="275"/>
      <c r="R123" s="275"/>
      <c r="S123" s="275"/>
      <c r="T123" s="275"/>
      <c r="U123" s="275"/>
      <c r="V123" s="275"/>
      <c r="W123" s="275"/>
    </row>
    <row r="124" spans="1:23" ht="15.6" customHeight="1" x14ac:dyDescent="0.25">
      <c r="A124" s="127"/>
      <c r="B124" s="403"/>
      <c r="C124" s="297" t="str">
        <f>U_Sort!C124</f>
        <v>WindowTroughSample 4</v>
      </c>
      <c r="D124" s="275"/>
      <c r="E124" s="275"/>
      <c r="F124" s="275"/>
      <c r="G124" s="275"/>
      <c r="H124" s="275"/>
      <c r="I124" s="275"/>
      <c r="J124" s="275"/>
      <c r="K124" s="275"/>
      <c r="L124" s="275"/>
      <c r="M124" s="275"/>
      <c r="N124" s="275"/>
      <c r="O124" s="275"/>
      <c r="P124" s="275"/>
      <c r="Q124" s="275"/>
      <c r="R124" s="275"/>
      <c r="S124" s="275"/>
      <c r="T124" s="275"/>
      <c r="U124" s="275"/>
      <c r="V124" s="275"/>
      <c r="W124" s="275"/>
    </row>
    <row r="125" spans="1:23" ht="15.6" customHeight="1" x14ac:dyDescent="0.25">
      <c r="A125" s="127"/>
      <c r="B125" s="403"/>
      <c r="C125" s="297" t="str">
        <f>U_Sort!C125</f>
        <v>WindowTroughSample 5</v>
      </c>
      <c r="D125" s="275"/>
      <c r="E125" s="275"/>
      <c r="F125" s="275"/>
      <c r="G125" s="275"/>
      <c r="H125" s="275"/>
      <c r="I125" s="275"/>
      <c r="J125" s="275"/>
      <c r="K125" s="275"/>
      <c r="L125" s="275"/>
      <c r="M125" s="275"/>
      <c r="N125" s="275"/>
      <c r="O125" s="275"/>
      <c r="P125" s="275"/>
      <c r="Q125" s="275"/>
      <c r="R125" s="275"/>
      <c r="S125" s="275"/>
      <c r="T125" s="275"/>
      <c r="U125" s="275"/>
      <c r="V125" s="275"/>
      <c r="W125" s="275"/>
    </row>
    <row r="126" spans="1:23" ht="15.6" customHeight="1" x14ac:dyDescent="0.25">
      <c r="A126" s="127"/>
      <c r="B126" s="403"/>
      <c r="C126" s="297" t="str">
        <f>U_Sort!C126</f>
        <v>WindowTroughSample 6</v>
      </c>
      <c r="D126" s="275"/>
      <c r="E126" s="275"/>
      <c r="F126" s="275"/>
      <c r="G126" s="275"/>
      <c r="H126" s="275"/>
      <c r="I126" s="275"/>
      <c r="J126" s="275"/>
      <c r="K126" s="275"/>
      <c r="L126" s="275"/>
      <c r="M126" s="275"/>
      <c r="N126" s="275"/>
      <c r="O126" s="275"/>
      <c r="P126" s="275"/>
      <c r="Q126" s="275"/>
      <c r="R126" s="275"/>
      <c r="S126" s="275"/>
      <c r="T126" s="275"/>
      <c r="U126" s="275"/>
      <c r="V126" s="275"/>
      <c r="W126" s="275"/>
    </row>
    <row r="127" spans="1:23" ht="15.6" customHeight="1" x14ac:dyDescent="0.25">
      <c r="A127" s="127"/>
      <c r="B127" s="403"/>
      <c r="C127" s="297" t="str">
        <f>U_Sort!C127</f>
        <v>WindowTroughSample 7</v>
      </c>
      <c r="D127" s="275"/>
      <c r="E127" s="275"/>
      <c r="F127" s="275"/>
      <c r="G127" s="275"/>
      <c r="H127" s="275"/>
      <c r="I127" s="275"/>
      <c r="J127" s="275"/>
      <c r="K127" s="275"/>
      <c r="L127" s="275"/>
      <c r="M127" s="275"/>
      <c r="N127" s="275"/>
      <c r="O127" s="275"/>
      <c r="P127" s="275"/>
      <c r="Q127" s="275"/>
      <c r="R127" s="275"/>
      <c r="S127" s="275"/>
      <c r="T127" s="275"/>
      <c r="U127" s="275"/>
      <c r="V127" s="275"/>
      <c r="W127" s="275"/>
    </row>
    <row r="128" spans="1:23" ht="15.6" customHeight="1" x14ac:dyDescent="0.25">
      <c r="A128" s="127"/>
      <c r="B128" s="403"/>
      <c r="C128" s="297" t="str">
        <f>U_Sort!C128</f>
        <v>WindowTroughSample 8</v>
      </c>
      <c r="D128" s="275"/>
      <c r="E128" s="275"/>
      <c r="F128" s="275"/>
      <c r="G128" s="275"/>
      <c r="H128" s="275"/>
      <c r="I128" s="275"/>
      <c r="J128" s="275"/>
      <c r="K128" s="275"/>
      <c r="L128" s="275"/>
      <c r="M128" s="275"/>
      <c r="N128" s="275"/>
      <c r="O128" s="275"/>
      <c r="P128" s="275"/>
      <c r="Q128" s="275"/>
      <c r="R128" s="275"/>
      <c r="S128" s="275"/>
      <c r="T128" s="275"/>
      <c r="U128" s="275"/>
      <c r="V128" s="275"/>
      <c r="W128" s="275"/>
    </row>
    <row r="129" spans="1:23" ht="15.6" customHeight="1" x14ac:dyDescent="0.25">
      <c r="A129" s="127"/>
      <c r="B129" s="403"/>
      <c r="C129" s="297" t="str">
        <f>U_Sort!C129</f>
        <v>WindowTroughSample 9</v>
      </c>
      <c r="D129" s="275"/>
      <c r="E129" s="275"/>
      <c r="F129" s="275"/>
      <c r="G129" s="275"/>
      <c r="H129" s="275"/>
      <c r="I129" s="275"/>
      <c r="J129" s="275"/>
      <c r="K129" s="275"/>
      <c r="L129" s="275"/>
      <c r="M129" s="275"/>
      <c r="N129" s="275"/>
      <c r="O129" s="275"/>
      <c r="P129" s="275"/>
      <c r="Q129" s="275"/>
      <c r="R129" s="275"/>
      <c r="S129" s="275"/>
      <c r="T129" s="275"/>
      <c r="U129" s="275"/>
      <c r="V129" s="275"/>
      <c r="W129" s="275"/>
    </row>
    <row r="130" spans="1:23" ht="15.6" customHeight="1" x14ac:dyDescent="0.25">
      <c r="A130" s="127"/>
      <c r="B130" s="403"/>
      <c r="C130" s="297" t="str">
        <f>U_Sort!C130</f>
        <v>WindowTroughSample 10</v>
      </c>
      <c r="D130" s="275"/>
      <c r="E130" s="275"/>
      <c r="F130" s="275"/>
      <c r="G130" s="275"/>
      <c r="H130" s="275"/>
      <c r="I130" s="275"/>
      <c r="J130" s="275"/>
      <c r="K130" s="275"/>
      <c r="L130" s="275"/>
      <c r="M130" s="275"/>
      <c r="N130" s="275"/>
      <c r="O130" s="275"/>
      <c r="P130" s="275"/>
      <c r="Q130" s="275"/>
      <c r="R130" s="275"/>
      <c r="S130" s="275"/>
      <c r="T130" s="275"/>
      <c r="U130" s="275"/>
      <c r="V130" s="275"/>
      <c r="W130" s="275"/>
    </row>
    <row r="131" spans="1:23" ht="15.6" customHeight="1" x14ac:dyDescent="0.25">
      <c r="A131" s="127"/>
      <c r="B131" s="403"/>
      <c r="C131" s="297" t="str">
        <f>U_Sort!C131</f>
        <v>WindowTroughSample 11</v>
      </c>
      <c r="D131" s="275"/>
      <c r="E131" s="275"/>
      <c r="F131" s="275"/>
      <c r="G131" s="275"/>
      <c r="H131" s="275"/>
      <c r="I131" s="275"/>
      <c r="J131" s="275"/>
      <c r="K131" s="275"/>
      <c r="L131" s="275"/>
      <c r="M131" s="275"/>
      <c r="N131" s="275"/>
      <c r="O131" s="275"/>
      <c r="P131" s="275"/>
      <c r="Q131" s="275"/>
      <c r="R131" s="275"/>
      <c r="S131" s="275"/>
      <c r="T131" s="275"/>
      <c r="U131" s="275"/>
      <c r="V131" s="275"/>
      <c r="W131" s="275"/>
    </row>
    <row r="132" spans="1:23" ht="15.6" customHeight="1" x14ac:dyDescent="0.25">
      <c r="A132" s="127"/>
      <c r="B132" s="403"/>
      <c r="C132" s="297" t="str">
        <f>U_Sort!C132</f>
        <v>WindowTroughSample 12</v>
      </c>
      <c r="D132" s="275"/>
      <c r="E132" s="275"/>
      <c r="F132" s="275"/>
      <c r="G132" s="275"/>
      <c r="H132" s="275"/>
      <c r="I132" s="275"/>
      <c r="J132" s="275"/>
      <c r="K132" s="275"/>
      <c r="L132" s="275"/>
      <c r="M132" s="275"/>
      <c r="N132" s="275"/>
      <c r="O132" s="275"/>
      <c r="P132" s="275"/>
      <c r="Q132" s="275"/>
      <c r="R132" s="275"/>
      <c r="S132" s="275"/>
      <c r="T132" s="275"/>
      <c r="U132" s="275"/>
      <c r="V132" s="275"/>
      <c r="W132" s="275"/>
    </row>
    <row r="133" spans="1:23" ht="15.6" customHeight="1" x14ac:dyDescent="0.25">
      <c r="A133" s="127"/>
      <c r="B133" s="403"/>
      <c r="C133" s="297" t="str">
        <f>U_Sort!C133</f>
        <v>WindowTroughSample 13</v>
      </c>
      <c r="D133" s="275"/>
      <c r="E133" s="275"/>
      <c r="F133" s="275"/>
      <c r="G133" s="275"/>
      <c r="H133" s="275"/>
      <c r="I133" s="275"/>
      <c r="J133" s="275"/>
      <c r="K133" s="275"/>
      <c r="L133" s="275"/>
      <c r="M133" s="275"/>
      <c r="N133" s="275"/>
      <c r="O133" s="275"/>
      <c r="P133" s="275"/>
      <c r="Q133" s="275"/>
      <c r="R133" s="275"/>
      <c r="S133" s="275"/>
      <c r="T133" s="275"/>
      <c r="U133" s="275"/>
      <c r="V133" s="275"/>
      <c r="W133" s="275"/>
    </row>
    <row r="134" spans="1:23" ht="15.6" customHeight="1" x14ac:dyDescent="0.25">
      <c r="A134" s="127"/>
      <c r="B134" s="403"/>
      <c r="C134" s="297" t="str">
        <f>U_Sort!C134</f>
        <v>WindowTroughSample 14</v>
      </c>
      <c r="D134" s="275"/>
      <c r="E134" s="275"/>
      <c r="F134" s="275"/>
      <c r="G134" s="275"/>
      <c r="H134" s="275"/>
      <c r="I134" s="275"/>
      <c r="J134" s="275"/>
      <c r="K134" s="275"/>
      <c r="L134" s="275"/>
      <c r="M134" s="275"/>
      <c r="N134" s="275"/>
      <c r="O134" s="275"/>
      <c r="P134" s="275"/>
      <c r="Q134" s="275"/>
      <c r="R134" s="275"/>
      <c r="S134" s="275"/>
      <c r="T134" s="275"/>
      <c r="U134" s="275"/>
      <c r="V134" s="275"/>
      <c r="W134" s="275"/>
    </row>
    <row r="135" spans="1:23" ht="15.6" customHeight="1" x14ac:dyDescent="0.25">
      <c r="A135" s="127"/>
      <c r="B135" s="403"/>
      <c r="C135" s="297" t="str">
        <f>U_Sort!C135</f>
        <v>WindowTroughSample 15</v>
      </c>
      <c r="D135" s="275"/>
      <c r="E135" s="275"/>
      <c r="F135" s="275"/>
      <c r="G135" s="275"/>
      <c r="H135" s="275"/>
      <c r="I135" s="275"/>
      <c r="J135" s="275"/>
      <c r="K135" s="275"/>
      <c r="L135" s="275"/>
      <c r="M135" s="275"/>
      <c r="N135" s="275"/>
      <c r="O135" s="275"/>
      <c r="P135" s="275"/>
      <c r="Q135" s="275"/>
      <c r="R135" s="275"/>
      <c r="S135" s="275"/>
      <c r="T135" s="275"/>
      <c r="U135" s="275"/>
      <c r="V135" s="275"/>
      <c r="W135" s="275"/>
    </row>
    <row r="136" spans="1:23" ht="15.6" customHeight="1" x14ac:dyDescent="0.25">
      <c r="A136" s="127"/>
      <c r="B136" s="403"/>
      <c r="C136" s="297" t="str">
        <f>U_Sort!C136</f>
        <v>WindowTroughSample 16</v>
      </c>
      <c r="D136" s="275"/>
      <c r="E136" s="275"/>
      <c r="F136" s="275"/>
      <c r="G136" s="275"/>
      <c r="H136" s="275"/>
      <c r="I136" s="275"/>
      <c r="J136" s="275"/>
      <c r="K136" s="275"/>
      <c r="L136" s="275"/>
      <c r="M136" s="275"/>
      <c r="N136" s="275"/>
      <c r="O136" s="275"/>
      <c r="P136" s="275"/>
      <c r="Q136" s="275"/>
      <c r="R136" s="275"/>
      <c r="S136" s="275"/>
      <c r="T136" s="275"/>
      <c r="U136" s="275"/>
      <c r="V136" s="275"/>
      <c r="W136" s="275"/>
    </row>
    <row r="137" spans="1:23" ht="15.6" customHeight="1" x14ac:dyDescent="0.25">
      <c r="A137" s="127"/>
      <c r="B137" s="403"/>
      <c r="C137" s="297" t="str">
        <f>U_Sort!C137</f>
        <v>WindowTroughSample 17</v>
      </c>
      <c r="D137" s="275"/>
      <c r="E137" s="275"/>
      <c r="F137" s="275"/>
      <c r="G137" s="275"/>
      <c r="H137" s="275"/>
      <c r="I137" s="275"/>
      <c r="J137" s="275"/>
      <c r="K137" s="275"/>
      <c r="L137" s="275"/>
      <c r="M137" s="275"/>
      <c r="N137" s="275"/>
      <c r="O137" s="275"/>
      <c r="P137" s="275"/>
      <c r="Q137" s="275"/>
      <c r="R137" s="275"/>
      <c r="S137" s="275"/>
      <c r="T137" s="275"/>
      <c r="U137" s="275"/>
      <c r="V137" s="275"/>
      <c r="W137" s="275"/>
    </row>
    <row r="138" spans="1:23" ht="15.6" customHeight="1" x14ac:dyDescent="0.25">
      <c r="A138" s="127"/>
      <c r="B138" s="403"/>
      <c r="C138" s="297" t="str">
        <f>U_Sort!C138</f>
        <v>WindowTroughSample 18</v>
      </c>
      <c r="D138" s="275"/>
      <c r="E138" s="275"/>
      <c r="F138" s="275"/>
      <c r="G138" s="275"/>
      <c r="H138" s="275"/>
      <c r="I138" s="275"/>
      <c r="J138" s="275"/>
      <c r="K138" s="275"/>
      <c r="L138" s="275"/>
      <c r="M138" s="275"/>
      <c r="N138" s="275"/>
      <c r="O138" s="275"/>
      <c r="P138" s="275"/>
      <c r="Q138" s="275"/>
      <c r="R138" s="275"/>
      <c r="S138" s="275"/>
      <c r="T138" s="275"/>
      <c r="U138" s="275"/>
      <c r="V138" s="275"/>
      <c r="W138" s="275"/>
    </row>
    <row r="139" spans="1:23" ht="15.6" customHeight="1" x14ac:dyDescent="0.25">
      <c r="A139" s="127"/>
      <c r="B139" s="403"/>
      <c r="C139" s="297" t="str">
        <f>U_Sort!C139</f>
        <v>WindowTroughSample 19</v>
      </c>
      <c r="D139" s="275"/>
      <c r="E139" s="275"/>
      <c r="F139" s="275"/>
      <c r="G139" s="275"/>
      <c r="H139" s="275"/>
      <c r="I139" s="275"/>
      <c r="J139" s="275"/>
      <c r="K139" s="275"/>
      <c r="L139" s="275"/>
      <c r="M139" s="275"/>
      <c r="N139" s="275"/>
      <c r="O139" s="275"/>
      <c r="P139" s="275"/>
      <c r="Q139" s="275"/>
      <c r="R139" s="275"/>
      <c r="S139" s="275"/>
      <c r="T139" s="275"/>
      <c r="U139" s="275"/>
      <c r="V139" s="275"/>
      <c r="W139" s="275"/>
    </row>
    <row r="140" spans="1:23" ht="15.6" customHeight="1" x14ac:dyDescent="0.25">
      <c r="A140" s="127"/>
      <c r="B140" s="403"/>
      <c r="C140" s="297" t="str">
        <f>U_Sort!C140</f>
        <v>WindowTroughSample 20</v>
      </c>
      <c r="D140" s="275"/>
      <c r="E140" s="275"/>
      <c r="F140" s="275"/>
      <c r="G140" s="275"/>
      <c r="H140" s="275"/>
      <c r="I140" s="275"/>
      <c r="J140" s="275"/>
      <c r="K140" s="275"/>
      <c r="L140" s="275"/>
      <c r="M140" s="275"/>
      <c r="N140" s="275"/>
      <c r="O140" s="275"/>
      <c r="P140" s="275"/>
      <c r="Q140" s="275"/>
      <c r="R140" s="275"/>
      <c r="S140" s="275"/>
      <c r="T140" s="275"/>
      <c r="U140" s="275"/>
      <c r="V140" s="275"/>
      <c r="W140" s="275"/>
    </row>
    <row r="141" spans="1:23" ht="15.6" customHeight="1" x14ac:dyDescent="0.25">
      <c r="A141" s="127"/>
      <c r="B141" s="403"/>
      <c r="C141" s="297" t="str">
        <f>U_Sort!C141</f>
        <v>WindowTroughSample 21</v>
      </c>
      <c r="D141" s="275"/>
      <c r="E141" s="275"/>
      <c r="F141" s="275"/>
      <c r="G141" s="275"/>
      <c r="H141" s="275"/>
      <c r="I141" s="275"/>
      <c r="J141" s="275"/>
      <c r="K141" s="275"/>
      <c r="L141" s="275"/>
      <c r="M141" s="275"/>
      <c r="N141" s="275"/>
      <c r="O141" s="275"/>
      <c r="P141" s="275"/>
      <c r="Q141" s="275"/>
      <c r="R141" s="275"/>
      <c r="S141" s="275"/>
      <c r="T141" s="275"/>
      <c r="U141" s="275"/>
      <c r="V141" s="275"/>
      <c r="W141" s="275"/>
    </row>
    <row r="142" spans="1:23" ht="15.6" customHeight="1" x14ac:dyDescent="0.25">
      <c r="A142" s="127"/>
      <c r="B142" s="403"/>
      <c r="C142" s="297" t="str">
        <f>U_Sort!C142</f>
        <v>WindowTroughSample 22</v>
      </c>
      <c r="D142" s="275"/>
      <c r="E142" s="275"/>
      <c r="F142" s="275"/>
      <c r="G142" s="275"/>
      <c r="H142" s="275"/>
      <c r="I142" s="275"/>
      <c r="J142" s="275"/>
      <c r="K142" s="275"/>
      <c r="L142" s="275"/>
      <c r="M142" s="275"/>
      <c r="N142" s="275"/>
      <c r="O142" s="275"/>
      <c r="P142" s="275"/>
      <c r="Q142" s="275"/>
      <c r="R142" s="275"/>
      <c r="S142" s="275"/>
      <c r="T142" s="275"/>
      <c r="U142" s="275"/>
      <c r="V142" s="275"/>
      <c r="W142" s="275"/>
    </row>
    <row r="143" spans="1:23" ht="15.6" customHeight="1" x14ac:dyDescent="0.25">
      <c r="A143" s="127"/>
      <c r="B143" s="403"/>
      <c r="C143" s="297" t="str">
        <f>U_Sort!C143</f>
        <v>WindowTroughSample 23</v>
      </c>
      <c r="D143" s="275"/>
      <c r="E143" s="275"/>
      <c r="F143" s="275"/>
      <c r="G143" s="275"/>
      <c r="H143" s="275"/>
      <c r="I143" s="275"/>
      <c r="J143" s="275"/>
      <c r="K143" s="275"/>
      <c r="L143" s="275"/>
      <c r="M143" s="275"/>
      <c r="N143" s="275"/>
      <c r="O143" s="275"/>
      <c r="P143" s="275"/>
      <c r="Q143" s="275"/>
      <c r="R143" s="275"/>
      <c r="S143" s="275"/>
      <c r="T143" s="275"/>
      <c r="U143" s="275"/>
      <c r="V143" s="275"/>
      <c r="W143" s="275"/>
    </row>
    <row r="144" spans="1:23" ht="15.6" customHeight="1" x14ac:dyDescent="0.25">
      <c r="A144" s="127"/>
      <c r="B144" s="403"/>
      <c r="C144" s="297" t="str">
        <f>U_Sort!C144</f>
        <v>WindowTroughSample 24</v>
      </c>
      <c r="D144" s="275"/>
      <c r="E144" s="275"/>
      <c r="F144" s="275"/>
      <c r="G144" s="275"/>
      <c r="H144" s="275"/>
      <c r="I144" s="275"/>
      <c r="J144" s="275"/>
      <c r="K144" s="275"/>
      <c r="L144" s="275"/>
      <c r="M144" s="275"/>
      <c r="N144" s="275"/>
      <c r="O144" s="275"/>
      <c r="P144" s="275"/>
      <c r="Q144" s="275"/>
      <c r="R144" s="275"/>
      <c r="S144" s="275"/>
      <c r="T144" s="275"/>
      <c r="U144" s="275"/>
      <c r="V144" s="275"/>
      <c r="W144" s="275"/>
    </row>
    <row r="145" spans="1:23" ht="15.6" customHeight="1" x14ac:dyDescent="0.25">
      <c r="A145" s="127"/>
      <c r="B145" s="403"/>
      <c r="C145" s="297" t="str">
        <f>U_Sort!C145</f>
        <v>WindowTroughSample 25</v>
      </c>
      <c r="D145" s="275"/>
      <c r="E145" s="275"/>
      <c r="F145" s="275"/>
      <c r="G145" s="275"/>
      <c r="H145" s="275"/>
      <c r="I145" s="275"/>
      <c r="J145" s="275"/>
      <c r="K145" s="275"/>
      <c r="L145" s="275"/>
      <c r="M145" s="275"/>
      <c r="N145" s="275"/>
      <c r="O145" s="275"/>
      <c r="P145" s="275"/>
      <c r="Q145" s="275"/>
      <c r="R145" s="275"/>
      <c r="S145" s="275"/>
      <c r="T145" s="275"/>
      <c r="U145" s="275"/>
      <c r="V145" s="275"/>
      <c r="W145" s="275"/>
    </row>
    <row r="146" spans="1:23" ht="15.6" customHeight="1" x14ac:dyDescent="0.25">
      <c r="A146" s="127"/>
      <c r="B146" s="403"/>
      <c r="C146" s="297" t="str">
        <f>U_Sort!C146</f>
        <v>WindowTroughSample 26</v>
      </c>
      <c r="D146" s="275"/>
      <c r="E146" s="275"/>
      <c r="F146" s="275"/>
      <c r="G146" s="275"/>
      <c r="H146" s="275"/>
      <c r="I146" s="275"/>
      <c r="J146" s="275"/>
      <c r="K146" s="275"/>
      <c r="L146" s="275"/>
      <c r="M146" s="275"/>
      <c r="N146" s="275"/>
      <c r="O146" s="275"/>
      <c r="P146" s="275"/>
      <c r="Q146" s="275"/>
      <c r="R146" s="275"/>
      <c r="S146" s="275"/>
      <c r="T146" s="275"/>
      <c r="U146" s="275"/>
      <c r="V146" s="275"/>
      <c r="W146" s="275"/>
    </row>
    <row r="147" spans="1:23" ht="15.6" customHeight="1" x14ac:dyDescent="0.25">
      <c r="A147" s="127"/>
      <c r="B147" s="403"/>
      <c r="C147" s="297" t="str">
        <f>U_Sort!C147</f>
        <v>WindowTroughSample 27</v>
      </c>
      <c r="D147" s="275"/>
      <c r="E147" s="275"/>
      <c r="F147" s="275"/>
      <c r="G147" s="275"/>
      <c r="H147" s="275"/>
      <c r="I147" s="275"/>
      <c r="J147" s="275"/>
      <c r="K147" s="275"/>
      <c r="L147" s="275"/>
      <c r="M147" s="275"/>
      <c r="N147" s="275"/>
      <c r="O147" s="275"/>
      <c r="P147" s="275"/>
      <c r="Q147" s="275"/>
      <c r="R147" s="275"/>
      <c r="S147" s="275"/>
      <c r="T147" s="275"/>
      <c r="U147" s="275"/>
      <c r="V147" s="275"/>
      <c r="W147" s="275"/>
    </row>
    <row r="148" spans="1:23" ht="15.6" customHeight="1" x14ac:dyDescent="0.25">
      <c r="A148" s="127"/>
      <c r="B148" s="403"/>
      <c r="C148" s="297" t="str">
        <f>U_Sort!C148</f>
        <v>WindowTroughSample 28</v>
      </c>
      <c r="D148" s="275"/>
      <c r="E148" s="275"/>
      <c r="F148" s="275"/>
      <c r="G148" s="275"/>
      <c r="H148" s="275"/>
      <c r="I148" s="275"/>
      <c r="J148" s="275"/>
      <c r="K148" s="275"/>
      <c r="L148" s="275"/>
      <c r="M148" s="275"/>
      <c r="N148" s="275"/>
      <c r="O148" s="275"/>
      <c r="P148" s="275"/>
      <c r="Q148" s="275"/>
      <c r="R148" s="275"/>
      <c r="S148" s="275"/>
      <c r="T148" s="275"/>
      <c r="U148" s="275"/>
      <c r="V148" s="275"/>
      <c r="W148" s="275"/>
    </row>
    <row r="149" spans="1:23" ht="15.6" customHeight="1" x14ac:dyDescent="0.25">
      <c r="A149" s="127"/>
      <c r="B149" s="403"/>
      <c r="C149" s="297" t="str">
        <f>U_Sort!C149</f>
        <v>WindowTroughSample 29</v>
      </c>
      <c r="D149" s="275"/>
      <c r="E149" s="275"/>
      <c r="F149" s="275"/>
      <c r="G149" s="275"/>
      <c r="H149" s="275"/>
      <c r="I149" s="275"/>
      <c r="J149" s="275"/>
      <c r="K149" s="275"/>
      <c r="L149" s="275"/>
      <c r="M149" s="275"/>
      <c r="N149" s="275"/>
      <c r="O149" s="275"/>
      <c r="P149" s="275"/>
      <c r="Q149" s="275"/>
      <c r="R149" s="275"/>
      <c r="S149" s="275"/>
      <c r="T149" s="275"/>
      <c r="U149" s="275"/>
      <c r="V149" s="275"/>
      <c r="W149" s="275"/>
    </row>
    <row r="150" spans="1:23" ht="16.149999999999999" customHeight="1" thickBot="1" x14ac:dyDescent="0.3">
      <c r="A150" s="274"/>
      <c r="B150" s="404"/>
      <c r="C150" s="297" t="str">
        <f>U_Sort!C150</f>
        <v>WindowTroughSample 30</v>
      </c>
      <c r="D150" s="275"/>
      <c r="E150" s="275"/>
      <c r="F150" s="275"/>
      <c r="G150" s="275"/>
      <c r="H150" s="275"/>
      <c r="I150" s="275"/>
      <c r="J150" s="275"/>
      <c r="K150" s="275"/>
      <c r="L150" s="275"/>
      <c r="M150" s="275"/>
      <c r="N150" s="275"/>
      <c r="O150" s="275"/>
      <c r="P150" s="275"/>
      <c r="Q150" s="275"/>
      <c r="R150" s="275"/>
      <c r="S150" s="275"/>
      <c r="T150" s="275"/>
      <c r="U150" s="275"/>
      <c r="V150" s="275"/>
      <c r="W150" s="275"/>
    </row>
    <row r="151" spans="1:23" x14ac:dyDescent="0.25">
      <c r="A151" s="401" t="s">
        <v>321</v>
      </c>
      <c r="B151" s="401"/>
      <c r="C151" s="401"/>
    </row>
    <row r="152" spans="1:23" x14ac:dyDescent="0.25">
      <c r="C152" s="284" t="s">
        <v>304</v>
      </c>
      <c r="D152" s="38">
        <f>COUNTA(D25:D37)</f>
        <v>0</v>
      </c>
      <c r="E152" s="38">
        <f t="shared" ref="E152:W152" si="5">COUNTA(E25:E37)</f>
        <v>0</v>
      </c>
      <c r="F152" s="38">
        <f t="shared" si="5"/>
        <v>0</v>
      </c>
      <c r="G152" s="38">
        <f t="shared" si="5"/>
        <v>0</v>
      </c>
      <c r="H152" s="38">
        <f t="shared" si="5"/>
        <v>0</v>
      </c>
      <c r="I152" s="38">
        <f t="shared" si="5"/>
        <v>0</v>
      </c>
      <c r="J152" s="38">
        <f t="shared" si="5"/>
        <v>0</v>
      </c>
      <c r="K152" s="38">
        <f t="shared" si="5"/>
        <v>0</v>
      </c>
      <c r="L152" s="38">
        <f t="shared" si="5"/>
        <v>0</v>
      </c>
      <c r="M152" s="38">
        <f t="shared" si="5"/>
        <v>0</v>
      </c>
      <c r="N152" s="38">
        <f t="shared" si="5"/>
        <v>0</v>
      </c>
      <c r="O152" s="38">
        <f t="shared" si="5"/>
        <v>0</v>
      </c>
      <c r="P152" s="38">
        <f t="shared" si="5"/>
        <v>0</v>
      </c>
      <c r="Q152" s="38">
        <f t="shared" si="5"/>
        <v>0</v>
      </c>
      <c r="R152" s="38">
        <f t="shared" si="5"/>
        <v>0</v>
      </c>
      <c r="S152" s="38">
        <f t="shared" si="5"/>
        <v>0</v>
      </c>
      <c r="T152" s="38">
        <f t="shared" si="5"/>
        <v>0</v>
      </c>
      <c r="U152" s="38">
        <f t="shared" si="5"/>
        <v>0</v>
      </c>
      <c r="V152" s="38">
        <f t="shared" si="5"/>
        <v>0</v>
      </c>
      <c r="W152" s="38">
        <f t="shared" si="5"/>
        <v>0</v>
      </c>
    </row>
    <row r="153" spans="1:23" x14ac:dyDescent="0.25">
      <c r="C153" s="284" t="s">
        <v>305</v>
      </c>
      <c r="D153" s="38">
        <f>COUNTA(D40:D44)</f>
        <v>0</v>
      </c>
      <c r="E153" s="38">
        <f t="shared" ref="E153:W153" si="6">COUNTA(E40:E44)</f>
        <v>0</v>
      </c>
      <c r="F153" s="38">
        <f t="shared" si="6"/>
        <v>0</v>
      </c>
      <c r="G153" s="38">
        <f t="shared" si="6"/>
        <v>0</v>
      </c>
      <c r="H153" s="38">
        <f t="shared" si="6"/>
        <v>0</v>
      </c>
      <c r="I153" s="38">
        <f t="shared" si="6"/>
        <v>0</v>
      </c>
      <c r="J153" s="38">
        <f t="shared" si="6"/>
        <v>0</v>
      </c>
      <c r="K153" s="38">
        <f t="shared" si="6"/>
        <v>0</v>
      </c>
      <c r="L153" s="38">
        <f t="shared" si="6"/>
        <v>0</v>
      </c>
      <c r="M153" s="38">
        <f t="shared" si="6"/>
        <v>0</v>
      </c>
      <c r="N153" s="38">
        <f t="shared" si="6"/>
        <v>0</v>
      </c>
      <c r="O153" s="38">
        <f t="shared" si="6"/>
        <v>0</v>
      </c>
      <c r="P153" s="38">
        <f t="shared" si="6"/>
        <v>0</v>
      </c>
      <c r="Q153" s="38">
        <f t="shared" si="6"/>
        <v>0</v>
      </c>
      <c r="R153" s="38">
        <f t="shared" si="6"/>
        <v>0</v>
      </c>
      <c r="S153" s="38">
        <f t="shared" si="6"/>
        <v>0</v>
      </c>
      <c r="T153" s="38">
        <f t="shared" si="6"/>
        <v>0</v>
      </c>
      <c r="U153" s="38">
        <f t="shared" si="6"/>
        <v>0</v>
      </c>
      <c r="V153" s="38">
        <f t="shared" si="6"/>
        <v>0</v>
      </c>
      <c r="W153" s="38">
        <f t="shared" si="6"/>
        <v>0</v>
      </c>
    </row>
    <row r="154" spans="1:23" x14ac:dyDescent="0.25">
      <c r="C154" s="284" t="s">
        <v>306</v>
      </c>
      <c r="D154" s="38">
        <f>COUNTA(D46:D75)</f>
        <v>0</v>
      </c>
      <c r="E154" s="38">
        <f t="shared" ref="E154:W154" si="7">COUNTA(E46:E75)</f>
        <v>0</v>
      </c>
      <c r="F154" s="38">
        <f t="shared" si="7"/>
        <v>0</v>
      </c>
      <c r="G154" s="38">
        <f t="shared" si="7"/>
        <v>0</v>
      </c>
      <c r="H154" s="38">
        <f t="shared" si="7"/>
        <v>0</v>
      </c>
      <c r="I154" s="38">
        <f t="shared" si="7"/>
        <v>0</v>
      </c>
      <c r="J154" s="38">
        <f t="shared" si="7"/>
        <v>0</v>
      </c>
      <c r="K154" s="38">
        <f t="shared" si="7"/>
        <v>0</v>
      </c>
      <c r="L154" s="38">
        <f t="shared" si="7"/>
        <v>0</v>
      </c>
      <c r="M154" s="38">
        <f t="shared" si="7"/>
        <v>0</v>
      </c>
      <c r="N154" s="38">
        <f t="shared" si="7"/>
        <v>0</v>
      </c>
      <c r="O154" s="38">
        <f t="shared" si="7"/>
        <v>0</v>
      </c>
      <c r="P154" s="38">
        <f t="shared" si="7"/>
        <v>0</v>
      </c>
      <c r="Q154" s="38">
        <f t="shared" si="7"/>
        <v>0</v>
      </c>
      <c r="R154" s="38">
        <f t="shared" si="7"/>
        <v>0</v>
      </c>
      <c r="S154" s="38">
        <f t="shared" si="7"/>
        <v>0</v>
      </c>
      <c r="T154" s="38">
        <f t="shared" si="7"/>
        <v>0</v>
      </c>
      <c r="U154" s="38">
        <f t="shared" si="7"/>
        <v>0</v>
      </c>
      <c r="V154" s="38">
        <f t="shared" si="7"/>
        <v>0</v>
      </c>
      <c r="W154" s="38">
        <f t="shared" si="7"/>
        <v>0</v>
      </c>
    </row>
    <row r="155" spans="1:23" x14ac:dyDescent="0.25">
      <c r="C155" s="284" t="s">
        <v>307</v>
      </c>
      <c r="D155" s="38">
        <f>COUNTA(D78:D81)</f>
        <v>0</v>
      </c>
      <c r="E155" s="38">
        <f t="shared" ref="E155:W155" si="8">COUNTA(E78:E81)</f>
        <v>0</v>
      </c>
      <c r="F155" s="38">
        <f t="shared" si="8"/>
        <v>0</v>
      </c>
      <c r="G155" s="38">
        <f t="shared" si="8"/>
        <v>0</v>
      </c>
      <c r="H155" s="38">
        <f t="shared" si="8"/>
        <v>0</v>
      </c>
      <c r="I155" s="38">
        <f t="shared" si="8"/>
        <v>0</v>
      </c>
      <c r="J155" s="38">
        <f t="shared" si="8"/>
        <v>0</v>
      </c>
      <c r="K155" s="38">
        <f t="shared" si="8"/>
        <v>0</v>
      </c>
      <c r="L155" s="38">
        <f t="shared" si="8"/>
        <v>0</v>
      </c>
      <c r="M155" s="38">
        <f t="shared" si="8"/>
        <v>0</v>
      </c>
      <c r="N155" s="38">
        <f t="shared" si="8"/>
        <v>0</v>
      </c>
      <c r="O155" s="38">
        <f t="shared" si="8"/>
        <v>0</v>
      </c>
      <c r="P155" s="38">
        <f t="shared" si="8"/>
        <v>0</v>
      </c>
      <c r="Q155" s="38">
        <f t="shared" si="8"/>
        <v>0</v>
      </c>
      <c r="R155" s="38">
        <f t="shared" si="8"/>
        <v>0</v>
      </c>
      <c r="S155" s="38">
        <f t="shared" si="8"/>
        <v>0</v>
      </c>
      <c r="T155" s="38">
        <f t="shared" si="8"/>
        <v>0</v>
      </c>
      <c r="U155" s="38">
        <f t="shared" si="8"/>
        <v>0</v>
      </c>
      <c r="V155" s="38">
        <f t="shared" si="8"/>
        <v>0</v>
      </c>
      <c r="W155" s="38">
        <f t="shared" si="8"/>
        <v>0</v>
      </c>
    </row>
    <row r="156" spans="1:23" x14ac:dyDescent="0.25">
      <c r="C156" s="284" t="s">
        <v>308</v>
      </c>
      <c r="D156" s="38">
        <f>COUNTA(D83:D112)</f>
        <v>0</v>
      </c>
      <c r="E156" s="38">
        <f t="shared" ref="E156:W156" si="9">COUNTA(E83:E112)</f>
        <v>0</v>
      </c>
      <c r="F156" s="38">
        <f t="shared" si="9"/>
        <v>0</v>
      </c>
      <c r="G156" s="38">
        <f t="shared" si="9"/>
        <v>0</v>
      </c>
      <c r="H156" s="38">
        <f t="shared" si="9"/>
        <v>0</v>
      </c>
      <c r="I156" s="38">
        <f t="shared" si="9"/>
        <v>0</v>
      </c>
      <c r="J156" s="38">
        <f t="shared" si="9"/>
        <v>0</v>
      </c>
      <c r="K156" s="38">
        <f t="shared" si="9"/>
        <v>0</v>
      </c>
      <c r="L156" s="38">
        <f t="shared" si="9"/>
        <v>0</v>
      </c>
      <c r="M156" s="38">
        <f t="shared" si="9"/>
        <v>0</v>
      </c>
      <c r="N156" s="38">
        <f t="shared" si="9"/>
        <v>0</v>
      </c>
      <c r="O156" s="38">
        <f t="shared" si="9"/>
        <v>0</v>
      </c>
      <c r="P156" s="38">
        <f t="shared" si="9"/>
        <v>0</v>
      </c>
      <c r="Q156" s="38">
        <f t="shared" si="9"/>
        <v>0</v>
      </c>
      <c r="R156" s="38">
        <f t="shared" si="9"/>
        <v>0</v>
      </c>
      <c r="S156" s="38">
        <f t="shared" si="9"/>
        <v>0</v>
      </c>
      <c r="T156" s="38">
        <f t="shared" si="9"/>
        <v>0</v>
      </c>
      <c r="U156" s="38">
        <f t="shared" si="9"/>
        <v>0</v>
      </c>
      <c r="V156" s="38">
        <f t="shared" si="9"/>
        <v>0</v>
      </c>
      <c r="W156" s="38">
        <f t="shared" si="9"/>
        <v>0</v>
      </c>
    </row>
    <row r="157" spans="1:23" x14ac:dyDescent="0.25">
      <c r="C157" s="284" t="s">
        <v>309</v>
      </c>
      <c r="D157" s="38">
        <f>COUNTA(D115:D119)</f>
        <v>0</v>
      </c>
      <c r="E157" s="38">
        <f t="shared" ref="E157:W157" si="10">COUNTA(E115:E119)</f>
        <v>0</v>
      </c>
      <c r="F157" s="38">
        <f t="shared" si="10"/>
        <v>0</v>
      </c>
      <c r="G157" s="38">
        <f t="shared" si="10"/>
        <v>0</v>
      </c>
      <c r="H157" s="38">
        <f t="shared" si="10"/>
        <v>0</v>
      </c>
      <c r="I157" s="38">
        <f t="shared" si="10"/>
        <v>0</v>
      </c>
      <c r="J157" s="38">
        <f t="shared" si="10"/>
        <v>0</v>
      </c>
      <c r="K157" s="38">
        <f t="shared" si="10"/>
        <v>0</v>
      </c>
      <c r="L157" s="38">
        <f t="shared" si="10"/>
        <v>0</v>
      </c>
      <c r="M157" s="38">
        <f t="shared" si="10"/>
        <v>0</v>
      </c>
      <c r="N157" s="38">
        <f t="shared" si="10"/>
        <v>0</v>
      </c>
      <c r="O157" s="38">
        <f t="shared" si="10"/>
        <v>0</v>
      </c>
      <c r="P157" s="38">
        <f t="shared" si="10"/>
        <v>0</v>
      </c>
      <c r="Q157" s="38">
        <f t="shared" si="10"/>
        <v>0</v>
      </c>
      <c r="R157" s="38">
        <f t="shared" si="10"/>
        <v>0</v>
      </c>
      <c r="S157" s="38">
        <f t="shared" si="10"/>
        <v>0</v>
      </c>
      <c r="T157" s="38">
        <f t="shared" si="10"/>
        <v>0</v>
      </c>
      <c r="U157" s="38">
        <f t="shared" si="10"/>
        <v>0</v>
      </c>
      <c r="V157" s="38">
        <f t="shared" si="10"/>
        <v>0</v>
      </c>
      <c r="W157" s="38">
        <f t="shared" si="10"/>
        <v>0</v>
      </c>
    </row>
    <row r="158" spans="1:23" x14ac:dyDescent="0.25">
      <c r="C158" s="284" t="s">
        <v>310</v>
      </c>
      <c r="D158" s="38">
        <f>COUNTA(D121:D150)</f>
        <v>0</v>
      </c>
      <c r="E158" s="38">
        <f t="shared" ref="E158:W158" si="11">COUNTA(E121:E150)</f>
        <v>0</v>
      </c>
      <c r="F158" s="38">
        <f t="shared" si="11"/>
        <v>0</v>
      </c>
      <c r="G158" s="38">
        <f t="shared" si="11"/>
        <v>0</v>
      </c>
      <c r="H158" s="38">
        <f t="shared" si="11"/>
        <v>0</v>
      </c>
      <c r="I158" s="38">
        <f t="shared" si="11"/>
        <v>0</v>
      </c>
      <c r="J158" s="38">
        <f t="shared" si="11"/>
        <v>0</v>
      </c>
      <c r="K158" s="38">
        <f t="shared" si="11"/>
        <v>0</v>
      </c>
      <c r="L158" s="38">
        <f t="shared" si="11"/>
        <v>0</v>
      </c>
      <c r="M158" s="38">
        <f t="shared" si="11"/>
        <v>0</v>
      </c>
      <c r="N158" s="38">
        <f t="shared" si="11"/>
        <v>0</v>
      </c>
      <c r="O158" s="38">
        <f t="shared" si="11"/>
        <v>0</v>
      </c>
      <c r="P158" s="38">
        <f t="shared" si="11"/>
        <v>0</v>
      </c>
      <c r="Q158" s="38">
        <f t="shared" si="11"/>
        <v>0</v>
      </c>
      <c r="R158" s="38">
        <f t="shared" si="11"/>
        <v>0</v>
      </c>
      <c r="S158" s="38">
        <f t="shared" si="11"/>
        <v>0</v>
      </c>
      <c r="T158" s="38">
        <f t="shared" si="11"/>
        <v>0</v>
      </c>
      <c r="U158" s="38">
        <f t="shared" si="11"/>
        <v>0</v>
      </c>
      <c r="V158" s="38">
        <f t="shared" si="11"/>
        <v>0</v>
      </c>
      <c r="W158" s="38">
        <f t="shared" si="11"/>
        <v>0</v>
      </c>
    </row>
  </sheetData>
  <mergeCells count="10">
    <mergeCell ref="A151:C151"/>
    <mergeCell ref="B121:B150"/>
    <mergeCell ref="B83:B112"/>
    <mergeCell ref="B115:B119"/>
    <mergeCell ref="B11:B17"/>
    <mergeCell ref="B18:B24"/>
    <mergeCell ref="B25:B37"/>
    <mergeCell ref="B40:B44"/>
    <mergeCell ref="B46:B75"/>
    <mergeCell ref="B78:B81"/>
  </mergeCell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3"/>
  <sheetViews>
    <sheetView workbookViewId="0">
      <selection activeCell="L16" sqref="L16"/>
    </sheetView>
  </sheetViews>
  <sheetFormatPr defaultRowHeight="15.75" x14ac:dyDescent="0.25"/>
  <cols>
    <col min="1" max="1" width="4.7109375" customWidth="1"/>
    <col min="2" max="2" width="18.42578125" customWidth="1"/>
    <col min="5" max="5" width="7.28515625" customWidth="1"/>
    <col min="6" max="6" width="12.7109375" customWidth="1"/>
    <col min="9" max="9" width="6.42578125" customWidth="1"/>
    <col min="10" max="10" width="7.140625" customWidth="1"/>
  </cols>
  <sheetData>
    <row r="1" spans="1:10" x14ac:dyDescent="0.25">
      <c r="A1" s="1" t="s">
        <v>168</v>
      </c>
    </row>
    <row r="2" spans="1:10" s="21" customFormat="1" x14ac:dyDescent="0.25">
      <c r="A2" s="12" t="s">
        <v>91</v>
      </c>
      <c r="B2" s="12"/>
      <c r="C2" s="12"/>
      <c r="D2" s="12"/>
      <c r="E2" s="12"/>
      <c r="F2" s="12"/>
      <c r="G2" s="12"/>
      <c r="H2" s="12"/>
      <c r="I2" s="12"/>
      <c r="J2" s="12"/>
    </row>
    <row r="3" spans="1:10" s="21" customFormat="1" ht="16.5" thickBot="1" x14ac:dyDescent="0.3"/>
    <row r="4" spans="1:10" s="21" customFormat="1" ht="16.5" thickBot="1" x14ac:dyDescent="0.3">
      <c r="A4" s="420" t="s">
        <v>200</v>
      </c>
      <c r="B4" s="421"/>
      <c r="C4" s="421"/>
      <c r="D4" s="421"/>
      <c r="E4" s="421"/>
      <c r="F4" s="421"/>
      <c r="G4" s="421"/>
      <c r="H4" s="421"/>
      <c r="I4" s="421"/>
      <c r="J4" s="422"/>
    </row>
    <row r="5" spans="1:10" ht="61.15" customHeight="1" thickBot="1" x14ac:dyDescent="0.3">
      <c r="A5" s="423" t="s">
        <v>88</v>
      </c>
      <c r="B5" s="425" t="s">
        <v>89</v>
      </c>
      <c r="C5" s="427" t="s">
        <v>171</v>
      </c>
      <c r="D5" s="428"/>
      <c r="E5" s="429" t="s">
        <v>108</v>
      </c>
      <c r="F5" s="425" t="s">
        <v>90</v>
      </c>
      <c r="G5" s="425" t="s">
        <v>175</v>
      </c>
      <c r="H5" s="425" t="s">
        <v>174</v>
      </c>
      <c r="I5" s="425" t="s">
        <v>104</v>
      </c>
      <c r="J5" s="425" t="s">
        <v>197</v>
      </c>
    </row>
    <row r="6" spans="1:10" ht="16.899999999999999" customHeight="1" thickBot="1" x14ac:dyDescent="0.3">
      <c r="A6" s="424"/>
      <c r="B6" s="426"/>
      <c r="C6" s="180" t="s">
        <v>169</v>
      </c>
      <c r="D6" s="181" t="s">
        <v>170</v>
      </c>
      <c r="E6" s="430"/>
      <c r="F6" s="426"/>
      <c r="G6" s="426"/>
      <c r="H6" s="426"/>
      <c r="I6" s="426"/>
      <c r="J6" s="426"/>
    </row>
    <row r="7" spans="1:10" s="21" customFormat="1" ht="16.899999999999999" customHeight="1" thickTop="1" thickBot="1" x14ac:dyDescent="0.3">
      <c r="A7" s="414" t="s">
        <v>172</v>
      </c>
      <c r="B7" s="415"/>
      <c r="C7" s="415"/>
      <c r="D7" s="415"/>
      <c r="E7" s="415"/>
      <c r="F7" s="415"/>
      <c r="G7" s="415"/>
      <c r="H7" s="415"/>
      <c r="I7" s="415"/>
      <c r="J7" s="416"/>
    </row>
    <row r="8" spans="1:10" ht="16.5" thickTop="1" x14ac:dyDescent="0.25">
      <c r="A8" s="201">
        <v>1</v>
      </c>
      <c r="B8" s="202" t="s">
        <v>94</v>
      </c>
      <c r="C8" s="203">
        <v>11</v>
      </c>
      <c r="D8" s="204" t="s">
        <v>179</v>
      </c>
      <c r="E8" s="205">
        <v>1</v>
      </c>
      <c r="F8" s="205" t="s">
        <v>100</v>
      </c>
      <c r="G8" s="205">
        <v>3</v>
      </c>
      <c r="H8" s="205">
        <v>1</v>
      </c>
      <c r="I8" s="206"/>
      <c r="J8" s="206"/>
    </row>
    <row r="9" spans="1:10" x14ac:dyDescent="0.25">
      <c r="A9" s="207">
        <v>2</v>
      </c>
      <c r="B9" s="208" t="s">
        <v>95</v>
      </c>
      <c r="C9" s="209">
        <v>14</v>
      </c>
      <c r="D9" s="210" t="s">
        <v>180</v>
      </c>
      <c r="E9" s="210">
        <v>2</v>
      </c>
      <c r="F9" s="210" t="s">
        <v>100</v>
      </c>
      <c r="G9" s="210">
        <v>8</v>
      </c>
      <c r="H9" s="210">
        <v>1</v>
      </c>
      <c r="I9" s="211"/>
      <c r="J9" s="211"/>
    </row>
    <row r="10" spans="1:10" x14ac:dyDescent="0.25">
      <c r="A10" s="207">
        <v>3</v>
      </c>
      <c r="B10" s="208" t="s">
        <v>96</v>
      </c>
      <c r="C10" s="209">
        <v>22</v>
      </c>
      <c r="D10" s="210" t="s">
        <v>181</v>
      </c>
      <c r="E10" s="210">
        <v>3</v>
      </c>
      <c r="F10" s="210" t="s">
        <v>101</v>
      </c>
      <c r="G10" s="210">
        <v>10</v>
      </c>
      <c r="H10" s="210">
        <v>10</v>
      </c>
      <c r="I10" s="211"/>
      <c r="J10" s="211"/>
    </row>
    <row r="11" spans="1:10" x14ac:dyDescent="0.25">
      <c r="A11" s="207">
        <v>4</v>
      </c>
      <c r="B11" s="208" t="s">
        <v>97</v>
      </c>
      <c r="C11" s="209">
        <v>32</v>
      </c>
      <c r="D11" s="210"/>
      <c r="E11" s="210">
        <v>4</v>
      </c>
      <c r="F11" s="210" t="s">
        <v>107</v>
      </c>
      <c r="G11" s="210">
        <v>10</v>
      </c>
      <c r="H11" s="210">
        <v>10</v>
      </c>
      <c r="I11" s="211"/>
      <c r="J11" s="211"/>
    </row>
    <row r="12" spans="1:10" x14ac:dyDescent="0.25">
      <c r="A12" s="207">
        <v>5</v>
      </c>
      <c r="B12" s="208" t="s">
        <v>98</v>
      </c>
      <c r="C12" s="209">
        <v>42</v>
      </c>
      <c r="D12" s="210"/>
      <c r="E12" s="210"/>
      <c r="F12" s="210" t="s">
        <v>106</v>
      </c>
      <c r="G12" s="210">
        <v>1</v>
      </c>
      <c r="H12" s="210">
        <v>1</v>
      </c>
      <c r="I12" s="211"/>
      <c r="J12" s="211"/>
    </row>
    <row r="13" spans="1:10" ht="16.5" thickBot="1" x14ac:dyDescent="0.3">
      <c r="A13" s="212">
        <v>6</v>
      </c>
      <c r="B13" s="213" t="s">
        <v>99</v>
      </c>
      <c r="C13" s="214">
        <v>43</v>
      </c>
      <c r="D13" s="215"/>
      <c r="E13" s="215"/>
      <c r="F13" s="215" t="s">
        <v>106</v>
      </c>
      <c r="G13" s="215">
        <v>1</v>
      </c>
      <c r="H13" s="215">
        <v>1</v>
      </c>
      <c r="I13" s="216"/>
      <c r="J13" s="216"/>
    </row>
    <row r="14" spans="1:10" ht="17.25" thickTop="1" thickBot="1" x14ac:dyDescent="0.3">
      <c r="A14" s="414" t="s">
        <v>173</v>
      </c>
      <c r="B14" s="415"/>
      <c r="C14" s="415"/>
      <c r="D14" s="415"/>
      <c r="E14" s="415"/>
      <c r="F14" s="415"/>
      <c r="G14" s="415"/>
      <c r="H14" s="415"/>
      <c r="I14" s="415"/>
      <c r="J14" s="416"/>
    </row>
    <row r="15" spans="1:10" ht="16.5" thickTop="1" x14ac:dyDescent="0.25">
      <c r="A15" s="201">
        <v>1</v>
      </c>
      <c r="B15" s="202" t="s">
        <v>135</v>
      </c>
      <c r="C15" s="203">
        <v>11</v>
      </c>
      <c r="D15" s="204" t="s">
        <v>176</v>
      </c>
      <c r="E15" s="205">
        <v>5</v>
      </c>
      <c r="F15" s="205" t="s">
        <v>100</v>
      </c>
      <c r="G15" s="205">
        <v>7</v>
      </c>
      <c r="H15" s="205">
        <v>1</v>
      </c>
      <c r="I15" s="205"/>
      <c r="J15" s="205" t="s">
        <v>105</v>
      </c>
    </row>
    <row r="16" spans="1:10" x14ac:dyDescent="0.25">
      <c r="A16" s="207">
        <v>2</v>
      </c>
      <c r="B16" s="208" t="s">
        <v>136</v>
      </c>
      <c r="C16" s="209">
        <v>18</v>
      </c>
      <c r="D16" s="210" t="s">
        <v>187</v>
      </c>
      <c r="E16" s="210">
        <v>6</v>
      </c>
      <c r="F16" s="210" t="s">
        <v>100</v>
      </c>
      <c r="G16" s="210">
        <v>7</v>
      </c>
      <c r="H16" s="210">
        <v>1</v>
      </c>
      <c r="I16" s="210"/>
      <c r="J16" s="210"/>
    </row>
    <row r="17" spans="1:10" x14ac:dyDescent="0.25">
      <c r="A17" s="207">
        <v>3</v>
      </c>
      <c r="B17" s="208" t="s">
        <v>137</v>
      </c>
      <c r="C17" s="209">
        <v>25</v>
      </c>
      <c r="D17" s="210" t="s">
        <v>207</v>
      </c>
      <c r="E17" s="210">
        <v>7</v>
      </c>
      <c r="F17" s="210" t="s">
        <v>101</v>
      </c>
      <c r="G17" s="210">
        <v>13</v>
      </c>
      <c r="H17" s="210">
        <v>13</v>
      </c>
      <c r="I17" s="210"/>
      <c r="J17" s="210" t="s">
        <v>105</v>
      </c>
    </row>
    <row r="18" spans="1:10" x14ac:dyDescent="0.25">
      <c r="A18" s="217">
        <v>4</v>
      </c>
      <c r="B18" s="218" t="s">
        <v>138</v>
      </c>
      <c r="C18" s="219">
        <v>38</v>
      </c>
      <c r="D18" s="220"/>
      <c r="E18" s="220"/>
      <c r="F18" s="220" t="s">
        <v>102</v>
      </c>
      <c r="G18" s="220">
        <v>1</v>
      </c>
      <c r="H18" s="220">
        <v>1</v>
      </c>
      <c r="I18" s="220" t="s">
        <v>105</v>
      </c>
      <c r="J18" s="220"/>
    </row>
    <row r="19" spans="1:10" x14ac:dyDescent="0.25">
      <c r="A19" s="217">
        <v>5</v>
      </c>
      <c r="B19" s="218" t="s">
        <v>198</v>
      </c>
      <c r="C19" s="219">
        <v>39</v>
      </c>
      <c r="D19" s="220"/>
      <c r="E19" s="220"/>
      <c r="F19" s="220" t="s">
        <v>102</v>
      </c>
      <c r="G19" s="220">
        <v>1</v>
      </c>
      <c r="H19" s="220">
        <v>1</v>
      </c>
      <c r="I19" s="220" t="s">
        <v>105</v>
      </c>
      <c r="J19" s="220"/>
    </row>
    <row r="20" spans="1:10" x14ac:dyDescent="0.25">
      <c r="A20" s="217">
        <v>6</v>
      </c>
      <c r="B20" s="218" t="s">
        <v>139</v>
      </c>
      <c r="C20" s="219">
        <v>40</v>
      </c>
      <c r="D20" s="220" t="s">
        <v>208</v>
      </c>
      <c r="E20" s="220">
        <v>8</v>
      </c>
      <c r="F20" s="220" t="s">
        <v>101</v>
      </c>
      <c r="G20" s="220">
        <v>5</v>
      </c>
      <c r="H20" s="220">
        <v>5</v>
      </c>
      <c r="I20" s="220"/>
      <c r="J20" s="220" t="s">
        <v>105</v>
      </c>
    </row>
    <row r="21" spans="1:10" x14ac:dyDescent="0.25">
      <c r="A21" s="217">
        <v>7</v>
      </c>
      <c r="B21" s="218" t="s">
        <v>140</v>
      </c>
      <c r="C21" s="219">
        <v>45</v>
      </c>
      <c r="D21" s="220"/>
      <c r="E21" s="220"/>
      <c r="F21" s="220" t="s">
        <v>106</v>
      </c>
      <c r="G21" s="220">
        <v>1</v>
      </c>
      <c r="H21" s="220">
        <v>1</v>
      </c>
      <c r="I21" s="220"/>
      <c r="J21" s="220"/>
    </row>
    <row r="22" spans="1:10" x14ac:dyDescent="0.25">
      <c r="A22" s="217">
        <v>8</v>
      </c>
      <c r="B22" s="218" t="s">
        <v>141</v>
      </c>
      <c r="C22" s="219">
        <v>46</v>
      </c>
      <c r="D22" s="220" t="s">
        <v>213</v>
      </c>
      <c r="E22" s="220"/>
      <c r="F22" s="220" t="s">
        <v>103</v>
      </c>
      <c r="G22" s="220">
        <v>1</v>
      </c>
      <c r="H22" s="220">
        <v>30</v>
      </c>
      <c r="I22" s="220"/>
      <c r="J22" s="220"/>
    </row>
    <row r="23" spans="1:10" x14ac:dyDescent="0.25">
      <c r="A23" s="207">
        <v>9</v>
      </c>
      <c r="B23" s="208" t="s">
        <v>142</v>
      </c>
      <c r="C23" s="209">
        <v>76</v>
      </c>
      <c r="D23" s="210"/>
      <c r="E23" s="210"/>
      <c r="F23" s="210" t="s">
        <v>102</v>
      </c>
      <c r="G23" s="210">
        <v>1</v>
      </c>
      <c r="H23" s="210">
        <v>1</v>
      </c>
      <c r="I23" s="210" t="s">
        <v>105</v>
      </c>
      <c r="J23" s="210"/>
    </row>
    <row r="24" spans="1:10" x14ac:dyDescent="0.25">
      <c r="A24" s="207">
        <v>10</v>
      </c>
      <c r="B24" s="208" t="s">
        <v>199</v>
      </c>
      <c r="C24" s="209">
        <v>77</v>
      </c>
      <c r="D24" s="210"/>
      <c r="E24" s="210"/>
      <c r="F24" s="210" t="s">
        <v>102</v>
      </c>
      <c r="G24" s="210">
        <v>1</v>
      </c>
      <c r="H24" s="210">
        <v>1</v>
      </c>
      <c r="I24" s="210" t="s">
        <v>105</v>
      </c>
      <c r="J24" s="210"/>
    </row>
    <row r="25" spans="1:10" x14ac:dyDescent="0.25">
      <c r="A25" s="207">
        <v>11</v>
      </c>
      <c r="B25" s="208" t="s">
        <v>143</v>
      </c>
      <c r="C25" s="209">
        <v>78</v>
      </c>
      <c r="D25" s="210" t="s">
        <v>212</v>
      </c>
      <c r="E25" s="210">
        <v>9</v>
      </c>
      <c r="F25" s="210" t="s">
        <v>101</v>
      </c>
      <c r="G25" s="210">
        <v>4</v>
      </c>
      <c r="H25" s="210">
        <v>4</v>
      </c>
      <c r="I25" s="210"/>
      <c r="J25" s="210" t="s">
        <v>105</v>
      </c>
    </row>
    <row r="26" spans="1:10" x14ac:dyDescent="0.25">
      <c r="A26" s="207">
        <v>12</v>
      </c>
      <c r="B26" s="208" t="s">
        <v>144</v>
      </c>
      <c r="C26" s="209">
        <v>82</v>
      </c>
      <c r="D26" s="210"/>
      <c r="E26" s="210"/>
      <c r="F26" s="210" t="s">
        <v>106</v>
      </c>
      <c r="G26" s="210">
        <v>1</v>
      </c>
      <c r="H26" s="210">
        <v>1</v>
      </c>
      <c r="I26" s="210"/>
      <c r="J26" s="210"/>
    </row>
    <row r="27" spans="1:10" x14ac:dyDescent="0.25">
      <c r="A27" s="207">
        <v>13</v>
      </c>
      <c r="B27" s="208" t="s">
        <v>145</v>
      </c>
      <c r="C27" s="209">
        <v>83</v>
      </c>
      <c r="D27" s="210" t="s">
        <v>211</v>
      </c>
      <c r="E27" s="210"/>
      <c r="F27" s="210" t="s">
        <v>103</v>
      </c>
      <c r="G27" s="210">
        <v>1</v>
      </c>
      <c r="H27" s="210">
        <v>30</v>
      </c>
      <c r="I27" s="210"/>
      <c r="J27" s="210"/>
    </row>
    <row r="28" spans="1:10" x14ac:dyDescent="0.25">
      <c r="A28" s="217">
        <v>14</v>
      </c>
      <c r="B28" s="218" t="s">
        <v>131</v>
      </c>
      <c r="C28" s="219">
        <v>113</v>
      </c>
      <c r="D28" s="220"/>
      <c r="E28" s="220"/>
      <c r="F28" s="220" t="s">
        <v>102</v>
      </c>
      <c r="G28" s="220">
        <v>1</v>
      </c>
      <c r="H28" s="220">
        <v>1</v>
      </c>
      <c r="I28" s="220" t="s">
        <v>105</v>
      </c>
      <c r="J28" s="220"/>
    </row>
    <row r="29" spans="1:10" x14ac:dyDescent="0.25">
      <c r="A29" s="217">
        <v>15</v>
      </c>
      <c r="B29" s="218" t="s">
        <v>199</v>
      </c>
      <c r="C29" s="219">
        <v>114</v>
      </c>
      <c r="D29" s="220"/>
      <c r="E29" s="220"/>
      <c r="F29" s="220" t="s">
        <v>102</v>
      </c>
      <c r="G29" s="220">
        <v>1</v>
      </c>
      <c r="H29" s="220">
        <v>1</v>
      </c>
      <c r="I29" s="220" t="s">
        <v>105</v>
      </c>
      <c r="J29" s="220"/>
    </row>
    <row r="30" spans="1:10" x14ac:dyDescent="0.25">
      <c r="A30" s="217">
        <v>16</v>
      </c>
      <c r="B30" s="218" t="s">
        <v>132</v>
      </c>
      <c r="C30" s="219">
        <v>115</v>
      </c>
      <c r="D30" s="220" t="s">
        <v>210</v>
      </c>
      <c r="E30" s="220">
        <v>10</v>
      </c>
      <c r="F30" s="220" t="s">
        <v>101</v>
      </c>
      <c r="G30" s="220">
        <v>5</v>
      </c>
      <c r="H30" s="220">
        <v>5</v>
      </c>
      <c r="I30" s="220"/>
      <c r="J30" s="220" t="s">
        <v>105</v>
      </c>
    </row>
    <row r="31" spans="1:10" x14ac:dyDescent="0.25">
      <c r="A31" s="217">
        <v>17</v>
      </c>
      <c r="B31" s="218" t="s">
        <v>133</v>
      </c>
      <c r="C31" s="219">
        <v>120</v>
      </c>
      <c r="D31" s="220"/>
      <c r="E31" s="220"/>
      <c r="F31" s="220" t="s">
        <v>106</v>
      </c>
      <c r="G31" s="220">
        <v>1</v>
      </c>
      <c r="H31" s="220">
        <v>1</v>
      </c>
      <c r="I31" s="220"/>
      <c r="J31" s="220"/>
    </row>
    <row r="32" spans="1:10" ht="16.5" thickBot="1" x14ac:dyDescent="0.3">
      <c r="A32" s="221">
        <v>18</v>
      </c>
      <c r="B32" s="222" t="s">
        <v>134</v>
      </c>
      <c r="C32" s="223">
        <v>121</v>
      </c>
      <c r="D32" s="224" t="s">
        <v>209</v>
      </c>
      <c r="E32" s="224"/>
      <c r="F32" s="224" t="s">
        <v>103</v>
      </c>
      <c r="G32" s="224">
        <v>1</v>
      </c>
      <c r="H32" s="224">
        <v>30</v>
      </c>
      <c r="I32" s="224"/>
      <c r="J32" s="224"/>
    </row>
    <row r="33" spans="1:10" ht="37.9" customHeight="1" thickBot="1" x14ac:dyDescent="0.3">
      <c r="A33" s="417" t="s">
        <v>201</v>
      </c>
      <c r="B33" s="418"/>
      <c r="C33" s="418"/>
      <c r="D33" s="418"/>
      <c r="E33" s="418"/>
      <c r="F33" s="418"/>
      <c r="G33" s="418"/>
      <c r="H33" s="418"/>
      <c r="I33" s="418"/>
      <c r="J33" s="419"/>
    </row>
  </sheetData>
  <mergeCells count="13">
    <mergeCell ref="A7:J7"/>
    <mergeCell ref="A14:J14"/>
    <mergeCell ref="A33:J33"/>
    <mergeCell ref="A4:J4"/>
    <mergeCell ref="A5:A6"/>
    <mergeCell ref="B5:B6"/>
    <mergeCell ref="C5:D5"/>
    <mergeCell ref="E5:E6"/>
    <mergeCell ref="F5:F6"/>
    <mergeCell ref="G5:G6"/>
    <mergeCell ref="H5:H6"/>
    <mergeCell ref="I5:I6"/>
    <mergeCell ref="J5:J6"/>
  </mergeCells>
  <pageMargins left="0.87" right="0.33" top="0.54"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Q34"/>
  <sheetViews>
    <sheetView workbookViewId="0">
      <pane ySplit="1" topLeftCell="A8" activePane="bottomLeft" state="frozen"/>
      <selection pane="bottomLeft" activeCell="A2" sqref="A2"/>
    </sheetView>
  </sheetViews>
  <sheetFormatPr defaultColWidth="8.85546875" defaultRowHeight="15.75" x14ac:dyDescent="0.25"/>
  <cols>
    <col min="1" max="1" width="5.28515625" style="22" customWidth="1"/>
    <col min="2" max="2" width="23.140625" style="22" customWidth="1"/>
    <col min="3" max="3" width="6.28515625" style="22" customWidth="1"/>
    <col min="4" max="4" width="16.5703125" style="22" customWidth="1"/>
    <col min="5" max="5" width="5.140625" style="22" customWidth="1"/>
    <col min="6" max="6" width="6.7109375" style="22" customWidth="1"/>
    <col min="7" max="7" width="22" style="22" customWidth="1"/>
    <col min="8" max="8" width="16.5703125" style="22" customWidth="1"/>
    <col min="9" max="10" width="8" style="22" hidden="1" customWidth="1"/>
    <col min="11" max="11" width="4.7109375" style="99" hidden="1" customWidth="1"/>
    <col min="12" max="12" width="12" style="99" hidden="1" customWidth="1"/>
    <col min="13" max="13" width="34.7109375" style="22" hidden="1" customWidth="1"/>
    <col min="14" max="14" width="6.7109375" style="22" hidden="1" customWidth="1"/>
    <col min="15" max="15" width="8.85546875" style="22" hidden="1" customWidth="1"/>
    <col min="16" max="16384" width="8.85546875" style="22"/>
  </cols>
  <sheetData>
    <row r="1" spans="1:17" ht="35.450000000000003" customHeight="1" thickTop="1" thickBot="1" x14ac:dyDescent="0.3">
      <c r="A1" s="1"/>
      <c r="B1" s="264" t="s">
        <v>164</v>
      </c>
      <c r="C1" s="28" t="s">
        <v>71</v>
      </c>
      <c r="E1" s="342" t="s">
        <v>325</v>
      </c>
      <c r="F1" s="342"/>
      <c r="G1" s="343"/>
      <c r="H1" s="303" t="str">
        <f>IF(J1=200,"Completed",IF(J1=0,"Not Completed","Partially Completed"))</f>
        <v>Not Completed</v>
      </c>
      <c r="I1" s="23"/>
      <c r="J1" s="261">
        <f>J5+J3</f>
        <v>0</v>
      </c>
      <c r="K1" s="291" t="s">
        <v>275</v>
      </c>
      <c r="L1" s="50"/>
      <c r="M1" s="154"/>
      <c r="N1" s="154"/>
      <c r="O1" s="33"/>
      <c r="Q1" s="9"/>
    </row>
    <row r="2" spans="1:17" ht="24" customHeight="1" thickTop="1" thickBot="1" x14ac:dyDescent="0.3">
      <c r="B2" s="85"/>
      <c r="C2" s="85"/>
      <c r="D2" s="85"/>
      <c r="E2" s="85"/>
      <c r="F2" s="85"/>
      <c r="G2" s="85"/>
      <c r="H2" s="85"/>
      <c r="I2" s="100"/>
      <c r="J2" s="100"/>
      <c r="K2" s="50"/>
      <c r="L2" s="50"/>
      <c r="M2" s="33"/>
      <c r="N2" s="33"/>
      <c r="O2" s="33"/>
    </row>
    <row r="3" spans="1:17" ht="18" thickTop="1" thickBot="1" x14ac:dyDescent="0.35">
      <c r="A3" s="26" t="s">
        <v>333</v>
      </c>
      <c r="D3" s="304" t="str">
        <f>IF(J3=100,"Completed",IF(J3=0,"Not Completed","Partially Completed"))</f>
        <v>Not Completed</v>
      </c>
      <c r="E3" s="37" t="s">
        <v>72</v>
      </c>
      <c r="I3" s="100"/>
      <c r="J3" s="260">
        <f>GEN_Q!J5</f>
        <v>0</v>
      </c>
      <c r="K3" s="255" t="s">
        <v>271</v>
      </c>
      <c r="L3" s="50"/>
      <c r="M3" s="33"/>
      <c r="N3" s="33"/>
      <c r="O3" s="33"/>
    </row>
    <row r="4" spans="1:17" ht="19.899999999999999" customHeight="1" thickTop="1" thickBot="1" x14ac:dyDescent="0.3">
      <c r="B4" s="345" t="s">
        <v>192</v>
      </c>
      <c r="C4" s="345"/>
      <c r="D4" s="345"/>
      <c r="E4" s="345"/>
      <c r="F4" s="345"/>
      <c r="G4" s="345"/>
      <c r="H4" s="345"/>
      <c r="I4" s="100"/>
      <c r="J4" s="100"/>
      <c r="K4" s="50"/>
      <c r="L4" s="50"/>
      <c r="M4" s="33"/>
      <c r="N4" s="33"/>
      <c r="O4" s="33"/>
    </row>
    <row r="5" spans="1:17" ht="18" thickTop="1" thickBot="1" x14ac:dyDescent="0.35">
      <c r="A5" s="26" t="s">
        <v>334</v>
      </c>
      <c r="D5" s="304" t="str">
        <f>IF(J5=100,"Completed",IF(J5=0,"Not Completed","Partially Completed"))</f>
        <v>Not Completed</v>
      </c>
      <c r="E5" s="37" t="s">
        <v>72</v>
      </c>
      <c r="I5" s="68">
        <f>SUM(I14:I33)</f>
        <v>0</v>
      </c>
      <c r="J5" s="68">
        <f>ROUND(100*(I5/L12),0)</f>
        <v>0</v>
      </c>
      <c r="K5" s="255" t="s">
        <v>276</v>
      </c>
      <c r="L5" s="50"/>
      <c r="M5" s="33"/>
      <c r="N5" s="33"/>
      <c r="O5" s="33"/>
    </row>
    <row r="6" spans="1:17" ht="19.899999999999999" customHeight="1" thickTop="1" x14ac:dyDescent="0.25">
      <c r="B6" s="345" t="s">
        <v>126</v>
      </c>
      <c r="C6" s="345"/>
      <c r="D6" s="345"/>
      <c r="E6" s="345"/>
      <c r="F6" s="345"/>
      <c r="G6" s="345"/>
      <c r="H6" s="345"/>
      <c r="I6" s="100"/>
      <c r="J6" s="100"/>
      <c r="K6" s="50"/>
      <c r="L6" s="50"/>
      <c r="M6" s="33"/>
      <c r="N6" s="33"/>
      <c r="O6" s="33"/>
    </row>
    <row r="7" spans="1:17" ht="35.450000000000003" customHeight="1" x14ac:dyDescent="0.25">
      <c r="B7" s="346" t="s">
        <v>127</v>
      </c>
      <c r="C7" s="346"/>
      <c r="D7" s="346"/>
      <c r="E7" s="346"/>
      <c r="F7" s="346"/>
      <c r="G7" s="346"/>
      <c r="H7" s="346"/>
      <c r="I7" s="100"/>
      <c r="J7" s="100"/>
      <c r="K7" s="50"/>
      <c r="L7" s="50"/>
      <c r="M7" s="33"/>
      <c r="N7" s="33"/>
      <c r="O7" s="33"/>
    </row>
    <row r="8" spans="1:17" ht="30.6" customHeight="1" x14ac:dyDescent="0.25">
      <c r="A8" s="20"/>
      <c r="B8" s="335" t="s">
        <v>335</v>
      </c>
      <c r="C8" s="335"/>
      <c r="D8" s="335"/>
      <c r="E8" s="335"/>
      <c r="F8" s="335"/>
      <c r="G8" s="335"/>
      <c r="H8" s="335"/>
      <c r="I8" s="100"/>
      <c r="J8" s="100"/>
      <c r="K8" s="50"/>
      <c r="L8" s="258"/>
      <c r="M8" s="344"/>
      <c r="N8" s="344"/>
      <c r="O8" s="33"/>
    </row>
    <row r="9" spans="1:17" hidden="1" x14ac:dyDescent="0.25">
      <c r="I9" s="100"/>
      <c r="J9" s="100"/>
      <c r="K9" s="50"/>
      <c r="L9" s="50"/>
      <c r="M9" s="33"/>
      <c r="N9" s="33"/>
      <c r="O9" s="33"/>
    </row>
    <row r="10" spans="1:17" hidden="1" x14ac:dyDescent="0.25">
      <c r="I10" s="100"/>
      <c r="J10" s="100"/>
      <c r="K10" s="255"/>
      <c r="L10" s="101"/>
      <c r="M10" s="100"/>
      <c r="N10" s="33"/>
      <c r="O10" s="33"/>
    </row>
    <row r="11" spans="1:17" ht="5.45" customHeight="1" thickBot="1" x14ac:dyDescent="0.3">
      <c r="I11" s="100"/>
      <c r="J11" s="100"/>
      <c r="K11" s="50"/>
      <c r="L11" s="50"/>
      <c r="M11" s="33"/>
      <c r="N11" s="33"/>
      <c r="O11" s="33"/>
    </row>
    <row r="12" spans="1:17" ht="17.25" thickTop="1" thickBot="1" x14ac:dyDescent="0.3">
      <c r="B12" s="337" t="s">
        <v>68</v>
      </c>
      <c r="C12" s="338"/>
      <c r="D12" s="338"/>
      <c r="E12" s="338"/>
      <c r="F12" s="339"/>
      <c r="G12" s="340" t="s">
        <v>69</v>
      </c>
      <c r="H12" s="340" t="s">
        <v>128</v>
      </c>
      <c r="I12" s="251" t="s">
        <v>295</v>
      </c>
      <c r="J12" s="251" t="s">
        <v>294</v>
      </c>
      <c r="K12" s="50"/>
      <c r="L12" s="68">
        <f>SUM(L14:L33)</f>
        <v>20</v>
      </c>
      <c r="M12" s="250" t="s">
        <v>124</v>
      </c>
      <c r="N12" s="250" t="s">
        <v>188</v>
      </c>
      <c r="O12" s="33"/>
    </row>
    <row r="13" spans="1:17" ht="15" customHeight="1" thickBot="1" x14ac:dyDescent="0.3">
      <c r="B13" s="330" t="s">
        <v>63</v>
      </c>
      <c r="C13" s="331" t="s">
        <v>67</v>
      </c>
      <c r="D13" s="331" t="s">
        <v>64</v>
      </c>
      <c r="E13" s="331" t="s">
        <v>65</v>
      </c>
      <c r="F13" s="332" t="s">
        <v>66</v>
      </c>
      <c r="G13" s="341"/>
      <c r="H13" s="341"/>
      <c r="I13" s="251" t="s">
        <v>296</v>
      </c>
      <c r="J13" s="251" t="s">
        <v>295</v>
      </c>
      <c r="K13" s="251" t="s">
        <v>273</v>
      </c>
      <c r="L13" s="251" t="s">
        <v>123</v>
      </c>
      <c r="M13" s="250" t="s">
        <v>267</v>
      </c>
      <c r="N13" s="153"/>
      <c r="O13" s="33"/>
    </row>
    <row r="14" spans="1:17" ht="25.15" customHeight="1" x14ac:dyDescent="0.3">
      <c r="B14" s="325" t="s">
        <v>316</v>
      </c>
      <c r="C14" s="326"/>
      <c r="D14" s="326" t="s">
        <v>78</v>
      </c>
      <c r="E14" s="327" t="s">
        <v>79</v>
      </c>
      <c r="F14" s="328">
        <v>44502</v>
      </c>
      <c r="G14" s="24"/>
      <c r="H14" s="27" t="str">
        <f>IF(J14=0,"- not entered -",IF(J14=100,"Completed",J14&amp;" % Completed"))</f>
        <v>- not entered -</v>
      </c>
      <c r="I14" s="256">
        <f>IF(H14="Completed",1,0)</f>
        <v>0</v>
      </c>
      <c r="J14" s="256">
        <f>UData0!D5</f>
        <v>0</v>
      </c>
      <c r="K14" s="256">
        <v>1</v>
      </c>
      <c r="L14" s="256">
        <f>IF(TRIM(B14)="",0,1)</f>
        <v>1</v>
      </c>
      <c r="M14" s="150" t="str">
        <f>IF(C14="",TRIM(B14)&amp;", "&amp;TRIM(D14)&amp;", "&amp;TRIM(E14)&amp;" ,"&amp;TRIM(F14),TRIM(B14)&amp;", "&amp;TRIM(C14)&amp;", "&amp;TRIM(D14)&amp;", "&amp;TRIM(E14)&amp;" ,"&amp;TRIM(F14))</f>
        <v>621 Pasadena Place, Youngstown, OH ,44502</v>
      </c>
      <c r="N14" s="252">
        <f>K14</f>
        <v>1</v>
      </c>
      <c r="O14" s="33"/>
      <c r="Q14" s="9"/>
    </row>
    <row r="15" spans="1:17" ht="25.15" customHeight="1" x14ac:dyDescent="0.3">
      <c r="B15" s="329" t="s">
        <v>297</v>
      </c>
      <c r="C15" s="329"/>
      <c r="D15" s="326" t="s">
        <v>78</v>
      </c>
      <c r="E15" s="327" t="s">
        <v>79</v>
      </c>
      <c r="F15" s="328">
        <v>44502</v>
      </c>
      <c r="G15" s="25"/>
      <c r="H15" s="283" t="str">
        <f t="shared" ref="H15:H33" si="0">IF(J15=0,"- not entered -",IF(J15=100,"Completed",J15&amp;" % Completed"))</f>
        <v>- not entered -</v>
      </c>
      <c r="I15" s="256">
        <f t="shared" ref="I15:I33" si="1">IF(H15="Completed",1,0)</f>
        <v>0</v>
      </c>
      <c r="J15" s="256">
        <f>UData0!E5</f>
        <v>0</v>
      </c>
      <c r="K15" s="256">
        <v>2</v>
      </c>
      <c r="L15" s="256">
        <f t="shared" ref="L15:L33" si="2">IF(TRIM(B15)="",0,1)</f>
        <v>1</v>
      </c>
      <c r="M15" s="151" t="str">
        <f t="shared" ref="M15:M33" si="3">IF(C15="",TRIM(B15)&amp;", "&amp;TRIM(D15)&amp;", "&amp;TRIM(E15)&amp;" ,"&amp;TRIM(F15),TRIM(B15)&amp;", "&amp;TRIM(C15)&amp;", "&amp;TRIM(D15)&amp;", "&amp;TRIM(E15)&amp;" ,"&amp;TRIM(F15))</f>
        <v>123 Alabama Lane, Youngstown, OH ,44502</v>
      </c>
      <c r="N15" s="253">
        <f t="shared" ref="N15:N33" si="4">K15</f>
        <v>2</v>
      </c>
      <c r="O15" s="33"/>
    </row>
    <row r="16" spans="1:17" ht="25.15" customHeight="1" x14ac:dyDescent="0.3">
      <c r="B16" s="329" t="s">
        <v>298</v>
      </c>
      <c r="C16" s="329" t="s">
        <v>256</v>
      </c>
      <c r="D16" s="326" t="s">
        <v>78</v>
      </c>
      <c r="E16" s="327" t="s">
        <v>79</v>
      </c>
      <c r="F16" s="328">
        <v>44502</v>
      </c>
      <c r="G16" s="25"/>
      <c r="H16" s="283" t="str">
        <f t="shared" si="0"/>
        <v>- not entered -</v>
      </c>
      <c r="I16" s="256">
        <f t="shared" si="1"/>
        <v>0</v>
      </c>
      <c r="J16" s="256">
        <f>UData0!F5</f>
        <v>0</v>
      </c>
      <c r="K16" s="256">
        <v>3</v>
      </c>
      <c r="L16" s="256">
        <f t="shared" si="2"/>
        <v>1</v>
      </c>
      <c r="M16" s="151" t="str">
        <f t="shared" si="3"/>
        <v>33 Georgia Avenue, 3B, Youngstown, OH ,44502</v>
      </c>
      <c r="N16" s="253">
        <f t="shared" si="4"/>
        <v>3</v>
      </c>
      <c r="O16" s="33"/>
    </row>
    <row r="17" spans="2:15" ht="25.15" customHeight="1" x14ac:dyDescent="0.3">
      <c r="B17" s="329" t="s">
        <v>298</v>
      </c>
      <c r="C17" s="329" t="s">
        <v>257</v>
      </c>
      <c r="D17" s="326" t="s">
        <v>78</v>
      </c>
      <c r="E17" s="327" t="s">
        <v>79</v>
      </c>
      <c r="F17" s="328">
        <v>44502</v>
      </c>
      <c r="G17" s="25"/>
      <c r="H17" s="283" t="str">
        <f t="shared" si="0"/>
        <v>- not entered -</v>
      </c>
      <c r="I17" s="256">
        <f t="shared" si="1"/>
        <v>0</v>
      </c>
      <c r="J17" s="256">
        <f>UData0!G5</f>
        <v>0</v>
      </c>
      <c r="K17" s="256">
        <v>4</v>
      </c>
      <c r="L17" s="256">
        <f t="shared" si="2"/>
        <v>1</v>
      </c>
      <c r="M17" s="151" t="str">
        <f t="shared" si="3"/>
        <v>33 Georgia Avenue, 4A, Youngstown, OH ,44502</v>
      </c>
      <c r="N17" s="253">
        <f t="shared" si="4"/>
        <v>4</v>
      </c>
      <c r="O17" s="33"/>
    </row>
    <row r="18" spans="2:15" ht="25.15" customHeight="1" x14ac:dyDescent="0.3">
      <c r="B18" s="329" t="s">
        <v>299</v>
      </c>
      <c r="C18" s="329"/>
      <c r="D18" s="326" t="s">
        <v>78</v>
      </c>
      <c r="E18" s="327" t="s">
        <v>79</v>
      </c>
      <c r="F18" s="328">
        <v>44502</v>
      </c>
      <c r="G18" s="25"/>
      <c r="H18" s="283" t="str">
        <f t="shared" si="0"/>
        <v>- not entered -</v>
      </c>
      <c r="I18" s="256">
        <f t="shared" si="1"/>
        <v>0</v>
      </c>
      <c r="J18" s="256">
        <f>UData0!H5</f>
        <v>0</v>
      </c>
      <c r="K18" s="256">
        <v>5</v>
      </c>
      <c r="L18" s="256">
        <f t="shared" si="2"/>
        <v>1</v>
      </c>
      <c r="M18" s="151" t="str">
        <f t="shared" si="3"/>
        <v>275 Maryland Place, Youngstown, OH ,44502</v>
      </c>
      <c r="N18" s="253">
        <f t="shared" si="4"/>
        <v>5</v>
      </c>
      <c r="O18" s="33"/>
    </row>
    <row r="19" spans="2:15" ht="25.15" customHeight="1" x14ac:dyDescent="0.3">
      <c r="B19" s="329" t="s">
        <v>317</v>
      </c>
      <c r="C19" s="329"/>
      <c r="D19" s="326" t="s">
        <v>78</v>
      </c>
      <c r="E19" s="327" t="s">
        <v>79</v>
      </c>
      <c r="F19" s="328">
        <v>44502</v>
      </c>
      <c r="G19" s="25"/>
      <c r="H19" s="283" t="str">
        <f t="shared" si="0"/>
        <v>- not entered -</v>
      </c>
      <c r="I19" s="256">
        <f t="shared" si="1"/>
        <v>0</v>
      </c>
      <c r="J19" s="256">
        <f>UData0!I5</f>
        <v>0</v>
      </c>
      <c r="K19" s="256">
        <v>6</v>
      </c>
      <c r="L19" s="256">
        <f t="shared" si="2"/>
        <v>1</v>
      </c>
      <c r="M19" s="151" t="str">
        <f t="shared" si="3"/>
        <v>99 Sprint Avenue, Youngstown, OH ,44502</v>
      </c>
      <c r="N19" s="253">
        <f t="shared" si="4"/>
        <v>6</v>
      </c>
      <c r="O19" s="33"/>
    </row>
    <row r="20" spans="2:15" ht="25.15" customHeight="1" x14ac:dyDescent="0.3">
      <c r="B20" s="329" t="s">
        <v>319</v>
      </c>
      <c r="C20" s="329"/>
      <c r="D20" s="326" t="s">
        <v>78</v>
      </c>
      <c r="E20" s="327" t="s">
        <v>79</v>
      </c>
      <c r="F20" s="328">
        <v>44502</v>
      </c>
      <c r="G20" s="25"/>
      <c r="H20" s="283" t="str">
        <f t="shared" si="0"/>
        <v>- not entered -</v>
      </c>
      <c r="I20" s="256">
        <f t="shared" si="1"/>
        <v>0</v>
      </c>
      <c r="J20" s="256">
        <f>UData0!J5</f>
        <v>0</v>
      </c>
      <c r="K20" s="256">
        <v>7</v>
      </c>
      <c r="L20" s="256">
        <f t="shared" si="2"/>
        <v>1</v>
      </c>
      <c r="M20" s="151" t="str">
        <f t="shared" si="3"/>
        <v>1313 Developer Lane, Youngstown, OH ,44502</v>
      </c>
      <c r="N20" s="253">
        <f t="shared" si="4"/>
        <v>7</v>
      </c>
      <c r="O20" s="33"/>
    </row>
    <row r="21" spans="2:15" ht="25.15" customHeight="1" x14ac:dyDescent="0.3">
      <c r="B21" s="329" t="s">
        <v>300</v>
      </c>
      <c r="C21" s="329"/>
      <c r="D21" s="326" t="s">
        <v>78</v>
      </c>
      <c r="E21" s="327" t="s">
        <v>79</v>
      </c>
      <c r="F21" s="328">
        <v>44502</v>
      </c>
      <c r="G21" s="25"/>
      <c r="H21" s="283" t="str">
        <f t="shared" si="0"/>
        <v>- not entered -</v>
      </c>
      <c r="I21" s="256">
        <f t="shared" si="1"/>
        <v>0</v>
      </c>
      <c r="J21" s="256">
        <f>UData0!K5</f>
        <v>0</v>
      </c>
      <c r="K21" s="256">
        <v>8</v>
      </c>
      <c r="L21" s="256">
        <f t="shared" si="2"/>
        <v>1</v>
      </c>
      <c r="M21" s="151" t="str">
        <f t="shared" si="3"/>
        <v>911 Airport Rd, Youngstown, OH ,44502</v>
      </c>
      <c r="N21" s="253">
        <f t="shared" si="4"/>
        <v>8</v>
      </c>
      <c r="O21" s="33"/>
    </row>
    <row r="22" spans="2:15" ht="25.15" customHeight="1" x14ac:dyDescent="0.3">
      <c r="B22" s="329" t="s">
        <v>301</v>
      </c>
      <c r="C22" s="329"/>
      <c r="D22" s="326" t="s">
        <v>78</v>
      </c>
      <c r="E22" s="327" t="s">
        <v>79</v>
      </c>
      <c r="F22" s="328">
        <v>44502</v>
      </c>
      <c r="G22" s="25"/>
      <c r="H22" s="283" t="str">
        <f t="shared" si="0"/>
        <v>- not entered -</v>
      </c>
      <c r="I22" s="256">
        <f t="shared" si="1"/>
        <v>0</v>
      </c>
      <c r="J22" s="256">
        <f>UData0!L5</f>
        <v>0</v>
      </c>
      <c r="K22" s="256">
        <v>9</v>
      </c>
      <c r="L22" s="256">
        <f t="shared" si="2"/>
        <v>1</v>
      </c>
      <c r="M22" s="151" t="str">
        <f t="shared" si="3"/>
        <v>14 Colorado Blvd, Youngstown, OH ,44502</v>
      </c>
      <c r="N22" s="253">
        <f t="shared" si="4"/>
        <v>9</v>
      </c>
      <c r="O22" s="33"/>
    </row>
    <row r="23" spans="2:15" ht="25.15" customHeight="1" x14ac:dyDescent="0.3">
      <c r="B23" s="329" t="s">
        <v>302</v>
      </c>
      <c r="C23" s="329"/>
      <c r="D23" s="326" t="s">
        <v>78</v>
      </c>
      <c r="E23" s="327" t="s">
        <v>79</v>
      </c>
      <c r="F23" s="328">
        <v>44502</v>
      </c>
      <c r="G23" s="25"/>
      <c r="H23" s="283" t="str">
        <f t="shared" si="0"/>
        <v>- not entered -</v>
      </c>
      <c r="I23" s="256">
        <f t="shared" si="1"/>
        <v>0</v>
      </c>
      <c r="J23" s="256">
        <f>UData0!M5</f>
        <v>0</v>
      </c>
      <c r="K23" s="256">
        <v>10</v>
      </c>
      <c r="L23" s="256">
        <f t="shared" si="2"/>
        <v>1</v>
      </c>
      <c r="M23" s="151" t="str">
        <f t="shared" si="3"/>
        <v>747 Hanger Street, Youngstown, OH ,44502</v>
      </c>
      <c r="N23" s="253">
        <f t="shared" si="4"/>
        <v>10</v>
      </c>
      <c r="O23" s="33"/>
    </row>
    <row r="24" spans="2:15" ht="25.15" customHeight="1" x14ac:dyDescent="0.3">
      <c r="B24" s="329" t="s">
        <v>258</v>
      </c>
      <c r="C24" s="329"/>
      <c r="D24" s="326" t="s">
        <v>78</v>
      </c>
      <c r="E24" s="327" t="s">
        <v>79</v>
      </c>
      <c r="F24" s="328">
        <v>44502</v>
      </c>
      <c r="G24" s="25"/>
      <c r="H24" s="283" t="str">
        <f t="shared" si="0"/>
        <v>- not entered -</v>
      </c>
      <c r="I24" s="256">
        <f t="shared" si="1"/>
        <v>0</v>
      </c>
      <c r="J24" s="256">
        <f>UData0!N5</f>
        <v>0</v>
      </c>
      <c r="K24" s="256">
        <v>11</v>
      </c>
      <c r="L24" s="256">
        <f t="shared" si="2"/>
        <v>1</v>
      </c>
      <c r="M24" s="151" t="str">
        <f t="shared" si="3"/>
        <v>86 Deep Creek Lane, Youngstown, OH ,44502</v>
      </c>
      <c r="N24" s="253">
        <f t="shared" si="4"/>
        <v>11</v>
      </c>
      <c r="O24" s="33"/>
    </row>
    <row r="25" spans="2:15" ht="25.15" customHeight="1" x14ac:dyDescent="0.3">
      <c r="B25" s="329" t="s">
        <v>318</v>
      </c>
      <c r="C25" s="329"/>
      <c r="D25" s="326" t="s">
        <v>78</v>
      </c>
      <c r="E25" s="327" t="s">
        <v>79</v>
      </c>
      <c r="F25" s="328">
        <v>44502</v>
      </c>
      <c r="G25" s="25"/>
      <c r="H25" s="283" t="str">
        <f t="shared" si="0"/>
        <v>- not entered -</v>
      </c>
      <c r="I25" s="256">
        <f t="shared" si="1"/>
        <v>0</v>
      </c>
      <c r="J25" s="256">
        <f>UData0!O5</f>
        <v>0</v>
      </c>
      <c r="K25" s="256">
        <v>12</v>
      </c>
      <c r="L25" s="256">
        <f t="shared" si="2"/>
        <v>1</v>
      </c>
      <c r="M25" s="151" t="str">
        <f t="shared" si="3"/>
        <v>2155 Park Place, Youngstown, OH ,44502</v>
      </c>
      <c r="N25" s="253">
        <f t="shared" si="4"/>
        <v>12</v>
      </c>
      <c r="O25" s="33"/>
    </row>
    <row r="26" spans="2:15" ht="25.15" customHeight="1" x14ac:dyDescent="0.3">
      <c r="B26" s="329" t="s">
        <v>259</v>
      </c>
      <c r="C26" s="329"/>
      <c r="D26" s="326" t="s">
        <v>78</v>
      </c>
      <c r="E26" s="327" t="s">
        <v>79</v>
      </c>
      <c r="F26" s="328">
        <v>44502</v>
      </c>
      <c r="G26" s="25"/>
      <c r="H26" s="283" t="str">
        <f t="shared" si="0"/>
        <v>- not entered -</v>
      </c>
      <c r="I26" s="256">
        <f t="shared" si="1"/>
        <v>0</v>
      </c>
      <c r="J26" s="256">
        <f>UData0!P5</f>
        <v>0</v>
      </c>
      <c r="K26" s="256">
        <v>13</v>
      </c>
      <c r="L26" s="256">
        <f t="shared" si="2"/>
        <v>1</v>
      </c>
      <c r="M26" s="151" t="str">
        <f t="shared" si="3"/>
        <v>1 Canary Place, Youngstown, OH ,44502</v>
      </c>
      <c r="N26" s="253">
        <f t="shared" si="4"/>
        <v>13</v>
      </c>
      <c r="O26" s="33"/>
    </row>
    <row r="27" spans="2:15" ht="25.15" customHeight="1" x14ac:dyDescent="0.3">
      <c r="B27" s="329" t="s">
        <v>303</v>
      </c>
      <c r="C27" s="329"/>
      <c r="D27" s="326" t="s">
        <v>78</v>
      </c>
      <c r="E27" s="327" t="s">
        <v>79</v>
      </c>
      <c r="F27" s="328">
        <v>44502</v>
      </c>
      <c r="G27" s="25"/>
      <c r="H27" s="283" t="str">
        <f t="shared" si="0"/>
        <v>- not entered -</v>
      </c>
      <c r="I27" s="256">
        <f t="shared" si="1"/>
        <v>0</v>
      </c>
      <c r="J27" s="256">
        <f>UData0!Q5</f>
        <v>0</v>
      </c>
      <c r="K27" s="256">
        <v>14</v>
      </c>
      <c r="L27" s="256">
        <f t="shared" si="2"/>
        <v>1</v>
      </c>
      <c r="M27" s="151" t="str">
        <f t="shared" si="3"/>
        <v>9 Catalina Lane, Youngstown, OH ,44502</v>
      </c>
      <c r="N27" s="253">
        <f t="shared" si="4"/>
        <v>14</v>
      </c>
      <c r="O27" s="33"/>
    </row>
    <row r="28" spans="2:15" ht="25.15" customHeight="1" x14ac:dyDescent="0.3">
      <c r="B28" s="329" t="s">
        <v>260</v>
      </c>
      <c r="C28" s="329"/>
      <c r="D28" s="326" t="s">
        <v>78</v>
      </c>
      <c r="E28" s="327" t="s">
        <v>79</v>
      </c>
      <c r="F28" s="328">
        <v>44502</v>
      </c>
      <c r="G28" s="25"/>
      <c r="H28" s="283" t="str">
        <f t="shared" si="0"/>
        <v>- not entered -</v>
      </c>
      <c r="I28" s="256">
        <f t="shared" si="1"/>
        <v>0</v>
      </c>
      <c r="J28" s="256">
        <f>UData0!R5</f>
        <v>0</v>
      </c>
      <c r="K28" s="256">
        <v>15</v>
      </c>
      <c r="L28" s="256">
        <f t="shared" si="2"/>
        <v>1</v>
      </c>
      <c r="M28" s="151" t="str">
        <f t="shared" si="3"/>
        <v>101 Spotted Dog Rd, Youngstown, OH ,44502</v>
      </c>
      <c r="N28" s="253">
        <f t="shared" si="4"/>
        <v>15</v>
      </c>
      <c r="O28" s="33"/>
    </row>
    <row r="29" spans="2:15" ht="25.15" customHeight="1" x14ac:dyDescent="0.3">
      <c r="B29" s="329" t="s">
        <v>261</v>
      </c>
      <c r="C29" s="329"/>
      <c r="D29" s="326" t="s">
        <v>78</v>
      </c>
      <c r="E29" s="327" t="s">
        <v>79</v>
      </c>
      <c r="F29" s="328">
        <v>44502</v>
      </c>
      <c r="G29" s="25"/>
      <c r="H29" s="283" t="str">
        <f t="shared" si="0"/>
        <v>- not entered -</v>
      </c>
      <c r="I29" s="256">
        <f t="shared" si="1"/>
        <v>0</v>
      </c>
      <c r="J29" s="256">
        <f>UData0!S5</f>
        <v>0</v>
      </c>
      <c r="K29" s="256">
        <v>16</v>
      </c>
      <c r="L29" s="256">
        <f t="shared" si="2"/>
        <v>1</v>
      </c>
      <c r="M29" s="151" t="str">
        <f t="shared" si="3"/>
        <v>1 Picture Street, Youngstown, OH ,44502</v>
      </c>
      <c r="N29" s="253">
        <f t="shared" si="4"/>
        <v>16</v>
      </c>
      <c r="O29" s="33"/>
    </row>
    <row r="30" spans="2:15" ht="25.15" customHeight="1" x14ac:dyDescent="0.3">
      <c r="B30" s="329" t="s">
        <v>262</v>
      </c>
      <c r="C30" s="329"/>
      <c r="D30" s="326" t="s">
        <v>78</v>
      </c>
      <c r="E30" s="327" t="s">
        <v>79</v>
      </c>
      <c r="F30" s="328">
        <v>44502</v>
      </c>
      <c r="G30" s="25"/>
      <c r="H30" s="283" t="str">
        <f t="shared" si="0"/>
        <v>- not entered -</v>
      </c>
      <c r="I30" s="256">
        <f t="shared" si="1"/>
        <v>0</v>
      </c>
      <c r="J30" s="256">
        <f>UData0!T5</f>
        <v>0</v>
      </c>
      <c r="K30" s="256">
        <v>17</v>
      </c>
      <c r="L30" s="256">
        <f t="shared" si="2"/>
        <v>1</v>
      </c>
      <c r="M30" s="151" t="str">
        <f t="shared" si="3"/>
        <v>44 Gunsmoke Rd, Youngstown, OH ,44502</v>
      </c>
      <c r="N30" s="253">
        <f t="shared" si="4"/>
        <v>17</v>
      </c>
      <c r="O30" s="33"/>
    </row>
    <row r="31" spans="2:15" ht="25.15" customHeight="1" x14ac:dyDescent="0.3">
      <c r="B31" s="329" t="s">
        <v>263</v>
      </c>
      <c r="C31" s="329" t="s">
        <v>264</v>
      </c>
      <c r="D31" s="326" t="s">
        <v>78</v>
      </c>
      <c r="E31" s="327" t="s">
        <v>79</v>
      </c>
      <c r="F31" s="328">
        <v>44502</v>
      </c>
      <c r="G31" s="25"/>
      <c r="H31" s="283" t="str">
        <f t="shared" si="0"/>
        <v>- not entered -</v>
      </c>
      <c r="I31" s="256">
        <f t="shared" si="1"/>
        <v>0</v>
      </c>
      <c r="J31" s="256">
        <f>UData0!U5</f>
        <v>0</v>
      </c>
      <c r="K31" s="256">
        <v>18</v>
      </c>
      <c r="L31" s="256">
        <f t="shared" si="2"/>
        <v>1</v>
      </c>
      <c r="M31" s="151" t="str">
        <f t="shared" si="3"/>
        <v>38 Caliber Street, 2A, Youngstown, OH ,44502</v>
      </c>
      <c r="N31" s="253">
        <f t="shared" si="4"/>
        <v>18</v>
      </c>
      <c r="O31" s="33"/>
    </row>
    <row r="32" spans="2:15" ht="25.15" customHeight="1" x14ac:dyDescent="0.3">
      <c r="B32" s="329" t="s">
        <v>263</v>
      </c>
      <c r="C32" s="329" t="s">
        <v>257</v>
      </c>
      <c r="D32" s="326" t="s">
        <v>78</v>
      </c>
      <c r="E32" s="327" t="s">
        <v>79</v>
      </c>
      <c r="F32" s="328">
        <v>44502</v>
      </c>
      <c r="G32" s="25"/>
      <c r="H32" s="283" t="str">
        <f t="shared" si="0"/>
        <v>- not entered -</v>
      </c>
      <c r="I32" s="256">
        <f t="shared" si="1"/>
        <v>0</v>
      </c>
      <c r="J32" s="256">
        <f>UData0!V5</f>
        <v>0</v>
      </c>
      <c r="K32" s="256">
        <v>19</v>
      </c>
      <c r="L32" s="256">
        <f t="shared" si="2"/>
        <v>1</v>
      </c>
      <c r="M32" s="151" t="str">
        <f t="shared" si="3"/>
        <v>38 Caliber Street, 4A, Youngstown, OH ,44502</v>
      </c>
      <c r="N32" s="253">
        <f t="shared" si="4"/>
        <v>19</v>
      </c>
      <c r="O32" s="33"/>
    </row>
    <row r="33" spans="2:15" ht="25.15" customHeight="1" x14ac:dyDescent="0.3">
      <c r="B33" s="329" t="s">
        <v>263</v>
      </c>
      <c r="C33" s="329" t="s">
        <v>265</v>
      </c>
      <c r="D33" s="326" t="s">
        <v>78</v>
      </c>
      <c r="E33" s="327" t="s">
        <v>79</v>
      </c>
      <c r="F33" s="328">
        <v>44502</v>
      </c>
      <c r="G33" s="25"/>
      <c r="H33" s="283" t="str">
        <f t="shared" si="0"/>
        <v>- not entered -</v>
      </c>
      <c r="I33" s="256">
        <f t="shared" si="1"/>
        <v>0</v>
      </c>
      <c r="J33" s="256">
        <f>UData0!W5</f>
        <v>0</v>
      </c>
      <c r="K33" s="256">
        <v>20</v>
      </c>
      <c r="L33" s="256">
        <f t="shared" si="2"/>
        <v>1</v>
      </c>
      <c r="M33" s="152" t="str">
        <f t="shared" si="3"/>
        <v>38 Caliber Street, 6A, Youngstown, OH ,44502</v>
      </c>
      <c r="N33" s="254">
        <f t="shared" si="4"/>
        <v>20</v>
      </c>
      <c r="O33" s="33"/>
    </row>
    <row r="34" spans="2:15" x14ac:dyDescent="0.25">
      <c r="I34" s="249"/>
      <c r="J34" s="249"/>
    </row>
  </sheetData>
  <mergeCells count="9">
    <mergeCell ref="B12:F12"/>
    <mergeCell ref="G12:G13"/>
    <mergeCell ref="H12:H13"/>
    <mergeCell ref="E1:G1"/>
    <mergeCell ref="M8:N8"/>
    <mergeCell ref="B8:H8"/>
    <mergeCell ref="B4:H4"/>
    <mergeCell ref="B6:H6"/>
    <mergeCell ref="B7:H7"/>
  </mergeCells>
  <pageMargins left="0.41" right="0.3" top="0.45" bottom="0.62" header="0.3" footer="0.3"/>
  <pageSetup orientation="portrait" horizontalDpi="0" verticalDpi="0" r:id="rId1"/>
  <headerFooter>
    <oddFooter>&amp;C&amp;P of &amp;N&amp;R&amp;D &amp;T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DoUnit1">
                <anchor moveWithCells="1" sizeWithCells="1">
                  <from>
                    <xdr:col>6</xdr:col>
                    <xdr:colOff>66675</xdr:colOff>
                    <xdr:row>13</xdr:row>
                    <xdr:rowOff>57150</xdr:rowOff>
                  </from>
                  <to>
                    <xdr:col>6</xdr:col>
                    <xdr:colOff>1457325</xdr:colOff>
                    <xdr:row>13</xdr:row>
                    <xdr:rowOff>276225</xdr:rowOff>
                  </to>
                </anchor>
              </controlPr>
            </control>
          </mc:Choice>
        </mc:AlternateContent>
        <mc:AlternateContent xmlns:mc="http://schemas.openxmlformats.org/markup-compatibility/2006">
          <mc:Choice Requires="x14">
            <control shapeId="2052" r:id="rId5" name="Button 4">
              <controlPr defaultSize="0" print="0" autoFill="0" autoPict="0" macro="[0]!DoGen">
                <anchor moveWithCells="1" sizeWithCells="1">
                  <from>
                    <xdr:col>5</xdr:col>
                    <xdr:colOff>257175</xdr:colOff>
                    <xdr:row>3</xdr:row>
                    <xdr:rowOff>19050</xdr:rowOff>
                  </from>
                  <to>
                    <xdr:col>7</xdr:col>
                    <xdr:colOff>1009650</xdr:colOff>
                    <xdr:row>3</xdr:row>
                    <xdr:rowOff>247650</xdr:rowOff>
                  </to>
                </anchor>
              </controlPr>
            </control>
          </mc:Choice>
        </mc:AlternateContent>
        <mc:AlternateContent xmlns:mc="http://schemas.openxmlformats.org/markup-compatibility/2006">
          <mc:Choice Requires="x14">
            <control shapeId="2053" r:id="rId6" name="Button 5">
              <controlPr defaultSize="0" print="0" autoFill="0" autoPict="0" macro="[0]!StartHere">
                <anchor moveWithCells="1" sizeWithCells="1">
                  <from>
                    <xdr:col>0</xdr:col>
                    <xdr:colOff>57150</xdr:colOff>
                    <xdr:row>1</xdr:row>
                    <xdr:rowOff>57150</xdr:rowOff>
                  </from>
                  <to>
                    <xdr:col>3</xdr:col>
                    <xdr:colOff>152400</xdr:colOff>
                    <xdr:row>1</xdr:row>
                    <xdr:rowOff>247650</xdr:rowOff>
                  </to>
                </anchor>
              </controlPr>
            </control>
          </mc:Choice>
        </mc:AlternateContent>
        <mc:AlternateContent xmlns:mc="http://schemas.openxmlformats.org/markup-compatibility/2006">
          <mc:Choice Requires="x14">
            <control shapeId="2054" r:id="rId7" name="Button 6">
              <controlPr defaultSize="0" print="0" autoFill="0" autoPict="0" macro="[0]!PrintUnitList">
                <anchor moveWithCells="1" sizeWithCells="1">
                  <from>
                    <xdr:col>5</xdr:col>
                    <xdr:colOff>257175</xdr:colOff>
                    <xdr:row>6</xdr:row>
                    <xdr:rowOff>219075</xdr:rowOff>
                  </from>
                  <to>
                    <xdr:col>7</xdr:col>
                    <xdr:colOff>990600</xdr:colOff>
                    <xdr:row>6</xdr:row>
                    <xdr:rowOff>438150</xdr:rowOff>
                  </to>
                </anchor>
              </controlPr>
            </control>
          </mc:Choice>
        </mc:AlternateContent>
        <mc:AlternateContent xmlns:mc="http://schemas.openxmlformats.org/markup-compatibility/2006">
          <mc:Choice Requires="x14">
            <control shapeId="2055" r:id="rId8" name="Button 7">
              <controlPr defaultSize="0" print="0" autoFill="0" autoPict="0" macro="[0]!PrintGenQ">
                <anchor moveWithCells="1" sizeWithCells="1">
                  <from>
                    <xdr:col>6</xdr:col>
                    <xdr:colOff>95250</xdr:colOff>
                    <xdr:row>1</xdr:row>
                    <xdr:rowOff>0</xdr:rowOff>
                  </from>
                  <to>
                    <xdr:col>7</xdr:col>
                    <xdr:colOff>1000125</xdr:colOff>
                    <xdr:row>1</xdr:row>
                    <xdr:rowOff>0</xdr:rowOff>
                  </to>
                </anchor>
              </controlPr>
            </control>
          </mc:Choice>
        </mc:AlternateContent>
        <mc:AlternateContent xmlns:mc="http://schemas.openxmlformats.org/markup-compatibility/2006">
          <mc:Choice Requires="x14">
            <control shapeId="2083" r:id="rId9" name="Button 35">
              <controlPr defaultSize="0" print="0" autoFill="0" autoPict="0" macro="[0]!DoUnit2">
                <anchor moveWithCells="1" sizeWithCells="1">
                  <from>
                    <xdr:col>6</xdr:col>
                    <xdr:colOff>66675</xdr:colOff>
                    <xdr:row>14</xdr:row>
                    <xdr:rowOff>57150</xdr:rowOff>
                  </from>
                  <to>
                    <xdr:col>6</xdr:col>
                    <xdr:colOff>1457325</xdr:colOff>
                    <xdr:row>14</xdr:row>
                    <xdr:rowOff>276225</xdr:rowOff>
                  </to>
                </anchor>
              </controlPr>
            </control>
          </mc:Choice>
        </mc:AlternateContent>
        <mc:AlternateContent xmlns:mc="http://schemas.openxmlformats.org/markup-compatibility/2006">
          <mc:Choice Requires="x14">
            <control shapeId="2084" r:id="rId10" name="Button 36">
              <controlPr defaultSize="0" print="0" autoFill="0" autoPict="0" macro="[0]!DoUnit3">
                <anchor moveWithCells="1" sizeWithCells="1">
                  <from>
                    <xdr:col>6</xdr:col>
                    <xdr:colOff>66675</xdr:colOff>
                    <xdr:row>15</xdr:row>
                    <xdr:rowOff>47625</xdr:rowOff>
                  </from>
                  <to>
                    <xdr:col>6</xdr:col>
                    <xdr:colOff>1457325</xdr:colOff>
                    <xdr:row>15</xdr:row>
                    <xdr:rowOff>266700</xdr:rowOff>
                  </to>
                </anchor>
              </controlPr>
            </control>
          </mc:Choice>
        </mc:AlternateContent>
        <mc:AlternateContent xmlns:mc="http://schemas.openxmlformats.org/markup-compatibility/2006">
          <mc:Choice Requires="x14">
            <control shapeId="2085" r:id="rId11" name="Button 37">
              <controlPr defaultSize="0" print="0" autoFill="0" autoPict="0" macro="[0]!DoUnit5">
                <anchor moveWithCells="1" sizeWithCells="1">
                  <from>
                    <xdr:col>6</xdr:col>
                    <xdr:colOff>57150</xdr:colOff>
                    <xdr:row>17</xdr:row>
                    <xdr:rowOff>57150</xdr:rowOff>
                  </from>
                  <to>
                    <xdr:col>6</xdr:col>
                    <xdr:colOff>1447800</xdr:colOff>
                    <xdr:row>17</xdr:row>
                    <xdr:rowOff>276225</xdr:rowOff>
                  </to>
                </anchor>
              </controlPr>
            </control>
          </mc:Choice>
        </mc:AlternateContent>
        <mc:AlternateContent xmlns:mc="http://schemas.openxmlformats.org/markup-compatibility/2006">
          <mc:Choice Requires="x14">
            <control shapeId="2086" r:id="rId12" name="Button 38">
              <controlPr defaultSize="0" print="0" autoFill="0" autoPict="0" macro="[0]!DoUnit6">
                <anchor moveWithCells="1" sizeWithCells="1">
                  <from>
                    <xdr:col>6</xdr:col>
                    <xdr:colOff>57150</xdr:colOff>
                    <xdr:row>18</xdr:row>
                    <xdr:rowOff>57150</xdr:rowOff>
                  </from>
                  <to>
                    <xdr:col>6</xdr:col>
                    <xdr:colOff>1438275</xdr:colOff>
                    <xdr:row>18</xdr:row>
                    <xdr:rowOff>276225</xdr:rowOff>
                  </to>
                </anchor>
              </controlPr>
            </control>
          </mc:Choice>
        </mc:AlternateContent>
        <mc:AlternateContent xmlns:mc="http://schemas.openxmlformats.org/markup-compatibility/2006">
          <mc:Choice Requires="x14">
            <control shapeId="2087" r:id="rId13" name="Button 39">
              <controlPr defaultSize="0" print="0" autoFill="0" autoPict="0" macro="[0]!DoUnit7">
                <anchor moveWithCells="1" sizeWithCells="1">
                  <from>
                    <xdr:col>6</xdr:col>
                    <xdr:colOff>57150</xdr:colOff>
                    <xdr:row>19</xdr:row>
                    <xdr:rowOff>57150</xdr:rowOff>
                  </from>
                  <to>
                    <xdr:col>6</xdr:col>
                    <xdr:colOff>1438275</xdr:colOff>
                    <xdr:row>19</xdr:row>
                    <xdr:rowOff>285750</xdr:rowOff>
                  </to>
                </anchor>
              </controlPr>
            </control>
          </mc:Choice>
        </mc:AlternateContent>
        <mc:AlternateContent xmlns:mc="http://schemas.openxmlformats.org/markup-compatibility/2006">
          <mc:Choice Requires="x14">
            <control shapeId="2088" r:id="rId14" name="Button 40">
              <controlPr defaultSize="0" print="0" autoFill="0" autoPict="0" macro="[0]!DoUnit8">
                <anchor moveWithCells="1" sizeWithCells="1">
                  <from>
                    <xdr:col>6</xdr:col>
                    <xdr:colOff>57150</xdr:colOff>
                    <xdr:row>20</xdr:row>
                    <xdr:rowOff>57150</xdr:rowOff>
                  </from>
                  <to>
                    <xdr:col>6</xdr:col>
                    <xdr:colOff>1447800</xdr:colOff>
                    <xdr:row>20</xdr:row>
                    <xdr:rowOff>276225</xdr:rowOff>
                  </to>
                </anchor>
              </controlPr>
            </control>
          </mc:Choice>
        </mc:AlternateContent>
        <mc:AlternateContent xmlns:mc="http://schemas.openxmlformats.org/markup-compatibility/2006">
          <mc:Choice Requires="x14">
            <control shapeId="2089" r:id="rId15" name="Button 41">
              <controlPr defaultSize="0" print="0" autoFill="0" autoPict="0" macro="[0]!DoUnit9">
                <anchor moveWithCells="1" sizeWithCells="1">
                  <from>
                    <xdr:col>6</xdr:col>
                    <xdr:colOff>57150</xdr:colOff>
                    <xdr:row>21</xdr:row>
                    <xdr:rowOff>57150</xdr:rowOff>
                  </from>
                  <to>
                    <xdr:col>6</xdr:col>
                    <xdr:colOff>1447800</xdr:colOff>
                    <xdr:row>21</xdr:row>
                    <xdr:rowOff>276225</xdr:rowOff>
                  </to>
                </anchor>
              </controlPr>
            </control>
          </mc:Choice>
        </mc:AlternateContent>
        <mc:AlternateContent xmlns:mc="http://schemas.openxmlformats.org/markup-compatibility/2006">
          <mc:Choice Requires="x14">
            <control shapeId="2090" r:id="rId16" name="Button 42">
              <controlPr defaultSize="0" print="0" autoFill="0" autoPict="0" macro="[0]!DoUnit10">
                <anchor moveWithCells="1" sizeWithCells="1">
                  <from>
                    <xdr:col>6</xdr:col>
                    <xdr:colOff>66675</xdr:colOff>
                    <xdr:row>22</xdr:row>
                    <xdr:rowOff>57150</xdr:rowOff>
                  </from>
                  <to>
                    <xdr:col>6</xdr:col>
                    <xdr:colOff>1457325</xdr:colOff>
                    <xdr:row>22</xdr:row>
                    <xdr:rowOff>276225</xdr:rowOff>
                  </to>
                </anchor>
              </controlPr>
            </control>
          </mc:Choice>
        </mc:AlternateContent>
        <mc:AlternateContent xmlns:mc="http://schemas.openxmlformats.org/markup-compatibility/2006">
          <mc:Choice Requires="x14">
            <control shapeId="2091" r:id="rId17" name="Button 43">
              <controlPr defaultSize="0" print="0" autoFill="0" autoPict="0" macro="[0]!DoUnit11">
                <anchor moveWithCells="1" sizeWithCells="1">
                  <from>
                    <xdr:col>6</xdr:col>
                    <xdr:colOff>66675</xdr:colOff>
                    <xdr:row>23</xdr:row>
                    <xdr:rowOff>57150</xdr:rowOff>
                  </from>
                  <to>
                    <xdr:col>6</xdr:col>
                    <xdr:colOff>1457325</xdr:colOff>
                    <xdr:row>23</xdr:row>
                    <xdr:rowOff>276225</xdr:rowOff>
                  </to>
                </anchor>
              </controlPr>
            </control>
          </mc:Choice>
        </mc:AlternateContent>
        <mc:AlternateContent xmlns:mc="http://schemas.openxmlformats.org/markup-compatibility/2006">
          <mc:Choice Requires="x14">
            <control shapeId="2092" r:id="rId18" name="Button 44">
              <controlPr defaultSize="0" print="0" autoFill="0" autoPict="0" macro="[0]!DoUnit12">
                <anchor moveWithCells="1" sizeWithCells="1">
                  <from>
                    <xdr:col>6</xdr:col>
                    <xdr:colOff>66675</xdr:colOff>
                    <xdr:row>24</xdr:row>
                    <xdr:rowOff>57150</xdr:rowOff>
                  </from>
                  <to>
                    <xdr:col>6</xdr:col>
                    <xdr:colOff>1457325</xdr:colOff>
                    <xdr:row>24</xdr:row>
                    <xdr:rowOff>276225</xdr:rowOff>
                  </to>
                </anchor>
              </controlPr>
            </control>
          </mc:Choice>
        </mc:AlternateContent>
        <mc:AlternateContent xmlns:mc="http://schemas.openxmlformats.org/markup-compatibility/2006">
          <mc:Choice Requires="x14">
            <control shapeId="2093" r:id="rId19" name="Button 45">
              <controlPr defaultSize="0" print="0" autoFill="0" autoPict="0" macro="[0]!DoUnit13">
                <anchor moveWithCells="1" sizeWithCells="1">
                  <from>
                    <xdr:col>6</xdr:col>
                    <xdr:colOff>66675</xdr:colOff>
                    <xdr:row>25</xdr:row>
                    <xdr:rowOff>57150</xdr:rowOff>
                  </from>
                  <to>
                    <xdr:col>6</xdr:col>
                    <xdr:colOff>1457325</xdr:colOff>
                    <xdr:row>25</xdr:row>
                    <xdr:rowOff>276225</xdr:rowOff>
                  </to>
                </anchor>
              </controlPr>
            </control>
          </mc:Choice>
        </mc:AlternateContent>
        <mc:AlternateContent xmlns:mc="http://schemas.openxmlformats.org/markup-compatibility/2006">
          <mc:Choice Requires="x14">
            <control shapeId="2094" r:id="rId20" name="Button 46">
              <controlPr defaultSize="0" print="0" autoFill="0" autoPict="0" macro="[0]!DoUnit14">
                <anchor moveWithCells="1" sizeWithCells="1">
                  <from>
                    <xdr:col>6</xdr:col>
                    <xdr:colOff>66675</xdr:colOff>
                    <xdr:row>26</xdr:row>
                    <xdr:rowOff>57150</xdr:rowOff>
                  </from>
                  <to>
                    <xdr:col>6</xdr:col>
                    <xdr:colOff>1457325</xdr:colOff>
                    <xdr:row>26</xdr:row>
                    <xdr:rowOff>285750</xdr:rowOff>
                  </to>
                </anchor>
              </controlPr>
            </control>
          </mc:Choice>
        </mc:AlternateContent>
        <mc:AlternateContent xmlns:mc="http://schemas.openxmlformats.org/markup-compatibility/2006">
          <mc:Choice Requires="x14">
            <control shapeId="2095" r:id="rId21" name="Button 47">
              <controlPr defaultSize="0" print="0" autoFill="0" autoPict="0" macro="[0]!DoUnit15">
                <anchor moveWithCells="1" sizeWithCells="1">
                  <from>
                    <xdr:col>6</xdr:col>
                    <xdr:colOff>66675</xdr:colOff>
                    <xdr:row>27</xdr:row>
                    <xdr:rowOff>57150</xdr:rowOff>
                  </from>
                  <to>
                    <xdr:col>6</xdr:col>
                    <xdr:colOff>1457325</xdr:colOff>
                    <xdr:row>27</xdr:row>
                    <xdr:rowOff>276225</xdr:rowOff>
                  </to>
                </anchor>
              </controlPr>
            </control>
          </mc:Choice>
        </mc:AlternateContent>
        <mc:AlternateContent xmlns:mc="http://schemas.openxmlformats.org/markup-compatibility/2006">
          <mc:Choice Requires="x14">
            <control shapeId="2096" r:id="rId22" name="Button 48">
              <controlPr defaultSize="0" print="0" autoFill="0" autoPict="0" macro="[0]!DoUnit16">
                <anchor moveWithCells="1" sizeWithCells="1">
                  <from>
                    <xdr:col>6</xdr:col>
                    <xdr:colOff>57150</xdr:colOff>
                    <xdr:row>28</xdr:row>
                    <xdr:rowOff>57150</xdr:rowOff>
                  </from>
                  <to>
                    <xdr:col>6</xdr:col>
                    <xdr:colOff>1447800</xdr:colOff>
                    <xdr:row>28</xdr:row>
                    <xdr:rowOff>276225</xdr:rowOff>
                  </to>
                </anchor>
              </controlPr>
            </control>
          </mc:Choice>
        </mc:AlternateContent>
        <mc:AlternateContent xmlns:mc="http://schemas.openxmlformats.org/markup-compatibility/2006">
          <mc:Choice Requires="x14">
            <control shapeId="2097" r:id="rId23" name="Button 49">
              <controlPr defaultSize="0" print="0" autoFill="0" autoPict="0" macro="[0]!DoUnit17">
                <anchor moveWithCells="1" sizeWithCells="1">
                  <from>
                    <xdr:col>6</xdr:col>
                    <xdr:colOff>66675</xdr:colOff>
                    <xdr:row>29</xdr:row>
                    <xdr:rowOff>57150</xdr:rowOff>
                  </from>
                  <to>
                    <xdr:col>6</xdr:col>
                    <xdr:colOff>1457325</xdr:colOff>
                    <xdr:row>29</xdr:row>
                    <xdr:rowOff>276225</xdr:rowOff>
                  </to>
                </anchor>
              </controlPr>
            </control>
          </mc:Choice>
        </mc:AlternateContent>
        <mc:AlternateContent xmlns:mc="http://schemas.openxmlformats.org/markup-compatibility/2006">
          <mc:Choice Requires="x14">
            <control shapeId="2098" r:id="rId24" name="Button 50">
              <controlPr defaultSize="0" print="0" autoFill="0" autoPict="0" macro="[0]!DoUnit18">
                <anchor moveWithCells="1" sizeWithCells="1">
                  <from>
                    <xdr:col>6</xdr:col>
                    <xdr:colOff>66675</xdr:colOff>
                    <xdr:row>30</xdr:row>
                    <xdr:rowOff>57150</xdr:rowOff>
                  </from>
                  <to>
                    <xdr:col>6</xdr:col>
                    <xdr:colOff>1457325</xdr:colOff>
                    <xdr:row>30</xdr:row>
                    <xdr:rowOff>276225</xdr:rowOff>
                  </to>
                </anchor>
              </controlPr>
            </control>
          </mc:Choice>
        </mc:AlternateContent>
        <mc:AlternateContent xmlns:mc="http://schemas.openxmlformats.org/markup-compatibility/2006">
          <mc:Choice Requires="x14">
            <control shapeId="2099" r:id="rId25" name="Button 51">
              <controlPr defaultSize="0" print="0" autoFill="0" autoPict="0" macro="[0]!DoUnit19">
                <anchor moveWithCells="1" sizeWithCells="1">
                  <from>
                    <xdr:col>6</xdr:col>
                    <xdr:colOff>76200</xdr:colOff>
                    <xdr:row>31</xdr:row>
                    <xdr:rowOff>57150</xdr:rowOff>
                  </from>
                  <to>
                    <xdr:col>6</xdr:col>
                    <xdr:colOff>1466850</xdr:colOff>
                    <xdr:row>31</xdr:row>
                    <xdr:rowOff>276225</xdr:rowOff>
                  </to>
                </anchor>
              </controlPr>
            </control>
          </mc:Choice>
        </mc:AlternateContent>
        <mc:AlternateContent xmlns:mc="http://schemas.openxmlformats.org/markup-compatibility/2006">
          <mc:Choice Requires="x14">
            <control shapeId="2100" r:id="rId26" name="Button 52">
              <controlPr defaultSize="0" print="0" autoFill="0" autoPict="0" macro="[0]!DoUnit20">
                <anchor moveWithCells="1" sizeWithCells="1">
                  <from>
                    <xdr:col>6</xdr:col>
                    <xdr:colOff>85725</xdr:colOff>
                    <xdr:row>32</xdr:row>
                    <xdr:rowOff>47625</xdr:rowOff>
                  </from>
                  <to>
                    <xdr:col>6</xdr:col>
                    <xdr:colOff>1466850</xdr:colOff>
                    <xdr:row>32</xdr:row>
                    <xdr:rowOff>266700</xdr:rowOff>
                  </to>
                </anchor>
              </controlPr>
            </control>
          </mc:Choice>
        </mc:AlternateContent>
        <mc:AlternateContent xmlns:mc="http://schemas.openxmlformats.org/markup-compatibility/2006">
          <mc:Choice Requires="x14">
            <control shapeId="2101" r:id="rId27" name="Button 53">
              <controlPr defaultSize="0" print="0" autoFill="0" autoPict="0" macro="[0]!DoUnit4">
                <anchor moveWithCells="1" sizeWithCells="1">
                  <from>
                    <xdr:col>6</xdr:col>
                    <xdr:colOff>66675</xdr:colOff>
                    <xdr:row>16</xdr:row>
                    <xdr:rowOff>47625</xdr:rowOff>
                  </from>
                  <to>
                    <xdr:col>6</xdr:col>
                    <xdr:colOff>1457325</xdr:colOff>
                    <xdr:row>16</xdr:row>
                    <xdr:rowOff>266700</xdr:rowOff>
                  </to>
                </anchor>
              </controlPr>
            </control>
          </mc:Choice>
        </mc:AlternateContent>
        <mc:AlternateContent xmlns:mc="http://schemas.openxmlformats.org/markup-compatibility/2006">
          <mc:Choice Requires="x14">
            <control shapeId="2102" r:id="rId28" name="Button 54">
              <controlPr defaultSize="0" print="0" autoFill="0" autoPict="0" macro="[0]!StoreWorkBook">
                <anchor moveWithCells="1" sizeWithCells="1">
                  <from>
                    <xdr:col>4</xdr:col>
                    <xdr:colOff>209550</xdr:colOff>
                    <xdr:row>1</xdr:row>
                    <xdr:rowOff>76200</xdr:rowOff>
                  </from>
                  <to>
                    <xdr:col>7</xdr:col>
                    <xdr:colOff>1028700</xdr:colOff>
                    <xdr:row>1</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M120"/>
  <sheetViews>
    <sheetView topLeftCell="B1" workbookViewId="0">
      <pane ySplit="10" topLeftCell="A11" activePane="bottomLeft" state="frozen"/>
      <selection activeCell="B1" sqref="B1"/>
      <selection pane="bottomLeft" activeCell="F11" sqref="F11"/>
    </sheetView>
  </sheetViews>
  <sheetFormatPr defaultColWidth="8.85546875" defaultRowHeight="15.75" x14ac:dyDescent="0.25"/>
  <cols>
    <col min="1" max="1" width="3.7109375" style="7" hidden="1" customWidth="1"/>
    <col min="2" max="2" width="8.7109375" style="21" customWidth="1"/>
    <col min="3" max="3" width="33.28515625" style="21" customWidth="1"/>
    <col min="4" max="4" width="17.7109375" style="21" customWidth="1"/>
    <col min="5" max="5" width="41.7109375" style="21" customWidth="1"/>
    <col min="6" max="6" width="3.5703125" style="21" hidden="1" customWidth="1"/>
    <col min="7" max="7" width="11.85546875" style="21" hidden="1" customWidth="1"/>
    <col min="8" max="8" width="9.42578125" style="21" hidden="1" customWidth="1"/>
    <col min="9" max="9" width="5.42578125" style="21" hidden="1" customWidth="1"/>
    <col min="10" max="13" width="8.85546875" style="21" hidden="1" customWidth="1"/>
    <col min="14" max="14" width="8.85546875" style="21" customWidth="1"/>
    <col min="15" max="20" width="8.85546875" style="21"/>
    <col min="21" max="21" width="0" style="21" hidden="1" customWidth="1"/>
    <col min="22" max="16384" width="8.85546875" style="21"/>
  </cols>
  <sheetData>
    <row r="1" spans="1:13" ht="22.15" customHeight="1" x14ac:dyDescent="0.25">
      <c r="A1" s="34"/>
      <c r="B1" s="32" t="s">
        <v>73</v>
      </c>
      <c r="C1" s="17"/>
      <c r="D1" s="67"/>
      <c r="G1" s="250" t="s">
        <v>37</v>
      </c>
      <c r="H1" s="250"/>
      <c r="I1" s="250"/>
      <c r="J1" s="250"/>
      <c r="K1" s="250"/>
      <c r="L1" s="250"/>
      <c r="M1" s="250"/>
    </row>
    <row r="2" spans="1:13" ht="14.45" customHeight="1" thickBot="1" x14ac:dyDescent="0.3">
      <c r="A2" s="34"/>
      <c r="B2" s="1"/>
      <c r="G2" s="250"/>
      <c r="H2" s="250"/>
      <c r="I2" s="250"/>
      <c r="J2" s="250"/>
      <c r="K2" s="250"/>
      <c r="L2" s="250"/>
      <c r="M2" s="250"/>
    </row>
    <row r="3" spans="1:13" ht="18" thickTop="1" thickBot="1" x14ac:dyDescent="0.35">
      <c r="A3" s="34"/>
      <c r="B3" s="1"/>
      <c r="C3" s="66" t="s">
        <v>121</v>
      </c>
      <c r="D3" s="298" t="str">
        <f>Central_Control!H1</f>
        <v>Not Completed</v>
      </c>
      <c r="E3" s="61"/>
      <c r="G3" s="101">
        <v>0</v>
      </c>
      <c r="H3" s="250"/>
      <c r="I3" s="250"/>
      <c r="J3" s="250"/>
      <c r="K3" s="250"/>
      <c r="L3" s="250"/>
      <c r="M3" s="250"/>
    </row>
    <row r="4" spans="1:13" ht="6" customHeight="1" thickTop="1" thickBot="1" x14ac:dyDescent="0.3">
      <c r="A4" s="34"/>
      <c r="B4" s="1"/>
      <c r="G4" s="100"/>
      <c r="H4" s="250"/>
      <c r="I4" s="250"/>
      <c r="J4" s="250"/>
      <c r="K4" s="250"/>
      <c r="L4" s="250"/>
      <c r="M4" s="250"/>
    </row>
    <row r="5" spans="1:13" ht="18" thickTop="1" thickBot="1" x14ac:dyDescent="0.35">
      <c r="A5" s="34"/>
      <c r="B5" s="1"/>
      <c r="C5" s="66" t="s">
        <v>270</v>
      </c>
      <c r="D5" s="299" t="str">
        <f>IF(G5=18,"Completed",J5&amp;" % completed")</f>
        <v>0 % completed</v>
      </c>
      <c r="E5" s="62"/>
      <c r="G5" s="101">
        <f>SUM(G11:G43)</f>
        <v>0</v>
      </c>
      <c r="H5" s="255" t="s">
        <v>269</v>
      </c>
      <c r="I5" s="12"/>
      <c r="J5" s="258">
        <f>ROUND(100*(G5/6),0)</f>
        <v>0</v>
      </c>
      <c r="K5" s="255" t="s">
        <v>271</v>
      </c>
      <c r="L5" s="250"/>
      <c r="M5" s="250"/>
    </row>
    <row r="6" spans="1:13" ht="6" customHeight="1" thickTop="1" thickBot="1" x14ac:dyDescent="0.3">
      <c r="A6" s="34"/>
      <c r="B6" s="1"/>
      <c r="C6" s="13"/>
      <c r="G6" s="250"/>
      <c r="H6" s="250"/>
      <c r="I6" s="250"/>
      <c r="J6" s="250"/>
      <c r="K6" s="250"/>
      <c r="L6" s="250"/>
      <c r="M6" s="250"/>
    </row>
    <row r="7" spans="1:13" hidden="1" x14ac:dyDescent="0.25">
      <c r="A7" s="34"/>
      <c r="B7" s="1"/>
      <c r="C7" s="13"/>
      <c r="G7" s="250"/>
      <c r="H7" s="250"/>
      <c r="I7" s="250"/>
      <c r="J7" s="250"/>
      <c r="K7" s="250"/>
      <c r="L7" s="250"/>
      <c r="M7" s="250"/>
    </row>
    <row r="8" spans="1:13" ht="16.5" hidden="1" thickBot="1" x14ac:dyDescent="0.3">
      <c r="A8" s="34"/>
      <c r="B8" s="1"/>
      <c r="C8" s="13"/>
      <c r="G8" s="250"/>
      <c r="H8" s="250"/>
      <c r="I8" s="250"/>
      <c r="J8" s="250"/>
      <c r="K8" s="250"/>
      <c r="L8" s="250"/>
      <c r="M8" s="250"/>
    </row>
    <row r="9" spans="1:13" ht="16.5" thickBot="1" x14ac:dyDescent="0.3">
      <c r="A9" s="34"/>
      <c r="B9" s="353" t="s">
        <v>74</v>
      </c>
      <c r="C9" s="354"/>
      <c r="D9" s="354"/>
      <c r="E9" s="355"/>
      <c r="G9" s="250" t="s">
        <v>266</v>
      </c>
      <c r="H9" s="12"/>
      <c r="I9" s="12"/>
      <c r="J9" s="12"/>
      <c r="K9" s="250"/>
      <c r="L9" s="250"/>
      <c r="M9" s="250"/>
    </row>
    <row r="10" spans="1:13" ht="16.5" thickBot="1" x14ac:dyDescent="0.3">
      <c r="A10" s="34" t="s">
        <v>32</v>
      </c>
      <c r="B10" s="63"/>
      <c r="C10" s="49" t="s">
        <v>35</v>
      </c>
      <c r="D10" s="356" t="s">
        <v>27</v>
      </c>
      <c r="E10" s="339"/>
      <c r="G10" s="250"/>
      <c r="H10" s="250"/>
      <c r="I10" s="250"/>
      <c r="J10" s="250"/>
      <c r="K10" s="250"/>
      <c r="L10" s="250"/>
      <c r="M10" s="250"/>
    </row>
    <row r="11" spans="1:13" s="9" customFormat="1" ht="84.6" customHeight="1" thickBot="1" x14ac:dyDescent="0.3">
      <c r="A11" s="35">
        <v>1</v>
      </c>
      <c r="B11" s="29" t="str">
        <f>"Question "&amp;A11</f>
        <v>Question 1</v>
      </c>
      <c r="C11" s="323" t="str">
        <f>VLOOKUP(A11,GEN,3,FALSE)</f>
        <v>Regarding this HUD Lead Hazard Control grant, please indicate your organization type:</v>
      </c>
      <c r="D11" s="357" t="s">
        <v>38</v>
      </c>
      <c r="E11" s="358"/>
      <c r="G11" s="259">
        <f>IF(D11="- not entered -",0,1)</f>
        <v>0</v>
      </c>
      <c r="H11" s="15"/>
      <c r="I11" s="15"/>
      <c r="J11" s="15"/>
      <c r="K11" s="15"/>
      <c r="L11" s="15"/>
      <c r="M11" s="15"/>
    </row>
    <row r="12" spans="1:13" s="9" customFormat="1" ht="4.9000000000000004" hidden="1" customHeight="1" x14ac:dyDescent="0.25">
      <c r="A12" s="35"/>
      <c r="B12" s="128"/>
      <c r="C12" s="324"/>
      <c r="D12" s="234" t="s">
        <v>38</v>
      </c>
      <c r="E12" s="172"/>
      <c r="G12" s="259"/>
      <c r="H12" s="15"/>
      <c r="I12" s="15"/>
      <c r="J12" s="15"/>
      <c r="K12" s="15"/>
      <c r="L12" s="15"/>
      <c r="M12" s="15"/>
    </row>
    <row r="13" spans="1:13" s="9" customFormat="1" ht="4.9000000000000004" hidden="1" customHeight="1" x14ac:dyDescent="0.25">
      <c r="A13" s="35"/>
      <c r="B13" s="129"/>
      <c r="C13" s="305"/>
      <c r="D13" s="234" t="s">
        <v>38</v>
      </c>
      <c r="E13" s="172"/>
      <c r="G13" s="259"/>
      <c r="H13" s="15"/>
      <c r="I13" s="15"/>
      <c r="J13" s="15"/>
      <c r="K13" s="15"/>
      <c r="L13" s="15"/>
      <c r="M13" s="15"/>
    </row>
    <row r="14" spans="1:13" s="9" customFormat="1" ht="66" customHeight="1" thickBot="1" x14ac:dyDescent="0.3">
      <c r="A14" s="35">
        <v>2</v>
      </c>
      <c r="B14" s="29" t="str">
        <f>"Question "&amp;A14</f>
        <v>Question 2</v>
      </c>
      <c r="C14" s="323" t="str">
        <f>VLOOKUP(A14,GEN,3,FALSE)</f>
        <v>Please indicate the category that best describes your organization:</v>
      </c>
      <c r="D14" s="359" t="s">
        <v>38</v>
      </c>
      <c r="E14" s="360"/>
      <c r="G14" s="259">
        <f>IF(D14="- not entered -",0,1)</f>
        <v>0</v>
      </c>
      <c r="H14" s="15"/>
      <c r="I14" s="15"/>
      <c r="J14" s="15"/>
      <c r="K14" s="15"/>
      <c r="L14" s="15"/>
      <c r="M14" s="15"/>
    </row>
    <row r="15" spans="1:13" s="9" customFormat="1" ht="4.9000000000000004" hidden="1" customHeight="1" x14ac:dyDescent="0.25">
      <c r="A15" s="35"/>
      <c r="B15" s="129"/>
      <c r="C15" s="14">
        <f t="shared" ref="C15:C22" si="0">VLOOKUP(A15,GEN,3,FALSE)</f>
        <v>0</v>
      </c>
      <c r="D15" s="234" t="s">
        <v>38</v>
      </c>
      <c r="E15" s="172"/>
      <c r="G15" s="259"/>
      <c r="H15" s="15"/>
      <c r="I15" s="15"/>
      <c r="J15" s="15"/>
      <c r="K15" s="15"/>
      <c r="L15" s="15"/>
      <c r="M15" s="15"/>
    </row>
    <row r="16" spans="1:13" s="9" customFormat="1" ht="4.9000000000000004" hidden="1" customHeight="1" x14ac:dyDescent="0.25">
      <c r="A16" s="35"/>
      <c r="B16" s="129"/>
      <c r="C16" s="14">
        <f t="shared" si="0"/>
        <v>0</v>
      </c>
      <c r="D16" s="234" t="s">
        <v>38</v>
      </c>
      <c r="E16" s="172"/>
      <c r="G16" s="259"/>
      <c r="H16" s="15"/>
      <c r="I16" s="15"/>
      <c r="J16" s="15"/>
      <c r="K16" s="15"/>
      <c r="L16" s="15"/>
      <c r="M16" s="15"/>
    </row>
    <row r="17" spans="1:13" s="9" customFormat="1" ht="4.9000000000000004" hidden="1" customHeight="1" x14ac:dyDescent="0.25">
      <c r="A17" s="35"/>
      <c r="B17" s="129"/>
      <c r="C17" s="14">
        <f t="shared" si="0"/>
        <v>0</v>
      </c>
      <c r="D17" s="234" t="s">
        <v>38</v>
      </c>
      <c r="E17" s="172"/>
      <c r="G17" s="259"/>
      <c r="H17" s="15"/>
      <c r="I17" s="15"/>
      <c r="J17" s="15"/>
      <c r="K17" s="15"/>
      <c r="L17" s="15"/>
      <c r="M17" s="15"/>
    </row>
    <row r="18" spans="1:13" s="9" customFormat="1" ht="4.9000000000000004" hidden="1" customHeight="1" x14ac:dyDescent="0.25">
      <c r="A18" s="35"/>
      <c r="B18" s="129"/>
      <c r="C18" s="14">
        <f t="shared" si="0"/>
        <v>0</v>
      </c>
      <c r="D18" s="248" t="s">
        <v>38</v>
      </c>
      <c r="E18" s="172"/>
      <c r="G18" s="259"/>
      <c r="H18" s="15"/>
      <c r="I18" s="15"/>
      <c r="J18" s="15"/>
      <c r="K18" s="15"/>
      <c r="L18" s="15"/>
      <c r="M18" s="15"/>
    </row>
    <row r="19" spans="1:13" s="9" customFormat="1" ht="4.9000000000000004" hidden="1" customHeight="1" x14ac:dyDescent="0.25">
      <c r="A19" s="35"/>
      <c r="B19" s="129"/>
      <c r="C19" s="14">
        <f t="shared" si="0"/>
        <v>0</v>
      </c>
      <c r="D19" s="234" t="s">
        <v>38</v>
      </c>
      <c r="E19" s="172"/>
      <c r="G19" s="259"/>
      <c r="H19" s="15"/>
      <c r="I19" s="15"/>
      <c r="J19" s="15"/>
      <c r="K19" s="15"/>
      <c r="L19" s="15"/>
      <c r="M19" s="15"/>
    </row>
    <row r="20" spans="1:13" s="9" customFormat="1" ht="4.9000000000000004" hidden="1" customHeight="1" x14ac:dyDescent="0.25">
      <c r="A20" s="35"/>
      <c r="B20" s="129"/>
      <c r="C20" s="14">
        <f t="shared" si="0"/>
        <v>0</v>
      </c>
      <c r="D20" s="234" t="s">
        <v>38</v>
      </c>
      <c r="E20" s="172"/>
      <c r="G20" s="259"/>
      <c r="H20" s="15"/>
      <c r="I20" s="15"/>
      <c r="J20" s="15"/>
      <c r="K20" s="15"/>
      <c r="L20" s="15"/>
      <c r="M20" s="15"/>
    </row>
    <row r="21" spans="1:13" s="9" customFormat="1" ht="4.9000000000000004" hidden="1" customHeight="1" x14ac:dyDescent="0.25">
      <c r="A21" s="35"/>
      <c r="B21" s="129"/>
      <c r="C21" s="14">
        <f t="shared" si="0"/>
        <v>0</v>
      </c>
      <c r="D21" s="234" t="s">
        <v>38</v>
      </c>
      <c r="E21" s="172"/>
      <c r="G21" s="259"/>
      <c r="H21" s="15"/>
      <c r="I21" s="15"/>
      <c r="J21" s="15"/>
      <c r="K21" s="15"/>
      <c r="L21" s="15"/>
      <c r="M21" s="15"/>
    </row>
    <row r="22" spans="1:13" s="9" customFormat="1" ht="13.9" customHeight="1" x14ac:dyDescent="0.25">
      <c r="A22" s="35">
        <v>3</v>
      </c>
      <c r="B22" s="347" t="str">
        <f>"Question "&amp;A22</f>
        <v>Question 3</v>
      </c>
      <c r="C22" s="350" t="str">
        <f t="shared" si="0"/>
        <v xml:space="preserve">What triggers recruitment of homes into the grant? </v>
      </c>
      <c r="D22" s="357" t="str">
        <f>IF(G_Sort!B22="z","- not entered -",G_Sort!B22)</f>
        <v>- not entered -</v>
      </c>
      <c r="E22" s="358"/>
      <c r="G22" s="259">
        <f>IF(D22="- not entered -",0,1)</f>
        <v>0</v>
      </c>
      <c r="H22" s="15"/>
      <c r="I22" s="15"/>
      <c r="J22" s="15"/>
      <c r="K22" s="15"/>
      <c r="L22" s="15"/>
      <c r="M22" s="15"/>
    </row>
    <row r="23" spans="1:13" s="9" customFormat="1" ht="13.9" customHeight="1" x14ac:dyDescent="0.25">
      <c r="A23" s="60">
        <f>A22+0.02</f>
        <v>3.02</v>
      </c>
      <c r="B23" s="348"/>
      <c r="C23" s="351"/>
      <c r="D23" s="361" t="str">
        <f>IF(G_Sort!B23="z","",G_Sort!B23)</f>
        <v/>
      </c>
      <c r="E23" s="362"/>
      <c r="G23" s="259"/>
      <c r="H23" s="15"/>
      <c r="I23" s="15"/>
      <c r="J23" s="15"/>
      <c r="K23" s="15"/>
      <c r="L23" s="15"/>
      <c r="M23" s="15"/>
    </row>
    <row r="24" spans="1:13" s="9" customFormat="1" ht="13.9" customHeight="1" x14ac:dyDescent="0.25">
      <c r="A24" s="60">
        <f>A23+0.01</f>
        <v>3.03</v>
      </c>
      <c r="B24" s="348"/>
      <c r="C24" s="351"/>
      <c r="D24" s="361" t="str">
        <f>IF(G_Sort!B24="z","",G_Sort!B24)</f>
        <v/>
      </c>
      <c r="E24" s="362"/>
      <c r="G24" s="259"/>
      <c r="H24" s="15"/>
      <c r="I24" s="15"/>
      <c r="J24" s="15"/>
      <c r="K24" s="15"/>
      <c r="L24" s="15"/>
      <c r="M24" s="15"/>
    </row>
    <row r="25" spans="1:13" s="9" customFormat="1" ht="13.9" customHeight="1" x14ac:dyDescent="0.25">
      <c r="A25" s="60">
        <f t="shared" ref="A25:A31" si="1">A24+0.01</f>
        <v>3.0399999999999996</v>
      </c>
      <c r="B25" s="348"/>
      <c r="C25" s="351"/>
      <c r="D25" s="361" t="str">
        <f>IF(G_Sort!B25="z","",G_Sort!B25)</f>
        <v/>
      </c>
      <c r="E25" s="362"/>
      <c r="G25" s="259"/>
      <c r="H25" s="15"/>
      <c r="I25" s="15"/>
      <c r="J25" s="15"/>
      <c r="K25" s="15"/>
      <c r="L25" s="15"/>
      <c r="M25" s="15"/>
    </row>
    <row r="26" spans="1:13" s="9" customFormat="1" ht="13.9" customHeight="1" x14ac:dyDescent="0.25">
      <c r="A26" s="60">
        <f t="shared" si="1"/>
        <v>3.0499999999999994</v>
      </c>
      <c r="B26" s="348"/>
      <c r="C26" s="351"/>
      <c r="D26" s="361" t="str">
        <f>IF(G_Sort!B26="z","",G_Sort!B26)</f>
        <v/>
      </c>
      <c r="E26" s="362"/>
      <c r="G26" s="259"/>
      <c r="H26" s="15"/>
      <c r="I26" s="15"/>
      <c r="J26" s="15"/>
      <c r="K26" s="15"/>
      <c r="L26" s="15"/>
      <c r="M26" s="15"/>
    </row>
    <row r="27" spans="1:13" s="9" customFormat="1" ht="13.9" customHeight="1" x14ac:dyDescent="0.25">
      <c r="A27" s="60">
        <f t="shared" si="1"/>
        <v>3.0599999999999992</v>
      </c>
      <c r="B27" s="348"/>
      <c r="C27" s="351"/>
      <c r="D27" s="361" t="str">
        <f>IF(G_Sort!B27="z","",G_Sort!B27)</f>
        <v/>
      </c>
      <c r="E27" s="362"/>
      <c r="G27" s="259"/>
      <c r="H27" s="15"/>
      <c r="I27" s="15"/>
      <c r="J27" s="15"/>
      <c r="K27" s="15"/>
      <c r="L27" s="15"/>
      <c r="M27" s="15"/>
    </row>
    <row r="28" spans="1:13" s="9" customFormat="1" ht="13.9" customHeight="1" x14ac:dyDescent="0.25">
      <c r="A28" s="60">
        <f t="shared" si="1"/>
        <v>3.069999999999999</v>
      </c>
      <c r="B28" s="348"/>
      <c r="C28" s="351"/>
      <c r="D28" s="361" t="str">
        <f>IF(G_Sort!B28="z","",G_Sort!B28)</f>
        <v/>
      </c>
      <c r="E28" s="362"/>
      <c r="G28" s="259"/>
      <c r="H28" s="15"/>
      <c r="I28" s="15"/>
      <c r="J28" s="15"/>
      <c r="K28" s="15"/>
      <c r="L28" s="15"/>
      <c r="M28" s="15"/>
    </row>
    <row r="29" spans="1:13" s="9" customFormat="1" ht="13.9" customHeight="1" x14ac:dyDescent="0.25">
      <c r="A29" s="60">
        <f t="shared" si="1"/>
        <v>3.0799999999999987</v>
      </c>
      <c r="B29" s="348"/>
      <c r="C29" s="351"/>
      <c r="D29" s="361" t="str">
        <f>IF(G_Sort!B29="z","",G_Sort!B29)</f>
        <v/>
      </c>
      <c r="E29" s="362"/>
      <c r="G29" s="259"/>
      <c r="H29" s="15"/>
      <c r="I29" s="15"/>
      <c r="J29" s="15"/>
      <c r="K29" s="15"/>
      <c r="L29" s="15"/>
      <c r="M29" s="15"/>
    </row>
    <row r="30" spans="1:13" s="9" customFormat="1" ht="13.9" customHeight="1" x14ac:dyDescent="0.25">
      <c r="A30" s="60">
        <f t="shared" si="1"/>
        <v>3.0899999999999985</v>
      </c>
      <c r="B30" s="348"/>
      <c r="C30" s="351"/>
      <c r="D30" s="361" t="str">
        <f>IF(G_Sort!B30="z","",G_Sort!B30)</f>
        <v/>
      </c>
      <c r="E30" s="362"/>
      <c r="G30" s="259"/>
      <c r="H30" s="15"/>
      <c r="I30" s="15"/>
      <c r="J30" s="15"/>
      <c r="K30" s="15"/>
      <c r="L30" s="15"/>
      <c r="M30" s="15"/>
    </row>
    <row r="31" spans="1:13" s="9" customFormat="1" ht="13.9" customHeight="1" thickBot="1" x14ac:dyDescent="0.3">
      <c r="A31" s="60">
        <f t="shared" si="1"/>
        <v>3.0999999999999983</v>
      </c>
      <c r="B31" s="349"/>
      <c r="C31" s="352"/>
      <c r="D31" s="363" t="str">
        <f>IF(G_Sort!B31="z","",G_Sort!B31)</f>
        <v/>
      </c>
      <c r="E31" s="364"/>
      <c r="G31" s="259"/>
      <c r="H31" s="15"/>
      <c r="I31" s="15"/>
      <c r="J31" s="15"/>
      <c r="K31" s="15"/>
      <c r="L31" s="15"/>
      <c r="M31" s="15"/>
    </row>
    <row r="32" spans="1:13" s="9" customFormat="1" ht="13.9" customHeight="1" x14ac:dyDescent="0.25">
      <c r="A32" s="35">
        <v>4</v>
      </c>
      <c r="B32" s="347" t="s">
        <v>194</v>
      </c>
      <c r="C32" s="350" t="str">
        <f>VLOOKUP(A32,GEN,3,FALSE)</f>
        <v>Please rank unit recruitment triggers by frequency with most frequent at the top of the list.</v>
      </c>
      <c r="D32" s="357" t="str">
        <f>IF(G_Sort!B32="z","- not entered -",G_Sort!B32)</f>
        <v>- not entered -</v>
      </c>
      <c r="E32" s="358"/>
      <c r="G32" s="259">
        <f>IF(D32="- not entered -",0,1)</f>
        <v>0</v>
      </c>
      <c r="H32" s="15"/>
      <c r="I32" s="15"/>
      <c r="J32" s="15"/>
      <c r="K32" s="15"/>
      <c r="L32" s="15"/>
      <c r="M32" s="15"/>
    </row>
    <row r="33" spans="1:13" s="9" customFormat="1" ht="13.9" customHeight="1" x14ac:dyDescent="0.25">
      <c r="A33" s="60">
        <f>A32+0.02</f>
        <v>4.0199999999999996</v>
      </c>
      <c r="B33" s="348"/>
      <c r="C33" s="351"/>
      <c r="D33" s="361" t="str">
        <f>IF(G_Sort!B33="z","",G_Sort!B33)</f>
        <v/>
      </c>
      <c r="E33" s="362"/>
      <c r="G33" s="259"/>
      <c r="H33" s="15"/>
      <c r="I33" s="15"/>
      <c r="J33" s="15"/>
      <c r="K33" s="15"/>
      <c r="L33" s="15"/>
      <c r="M33" s="15"/>
    </row>
    <row r="34" spans="1:13" s="9" customFormat="1" ht="13.9" customHeight="1" x14ac:dyDescent="0.25">
      <c r="A34" s="60">
        <f>A33+0.01</f>
        <v>4.0299999999999994</v>
      </c>
      <c r="B34" s="348"/>
      <c r="C34" s="351"/>
      <c r="D34" s="361" t="str">
        <f>IF(G_Sort!B34="z","",G_Sort!B34)</f>
        <v/>
      </c>
      <c r="E34" s="362"/>
      <c r="G34" s="259"/>
      <c r="H34" s="15"/>
      <c r="I34" s="15"/>
      <c r="J34" s="15"/>
      <c r="K34" s="15"/>
      <c r="L34" s="15"/>
      <c r="M34" s="15"/>
    </row>
    <row r="35" spans="1:13" s="9" customFormat="1" ht="13.9" customHeight="1" x14ac:dyDescent="0.25">
      <c r="A35" s="60">
        <f t="shared" ref="A35:A41" si="2">A34+0.01</f>
        <v>4.0399999999999991</v>
      </c>
      <c r="B35" s="348"/>
      <c r="C35" s="351"/>
      <c r="D35" s="361" t="str">
        <f>IF(G_Sort!B35="z","",G_Sort!B35)</f>
        <v/>
      </c>
      <c r="E35" s="362"/>
      <c r="G35" s="259"/>
      <c r="H35" s="15"/>
      <c r="I35" s="15"/>
      <c r="J35" s="15"/>
      <c r="K35" s="15"/>
      <c r="L35" s="15"/>
      <c r="M35" s="15"/>
    </row>
    <row r="36" spans="1:13" s="9" customFormat="1" ht="13.9" customHeight="1" x14ac:dyDescent="0.25">
      <c r="A36" s="60">
        <f t="shared" si="2"/>
        <v>4.0499999999999989</v>
      </c>
      <c r="B36" s="348"/>
      <c r="C36" s="351"/>
      <c r="D36" s="361" t="str">
        <f>IF(G_Sort!B36="z","",G_Sort!B36)</f>
        <v/>
      </c>
      <c r="E36" s="362"/>
      <c r="G36" s="259"/>
      <c r="H36" s="15"/>
      <c r="I36" s="15"/>
      <c r="J36" s="15"/>
      <c r="K36" s="15"/>
      <c r="L36" s="15"/>
      <c r="M36" s="15"/>
    </row>
    <row r="37" spans="1:13" s="9" customFormat="1" ht="13.9" customHeight="1" x14ac:dyDescent="0.25">
      <c r="A37" s="60">
        <f t="shared" si="2"/>
        <v>4.0599999999999987</v>
      </c>
      <c r="B37" s="348"/>
      <c r="C37" s="351"/>
      <c r="D37" s="361" t="str">
        <f>IF(G_Sort!B37="z","",G_Sort!B37)</f>
        <v/>
      </c>
      <c r="E37" s="362"/>
      <c r="G37" s="259"/>
      <c r="H37" s="15"/>
      <c r="I37" s="15"/>
      <c r="J37" s="15"/>
      <c r="K37" s="15"/>
      <c r="L37" s="15"/>
      <c r="M37" s="15"/>
    </row>
    <row r="38" spans="1:13" s="9" customFormat="1" ht="13.9" customHeight="1" x14ac:dyDescent="0.25">
      <c r="A38" s="60">
        <f t="shared" si="2"/>
        <v>4.0699999999999985</v>
      </c>
      <c r="B38" s="348"/>
      <c r="C38" s="351"/>
      <c r="D38" s="361" t="str">
        <f>IF(G_Sort!B38="z","",G_Sort!B38)</f>
        <v/>
      </c>
      <c r="E38" s="362"/>
      <c r="G38" s="259"/>
      <c r="H38" s="15"/>
      <c r="I38" s="15"/>
      <c r="J38" s="15"/>
      <c r="K38" s="15"/>
      <c r="L38" s="15"/>
      <c r="M38" s="15"/>
    </row>
    <row r="39" spans="1:13" s="9" customFormat="1" ht="13.9" customHeight="1" x14ac:dyDescent="0.25">
      <c r="A39" s="60">
        <f t="shared" si="2"/>
        <v>4.0799999999999983</v>
      </c>
      <c r="B39" s="348"/>
      <c r="C39" s="351"/>
      <c r="D39" s="361" t="str">
        <f>IF(G_Sort!B39="z","",G_Sort!B39)</f>
        <v/>
      </c>
      <c r="E39" s="362"/>
      <c r="G39" s="259"/>
      <c r="H39" s="15"/>
      <c r="I39" s="15"/>
      <c r="J39" s="15"/>
      <c r="K39" s="15"/>
      <c r="L39" s="15"/>
      <c r="M39" s="15"/>
    </row>
    <row r="40" spans="1:13" s="9" customFormat="1" ht="13.9" customHeight="1" x14ac:dyDescent="0.25">
      <c r="A40" s="60">
        <f t="shared" si="2"/>
        <v>4.0899999999999981</v>
      </c>
      <c r="B40" s="348"/>
      <c r="C40" s="351"/>
      <c r="D40" s="361" t="str">
        <f>IF(G_Sort!B40="z","",G_Sort!B40)</f>
        <v/>
      </c>
      <c r="E40" s="362"/>
      <c r="G40" s="259"/>
      <c r="H40" s="15"/>
      <c r="I40" s="15">
        <v>0</v>
      </c>
      <c r="J40" s="15"/>
      <c r="K40" s="15"/>
      <c r="L40" s="15"/>
      <c r="M40" s="15"/>
    </row>
    <row r="41" spans="1:13" s="9" customFormat="1" ht="13.9" customHeight="1" thickBot="1" x14ac:dyDescent="0.3">
      <c r="A41" s="60">
        <f t="shared" si="2"/>
        <v>4.0999999999999979</v>
      </c>
      <c r="B41" s="349"/>
      <c r="C41" s="352"/>
      <c r="D41" s="361" t="str">
        <f>IF(G_Sort!B41="z","",G_Sort!B41)</f>
        <v/>
      </c>
      <c r="E41" s="362"/>
      <c r="G41" s="259"/>
      <c r="H41" s="15"/>
      <c r="I41" s="15"/>
      <c r="J41" s="15"/>
      <c r="K41" s="15"/>
      <c r="L41" s="15"/>
      <c r="M41" s="15"/>
    </row>
    <row r="42" spans="1:13" s="9" customFormat="1" ht="99" customHeight="1" thickBot="1" x14ac:dyDescent="0.3">
      <c r="A42" s="35">
        <v>5</v>
      </c>
      <c r="B42" s="171" t="str">
        <f>"Question "&amp;A42</f>
        <v>Question 5</v>
      </c>
      <c r="C42" s="179" t="str">
        <f>VLOOKUP(A42,GEN,3,FALSE)</f>
        <v>On how many dwelling units have you performed lead hazard control work and clearance testing in the past 12 months?</v>
      </c>
      <c r="D42" s="365" t="s">
        <v>38</v>
      </c>
      <c r="E42" s="366"/>
      <c r="G42" s="259">
        <f>IF(D42="- not entered -",0,1)</f>
        <v>0</v>
      </c>
      <c r="H42" s="15"/>
      <c r="I42" s="15"/>
      <c r="J42" s="15"/>
      <c r="K42" s="15"/>
      <c r="L42" s="15"/>
      <c r="M42" s="15"/>
    </row>
    <row r="43" spans="1:13" s="9" customFormat="1" ht="117" customHeight="1" thickBot="1" x14ac:dyDescent="0.3">
      <c r="A43" s="35">
        <v>6</v>
      </c>
      <c r="B43" s="171" t="str">
        <f>"Question "&amp;A43</f>
        <v>Question 6</v>
      </c>
      <c r="C43" s="179" t="str">
        <f>VLOOKUP(A43,GEN,3,FALSE)</f>
        <v xml:space="preserve">What is the reporting limit of your laboratory for floor lead dust wipe samples in µg/ft² (generally indicated by a less-than sign (&lt;) preceding the laboratory reported result)? </v>
      </c>
      <c r="D43" s="365" t="s">
        <v>38</v>
      </c>
      <c r="E43" s="366"/>
      <c r="G43" s="259">
        <f>IF(D43="- not entered -",0,1)</f>
        <v>0</v>
      </c>
      <c r="H43" s="15"/>
      <c r="I43" s="15"/>
      <c r="J43" s="15"/>
      <c r="K43" s="15"/>
      <c r="L43" s="15"/>
      <c r="M43" s="15"/>
    </row>
    <row r="44" spans="1:13" x14ac:dyDescent="0.25">
      <c r="A44" s="8"/>
      <c r="H44" s="47"/>
      <c r="I44" s="47"/>
      <c r="J44" s="47"/>
    </row>
    <row r="76" spans="4:4" x14ac:dyDescent="0.25">
      <c r="D76" s="21" t="s">
        <v>38</v>
      </c>
    </row>
    <row r="77" spans="4:4" x14ac:dyDescent="0.25">
      <c r="D77" s="21" t="s">
        <v>38</v>
      </c>
    </row>
    <row r="82" spans="4:4" x14ac:dyDescent="0.25">
      <c r="D82" s="21" t="s">
        <v>38</v>
      </c>
    </row>
    <row r="113" spans="4:4" x14ac:dyDescent="0.25">
      <c r="D113" s="21" t="s">
        <v>38</v>
      </c>
    </row>
    <row r="114" spans="4:4" x14ac:dyDescent="0.25">
      <c r="D114" s="21" t="s">
        <v>38</v>
      </c>
    </row>
    <row r="120" spans="4:4" x14ac:dyDescent="0.25">
      <c r="D120" s="21" t="s">
        <v>38</v>
      </c>
    </row>
  </sheetData>
  <mergeCells count="30">
    <mergeCell ref="D40:E40"/>
    <mergeCell ref="D41:E41"/>
    <mergeCell ref="D42:E42"/>
    <mergeCell ref="D43:E43"/>
    <mergeCell ref="D35:E35"/>
    <mergeCell ref="D36:E36"/>
    <mergeCell ref="D37:E37"/>
    <mergeCell ref="D38:E38"/>
    <mergeCell ref="D39:E39"/>
    <mergeCell ref="D30:E30"/>
    <mergeCell ref="D31:E31"/>
    <mergeCell ref="D32:E32"/>
    <mergeCell ref="D33:E33"/>
    <mergeCell ref="D34:E34"/>
    <mergeCell ref="B22:B31"/>
    <mergeCell ref="C22:C31"/>
    <mergeCell ref="C32:C41"/>
    <mergeCell ref="B32:B41"/>
    <mergeCell ref="B9:E9"/>
    <mergeCell ref="D10:E10"/>
    <mergeCell ref="D11:E11"/>
    <mergeCell ref="D14:E14"/>
    <mergeCell ref="D22:E22"/>
    <mergeCell ref="D23:E23"/>
    <mergeCell ref="D24:E24"/>
    <mergeCell ref="D25:E25"/>
    <mergeCell ref="D26:E26"/>
    <mergeCell ref="D27:E27"/>
    <mergeCell ref="D28:E28"/>
    <mergeCell ref="D29:E29"/>
  </mergeCells>
  <pageMargins left="0.44" right="0.12" top="0.75" bottom="0.75" header="0.3" footer="0.3"/>
  <pageSetup orientation="portrait" horizontalDpi="0" verticalDpi="0" r:id="rId1"/>
  <headerFooter>
    <oddFooter>&amp;C&amp;P of &amp;N&amp;R&amp;D &amp;T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GetGrantTyp">
                <anchor moveWithCells="1" sizeWithCells="1">
                  <from>
                    <xdr:col>2</xdr:col>
                    <xdr:colOff>171450</xdr:colOff>
                    <xdr:row>10</xdr:row>
                    <xdr:rowOff>742950</xdr:rowOff>
                  </from>
                  <to>
                    <xdr:col>2</xdr:col>
                    <xdr:colOff>2047875</xdr:colOff>
                    <xdr:row>10</xdr:row>
                    <xdr:rowOff>981075</xdr:rowOff>
                  </to>
                </anchor>
              </controlPr>
            </control>
          </mc:Choice>
        </mc:AlternateContent>
        <mc:AlternateContent xmlns:mc="http://schemas.openxmlformats.org/markup-compatibility/2006">
          <mc:Choice Requires="x14">
            <control shapeId="1027" r:id="rId5" name="Button 3">
              <controlPr defaultSize="0" print="0" autoFill="0" autoPict="0" macro="[0]!GetGrantOrg">
                <anchor moveWithCells="1" sizeWithCells="1">
                  <from>
                    <xdr:col>2</xdr:col>
                    <xdr:colOff>133350</xdr:colOff>
                    <xdr:row>13</xdr:row>
                    <xdr:rowOff>533400</xdr:rowOff>
                  </from>
                  <to>
                    <xdr:col>2</xdr:col>
                    <xdr:colOff>2066925</xdr:colOff>
                    <xdr:row>13</xdr:row>
                    <xdr:rowOff>742950</xdr:rowOff>
                  </to>
                </anchor>
              </controlPr>
            </control>
          </mc:Choice>
        </mc:AlternateContent>
        <mc:AlternateContent xmlns:mc="http://schemas.openxmlformats.org/markup-compatibility/2006">
          <mc:Choice Requires="x14">
            <control shapeId="1028" r:id="rId6" name="Button 4">
              <controlPr defaultSize="0" print="0" autoFill="0" autoPict="0" macro="[0]!GetGrantTrig">
                <anchor moveWithCells="1" sizeWithCells="1">
                  <from>
                    <xdr:col>2</xdr:col>
                    <xdr:colOff>133350</xdr:colOff>
                    <xdr:row>24</xdr:row>
                    <xdr:rowOff>85725</xdr:rowOff>
                  </from>
                  <to>
                    <xdr:col>2</xdr:col>
                    <xdr:colOff>2076450</xdr:colOff>
                    <xdr:row>25</xdr:row>
                    <xdr:rowOff>104775</xdr:rowOff>
                  </to>
                </anchor>
              </controlPr>
            </control>
          </mc:Choice>
        </mc:AlternateContent>
        <mc:AlternateContent xmlns:mc="http://schemas.openxmlformats.org/markup-compatibility/2006">
          <mc:Choice Requires="x14">
            <control shapeId="1029" r:id="rId7" name="Button 5">
              <controlPr defaultSize="0" print="0" autoFill="0" autoPict="0" macro="[0]!PrintGENQs">
                <anchor moveWithCells="1" sizeWithCells="1">
                  <from>
                    <xdr:col>1</xdr:col>
                    <xdr:colOff>57150</xdr:colOff>
                    <xdr:row>0</xdr:row>
                    <xdr:rowOff>247650</xdr:rowOff>
                  </from>
                  <to>
                    <xdr:col>2</xdr:col>
                    <xdr:colOff>161925</xdr:colOff>
                    <xdr:row>4</xdr:row>
                    <xdr:rowOff>200025</xdr:rowOff>
                  </to>
                </anchor>
              </controlPr>
            </control>
          </mc:Choice>
        </mc:AlternateContent>
        <mc:AlternateContent xmlns:mc="http://schemas.openxmlformats.org/markup-compatibility/2006">
          <mc:Choice Requires="x14">
            <control shapeId="1030" r:id="rId8" name="Button 6">
              <controlPr defaultSize="0" print="0" autoFill="0" autoPict="0" macro="[0]!MoveTrigs">
                <anchor moveWithCells="1" sizeWithCells="1">
                  <from>
                    <xdr:col>2</xdr:col>
                    <xdr:colOff>114300</xdr:colOff>
                    <xdr:row>35</xdr:row>
                    <xdr:rowOff>66675</xdr:rowOff>
                  </from>
                  <to>
                    <xdr:col>2</xdr:col>
                    <xdr:colOff>2181225</xdr:colOff>
                    <xdr:row>37</xdr:row>
                    <xdr:rowOff>152400</xdr:rowOff>
                  </to>
                </anchor>
              </controlPr>
            </control>
          </mc:Choice>
        </mc:AlternateContent>
        <mc:AlternateContent xmlns:mc="http://schemas.openxmlformats.org/markup-compatibility/2006">
          <mc:Choice Requires="x14">
            <control shapeId="1031" r:id="rId9" name="Button 7">
              <controlPr defaultSize="0" print="0" autoFill="0" autoPict="0" macro="[0]!GetNumUnits">
                <anchor moveWithCells="1" sizeWithCells="1">
                  <from>
                    <xdr:col>2</xdr:col>
                    <xdr:colOff>142875</xdr:colOff>
                    <xdr:row>41</xdr:row>
                    <xdr:rowOff>933450</xdr:rowOff>
                  </from>
                  <to>
                    <xdr:col>2</xdr:col>
                    <xdr:colOff>2143125</xdr:colOff>
                    <xdr:row>41</xdr:row>
                    <xdr:rowOff>1152525</xdr:rowOff>
                  </to>
                </anchor>
              </controlPr>
            </control>
          </mc:Choice>
        </mc:AlternateContent>
        <mc:AlternateContent xmlns:mc="http://schemas.openxmlformats.org/markup-compatibility/2006">
          <mc:Choice Requires="x14">
            <control shapeId="1032" r:id="rId10" name="Button 8">
              <controlPr defaultSize="0" print="0" autoFill="0" autoPict="0" macro="[0]!GetLabLimt">
                <anchor moveWithCells="1" sizeWithCells="1">
                  <from>
                    <xdr:col>2</xdr:col>
                    <xdr:colOff>133350</xdr:colOff>
                    <xdr:row>42</xdr:row>
                    <xdr:rowOff>1162050</xdr:rowOff>
                  </from>
                  <to>
                    <xdr:col>2</xdr:col>
                    <xdr:colOff>2085975</xdr:colOff>
                    <xdr:row>42</xdr:row>
                    <xdr:rowOff>1362075</xdr:rowOff>
                  </to>
                </anchor>
              </controlPr>
            </control>
          </mc:Choice>
        </mc:AlternateContent>
        <mc:AlternateContent xmlns:mc="http://schemas.openxmlformats.org/markup-compatibility/2006">
          <mc:Choice Requires="x14">
            <control shapeId="1033" r:id="rId11" name="Button 9">
              <controlPr defaultSize="0" print="0" autoFill="0" autoPict="0" macro="[0]!CentralControl">
                <anchor moveWithCells="1" sizeWithCells="1">
                  <from>
                    <xdr:col>4</xdr:col>
                    <xdr:colOff>190500</xdr:colOff>
                    <xdr:row>0</xdr:row>
                    <xdr:rowOff>57150</xdr:rowOff>
                  </from>
                  <to>
                    <xdr:col>4</xdr:col>
                    <xdr:colOff>1343025</xdr:colOff>
                    <xdr:row>5</xdr:row>
                    <xdr:rowOff>19050</xdr:rowOff>
                  </to>
                </anchor>
              </controlPr>
            </control>
          </mc:Choice>
        </mc:AlternateContent>
        <mc:AlternateContent xmlns:mc="http://schemas.openxmlformats.org/markup-compatibility/2006">
          <mc:Choice Requires="x14">
            <control shapeId="1035" r:id="rId12" name="Button 11">
              <controlPr defaultSize="0" print="0" autoFill="0" autoPict="0" macro="[0]!DeleteGData">
                <anchor moveWithCells="1" sizeWithCells="1">
                  <from>
                    <xdr:col>9</xdr:col>
                    <xdr:colOff>123825</xdr:colOff>
                    <xdr:row>10</xdr:row>
                    <xdr:rowOff>285750</xdr:rowOff>
                  </from>
                  <to>
                    <xdr:col>11</xdr:col>
                    <xdr:colOff>257175</xdr:colOff>
                    <xdr:row>13</xdr:row>
                    <xdr:rowOff>428625</xdr:rowOff>
                  </to>
                </anchor>
              </controlPr>
            </control>
          </mc:Choice>
        </mc:AlternateContent>
        <mc:AlternateContent xmlns:mc="http://schemas.openxmlformats.org/markup-compatibility/2006">
          <mc:Choice Requires="x14">
            <control shapeId="1036" r:id="rId13" name="Button 12">
              <controlPr defaultSize="0" print="0" autoFill="0" autoPict="0" macro="[0]!StoreWorkBook">
                <anchor moveWithCells="1" sizeWithCells="1">
                  <from>
                    <xdr:col>4</xdr:col>
                    <xdr:colOff>1714500</xdr:colOff>
                    <xdr:row>0</xdr:row>
                    <xdr:rowOff>57150</xdr:rowOff>
                  </from>
                  <to>
                    <xdr:col>4</xdr:col>
                    <xdr:colOff>2790825</xdr:colOff>
                    <xdr:row>4</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N151"/>
  <sheetViews>
    <sheetView tabSelected="1" topLeftCell="B1" workbookViewId="0">
      <pane ySplit="10" topLeftCell="A83" activePane="bottomLeft" state="frozen"/>
      <selection activeCell="B1" sqref="B1"/>
      <selection pane="bottomLeft" activeCell="B11" sqref="B11:B17"/>
    </sheetView>
  </sheetViews>
  <sheetFormatPr defaultColWidth="8.85546875" defaultRowHeight="15.75" x14ac:dyDescent="0.25"/>
  <cols>
    <col min="1" max="1" width="4.85546875" style="21" hidden="1" customWidth="1"/>
    <col min="2" max="2" width="9.7109375" style="21" customWidth="1"/>
    <col min="3" max="3" width="36.7109375" style="21" customWidth="1"/>
    <col min="4" max="4" width="18.28515625" style="21" customWidth="1"/>
    <col min="5" max="5" width="31.140625" style="21" customWidth="1"/>
    <col min="6" max="6" width="3.28515625" style="21" hidden="1" customWidth="1"/>
    <col min="7" max="7" width="13.7109375" style="21" hidden="1" customWidth="1"/>
    <col min="8" max="8" width="10.7109375" style="21" hidden="1" customWidth="1"/>
    <col min="9" max="9" width="5.140625" style="21" hidden="1" customWidth="1"/>
    <col min="10" max="13" width="8.85546875" style="21" hidden="1" customWidth="1"/>
    <col min="14" max="16384" width="8.85546875" style="21"/>
  </cols>
  <sheetData>
    <row r="1" spans="1:13" ht="22.15" customHeight="1" x14ac:dyDescent="0.25">
      <c r="A1" s="12"/>
      <c r="B1" s="32" t="s">
        <v>120</v>
      </c>
      <c r="C1" s="17"/>
      <c r="D1" s="67"/>
      <c r="E1" s="64"/>
      <c r="G1" s="12" t="s">
        <v>37</v>
      </c>
      <c r="H1" s="12"/>
      <c r="I1" s="12"/>
      <c r="J1" s="12"/>
      <c r="K1" s="12"/>
      <c r="L1" s="12"/>
      <c r="M1" s="12"/>
    </row>
    <row r="2" spans="1:13" ht="25.9" customHeight="1" thickBot="1" x14ac:dyDescent="0.3">
      <c r="A2" s="12"/>
      <c r="B2" s="1"/>
      <c r="G2" s="12"/>
      <c r="H2" s="12"/>
      <c r="I2" s="12"/>
      <c r="J2" s="12"/>
      <c r="K2" s="12"/>
      <c r="L2" s="12"/>
      <c r="M2" s="12"/>
    </row>
    <row r="3" spans="1:13" ht="17.25" thickTop="1" thickBot="1" x14ac:dyDescent="0.3">
      <c r="A3" s="12"/>
      <c r="B3" s="1"/>
      <c r="C3" s="322" t="s">
        <v>121</v>
      </c>
      <c r="D3" s="299" t="str">
        <f>Central_Control!H1</f>
        <v>Not Completed</v>
      </c>
      <c r="E3" s="65"/>
      <c r="G3" s="19"/>
      <c r="H3" s="12" t="s">
        <v>337</v>
      </c>
      <c r="I3" s="12"/>
      <c r="J3" s="12"/>
      <c r="K3" s="12"/>
      <c r="L3" s="12"/>
      <c r="M3" s="12"/>
    </row>
    <row r="4" spans="1:13" ht="6" customHeight="1" thickTop="1" thickBot="1" x14ac:dyDescent="0.3">
      <c r="A4" s="12"/>
      <c r="B4" s="1"/>
      <c r="G4" s="12"/>
      <c r="H4" s="12"/>
      <c r="I4" s="12"/>
      <c r="J4" s="12"/>
      <c r="K4" s="12"/>
      <c r="L4" s="12"/>
      <c r="M4" s="12"/>
    </row>
    <row r="5" spans="1:13" ht="17.25" thickTop="1" thickBot="1" x14ac:dyDescent="0.3">
      <c r="A5" s="12"/>
      <c r="B5" s="1"/>
      <c r="C5" s="322" t="s">
        <v>122</v>
      </c>
      <c r="D5" s="299" t="str">
        <f>IF(G5=18,"Completed",J5&amp;" % completed")</f>
        <v>0 % completed</v>
      </c>
      <c r="E5" s="62"/>
      <c r="G5" s="19">
        <f>COUNTIF(G11:G159,1)</f>
        <v>0</v>
      </c>
      <c r="H5" s="255" t="s">
        <v>269</v>
      </c>
      <c r="I5" s="12"/>
      <c r="J5" s="143">
        <f>ROUND(100*(G5/18),0)</f>
        <v>0</v>
      </c>
      <c r="K5" s="255" t="s">
        <v>167</v>
      </c>
      <c r="L5" s="12"/>
      <c r="M5" s="12"/>
    </row>
    <row r="6" spans="1:13" ht="6" customHeight="1" thickTop="1" thickBot="1" x14ac:dyDescent="0.3">
      <c r="A6" s="12"/>
      <c r="B6" s="1"/>
      <c r="C6" s="13"/>
      <c r="G6" s="12"/>
      <c r="H6" s="12"/>
      <c r="I6" s="12"/>
      <c r="J6" s="12"/>
      <c r="K6" s="12"/>
      <c r="L6" s="12"/>
      <c r="M6" s="12"/>
    </row>
    <row r="7" spans="1:13" ht="16.5" hidden="1" thickBot="1" x14ac:dyDescent="0.3">
      <c r="A7" s="12"/>
      <c r="B7" s="1"/>
      <c r="C7" s="13"/>
      <c r="G7" s="12"/>
      <c r="H7" s="12"/>
      <c r="I7" s="12"/>
      <c r="J7" s="12"/>
      <c r="K7" s="12"/>
      <c r="L7" s="12"/>
      <c r="M7" s="12"/>
    </row>
    <row r="8" spans="1:13" ht="16.5" hidden="1" thickBot="1" x14ac:dyDescent="0.3">
      <c r="A8" s="12"/>
      <c r="B8" s="1"/>
      <c r="C8" s="13"/>
      <c r="G8" s="12"/>
      <c r="H8" s="12"/>
      <c r="I8" s="12"/>
      <c r="J8" s="12"/>
      <c r="K8" s="12"/>
      <c r="L8" s="12"/>
      <c r="M8" s="12"/>
    </row>
    <row r="9" spans="1:13" ht="17.25" thickTop="1" thickBot="1" x14ac:dyDescent="0.3">
      <c r="A9" s="177">
        <v>1</v>
      </c>
      <c r="B9" s="353" t="str">
        <f>"Questions for: "&amp;H3</f>
        <v>Questions for: 621 Pasadena Place, Youngstown, OH ,44502</v>
      </c>
      <c r="C9" s="354"/>
      <c r="D9" s="354"/>
      <c r="E9" s="355"/>
      <c r="G9" s="70" t="s">
        <v>268</v>
      </c>
      <c r="H9" s="257"/>
      <c r="I9" s="12"/>
      <c r="J9" s="12"/>
      <c r="K9" s="12"/>
      <c r="L9" s="12"/>
      <c r="M9" s="12"/>
    </row>
    <row r="10" spans="1:13" ht="17.25" thickTop="1" thickBot="1" x14ac:dyDescent="0.3">
      <c r="A10" s="12"/>
      <c r="B10" s="48"/>
      <c r="C10" s="49" t="s">
        <v>35</v>
      </c>
      <c r="D10" s="356" t="s">
        <v>27</v>
      </c>
      <c r="E10" s="339"/>
      <c r="G10" s="12"/>
      <c r="H10" s="12"/>
      <c r="I10" s="12"/>
      <c r="J10" s="12"/>
      <c r="K10" s="12"/>
      <c r="L10" s="12"/>
      <c r="M10" s="12"/>
    </row>
    <row r="11" spans="1:13" s="9" customFormat="1" ht="13.9" customHeight="1" x14ac:dyDescent="0.25">
      <c r="A11" s="226">
        <v>1</v>
      </c>
      <c r="B11" s="347" t="str">
        <f>"Question "&amp;A11</f>
        <v>Question 1</v>
      </c>
      <c r="C11" s="350" t="str">
        <f>VLOOKUP(A11,Uni,3,FALSE)</f>
        <v>Please identify the type of dwelling:</v>
      </c>
      <c r="D11" s="357" t="s">
        <v>38</v>
      </c>
      <c r="E11" s="358"/>
      <c r="G11" s="18">
        <f>IF(D11="- not entered -",0,1)</f>
        <v>0</v>
      </c>
      <c r="H11" s="18"/>
      <c r="I11" s="15"/>
      <c r="J11" s="15"/>
      <c r="K11" s="15"/>
      <c r="L11" s="15"/>
      <c r="M11" s="15"/>
    </row>
    <row r="12" spans="1:13" s="9" customFormat="1" ht="13.9" customHeight="1" x14ac:dyDescent="0.25">
      <c r="A12" s="227">
        <f>A11+0.02</f>
        <v>1.02</v>
      </c>
      <c r="B12" s="348"/>
      <c r="C12" s="351"/>
      <c r="D12" s="361"/>
      <c r="E12" s="362"/>
      <c r="G12" s="18"/>
      <c r="H12" s="18"/>
      <c r="I12" s="15"/>
      <c r="J12" s="262" t="s">
        <v>277</v>
      </c>
      <c r="K12" s="15">
        <f>A9</f>
        <v>1</v>
      </c>
      <c r="L12" s="15"/>
      <c r="M12" s="15"/>
    </row>
    <row r="13" spans="1:13" s="9" customFormat="1" ht="13.9" customHeight="1" x14ac:dyDescent="0.25">
      <c r="A13" s="227">
        <f>A12+0.01</f>
        <v>1.03</v>
      </c>
      <c r="B13" s="348"/>
      <c r="C13" s="351"/>
      <c r="D13" s="361"/>
      <c r="E13" s="362"/>
      <c r="G13" s="18"/>
      <c r="H13" s="18"/>
      <c r="I13" s="15"/>
      <c r="J13" s="15"/>
      <c r="K13" s="15"/>
      <c r="L13" s="15"/>
      <c r="M13" s="15"/>
    </row>
    <row r="14" spans="1:13" s="9" customFormat="1" ht="13.9" customHeight="1" x14ac:dyDescent="0.25">
      <c r="A14" s="227">
        <f>A13+0.01</f>
        <v>1.04</v>
      </c>
      <c r="B14" s="348"/>
      <c r="C14" s="351"/>
      <c r="D14" s="361"/>
      <c r="E14" s="362"/>
      <c r="G14" s="18"/>
      <c r="H14" s="18"/>
      <c r="I14" s="15"/>
      <c r="J14" s="15"/>
      <c r="K14" s="15"/>
      <c r="L14" s="15"/>
      <c r="M14" s="15"/>
    </row>
    <row r="15" spans="1:13" s="9" customFormat="1" ht="1.9" customHeight="1" x14ac:dyDescent="0.25">
      <c r="A15" s="227">
        <f>A14+0.01</f>
        <v>1.05</v>
      </c>
      <c r="B15" s="348"/>
      <c r="C15" s="351"/>
      <c r="D15" s="361"/>
      <c r="E15" s="362"/>
      <c r="G15" s="18"/>
      <c r="H15" s="18"/>
      <c r="I15" s="15"/>
      <c r="J15" s="15"/>
      <c r="K15" s="15"/>
      <c r="L15" s="15"/>
      <c r="M15" s="15"/>
    </row>
    <row r="16" spans="1:13" s="9" customFormat="1" ht="1.9" customHeight="1" x14ac:dyDescent="0.25">
      <c r="A16" s="227">
        <f>A15+0.01</f>
        <v>1.06</v>
      </c>
      <c r="B16" s="348"/>
      <c r="C16" s="351"/>
      <c r="D16" s="361"/>
      <c r="E16" s="362"/>
      <c r="G16" s="18"/>
      <c r="H16" s="18"/>
      <c r="I16" s="15"/>
      <c r="J16" s="15"/>
      <c r="K16" s="15"/>
      <c r="L16" s="15"/>
      <c r="M16" s="15"/>
    </row>
    <row r="17" spans="1:13" s="9" customFormat="1" ht="1.9" customHeight="1" thickBot="1" x14ac:dyDescent="0.3">
      <c r="A17" s="227">
        <f>A16+0.01</f>
        <v>1.07</v>
      </c>
      <c r="B17" s="348"/>
      <c r="C17" s="351"/>
      <c r="D17" s="363"/>
      <c r="E17" s="364"/>
      <c r="G17" s="18"/>
      <c r="H17" s="18"/>
      <c r="I17" s="15"/>
      <c r="J17" s="15"/>
      <c r="K17" s="15"/>
      <c r="L17" s="15"/>
      <c r="M17" s="15"/>
    </row>
    <row r="18" spans="1:13" s="9" customFormat="1" ht="13.9" customHeight="1" x14ac:dyDescent="0.25">
      <c r="A18" s="226">
        <v>2</v>
      </c>
      <c r="B18" s="347" t="str">
        <f>"Question "&amp;A18</f>
        <v>Question 2</v>
      </c>
      <c r="C18" s="350" t="str">
        <f>VLOOKUP(A18,Uni,3,FALSE)</f>
        <v>Please identify the construction date of this unit:</v>
      </c>
      <c r="D18" s="357" t="s">
        <v>38</v>
      </c>
      <c r="E18" s="358"/>
      <c r="G18" s="18">
        <f>IF(D18="- not entered -",0,1)</f>
        <v>0</v>
      </c>
      <c r="H18" s="18"/>
      <c r="I18" s="15"/>
      <c r="J18" s="15"/>
      <c r="K18" s="15"/>
      <c r="L18" s="15"/>
      <c r="M18" s="15"/>
    </row>
    <row r="19" spans="1:13" s="9" customFormat="1" ht="13.9" customHeight="1" x14ac:dyDescent="0.25">
      <c r="A19" s="227">
        <f>A18+0.02</f>
        <v>2.02</v>
      </c>
      <c r="B19" s="348"/>
      <c r="C19" s="351"/>
      <c r="D19" s="361"/>
      <c r="E19" s="362"/>
      <c r="G19" s="18"/>
      <c r="H19" s="18"/>
      <c r="I19" s="15"/>
      <c r="J19" s="15"/>
      <c r="K19" s="15"/>
      <c r="L19" s="15"/>
      <c r="M19" s="15"/>
    </row>
    <row r="20" spans="1:13" s="9" customFormat="1" ht="13.9" customHeight="1" x14ac:dyDescent="0.25">
      <c r="A20" s="227">
        <f>A19+0.01</f>
        <v>2.0299999999999998</v>
      </c>
      <c r="B20" s="348"/>
      <c r="C20" s="351"/>
      <c r="D20" s="361"/>
      <c r="E20" s="362"/>
      <c r="G20" s="18"/>
      <c r="H20" s="18"/>
      <c r="I20" s="15"/>
      <c r="J20" s="15"/>
      <c r="K20" s="15"/>
      <c r="L20" s="15"/>
      <c r="M20" s="15"/>
    </row>
    <row r="21" spans="1:13" s="9" customFormat="1" ht="13.9" customHeight="1" x14ac:dyDescent="0.25">
      <c r="A21" s="227">
        <f>A20+0.01</f>
        <v>2.0399999999999996</v>
      </c>
      <c r="B21" s="348"/>
      <c r="C21" s="351"/>
      <c r="D21" s="361"/>
      <c r="E21" s="362"/>
      <c r="G21" s="18"/>
      <c r="H21" s="18"/>
      <c r="I21" s="15"/>
      <c r="J21" s="15"/>
      <c r="K21" s="15"/>
      <c r="L21" s="15"/>
      <c r="M21" s="15"/>
    </row>
    <row r="22" spans="1:13" s="9" customFormat="1" x14ac:dyDescent="0.25">
      <c r="A22" s="227">
        <f>A21+0.01</f>
        <v>2.0499999999999994</v>
      </c>
      <c r="B22" s="348"/>
      <c r="C22" s="351"/>
      <c r="D22" s="361"/>
      <c r="E22" s="362"/>
      <c r="G22" s="18"/>
      <c r="H22" s="18"/>
      <c r="I22" s="15"/>
      <c r="J22" s="15"/>
      <c r="K22" s="15"/>
      <c r="L22" s="15"/>
      <c r="M22" s="15"/>
    </row>
    <row r="23" spans="1:13" s="9" customFormat="1" ht="1.9" customHeight="1" x14ac:dyDescent="0.25">
      <c r="A23" s="227">
        <f>A22+0.01</f>
        <v>2.0599999999999992</v>
      </c>
      <c r="B23" s="348"/>
      <c r="C23" s="351"/>
      <c r="D23" s="361"/>
      <c r="E23" s="362"/>
      <c r="G23" s="18"/>
      <c r="H23" s="18"/>
      <c r="I23" s="15"/>
      <c r="J23" s="15"/>
      <c r="K23" s="15"/>
      <c r="L23" s="15"/>
      <c r="M23" s="15"/>
    </row>
    <row r="24" spans="1:13" s="9" customFormat="1" ht="1.9" customHeight="1" thickBot="1" x14ac:dyDescent="0.3">
      <c r="A24" s="227">
        <f>A23+0.01</f>
        <v>2.069999999999999</v>
      </c>
      <c r="B24" s="348"/>
      <c r="C24" s="351"/>
      <c r="D24" s="363"/>
      <c r="E24" s="364"/>
      <c r="G24" s="18"/>
      <c r="H24" s="18"/>
      <c r="I24" s="15"/>
      <c r="J24" s="15"/>
      <c r="K24" s="15"/>
      <c r="L24" s="15"/>
      <c r="M24" s="15"/>
    </row>
    <row r="25" spans="1:13" s="9" customFormat="1" ht="13.9" customHeight="1" x14ac:dyDescent="0.25">
      <c r="A25" s="226">
        <v>3</v>
      </c>
      <c r="B25" s="347" t="str">
        <f>"Question "&amp;A25</f>
        <v>Question 3</v>
      </c>
      <c r="C25" s="350" t="str">
        <f>VLOOKUP(A25,Uni,3,FALSE)</f>
        <v>After conducting lead hazard control in this unit, what cleaning or other procedures did you use to reduce/eliminate remaining lead dust hazards before clearance testing ?</v>
      </c>
      <c r="D25" s="357" t="str">
        <f>IF(U_Sort!B25="z","- not entered -",U_Sort!B25)</f>
        <v>- not entered -</v>
      </c>
      <c r="E25" s="358"/>
      <c r="G25" s="18">
        <f>IF(D25="- not entered -",0,1)</f>
        <v>0</v>
      </c>
      <c r="H25" s="18"/>
      <c r="I25" s="15"/>
      <c r="J25" s="15"/>
      <c r="K25" s="15"/>
      <c r="L25" s="15"/>
      <c r="M25" s="15"/>
    </row>
    <row r="26" spans="1:13" s="9" customFormat="1" ht="13.9" customHeight="1" x14ac:dyDescent="0.25">
      <c r="A26" s="227">
        <f>A25+0.02</f>
        <v>3.02</v>
      </c>
      <c r="B26" s="348"/>
      <c r="C26" s="351"/>
      <c r="D26" s="361" t="str">
        <f>IF(U_Sort!B26="z","",U_Sort!B26)</f>
        <v/>
      </c>
      <c r="E26" s="362"/>
      <c r="G26" s="18"/>
      <c r="H26" s="18"/>
      <c r="I26" s="15"/>
      <c r="J26" s="15"/>
      <c r="K26" s="15"/>
      <c r="L26" s="15"/>
      <c r="M26" s="15"/>
    </row>
    <row r="27" spans="1:13" s="9" customFormat="1" ht="13.9" customHeight="1" x14ac:dyDescent="0.25">
      <c r="A27" s="227">
        <f t="shared" ref="A27:A37" si="0">A26+0.01</f>
        <v>3.03</v>
      </c>
      <c r="B27" s="348"/>
      <c r="C27" s="351"/>
      <c r="D27" s="361" t="str">
        <f>IF(U_Sort!B27="z","",U_Sort!B27)</f>
        <v/>
      </c>
      <c r="E27" s="362"/>
      <c r="G27" s="18"/>
      <c r="H27" s="18"/>
      <c r="I27" s="15"/>
      <c r="J27" s="15"/>
      <c r="K27" s="15"/>
      <c r="L27" s="15"/>
      <c r="M27" s="15"/>
    </row>
    <row r="28" spans="1:13" s="9" customFormat="1" ht="13.9" customHeight="1" x14ac:dyDescent="0.25">
      <c r="A28" s="227">
        <f t="shared" si="0"/>
        <v>3.0399999999999996</v>
      </c>
      <c r="B28" s="348"/>
      <c r="C28" s="351"/>
      <c r="D28" s="361" t="str">
        <f>IF(U_Sort!B28="z","",U_Sort!B28)</f>
        <v/>
      </c>
      <c r="E28" s="362"/>
      <c r="G28" s="18"/>
      <c r="H28" s="18"/>
      <c r="I28" s="15"/>
      <c r="J28" s="15"/>
      <c r="K28" s="15"/>
      <c r="L28" s="15"/>
      <c r="M28" s="15"/>
    </row>
    <row r="29" spans="1:13" s="9" customFormat="1" ht="13.9" customHeight="1" x14ac:dyDescent="0.25">
      <c r="A29" s="227">
        <f t="shared" si="0"/>
        <v>3.0499999999999994</v>
      </c>
      <c r="B29" s="348"/>
      <c r="C29" s="351"/>
      <c r="D29" s="361" t="str">
        <f>IF(U_Sort!B29="z","",U_Sort!B29)</f>
        <v/>
      </c>
      <c r="E29" s="362"/>
      <c r="G29" s="18"/>
      <c r="H29" s="18"/>
      <c r="I29" s="15"/>
      <c r="J29" s="15"/>
      <c r="K29" s="15"/>
      <c r="L29" s="15"/>
      <c r="M29" s="15"/>
    </row>
    <row r="30" spans="1:13" s="9" customFormat="1" ht="13.9" customHeight="1" x14ac:dyDescent="0.25">
      <c r="A30" s="227">
        <f t="shared" si="0"/>
        <v>3.0599999999999992</v>
      </c>
      <c r="B30" s="348"/>
      <c r="C30" s="351"/>
      <c r="D30" s="361" t="str">
        <f>IF(U_Sort!B30="z","",U_Sort!B30)</f>
        <v/>
      </c>
      <c r="E30" s="362"/>
      <c r="G30" s="18"/>
      <c r="H30" s="18"/>
      <c r="I30" s="15"/>
      <c r="J30" s="15"/>
      <c r="K30" s="15"/>
      <c r="L30" s="15"/>
      <c r="M30" s="15"/>
    </row>
    <row r="31" spans="1:13" s="9" customFormat="1" ht="13.9" customHeight="1" x14ac:dyDescent="0.25">
      <c r="A31" s="227">
        <f t="shared" si="0"/>
        <v>3.069999999999999</v>
      </c>
      <c r="B31" s="348"/>
      <c r="C31" s="351"/>
      <c r="D31" s="361" t="str">
        <f>IF(U_Sort!B31="z","",U_Sort!B31)</f>
        <v/>
      </c>
      <c r="E31" s="362"/>
      <c r="G31" s="18"/>
      <c r="H31" s="18"/>
      <c r="I31" s="15"/>
      <c r="J31" s="15"/>
      <c r="K31" s="15"/>
      <c r="L31" s="15"/>
      <c r="M31" s="15"/>
    </row>
    <row r="32" spans="1:13" s="9" customFormat="1" ht="13.9" customHeight="1" x14ac:dyDescent="0.25">
      <c r="A32" s="227">
        <f t="shared" si="0"/>
        <v>3.0799999999999987</v>
      </c>
      <c r="B32" s="348"/>
      <c r="C32" s="351"/>
      <c r="D32" s="361" t="str">
        <f>IF(U_Sort!B32="z","",U_Sort!B32)</f>
        <v/>
      </c>
      <c r="E32" s="362"/>
      <c r="G32" s="18"/>
      <c r="H32" s="18"/>
      <c r="I32" s="15"/>
      <c r="J32" s="15"/>
      <c r="K32" s="15"/>
      <c r="L32" s="15"/>
      <c r="M32" s="15"/>
    </row>
    <row r="33" spans="1:13" s="9" customFormat="1" ht="13.9" customHeight="1" x14ac:dyDescent="0.25">
      <c r="A33" s="227">
        <f t="shared" si="0"/>
        <v>3.0899999999999985</v>
      </c>
      <c r="B33" s="348"/>
      <c r="C33" s="351"/>
      <c r="D33" s="361" t="str">
        <f>IF(U_Sort!B33="z","",U_Sort!B33)</f>
        <v/>
      </c>
      <c r="E33" s="362"/>
      <c r="G33" s="18"/>
      <c r="H33" s="18"/>
      <c r="I33" s="15"/>
      <c r="J33" s="15"/>
      <c r="K33" s="15"/>
      <c r="L33" s="15"/>
      <c r="M33" s="15"/>
    </row>
    <row r="34" spans="1:13" s="9" customFormat="1" ht="13.9" customHeight="1" x14ac:dyDescent="0.25">
      <c r="A34" s="227">
        <f t="shared" si="0"/>
        <v>3.0999999999999983</v>
      </c>
      <c r="B34" s="348"/>
      <c r="C34" s="351"/>
      <c r="D34" s="361" t="str">
        <f>IF(U_Sort!B34="z","",U_Sort!B34)</f>
        <v/>
      </c>
      <c r="E34" s="362"/>
      <c r="G34" s="18"/>
      <c r="H34" s="18"/>
      <c r="I34" s="15"/>
      <c r="J34" s="15"/>
      <c r="K34" s="15"/>
      <c r="L34" s="15"/>
      <c r="M34" s="15"/>
    </row>
    <row r="35" spans="1:13" s="9" customFormat="1" ht="13.9" customHeight="1" thickBot="1" x14ac:dyDescent="0.3">
      <c r="A35" s="227">
        <f t="shared" si="0"/>
        <v>3.1099999999999981</v>
      </c>
      <c r="B35" s="348"/>
      <c r="C35" s="351"/>
      <c r="D35" s="361" t="str">
        <f>IF(U_Sort!B35="z","",U_Sort!B35)</f>
        <v/>
      </c>
      <c r="E35" s="362"/>
      <c r="G35" s="18"/>
      <c r="H35" s="18"/>
      <c r="I35" s="15"/>
      <c r="J35" s="15"/>
      <c r="K35" s="15"/>
      <c r="L35" s="15"/>
      <c r="M35" s="15"/>
    </row>
    <row r="36" spans="1:13" s="9" customFormat="1" ht="13.9" hidden="1" customHeight="1" x14ac:dyDescent="0.25">
      <c r="A36" s="227">
        <f t="shared" si="0"/>
        <v>3.1199999999999979</v>
      </c>
      <c r="B36" s="348"/>
      <c r="C36" s="351"/>
      <c r="D36" s="361" t="str">
        <f>IF(U_Sort!B36="z","",U_Sort!B36)</f>
        <v/>
      </c>
      <c r="E36" s="362"/>
      <c r="G36" s="18"/>
      <c r="H36" s="18"/>
      <c r="I36" s="15"/>
      <c r="J36" s="15"/>
      <c r="K36" s="15"/>
      <c r="L36" s="15"/>
      <c r="M36" s="15"/>
    </row>
    <row r="37" spans="1:13" s="9" customFormat="1" ht="13.9" hidden="1" customHeight="1" thickBot="1" x14ac:dyDescent="0.3">
      <c r="A37" s="227">
        <f t="shared" si="0"/>
        <v>3.1299999999999977</v>
      </c>
      <c r="B37" s="349"/>
      <c r="C37" s="352"/>
      <c r="D37" s="361" t="str">
        <f>IF(U_Sort!B37="z","",U_Sort!B37)</f>
        <v/>
      </c>
      <c r="E37" s="362"/>
      <c r="G37" s="18"/>
      <c r="H37" s="18"/>
      <c r="I37" s="15"/>
      <c r="J37" s="15"/>
      <c r="K37" s="15"/>
      <c r="L37" s="15"/>
      <c r="M37" s="15"/>
    </row>
    <row r="38" spans="1:13" s="9" customFormat="1" ht="72" customHeight="1" thickBot="1" x14ac:dyDescent="0.3">
      <c r="A38" s="230">
        <v>4</v>
      </c>
      <c r="B38" s="171" t="str">
        <f>"Question "&amp;A38</f>
        <v>Question 4</v>
      </c>
      <c r="C38" s="179" t="str">
        <f>VLOOKUP(A38,Uni,3,FALSE)</f>
        <v>Did this unit pass clearance on floors on the FIRST TRY?</v>
      </c>
      <c r="D38" s="365" t="s">
        <v>38</v>
      </c>
      <c r="E38" s="366"/>
      <c r="G38" s="18">
        <f>IF(D38="- not entered -",0,1)</f>
        <v>0</v>
      </c>
      <c r="H38" s="18"/>
      <c r="I38" s="15"/>
      <c r="J38" s="15"/>
      <c r="K38" s="15"/>
      <c r="L38" s="15"/>
      <c r="M38" s="15"/>
    </row>
    <row r="39" spans="1:13" s="9" customFormat="1" ht="69" customHeight="1" thickBot="1" x14ac:dyDescent="0.3">
      <c r="A39" s="231">
        <v>5</v>
      </c>
      <c r="B39" s="171" t="str">
        <f>"Question "&amp;A39</f>
        <v>Question 5</v>
      </c>
      <c r="C39" s="179" t="str">
        <f>VLOOKUP(A39,Uni,3,FALSE)</f>
        <v>Did this unit pass clearance on floors on the SECOND TRY?</v>
      </c>
      <c r="D39" s="365" t="s">
        <v>38</v>
      </c>
      <c r="E39" s="366"/>
      <c r="G39" s="18">
        <f>IF(D39="- not entered -",0,1)</f>
        <v>0</v>
      </c>
      <c r="H39" s="18"/>
      <c r="I39" s="15"/>
      <c r="J39" s="15"/>
      <c r="K39" s="15"/>
      <c r="L39" s="15"/>
      <c r="M39" s="15"/>
    </row>
    <row r="40" spans="1:13" ht="13.9" customHeight="1" thickTop="1" thickBot="1" x14ac:dyDescent="0.3">
      <c r="A40" s="231">
        <v>6</v>
      </c>
      <c r="B40" s="347" t="str">
        <f>"Question "&amp;A40</f>
        <v>Question 6</v>
      </c>
      <c r="C40" s="350" t="str">
        <f>VLOOKUP(A40,Uni,3,FALSE)</f>
        <v>Please identify the type of action taken to achieve clearance on floors in this unit AFTER ONE OR MORE CLEARANCE FAILURES​:</v>
      </c>
      <c r="D40" s="357" t="str">
        <f>IF(I40=1,"- not applicable -",IF(U_Sort!B40="z","- not entered -",U_Sort!B40))</f>
        <v>- not entered -</v>
      </c>
      <c r="E40" s="358"/>
      <c r="G40" s="18">
        <f>IF(D40="- not entered -",0,1)</f>
        <v>0</v>
      </c>
      <c r="H40" s="18"/>
      <c r="I40" s="266">
        <v>0</v>
      </c>
      <c r="J40" s="120" t="s">
        <v>220</v>
      </c>
      <c r="K40" s="12"/>
      <c r="L40" s="12"/>
      <c r="M40" s="12"/>
    </row>
    <row r="41" spans="1:13" ht="13.9" customHeight="1" thickTop="1" x14ac:dyDescent="0.25">
      <c r="A41" s="232">
        <f>A40+0.02</f>
        <v>6.02</v>
      </c>
      <c r="B41" s="348"/>
      <c r="C41" s="351"/>
      <c r="D41" s="361" t="str">
        <f>IF(U_Sort!B41="z","",U_Sort!B41)</f>
        <v/>
      </c>
      <c r="E41" s="362"/>
      <c r="G41" s="12"/>
      <c r="H41" s="12"/>
      <c r="I41" s="12"/>
      <c r="J41" s="12"/>
      <c r="K41" s="12"/>
      <c r="L41" s="12"/>
      <c r="M41" s="12"/>
    </row>
    <row r="42" spans="1:13" ht="13.9" customHeight="1" x14ac:dyDescent="0.25">
      <c r="A42" s="227">
        <f>A41+0.01</f>
        <v>6.0299999999999994</v>
      </c>
      <c r="B42" s="348"/>
      <c r="C42" s="351"/>
      <c r="D42" s="361" t="str">
        <f>IF(U_Sort!B42="z","",U_Sort!B42)</f>
        <v/>
      </c>
      <c r="E42" s="362"/>
      <c r="G42" s="12"/>
      <c r="H42" s="12"/>
      <c r="I42" s="12"/>
      <c r="J42" s="12"/>
      <c r="K42" s="12"/>
      <c r="L42" s="12"/>
      <c r="M42" s="12"/>
    </row>
    <row r="43" spans="1:13" ht="13.9" customHeight="1" x14ac:dyDescent="0.25">
      <c r="A43" s="228">
        <f>A42+0.01</f>
        <v>6.0399999999999991</v>
      </c>
      <c r="B43" s="348"/>
      <c r="C43" s="351"/>
      <c r="D43" s="361" t="str">
        <f>IF(U_Sort!B43="z","",U_Sort!B43)</f>
        <v/>
      </c>
      <c r="E43" s="362"/>
      <c r="G43" s="12"/>
      <c r="H43" s="12"/>
      <c r="I43" s="12"/>
      <c r="J43" s="12"/>
      <c r="K43" s="12"/>
      <c r="L43" s="12"/>
      <c r="M43" s="12"/>
    </row>
    <row r="44" spans="1:13" ht="45.6" customHeight="1" thickBot="1" x14ac:dyDescent="0.3">
      <c r="A44" s="228">
        <f>A43+0.01</f>
        <v>6.0499999999999989</v>
      </c>
      <c r="B44" s="349"/>
      <c r="C44" s="352"/>
      <c r="D44" s="367" t="str">
        <f>IF(U_Sort!B44="z","",U_Sort!B44)</f>
        <v/>
      </c>
      <c r="E44" s="368"/>
      <c r="G44" s="12"/>
      <c r="H44" s="12"/>
      <c r="I44" s="12"/>
      <c r="J44" s="12"/>
      <c r="K44" s="12"/>
      <c r="L44" s="12"/>
      <c r="M44" s="12"/>
    </row>
    <row r="45" spans="1:13" ht="85.15" customHeight="1" thickBot="1" x14ac:dyDescent="0.3">
      <c r="A45" s="228">
        <v>7</v>
      </c>
      <c r="B45" s="171" t="str">
        <f>"Question "&amp;A45</f>
        <v>Question 7</v>
      </c>
      <c r="C45" s="179" t="str">
        <f>VLOOKUP(A45,Uni,3,FALSE)</f>
        <v>Please identify the number of FINAL floor dust wipe clearance samples that were collected in this unit:</v>
      </c>
      <c r="D45" s="365" t="s">
        <v>38</v>
      </c>
      <c r="E45" s="366"/>
      <c r="G45" s="18">
        <f>IF(D45="- not entered -",0,1)</f>
        <v>0</v>
      </c>
      <c r="H45" s="18"/>
      <c r="I45" s="12"/>
      <c r="J45" s="12"/>
      <c r="K45" s="12"/>
      <c r="L45" s="12"/>
      <c r="M45" s="12"/>
    </row>
    <row r="46" spans="1:13" ht="13.9" customHeight="1" x14ac:dyDescent="0.25">
      <c r="A46" s="228">
        <v>8</v>
      </c>
      <c r="B46" s="348" t="str">
        <f>"Question "&amp;A46</f>
        <v>Question 8</v>
      </c>
      <c r="C46" s="350" t="str">
        <f>VLOOKUP(A46,Uni,3,FALSE)</f>
        <v>Please enter the loading levels (µg/ft²) for each of the FINAL floor dust wipe clearance samples:</v>
      </c>
      <c r="D46" s="361" t="str">
        <f>IF(U_Sort!B46="z","- not entered -",U_Sort!C46 &amp; " = "&amp;U_Sort!B46)</f>
        <v>- not entered -</v>
      </c>
      <c r="E46" s="362"/>
      <c r="G46" s="18">
        <f>IF(D46="- not entered -",0,1)</f>
        <v>0</v>
      </c>
      <c r="H46" s="18"/>
      <c r="I46" s="12"/>
      <c r="J46" s="12"/>
      <c r="K46" s="12"/>
      <c r="L46" s="12"/>
      <c r="M46" s="12"/>
    </row>
    <row r="47" spans="1:13" ht="13.9" customHeight="1" x14ac:dyDescent="0.25">
      <c r="A47" s="227">
        <f>A46+0.02</f>
        <v>8.02</v>
      </c>
      <c r="B47" s="348"/>
      <c r="C47" s="351"/>
      <c r="D47" s="361" t="str">
        <f>IF(U_Sort!B47="z","",U_Sort!C47 &amp; " = "&amp;U_Sort!B47)</f>
        <v/>
      </c>
      <c r="E47" s="362"/>
      <c r="G47" s="12"/>
      <c r="H47" s="12"/>
      <c r="I47" s="12"/>
      <c r="J47" s="12"/>
      <c r="K47" s="12"/>
      <c r="L47" s="12"/>
      <c r="M47" s="12"/>
    </row>
    <row r="48" spans="1:13" ht="13.9" customHeight="1" x14ac:dyDescent="0.25">
      <c r="A48" s="227">
        <f t="shared" ref="A48:A75" si="1">A47+0.01</f>
        <v>8.0299999999999994</v>
      </c>
      <c r="B48" s="348"/>
      <c r="C48" s="351"/>
      <c r="D48" s="361" t="str">
        <f>IF(U_Sort!B48="z","",U_Sort!C48 &amp; " = "&amp;U_Sort!B48)</f>
        <v/>
      </c>
      <c r="E48" s="362"/>
      <c r="G48" s="12"/>
      <c r="H48" s="12"/>
      <c r="I48" s="12"/>
      <c r="J48" s="12"/>
      <c r="K48" s="12"/>
      <c r="L48" s="12"/>
      <c r="M48" s="12"/>
    </row>
    <row r="49" spans="1:13" ht="13.9" customHeight="1" x14ac:dyDescent="0.25">
      <c r="A49" s="228">
        <f t="shared" si="1"/>
        <v>8.0399999999999991</v>
      </c>
      <c r="B49" s="348"/>
      <c r="C49" s="351"/>
      <c r="D49" s="361" t="str">
        <f>IF(U_Sort!B49="z","",U_Sort!C49 &amp; " = "&amp;U_Sort!B49)</f>
        <v/>
      </c>
      <c r="E49" s="362"/>
      <c r="G49" s="12"/>
      <c r="H49" s="12"/>
      <c r="I49" s="12"/>
      <c r="J49" s="12"/>
      <c r="K49" s="12"/>
      <c r="L49" s="12"/>
      <c r="M49" s="12"/>
    </row>
    <row r="50" spans="1:13" ht="13.9" customHeight="1" x14ac:dyDescent="0.25">
      <c r="A50" s="228">
        <f t="shared" si="1"/>
        <v>8.0499999999999989</v>
      </c>
      <c r="B50" s="348"/>
      <c r="C50" s="351"/>
      <c r="D50" s="361" t="str">
        <f>IF(U_Sort!B50="z","",U_Sort!C50 &amp; " = "&amp;U_Sort!B50)</f>
        <v/>
      </c>
      <c r="E50" s="362"/>
      <c r="G50" s="12"/>
      <c r="H50" s="12"/>
      <c r="I50" s="12"/>
      <c r="J50" s="12"/>
      <c r="K50" s="12"/>
      <c r="L50" s="12"/>
      <c r="M50" s="12"/>
    </row>
    <row r="51" spans="1:13" ht="13.9" customHeight="1" x14ac:dyDescent="0.25">
      <c r="A51" s="228">
        <f t="shared" si="1"/>
        <v>8.0599999999999987</v>
      </c>
      <c r="B51" s="348"/>
      <c r="C51" s="351"/>
      <c r="D51" s="361" t="str">
        <f>IF(U_Sort!B51="z","",U_Sort!C51 &amp; " = "&amp;U_Sort!B51)</f>
        <v/>
      </c>
      <c r="E51" s="362"/>
      <c r="G51" s="12"/>
      <c r="H51" s="12"/>
      <c r="I51" s="12"/>
      <c r="J51" s="12"/>
      <c r="K51" s="12"/>
      <c r="L51" s="12"/>
      <c r="M51" s="12"/>
    </row>
    <row r="52" spans="1:13" ht="13.9" customHeight="1" x14ac:dyDescent="0.25">
      <c r="A52" s="228">
        <f t="shared" si="1"/>
        <v>8.0699999999999985</v>
      </c>
      <c r="B52" s="348"/>
      <c r="C52" s="351"/>
      <c r="D52" s="361" t="str">
        <f>IF(U_Sort!B52="z","",U_Sort!C52 &amp; " = "&amp;U_Sort!B52)</f>
        <v/>
      </c>
      <c r="E52" s="362"/>
      <c r="G52" s="12"/>
      <c r="H52" s="12"/>
      <c r="I52" s="12"/>
      <c r="J52" s="12"/>
      <c r="K52" s="12"/>
      <c r="L52" s="12"/>
      <c r="M52" s="12"/>
    </row>
    <row r="53" spans="1:13" ht="13.9" customHeight="1" x14ac:dyDescent="0.25">
      <c r="A53" s="228">
        <f t="shared" si="1"/>
        <v>8.0799999999999983</v>
      </c>
      <c r="B53" s="348"/>
      <c r="C53" s="351"/>
      <c r="D53" s="361" t="str">
        <f>IF(U_Sort!B53="z","",U_Sort!C53 &amp; " = "&amp;U_Sort!B53)</f>
        <v/>
      </c>
      <c r="E53" s="362"/>
      <c r="G53" s="12"/>
      <c r="H53" s="12"/>
      <c r="I53" s="12"/>
      <c r="J53" s="12"/>
      <c r="K53" s="12"/>
      <c r="L53" s="12"/>
      <c r="M53" s="12"/>
    </row>
    <row r="54" spans="1:13" ht="13.9" customHeight="1" x14ac:dyDescent="0.25">
      <c r="A54" s="228">
        <f t="shared" si="1"/>
        <v>8.0899999999999981</v>
      </c>
      <c r="B54" s="348"/>
      <c r="C54" s="351"/>
      <c r="D54" s="361" t="str">
        <f>IF(U_Sort!B54="z","",U_Sort!C54 &amp; " = "&amp;U_Sort!B54)</f>
        <v/>
      </c>
      <c r="E54" s="362"/>
      <c r="G54" s="12"/>
      <c r="H54" s="12"/>
      <c r="I54" s="12"/>
      <c r="J54" s="12"/>
      <c r="K54" s="12"/>
      <c r="L54" s="12"/>
      <c r="M54" s="12"/>
    </row>
    <row r="55" spans="1:13" ht="13.9" customHeight="1" thickBot="1" x14ac:dyDescent="0.3">
      <c r="A55" s="227">
        <f t="shared" si="1"/>
        <v>8.0999999999999979</v>
      </c>
      <c r="B55" s="348"/>
      <c r="C55" s="351"/>
      <c r="D55" s="361" t="str">
        <f>IF(U_Sort!B55="z","",U_Sort!C55 &amp; " = "&amp;U_Sort!B55)</f>
        <v/>
      </c>
      <c r="E55" s="362"/>
      <c r="G55" s="12"/>
      <c r="H55" s="12"/>
      <c r="I55" s="12"/>
      <c r="J55" s="12"/>
      <c r="K55" s="12"/>
      <c r="L55" s="12"/>
      <c r="M55" s="12"/>
    </row>
    <row r="56" spans="1:13" ht="13.9" hidden="1" customHeight="1" x14ac:dyDescent="0.25">
      <c r="A56" s="228">
        <f t="shared" si="1"/>
        <v>8.1099999999999977</v>
      </c>
      <c r="B56" s="348"/>
      <c r="C56" s="351"/>
      <c r="D56" s="361" t="str">
        <f>IF(U_Sort!B56="z","",U_Sort!C56 &amp; " = "&amp;U_Sort!B56)</f>
        <v/>
      </c>
      <c r="E56" s="362"/>
      <c r="G56" s="12"/>
      <c r="H56" s="12"/>
      <c r="I56" s="12"/>
      <c r="J56" s="12"/>
      <c r="K56" s="12"/>
      <c r="L56" s="12"/>
      <c r="M56" s="12"/>
    </row>
    <row r="57" spans="1:13" ht="13.9" hidden="1" customHeight="1" x14ac:dyDescent="0.25">
      <c r="A57" s="228">
        <f t="shared" si="1"/>
        <v>8.1199999999999974</v>
      </c>
      <c r="B57" s="348"/>
      <c r="C57" s="351"/>
      <c r="D57" s="361" t="str">
        <f>IF(U_Sort!B57="z","",U_Sort!C57 &amp; " = "&amp;U_Sort!B57)</f>
        <v/>
      </c>
      <c r="E57" s="362"/>
      <c r="G57" s="12"/>
      <c r="H57" s="12"/>
      <c r="I57" s="12"/>
      <c r="J57" s="12"/>
      <c r="K57" s="12"/>
      <c r="L57" s="12"/>
      <c r="M57" s="12"/>
    </row>
    <row r="58" spans="1:13" ht="13.9" hidden="1" customHeight="1" x14ac:dyDescent="0.25">
      <c r="A58" s="228">
        <f t="shared" si="1"/>
        <v>8.1299999999999972</v>
      </c>
      <c r="B58" s="348"/>
      <c r="C58" s="351"/>
      <c r="D58" s="361" t="str">
        <f>IF(U_Sort!B58="z","",U_Sort!C58 &amp; " = "&amp;U_Sort!B58)</f>
        <v/>
      </c>
      <c r="E58" s="362"/>
      <c r="G58" s="12"/>
      <c r="H58" s="12"/>
      <c r="I58" s="12"/>
      <c r="J58" s="12"/>
      <c r="K58" s="12"/>
      <c r="L58" s="12"/>
      <c r="M58" s="12"/>
    </row>
    <row r="59" spans="1:13" ht="13.9" hidden="1" customHeight="1" x14ac:dyDescent="0.25">
      <c r="A59" s="228">
        <f t="shared" si="1"/>
        <v>8.139999999999997</v>
      </c>
      <c r="B59" s="348"/>
      <c r="C59" s="351"/>
      <c r="D59" s="361" t="str">
        <f>IF(U_Sort!B59="z","",U_Sort!C59 &amp; " = "&amp;U_Sort!B59)</f>
        <v/>
      </c>
      <c r="E59" s="362"/>
      <c r="G59" s="12"/>
      <c r="H59" s="12"/>
      <c r="I59" s="12"/>
      <c r="J59" s="12"/>
      <c r="K59" s="12"/>
      <c r="L59" s="12"/>
      <c r="M59" s="12"/>
    </row>
    <row r="60" spans="1:13" ht="13.9" hidden="1" customHeight="1" x14ac:dyDescent="0.25">
      <c r="A60" s="228">
        <f t="shared" si="1"/>
        <v>8.1499999999999968</v>
      </c>
      <c r="B60" s="348"/>
      <c r="C60" s="351"/>
      <c r="D60" s="361" t="str">
        <f>IF(U_Sort!B60="z","",U_Sort!C60 &amp; " = "&amp;U_Sort!B60)</f>
        <v/>
      </c>
      <c r="E60" s="362"/>
      <c r="G60" s="12"/>
      <c r="H60" s="12"/>
      <c r="I60" s="12"/>
      <c r="J60" s="12"/>
      <c r="K60" s="12"/>
      <c r="L60" s="12"/>
      <c r="M60" s="12"/>
    </row>
    <row r="61" spans="1:13" ht="13.9" hidden="1" customHeight="1" x14ac:dyDescent="0.25">
      <c r="A61" s="228">
        <f t="shared" si="1"/>
        <v>8.1599999999999966</v>
      </c>
      <c r="B61" s="348"/>
      <c r="C61" s="351"/>
      <c r="D61" s="361" t="str">
        <f>IF(U_Sort!B61="z","",U_Sort!C61 &amp; " = "&amp;U_Sort!B61)</f>
        <v/>
      </c>
      <c r="E61" s="362"/>
      <c r="G61" s="12"/>
      <c r="H61" s="12"/>
      <c r="I61" s="12"/>
      <c r="J61" s="12"/>
      <c r="K61" s="12"/>
      <c r="L61" s="12"/>
      <c r="M61" s="12"/>
    </row>
    <row r="62" spans="1:13" ht="13.9" hidden="1" customHeight="1" x14ac:dyDescent="0.25">
      <c r="A62" s="228">
        <f t="shared" si="1"/>
        <v>8.1699999999999964</v>
      </c>
      <c r="B62" s="348"/>
      <c r="C62" s="351"/>
      <c r="D62" s="361" t="str">
        <f>IF(U_Sort!B62="z","",U_Sort!C62 &amp; " = "&amp;U_Sort!B62)</f>
        <v/>
      </c>
      <c r="E62" s="362"/>
      <c r="G62" s="12"/>
      <c r="H62" s="12"/>
      <c r="I62" s="12"/>
      <c r="J62" s="12"/>
      <c r="K62" s="12"/>
      <c r="L62" s="12"/>
      <c r="M62" s="12"/>
    </row>
    <row r="63" spans="1:13" ht="13.9" hidden="1" customHeight="1" x14ac:dyDescent="0.25">
      <c r="A63" s="228">
        <f t="shared" si="1"/>
        <v>8.1799999999999962</v>
      </c>
      <c r="B63" s="348"/>
      <c r="C63" s="351"/>
      <c r="D63" s="361" t="str">
        <f>IF(U_Sort!B63="z","",U_Sort!C63 &amp; " = "&amp;U_Sort!B63)</f>
        <v/>
      </c>
      <c r="E63" s="362"/>
      <c r="G63" s="12"/>
      <c r="H63" s="12"/>
      <c r="I63" s="12"/>
      <c r="J63" s="12"/>
      <c r="K63" s="12"/>
      <c r="L63" s="12"/>
      <c r="M63" s="12"/>
    </row>
    <row r="64" spans="1:13" ht="13.9" hidden="1" customHeight="1" x14ac:dyDescent="0.25">
      <c r="A64" s="228">
        <f t="shared" si="1"/>
        <v>8.1899999999999959</v>
      </c>
      <c r="B64" s="348"/>
      <c r="C64" s="351"/>
      <c r="D64" s="361" t="str">
        <f>IF(U_Sort!B64="z","",U_Sort!C64 &amp; " = "&amp;U_Sort!B64)</f>
        <v/>
      </c>
      <c r="E64" s="362"/>
      <c r="G64" s="12"/>
      <c r="H64" s="12"/>
      <c r="I64" s="12"/>
      <c r="J64" s="12"/>
      <c r="K64" s="12"/>
      <c r="L64" s="12"/>
      <c r="M64" s="12"/>
    </row>
    <row r="65" spans="1:14" ht="13.9" hidden="1" customHeight="1" thickBot="1" x14ac:dyDescent="0.3">
      <c r="A65" s="227">
        <f t="shared" si="1"/>
        <v>8.1999999999999957</v>
      </c>
      <c r="B65" s="348"/>
      <c r="C65" s="351"/>
      <c r="D65" s="361" t="str">
        <f>IF(U_Sort!B65="z","",U_Sort!C65 &amp; " = "&amp;U_Sort!B65)</f>
        <v/>
      </c>
      <c r="E65" s="362"/>
      <c r="G65" s="12"/>
      <c r="H65" s="12"/>
      <c r="I65" s="12"/>
      <c r="J65" s="12"/>
      <c r="K65" s="12"/>
      <c r="L65" s="12"/>
      <c r="M65" s="12"/>
    </row>
    <row r="66" spans="1:14" ht="13.9" hidden="1" customHeight="1" x14ac:dyDescent="0.25">
      <c r="A66" s="228">
        <f t="shared" si="1"/>
        <v>8.2099999999999955</v>
      </c>
      <c r="B66" s="348"/>
      <c r="C66" s="351"/>
      <c r="D66" s="361" t="str">
        <f>IF(U_Sort!B66="z","",U_Sort!C66 &amp; " = "&amp;U_Sort!B66)</f>
        <v/>
      </c>
      <c r="E66" s="362"/>
      <c r="G66" s="12"/>
      <c r="H66" s="12"/>
      <c r="I66" s="12"/>
      <c r="J66" s="12"/>
      <c r="K66" s="12"/>
      <c r="L66" s="12"/>
      <c r="M66" s="12"/>
    </row>
    <row r="67" spans="1:14" ht="13.9" hidden="1" customHeight="1" x14ac:dyDescent="0.25">
      <c r="A67" s="228">
        <f t="shared" si="1"/>
        <v>8.2199999999999953</v>
      </c>
      <c r="B67" s="348"/>
      <c r="C67" s="351"/>
      <c r="D67" s="361" t="str">
        <f>IF(U_Sort!B67="z","",U_Sort!C67 &amp; " = "&amp;U_Sort!B67)</f>
        <v/>
      </c>
      <c r="E67" s="362"/>
      <c r="G67" s="12"/>
      <c r="H67" s="12"/>
      <c r="I67" s="12"/>
      <c r="J67" s="12"/>
      <c r="K67" s="12"/>
      <c r="L67" s="12"/>
      <c r="M67" s="12"/>
    </row>
    <row r="68" spans="1:14" ht="13.9" hidden="1" customHeight="1" x14ac:dyDescent="0.25">
      <c r="A68" s="228">
        <f t="shared" si="1"/>
        <v>8.2299999999999951</v>
      </c>
      <c r="B68" s="348"/>
      <c r="C68" s="351"/>
      <c r="D68" s="361" t="str">
        <f>IF(U_Sort!B68="z","",U_Sort!C68 &amp; " = "&amp;U_Sort!B68)</f>
        <v/>
      </c>
      <c r="E68" s="362"/>
      <c r="G68" s="12"/>
      <c r="H68" s="12"/>
      <c r="I68" s="12"/>
      <c r="J68" s="12"/>
      <c r="K68" s="12"/>
      <c r="L68" s="12"/>
      <c r="M68" s="12"/>
    </row>
    <row r="69" spans="1:14" ht="13.9" hidden="1" customHeight="1" x14ac:dyDescent="0.25">
      <c r="A69" s="228">
        <f t="shared" si="1"/>
        <v>8.2399999999999949</v>
      </c>
      <c r="B69" s="348"/>
      <c r="C69" s="351"/>
      <c r="D69" s="361" t="str">
        <f>IF(U_Sort!B69="z","",U_Sort!C69 &amp; " = "&amp;U_Sort!B69)</f>
        <v/>
      </c>
      <c r="E69" s="362"/>
      <c r="G69" s="12"/>
      <c r="H69" s="12"/>
      <c r="I69" s="12"/>
      <c r="J69" s="12"/>
      <c r="K69" s="12"/>
      <c r="L69" s="12"/>
      <c r="M69" s="12"/>
    </row>
    <row r="70" spans="1:14" ht="13.9" hidden="1" customHeight="1" x14ac:dyDescent="0.25">
      <c r="A70" s="228">
        <f t="shared" si="1"/>
        <v>8.2499999999999947</v>
      </c>
      <c r="B70" s="348"/>
      <c r="C70" s="351"/>
      <c r="D70" s="361" t="str">
        <f>IF(U_Sort!B70="z","",U_Sort!C70 &amp; " = "&amp;U_Sort!B70)</f>
        <v/>
      </c>
      <c r="E70" s="362"/>
      <c r="G70" s="12"/>
      <c r="H70" s="12"/>
      <c r="I70" s="12"/>
      <c r="J70" s="12"/>
      <c r="K70" s="12"/>
      <c r="L70" s="12"/>
      <c r="M70" s="12"/>
    </row>
    <row r="71" spans="1:14" ht="13.9" hidden="1" customHeight="1" x14ac:dyDescent="0.25">
      <c r="A71" s="228">
        <f t="shared" si="1"/>
        <v>8.2599999999999945</v>
      </c>
      <c r="B71" s="348"/>
      <c r="C71" s="351"/>
      <c r="D71" s="361" t="str">
        <f>IF(U_Sort!B71="z","",U_Sort!C71 &amp; " = "&amp;U_Sort!B71)</f>
        <v/>
      </c>
      <c r="E71" s="362"/>
      <c r="G71" s="12"/>
      <c r="H71" s="12"/>
      <c r="I71" s="12"/>
      <c r="J71" s="12"/>
      <c r="K71" s="12"/>
      <c r="L71" s="12"/>
      <c r="M71" s="12"/>
    </row>
    <row r="72" spans="1:14" ht="13.9" hidden="1" customHeight="1" x14ac:dyDescent="0.25">
      <c r="A72" s="228">
        <f t="shared" si="1"/>
        <v>8.2699999999999942</v>
      </c>
      <c r="B72" s="348"/>
      <c r="C72" s="351"/>
      <c r="D72" s="361" t="str">
        <f>IF(U_Sort!B72="z","",U_Sort!C72 &amp; " = "&amp;U_Sort!B72)</f>
        <v/>
      </c>
      <c r="E72" s="362"/>
      <c r="G72" s="12"/>
      <c r="H72" s="12"/>
      <c r="I72" s="12"/>
      <c r="J72" s="12"/>
      <c r="K72" s="12"/>
      <c r="L72" s="12"/>
      <c r="M72" s="12"/>
    </row>
    <row r="73" spans="1:14" ht="13.9" hidden="1" customHeight="1" x14ac:dyDescent="0.25">
      <c r="A73" s="228">
        <f t="shared" si="1"/>
        <v>8.279999999999994</v>
      </c>
      <c r="B73" s="348"/>
      <c r="C73" s="351"/>
      <c r="D73" s="361" t="str">
        <f>IF(U_Sort!B73="z","",U_Sort!C73 &amp; " = "&amp;U_Sort!B73)</f>
        <v/>
      </c>
      <c r="E73" s="362"/>
      <c r="G73" s="12"/>
      <c r="H73" s="12"/>
      <c r="I73" s="12"/>
      <c r="J73" s="12"/>
      <c r="K73" s="12"/>
      <c r="L73" s="12"/>
      <c r="M73" s="12"/>
    </row>
    <row r="74" spans="1:14" ht="13.9" hidden="1" customHeight="1" x14ac:dyDescent="0.25">
      <c r="A74" s="228">
        <f t="shared" si="1"/>
        <v>8.2899999999999938</v>
      </c>
      <c r="B74" s="348"/>
      <c r="C74" s="351"/>
      <c r="D74" s="361" t="str">
        <f>IF(U_Sort!B74="z","",U_Sort!C74 &amp; " = "&amp;U_Sort!B74)</f>
        <v/>
      </c>
      <c r="E74" s="362"/>
      <c r="G74" s="12"/>
      <c r="H74" s="12"/>
      <c r="I74" s="12"/>
      <c r="J74" s="12"/>
      <c r="K74" s="12"/>
      <c r="L74" s="12"/>
      <c r="M74" s="12"/>
    </row>
    <row r="75" spans="1:14" ht="13.9" hidden="1" customHeight="1" thickBot="1" x14ac:dyDescent="0.3">
      <c r="A75" s="227">
        <f t="shared" si="1"/>
        <v>8.2999999999999936</v>
      </c>
      <c r="B75" s="348"/>
      <c r="C75" s="352"/>
      <c r="D75" s="361" t="str">
        <f>IF(U_Sort!B75="z","",U_Sort!C75 &amp; " = "&amp;U_Sort!B75)</f>
        <v/>
      </c>
      <c r="E75" s="362"/>
      <c r="G75" s="12"/>
      <c r="H75" s="12"/>
      <c r="I75" s="12"/>
      <c r="J75" s="12"/>
      <c r="K75" s="12"/>
      <c r="L75" s="12"/>
      <c r="M75" s="12"/>
    </row>
    <row r="76" spans="1:14" s="9" customFormat="1" ht="72" customHeight="1" thickBot="1" x14ac:dyDescent="0.3">
      <c r="A76" s="230">
        <v>9</v>
      </c>
      <c r="B76" s="171" t="str">
        <f>"Question "&amp;A76</f>
        <v>Question 9</v>
      </c>
      <c r="C76" s="179" t="str">
        <f>VLOOKUP(A76,Uni,3,FALSE)</f>
        <v>Did this unit pass clearance on windowsills on the FIRST TRY?</v>
      </c>
      <c r="D76" s="365" t="s">
        <v>38</v>
      </c>
      <c r="E76" s="366"/>
      <c r="G76" s="18">
        <f>IF(D76="- not entered -",0,1)</f>
        <v>0</v>
      </c>
      <c r="H76" s="18"/>
      <c r="I76" s="15"/>
      <c r="J76" s="15"/>
      <c r="K76" s="15"/>
      <c r="L76" s="15"/>
      <c r="M76" s="15"/>
      <c r="N76" s="235"/>
    </row>
    <row r="77" spans="1:14" s="9" customFormat="1" ht="67.150000000000006" customHeight="1" thickBot="1" x14ac:dyDescent="0.3">
      <c r="A77" s="231">
        <v>10</v>
      </c>
      <c r="B77" s="129" t="str">
        <f>"Question "&amp;A77</f>
        <v>Question 10</v>
      </c>
      <c r="C77" s="178" t="str">
        <f>VLOOKUP(A77,Uni,3,FALSE)</f>
        <v>Did this unit pass clearance on windowsills on the SECOND TRY?</v>
      </c>
      <c r="D77" s="365" t="s">
        <v>38</v>
      </c>
      <c r="E77" s="366"/>
      <c r="G77" s="18">
        <f>IF(D77="- not entered -",0,1)</f>
        <v>0</v>
      </c>
      <c r="H77" s="18"/>
      <c r="I77" s="15"/>
      <c r="J77" s="15"/>
      <c r="K77" s="15"/>
      <c r="L77" s="15"/>
      <c r="M77" s="15"/>
      <c r="N77" s="235"/>
    </row>
    <row r="78" spans="1:14" ht="13.9" customHeight="1" thickTop="1" thickBot="1" x14ac:dyDescent="0.3">
      <c r="A78" s="231">
        <v>11</v>
      </c>
      <c r="B78" s="347" t="str">
        <f>"Question "&amp;A78</f>
        <v>Question 11</v>
      </c>
      <c r="C78" s="350" t="str">
        <f>VLOOKUP(A78,Uni,3,FALSE)</f>
        <v xml:space="preserve">Please identify the type of action taken to achieve clearance on windowsills in this unit AFTER ONE OR MORE CLEARANCE FAILURES: </v>
      </c>
      <c r="D78" s="357" t="str">
        <f>IF(I78=1,"- not applicable -",IF(U_Sort!B78="z","- not entered -",U_Sort!B78))</f>
        <v>- not entered -</v>
      </c>
      <c r="E78" s="358"/>
      <c r="G78" s="18">
        <f>IF(D78="- not entered -",0,1)</f>
        <v>0</v>
      </c>
      <c r="H78" s="18"/>
      <c r="I78" s="266">
        <v>0</v>
      </c>
      <c r="J78" s="120" t="s">
        <v>220</v>
      </c>
      <c r="K78" s="12"/>
      <c r="L78" s="12"/>
      <c r="M78" s="12"/>
      <c r="N78" s="235"/>
    </row>
    <row r="79" spans="1:14" ht="13.9" customHeight="1" thickTop="1" x14ac:dyDescent="0.25">
      <c r="A79" s="232">
        <f>A78+0.02</f>
        <v>11.02</v>
      </c>
      <c r="B79" s="348"/>
      <c r="C79" s="351"/>
      <c r="D79" s="361" t="str">
        <f>IF(U_Sort!B79="z","",U_Sort!B79)</f>
        <v/>
      </c>
      <c r="E79" s="362"/>
      <c r="G79" s="12"/>
      <c r="H79" s="12"/>
      <c r="I79" s="12"/>
      <c r="J79" s="12"/>
      <c r="K79" s="12"/>
      <c r="L79" s="12"/>
      <c r="M79" s="12"/>
    </row>
    <row r="80" spans="1:14" ht="13.9" customHeight="1" x14ac:dyDescent="0.25">
      <c r="A80" s="232">
        <f>A79+0.01</f>
        <v>11.03</v>
      </c>
      <c r="B80" s="348"/>
      <c r="C80" s="351"/>
      <c r="D80" s="361" t="str">
        <f>IF(U_Sort!B80="z","",U_Sort!B80)</f>
        <v/>
      </c>
      <c r="E80" s="362"/>
      <c r="G80" s="12"/>
      <c r="H80" s="12"/>
      <c r="I80" s="12"/>
      <c r="J80" s="12"/>
      <c r="K80" s="12"/>
      <c r="L80" s="12"/>
      <c r="M80" s="12"/>
    </row>
    <row r="81" spans="1:14" ht="64.150000000000006" customHeight="1" thickBot="1" x14ac:dyDescent="0.3">
      <c r="A81" s="232">
        <f>A80+0.01</f>
        <v>11.04</v>
      </c>
      <c r="B81" s="349"/>
      <c r="C81" s="352"/>
      <c r="D81" s="367" t="str">
        <f>IF(U_Sort!B81="z","",U_Sort!B81)</f>
        <v/>
      </c>
      <c r="E81" s="368"/>
      <c r="G81" s="12"/>
      <c r="H81" s="12"/>
      <c r="I81" s="12"/>
      <c r="J81" s="12"/>
      <c r="K81" s="12"/>
      <c r="L81" s="12"/>
      <c r="M81" s="12"/>
    </row>
    <row r="82" spans="1:14" ht="85.15" customHeight="1" thickBot="1" x14ac:dyDescent="0.3">
      <c r="A82" s="231">
        <v>12</v>
      </c>
      <c r="B82" s="171" t="str">
        <f>"Question "&amp;A82</f>
        <v>Question 12</v>
      </c>
      <c r="C82" s="179" t="str">
        <f>VLOOKUP(A82,Uni,3,FALSE)</f>
        <v>Identify the number of FINAL windowsill dust wipe clearance samples that were collected in this unit:</v>
      </c>
      <c r="D82" s="365" t="s">
        <v>38</v>
      </c>
      <c r="E82" s="366"/>
      <c r="G82" s="18">
        <f>IF(D82="- not entered -",0,1)</f>
        <v>0</v>
      </c>
      <c r="H82" s="18"/>
      <c r="I82" s="12"/>
      <c r="J82" s="12"/>
      <c r="K82" s="12"/>
      <c r="L82" s="12"/>
      <c r="M82" s="12"/>
      <c r="N82" s="235"/>
    </row>
    <row r="83" spans="1:14" ht="13.9" customHeight="1" x14ac:dyDescent="0.25">
      <c r="A83" s="231">
        <v>13</v>
      </c>
      <c r="B83" s="347" t="str">
        <f>"Question "&amp;A83</f>
        <v>Question 13</v>
      </c>
      <c r="C83" s="350" t="str">
        <f>VLOOKUP(A83,Uni,3,FALSE)</f>
        <v>Please enter the loading levels (µg/ft²) for each of the FINAL windowsill dust wipe clearance samples:</v>
      </c>
      <c r="D83" s="361" t="str">
        <f>IF(U_Sort!B83="z","- not entered -",U_Sort!C83 &amp; " = "&amp;U_Sort!B83)</f>
        <v>- not entered -</v>
      </c>
      <c r="E83" s="362"/>
      <c r="G83" s="18">
        <f>IF(D83="- not entered -",0,1)</f>
        <v>0</v>
      </c>
      <c r="H83" s="18"/>
      <c r="I83" s="12"/>
      <c r="J83" s="12"/>
      <c r="K83" s="12"/>
      <c r="L83" s="12"/>
      <c r="M83" s="12"/>
      <c r="N83" s="235"/>
    </row>
    <row r="84" spans="1:14" ht="13.9" customHeight="1" x14ac:dyDescent="0.25">
      <c r="A84" s="227">
        <f>A83+0.02</f>
        <v>13.02</v>
      </c>
      <c r="B84" s="348"/>
      <c r="C84" s="351"/>
      <c r="D84" s="361" t="str">
        <f>IF(U_Sort!B84="z","",U_Sort!C84 &amp; " = "&amp;U_Sort!B84)</f>
        <v/>
      </c>
      <c r="E84" s="362"/>
      <c r="G84" s="12"/>
      <c r="H84" s="12"/>
      <c r="I84" s="12"/>
      <c r="J84" s="12"/>
      <c r="K84" s="12"/>
      <c r="L84" s="12"/>
      <c r="M84" s="12"/>
    </row>
    <row r="85" spans="1:14" ht="13.9" customHeight="1" x14ac:dyDescent="0.25">
      <c r="A85" s="227">
        <f t="shared" ref="A85:A112" si="2">A84+0.01</f>
        <v>13.03</v>
      </c>
      <c r="B85" s="348"/>
      <c r="C85" s="351"/>
      <c r="D85" s="361" t="str">
        <f>IF(U_Sort!B85="z","",U_Sort!C85 &amp; " = "&amp;U_Sort!B85)</f>
        <v/>
      </c>
      <c r="E85" s="362"/>
      <c r="G85" s="12"/>
      <c r="H85" s="12"/>
      <c r="I85" s="12"/>
      <c r="J85" s="12"/>
      <c r="K85" s="12"/>
      <c r="L85" s="12"/>
      <c r="M85" s="12"/>
    </row>
    <row r="86" spans="1:14" ht="13.9" customHeight="1" x14ac:dyDescent="0.25">
      <c r="A86" s="227">
        <f t="shared" si="2"/>
        <v>13.04</v>
      </c>
      <c r="B86" s="348"/>
      <c r="C86" s="351"/>
      <c r="D86" s="361" t="str">
        <f>IF(U_Sort!B86="z","",U_Sort!C86 &amp; " = "&amp;U_Sort!B86)</f>
        <v/>
      </c>
      <c r="E86" s="362"/>
      <c r="G86" s="12"/>
      <c r="H86" s="12"/>
      <c r="I86" s="12"/>
      <c r="J86" s="12"/>
      <c r="K86" s="12"/>
      <c r="L86" s="12"/>
      <c r="M86" s="12"/>
    </row>
    <row r="87" spans="1:14" ht="13.9" customHeight="1" x14ac:dyDescent="0.25">
      <c r="A87" s="227">
        <f t="shared" si="2"/>
        <v>13.049999999999999</v>
      </c>
      <c r="B87" s="348"/>
      <c r="C87" s="351"/>
      <c r="D87" s="361" t="str">
        <f>IF(U_Sort!B87="z","",U_Sort!C87 &amp; " = "&amp;U_Sort!B87)</f>
        <v/>
      </c>
      <c r="E87" s="362"/>
      <c r="G87" s="12"/>
      <c r="H87" s="12"/>
      <c r="I87" s="12"/>
      <c r="J87" s="12"/>
      <c r="K87" s="12"/>
      <c r="L87" s="12"/>
      <c r="M87" s="12"/>
    </row>
    <row r="88" spans="1:14" ht="13.9" customHeight="1" x14ac:dyDescent="0.25">
      <c r="A88" s="227">
        <f t="shared" si="2"/>
        <v>13.059999999999999</v>
      </c>
      <c r="B88" s="348"/>
      <c r="C88" s="351"/>
      <c r="D88" s="361" t="str">
        <f>IF(U_Sort!B88="z","",U_Sort!C88 &amp; " = "&amp;U_Sort!B88)</f>
        <v/>
      </c>
      <c r="E88" s="362"/>
      <c r="G88" s="12"/>
      <c r="H88" s="12"/>
      <c r="I88" s="12"/>
      <c r="J88" s="12"/>
      <c r="K88" s="12"/>
      <c r="L88" s="12"/>
      <c r="M88" s="12"/>
    </row>
    <row r="89" spans="1:14" ht="13.9" customHeight="1" x14ac:dyDescent="0.25">
      <c r="A89" s="227">
        <f t="shared" si="2"/>
        <v>13.069999999999999</v>
      </c>
      <c r="B89" s="348"/>
      <c r="C89" s="351"/>
      <c r="D89" s="361" t="str">
        <f>IF(U_Sort!B89="z","",U_Sort!C89 &amp; " = "&amp;U_Sort!B89)</f>
        <v/>
      </c>
      <c r="E89" s="362"/>
      <c r="G89" s="12"/>
      <c r="H89" s="12"/>
      <c r="I89" s="12"/>
      <c r="J89" s="12"/>
      <c r="K89" s="12"/>
      <c r="L89" s="12"/>
      <c r="M89" s="12"/>
    </row>
    <row r="90" spans="1:14" ht="13.9" customHeight="1" x14ac:dyDescent="0.25">
      <c r="A90" s="227">
        <f t="shared" si="2"/>
        <v>13.079999999999998</v>
      </c>
      <c r="B90" s="348"/>
      <c r="C90" s="351"/>
      <c r="D90" s="361" t="str">
        <f>IF(U_Sort!B90="z","",U_Sort!C90 &amp; " = "&amp;U_Sort!B90)</f>
        <v/>
      </c>
      <c r="E90" s="362"/>
      <c r="G90" s="12"/>
      <c r="H90" s="12"/>
      <c r="I90" s="12"/>
      <c r="J90" s="12"/>
      <c r="K90" s="12"/>
      <c r="L90" s="12"/>
      <c r="M90" s="12"/>
    </row>
    <row r="91" spans="1:14" ht="13.9" customHeight="1" x14ac:dyDescent="0.25">
      <c r="A91" s="227">
        <f t="shared" si="2"/>
        <v>13.089999999999998</v>
      </c>
      <c r="B91" s="348"/>
      <c r="C91" s="351"/>
      <c r="D91" s="361" t="str">
        <f>IF(U_Sort!B91="z","",U_Sort!C91 &amp; " = "&amp;U_Sort!B91)</f>
        <v/>
      </c>
      <c r="E91" s="362"/>
      <c r="G91" s="12"/>
      <c r="H91" s="12"/>
      <c r="I91" s="12"/>
      <c r="J91" s="12"/>
      <c r="K91" s="12"/>
      <c r="L91" s="12"/>
      <c r="M91" s="12"/>
    </row>
    <row r="92" spans="1:14" ht="13.9" customHeight="1" thickBot="1" x14ac:dyDescent="0.3">
      <c r="A92" s="233">
        <f t="shared" si="2"/>
        <v>13.099999999999998</v>
      </c>
      <c r="B92" s="348"/>
      <c r="C92" s="351"/>
      <c r="D92" s="361" t="str">
        <f>IF(U_Sort!B92="z","",U_Sort!C92 &amp; " = "&amp;U_Sort!B92)</f>
        <v/>
      </c>
      <c r="E92" s="362"/>
      <c r="G92" s="12"/>
      <c r="H92" s="12"/>
      <c r="I92" s="12"/>
      <c r="J92" s="12"/>
      <c r="K92" s="12"/>
      <c r="L92" s="12"/>
      <c r="M92" s="12"/>
    </row>
    <row r="93" spans="1:14" ht="13.9" hidden="1" customHeight="1" x14ac:dyDescent="0.25">
      <c r="A93" s="227">
        <f t="shared" si="2"/>
        <v>13.109999999999998</v>
      </c>
      <c r="B93" s="348"/>
      <c r="C93" s="351"/>
      <c r="D93" s="361" t="str">
        <f>IF(U_Sort!B93="z","",U_Sort!C93 &amp; " = "&amp;U_Sort!B93)</f>
        <v/>
      </c>
      <c r="E93" s="362"/>
      <c r="G93" s="12"/>
      <c r="H93" s="12"/>
      <c r="I93" s="12"/>
      <c r="J93" s="12"/>
      <c r="K93" s="12"/>
      <c r="L93" s="12"/>
      <c r="M93" s="12"/>
    </row>
    <row r="94" spans="1:14" ht="13.9" hidden="1" customHeight="1" x14ac:dyDescent="0.25">
      <c r="A94" s="227">
        <f t="shared" si="2"/>
        <v>13.119999999999997</v>
      </c>
      <c r="B94" s="348"/>
      <c r="C94" s="351"/>
      <c r="D94" s="361" t="str">
        <f>IF(U_Sort!B94="z","",U_Sort!C94 &amp; " = "&amp;U_Sort!B94)</f>
        <v/>
      </c>
      <c r="E94" s="362"/>
      <c r="G94" s="12"/>
      <c r="H94" s="12"/>
      <c r="I94" s="12"/>
      <c r="J94" s="12"/>
      <c r="K94" s="12"/>
      <c r="L94" s="12"/>
      <c r="M94" s="12"/>
    </row>
    <row r="95" spans="1:14" ht="13.9" hidden="1" customHeight="1" x14ac:dyDescent="0.25">
      <c r="A95" s="227">
        <f t="shared" si="2"/>
        <v>13.129999999999997</v>
      </c>
      <c r="B95" s="348"/>
      <c r="C95" s="351"/>
      <c r="D95" s="361" t="str">
        <f>IF(U_Sort!B95="z","",U_Sort!C95 &amp; " = "&amp;U_Sort!B95)</f>
        <v/>
      </c>
      <c r="E95" s="362"/>
      <c r="G95" s="12"/>
      <c r="H95" s="12"/>
      <c r="I95" s="12"/>
      <c r="J95" s="12"/>
      <c r="K95" s="12"/>
      <c r="L95" s="12"/>
      <c r="M95" s="12"/>
    </row>
    <row r="96" spans="1:14" ht="13.9" hidden="1" customHeight="1" x14ac:dyDescent="0.25">
      <c r="A96" s="227">
        <f t="shared" si="2"/>
        <v>13.139999999999997</v>
      </c>
      <c r="B96" s="348"/>
      <c r="C96" s="351"/>
      <c r="D96" s="361" t="str">
        <f>IF(U_Sort!B96="z","",U_Sort!C96 &amp; " = "&amp;U_Sort!B96)</f>
        <v/>
      </c>
      <c r="E96" s="362"/>
      <c r="G96" s="12"/>
      <c r="H96" s="12"/>
      <c r="I96" s="12"/>
      <c r="J96" s="12"/>
      <c r="K96" s="12"/>
      <c r="L96" s="12"/>
      <c r="M96" s="12"/>
    </row>
    <row r="97" spans="1:13" ht="13.9" hidden="1" customHeight="1" x14ac:dyDescent="0.25">
      <c r="A97" s="227">
        <f t="shared" si="2"/>
        <v>13.149999999999997</v>
      </c>
      <c r="B97" s="348"/>
      <c r="C97" s="351"/>
      <c r="D97" s="361" t="str">
        <f>IF(U_Sort!B97="z","",U_Sort!C97 &amp; " = "&amp;U_Sort!B97)</f>
        <v/>
      </c>
      <c r="E97" s="362"/>
      <c r="G97" s="12"/>
      <c r="H97" s="12"/>
      <c r="I97" s="12"/>
      <c r="J97" s="12"/>
      <c r="K97" s="12"/>
      <c r="L97" s="12"/>
      <c r="M97" s="12"/>
    </row>
    <row r="98" spans="1:13" ht="13.9" hidden="1" customHeight="1" x14ac:dyDescent="0.25">
      <c r="A98" s="227">
        <f t="shared" si="2"/>
        <v>13.159999999999997</v>
      </c>
      <c r="B98" s="348"/>
      <c r="C98" s="351"/>
      <c r="D98" s="361" t="str">
        <f>IF(U_Sort!B98="z","",U_Sort!C98 &amp; " = "&amp;U_Sort!B98)</f>
        <v/>
      </c>
      <c r="E98" s="362"/>
      <c r="G98" s="12"/>
      <c r="H98" s="12"/>
      <c r="I98" s="12"/>
      <c r="J98" s="12"/>
      <c r="K98" s="12"/>
      <c r="L98" s="12"/>
      <c r="M98" s="12"/>
    </row>
    <row r="99" spans="1:13" ht="13.9" hidden="1" customHeight="1" x14ac:dyDescent="0.25">
      <c r="A99" s="227">
        <f t="shared" si="2"/>
        <v>13.169999999999996</v>
      </c>
      <c r="B99" s="348"/>
      <c r="C99" s="351"/>
      <c r="D99" s="361" t="str">
        <f>IF(U_Sort!B99="z","",U_Sort!C99 &amp; " = "&amp;U_Sort!B99)</f>
        <v/>
      </c>
      <c r="E99" s="362"/>
      <c r="G99" s="12"/>
      <c r="H99" s="12"/>
      <c r="I99" s="12"/>
      <c r="J99" s="12"/>
      <c r="K99" s="12"/>
      <c r="L99" s="12"/>
      <c r="M99" s="12"/>
    </row>
    <row r="100" spans="1:13" ht="13.9" hidden="1" customHeight="1" x14ac:dyDescent="0.25">
      <c r="A100" s="227">
        <f t="shared" si="2"/>
        <v>13.179999999999996</v>
      </c>
      <c r="B100" s="348"/>
      <c r="C100" s="351"/>
      <c r="D100" s="361" t="str">
        <f>IF(U_Sort!B100="z","",U_Sort!C100 &amp; " = "&amp;U_Sort!B100)</f>
        <v/>
      </c>
      <c r="E100" s="362"/>
      <c r="G100" s="12"/>
      <c r="H100" s="12"/>
      <c r="I100" s="12"/>
      <c r="J100" s="12"/>
      <c r="K100" s="12"/>
      <c r="L100" s="12"/>
      <c r="M100" s="12"/>
    </row>
    <row r="101" spans="1:13" ht="13.9" hidden="1" customHeight="1" x14ac:dyDescent="0.25">
      <c r="A101" s="227">
        <f t="shared" si="2"/>
        <v>13.189999999999996</v>
      </c>
      <c r="B101" s="348"/>
      <c r="C101" s="351"/>
      <c r="D101" s="361" t="str">
        <f>IF(U_Sort!B101="z","",U_Sort!C101 &amp; " = "&amp;U_Sort!B101)</f>
        <v/>
      </c>
      <c r="E101" s="362"/>
      <c r="G101" s="12"/>
      <c r="H101" s="12"/>
      <c r="I101" s="12"/>
      <c r="J101" s="12"/>
      <c r="K101" s="12"/>
      <c r="L101" s="12"/>
      <c r="M101" s="12"/>
    </row>
    <row r="102" spans="1:13" ht="13.9" hidden="1" customHeight="1" x14ac:dyDescent="0.25">
      <c r="A102" s="227">
        <f t="shared" si="2"/>
        <v>13.199999999999996</v>
      </c>
      <c r="B102" s="348"/>
      <c r="C102" s="351"/>
      <c r="D102" s="361" t="str">
        <f>IF(U_Sort!B102="z","",U_Sort!C102 &amp; " = "&amp;U_Sort!B102)</f>
        <v/>
      </c>
      <c r="E102" s="362"/>
      <c r="G102" s="12"/>
      <c r="H102" s="12"/>
      <c r="I102" s="12"/>
      <c r="J102" s="12"/>
      <c r="K102" s="12"/>
      <c r="L102" s="12"/>
      <c r="M102" s="12"/>
    </row>
    <row r="103" spans="1:13" ht="13.9" hidden="1" customHeight="1" x14ac:dyDescent="0.25">
      <c r="A103" s="227">
        <f t="shared" si="2"/>
        <v>13.209999999999996</v>
      </c>
      <c r="B103" s="348"/>
      <c r="C103" s="351"/>
      <c r="D103" s="361" t="str">
        <f>IF(U_Sort!B103="z","",U_Sort!C103 &amp; " = "&amp;U_Sort!B103)</f>
        <v/>
      </c>
      <c r="E103" s="362"/>
      <c r="G103" s="12"/>
      <c r="H103" s="12"/>
      <c r="I103" s="12"/>
      <c r="J103" s="12"/>
      <c r="K103" s="12"/>
      <c r="L103" s="12"/>
      <c r="M103" s="12"/>
    </row>
    <row r="104" spans="1:13" ht="13.9" hidden="1" customHeight="1" x14ac:dyDescent="0.25">
      <c r="A104" s="227">
        <f t="shared" si="2"/>
        <v>13.219999999999995</v>
      </c>
      <c r="B104" s="348"/>
      <c r="C104" s="351"/>
      <c r="D104" s="361" t="str">
        <f>IF(U_Sort!B104="z","",U_Sort!C104 &amp; " = "&amp;U_Sort!B104)</f>
        <v/>
      </c>
      <c r="E104" s="362"/>
      <c r="G104" s="12"/>
      <c r="H104" s="12"/>
      <c r="I104" s="12"/>
      <c r="J104" s="12"/>
      <c r="K104" s="12"/>
      <c r="L104" s="12"/>
      <c r="M104" s="12"/>
    </row>
    <row r="105" spans="1:13" ht="13.9" hidden="1" customHeight="1" x14ac:dyDescent="0.25">
      <c r="A105" s="227">
        <f t="shared" si="2"/>
        <v>13.229999999999995</v>
      </c>
      <c r="B105" s="348"/>
      <c r="C105" s="351"/>
      <c r="D105" s="361" t="str">
        <f>IF(U_Sort!B105="z","",U_Sort!C105 &amp; " = "&amp;U_Sort!B105)</f>
        <v/>
      </c>
      <c r="E105" s="362"/>
      <c r="G105" s="12"/>
      <c r="H105" s="12"/>
      <c r="I105" s="12"/>
      <c r="J105" s="12"/>
      <c r="K105" s="12"/>
      <c r="L105" s="12"/>
      <c r="M105" s="12"/>
    </row>
    <row r="106" spans="1:13" ht="13.9" hidden="1" customHeight="1" x14ac:dyDescent="0.25">
      <c r="A106" s="227">
        <f t="shared" si="2"/>
        <v>13.239999999999995</v>
      </c>
      <c r="B106" s="348"/>
      <c r="C106" s="351"/>
      <c r="D106" s="361" t="str">
        <f>IF(U_Sort!B106="z","",U_Sort!C106 &amp; " = "&amp;U_Sort!B106)</f>
        <v/>
      </c>
      <c r="E106" s="362"/>
      <c r="G106" s="12"/>
      <c r="H106" s="12"/>
      <c r="I106" s="12"/>
      <c r="J106" s="12"/>
      <c r="K106" s="12"/>
      <c r="L106" s="12"/>
      <c r="M106" s="12"/>
    </row>
    <row r="107" spans="1:13" ht="13.9" hidden="1" customHeight="1" x14ac:dyDescent="0.25">
      <c r="A107" s="227">
        <f t="shared" si="2"/>
        <v>13.249999999999995</v>
      </c>
      <c r="B107" s="348"/>
      <c r="C107" s="351"/>
      <c r="D107" s="361" t="str">
        <f>IF(U_Sort!B107="z","",U_Sort!C107 &amp; " = "&amp;U_Sort!B107)</f>
        <v/>
      </c>
      <c r="E107" s="362"/>
      <c r="G107" s="12"/>
      <c r="H107" s="12"/>
      <c r="I107" s="12"/>
      <c r="J107" s="12"/>
      <c r="K107" s="12"/>
      <c r="L107" s="12"/>
      <c r="M107" s="12"/>
    </row>
    <row r="108" spans="1:13" ht="13.9" hidden="1" customHeight="1" x14ac:dyDescent="0.25">
      <c r="A108" s="227">
        <f t="shared" si="2"/>
        <v>13.259999999999994</v>
      </c>
      <c r="B108" s="348"/>
      <c r="C108" s="351"/>
      <c r="D108" s="361" t="str">
        <f>IF(U_Sort!B108="z","",U_Sort!C108 &amp; " = "&amp;U_Sort!B108)</f>
        <v/>
      </c>
      <c r="E108" s="362"/>
      <c r="G108" s="12"/>
      <c r="H108" s="12"/>
      <c r="I108" s="12"/>
      <c r="J108" s="12"/>
      <c r="K108" s="12"/>
      <c r="L108" s="12"/>
      <c r="M108" s="12"/>
    </row>
    <row r="109" spans="1:13" ht="13.9" hidden="1" customHeight="1" x14ac:dyDescent="0.25">
      <c r="A109" s="227">
        <f t="shared" si="2"/>
        <v>13.269999999999994</v>
      </c>
      <c r="B109" s="348"/>
      <c r="C109" s="351"/>
      <c r="D109" s="361" t="str">
        <f>IF(U_Sort!B109="z","",U_Sort!C109 &amp; " = "&amp;U_Sort!B109)</f>
        <v/>
      </c>
      <c r="E109" s="362"/>
      <c r="G109" s="12"/>
      <c r="H109" s="12"/>
      <c r="I109" s="12"/>
      <c r="J109" s="12"/>
      <c r="K109" s="12"/>
      <c r="L109" s="12"/>
      <c r="M109" s="12"/>
    </row>
    <row r="110" spans="1:13" ht="13.9" hidden="1" customHeight="1" x14ac:dyDescent="0.25">
      <c r="A110" s="227">
        <f t="shared" si="2"/>
        <v>13.279999999999994</v>
      </c>
      <c r="B110" s="348"/>
      <c r="C110" s="351"/>
      <c r="D110" s="361" t="str">
        <f>IF(U_Sort!B110="z","",U_Sort!C110 &amp; " = "&amp;U_Sort!B110)</f>
        <v/>
      </c>
      <c r="E110" s="362"/>
      <c r="G110" s="12"/>
      <c r="H110" s="12"/>
      <c r="I110" s="12"/>
      <c r="J110" s="12"/>
      <c r="K110" s="12"/>
      <c r="L110" s="12"/>
      <c r="M110" s="12"/>
    </row>
    <row r="111" spans="1:13" ht="13.9" hidden="1" customHeight="1" x14ac:dyDescent="0.25">
      <c r="A111" s="227">
        <f t="shared" si="2"/>
        <v>13.289999999999994</v>
      </c>
      <c r="B111" s="348"/>
      <c r="C111" s="351"/>
      <c r="D111" s="361" t="str">
        <f>IF(U_Sort!B111="z","",U_Sort!C111 &amp; " = "&amp;U_Sort!B111)</f>
        <v/>
      </c>
      <c r="E111" s="362"/>
      <c r="G111" s="12"/>
      <c r="H111" s="12"/>
      <c r="I111" s="12"/>
      <c r="J111" s="12"/>
      <c r="K111" s="12"/>
      <c r="L111" s="12"/>
      <c r="M111" s="12"/>
    </row>
    <row r="112" spans="1:13" ht="13.9" hidden="1" customHeight="1" thickBot="1" x14ac:dyDescent="0.3">
      <c r="A112" s="227">
        <f t="shared" si="2"/>
        <v>13.299999999999994</v>
      </c>
      <c r="B112" s="349"/>
      <c r="C112" s="352"/>
      <c r="D112" s="363" t="str">
        <f>IF(U_Sort!B112="z","",U_Sort!C112 &amp; " = "&amp;U_Sort!B112)</f>
        <v/>
      </c>
      <c r="E112" s="364"/>
      <c r="G112" s="12"/>
      <c r="H112" s="12"/>
      <c r="I112" s="12"/>
      <c r="J112" s="12"/>
      <c r="K112" s="12"/>
      <c r="L112" s="12"/>
      <c r="M112" s="12"/>
    </row>
    <row r="113" spans="1:14" s="9" customFormat="1" ht="69.599999999999994" customHeight="1" thickBot="1" x14ac:dyDescent="0.3">
      <c r="A113" s="229">
        <v>14</v>
      </c>
      <c r="B113" s="171" t="str">
        <f>"Question "&amp;A113</f>
        <v>Question 14</v>
      </c>
      <c r="C113" s="179" t="str">
        <f>VLOOKUP(A113,Uni,3,FALSE)</f>
        <v>Did this unit pass clearance on window troughs on the FIRST TRY?</v>
      </c>
      <c r="D113" s="365" t="s">
        <v>38</v>
      </c>
      <c r="E113" s="366"/>
      <c r="G113" s="18">
        <f>IF(D113="- not entered -",0,1)</f>
        <v>0</v>
      </c>
      <c r="H113" s="18"/>
      <c r="I113" s="15"/>
      <c r="J113" s="15"/>
      <c r="K113" s="15"/>
      <c r="L113" s="15"/>
      <c r="M113" s="15"/>
      <c r="N113" s="235"/>
    </row>
    <row r="114" spans="1:14" s="9" customFormat="1" ht="72.599999999999994" customHeight="1" thickBot="1" x14ac:dyDescent="0.3">
      <c r="A114" s="228">
        <v>15</v>
      </c>
      <c r="B114" s="171" t="str">
        <f>"Question "&amp;A114</f>
        <v>Question 15</v>
      </c>
      <c r="C114" s="179" t="str">
        <f>VLOOKUP(A114,Uni,3,FALSE)</f>
        <v>Did this unit pass clearance on window troughs on the SECOND TRY?</v>
      </c>
      <c r="D114" s="365" t="s">
        <v>38</v>
      </c>
      <c r="E114" s="366"/>
      <c r="G114" s="18">
        <f>IF(D114="- not entered -",0,1)</f>
        <v>0</v>
      </c>
      <c r="H114" s="18"/>
      <c r="I114" s="15"/>
      <c r="J114" s="15"/>
      <c r="K114" s="15"/>
      <c r="L114" s="15"/>
      <c r="M114" s="15"/>
      <c r="N114" s="235"/>
    </row>
    <row r="115" spans="1:14" ht="13.9" customHeight="1" thickTop="1" thickBot="1" x14ac:dyDescent="0.3">
      <c r="A115" s="228">
        <v>16</v>
      </c>
      <c r="B115" s="347" t="str">
        <f>"Question "&amp;A115</f>
        <v>Question 16</v>
      </c>
      <c r="C115" s="350" t="str">
        <f>VLOOKUP(A115,Uni,3,FALSE)</f>
        <v xml:space="preserve">Please identify the type of action taken to achieve clearance on window troughs in this unit AFTER ONE OR MORE CLEARANCE FAILURES: </v>
      </c>
      <c r="D115" s="357" t="str">
        <f>IF(I115=1,"- not applicable -",IF(U_Sort!B115="z","- not entered -",U_Sort!B115))</f>
        <v>- not entered -</v>
      </c>
      <c r="E115" s="358"/>
      <c r="G115" s="18">
        <f>IF(D115="- not entered -",0,1)</f>
        <v>0</v>
      </c>
      <c r="H115" s="18"/>
      <c r="I115" s="266">
        <v>0</v>
      </c>
      <c r="J115" s="120" t="s">
        <v>220</v>
      </c>
      <c r="K115" s="12"/>
      <c r="L115" s="12"/>
      <c r="M115" s="12"/>
      <c r="N115" s="235"/>
    </row>
    <row r="116" spans="1:14" ht="13.9" customHeight="1" thickTop="1" x14ac:dyDescent="0.25">
      <c r="A116" s="227">
        <f>A115+0.02</f>
        <v>16.02</v>
      </c>
      <c r="B116" s="348"/>
      <c r="C116" s="351"/>
      <c r="D116" s="361" t="str">
        <f>IF(U_Sort!B116="z","",U_Sort!B116)</f>
        <v/>
      </c>
      <c r="E116" s="362"/>
      <c r="G116" s="12"/>
      <c r="H116" s="12"/>
      <c r="I116" s="12"/>
      <c r="J116" s="12"/>
      <c r="K116" s="12"/>
      <c r="L116" s="12"/>
      <c r="M116" s="12"/>
    </row>
    <row r="117" spans="1:14" ht="13.9" customHeight="1" x14ac:dyDescent="0.25">
      <c r="A117" s="227">
        <f>A116+0.01</f>
        <v>16.03</v>
      </c>
      <c r="B117" s="348"/>
      <c r="C117" s="351"/>
      <c r="D117" s="361" t="str">
        <f>IF(U_Sort!B117="z","",U_Sort!B117)</f>
        <v/>
      </c>
      <c r="E117" s="362"/>
      <c r="G117" s="12"/>
      <c r="H117" s="12"/>
      <c r="I117" s="12"/>
      <c r="J117" s="12"/>
      <c r="K117" s="12"/>
      <c r="L117" s="12"/>
      <c r="M117" s="12"/>
    </row>
    <row r="118" spans="1:14" ht="13.9" customHeight="1" x14ac:dyDescent="0.25">
      <c r="A118" s="227">
        <f>A117+0.01</f>
        <v>16.040000000000003</v>
      </c>
      <c r="B118" s="348"/>
      <c r="C118" s="351"/>
      <c r="D118" s="361" t="str">
        <f>IF(U_Sort!B118="z","",U_Sort!B118)</f>
        <v/>
      </c>
      <c r="E118" s="362"/>
      <c r="G118" s="12"/>
      <c r="H118" s="12"/>
      <c r="I118" s="12"/>
      <c r="J118" s="12"/>
      <c r="K118" s="12"/>
      <c r="L118" s="12"/>
      <c r="M118" s="12"/>
    </row>
    <row r="119" spans="1:14" ht="47.45" customHeight="1" thickBot="1" x14ac:dyDescent="0.3">
      <c r="A119" s="227">
        <f>A118+0.01</f>
        <v>16.050000000000004</v>
      </c>
      <c r="B119" s="349"/>
      <c r="C119" s="352"/>
      <c r="D119" s="367" t="str">
        <f>IF(U_Sort!B119="z","",U_Sort!B119)</f>
        <v/>
      </c>
      <c r="E119" s="368"/>
      <c r="G119" s="12"/>
      <c r="H119" s="12"/>
      <c r="I119" s="12"/>
      <c r="J119" s="12"/>
      <c r="K119" s="12"/>
      <c r="L119" s="12"/>
      <c r="M119" s="12"/>
    </row>
    <row r="120" spans="1:14" ht="85.15" customHeight="1" thickBot="1" x14ac:dyDescent="0.3">
      <c r="A120" s="228">
        <v>17</v>
      </c>
      <c r="B120" s="171" t="str">
        <f>"Question "&amp;A120</f>
        <v>Question 17</v>
      </c>
      <c r="C120" s="179" t="str">
        <f>VLOOKUP(A120,Uni,3,FALSE)</f>
        <v>How many FINAL window trough dust wipe clearance samples were collected in this unit ?</v>
      </c>
      <c r="D120" s="365" t="s">
        <v>38</v>
      </c>
      <c r="E120" s="366"/>
      <c r="G120" s="18">
        <f>IF(D120="- not entered -",0,1)</f>
        <v>0</v>
      </c>
      <c r="H120" s="18"/>
      <c r="I120" s="12"/>
      <c r="J120" s="12"/>
      <c r="K120" s="12"/>
      <c r="L120" s="12"/>
      <c r="M120" s="12"/>
      <c r="N120" s="235"/>
    </row>
    <row r="121" spans="1:14" ht="13.9" customHeight="1" x14ac:dyDescent="0.25">
      <c r="A121" s="231">
        <v>18</v>
      </c>
      <c r="B121" s="347" t="str">
        <f>"Question "&amp;A121</f>
        <v>Question 18</v>
      </c>
      <c r="C121" s="350" t="str">
        <f>VLOOKUP(A121,Uni,3,FALSE)</f>
        <v>Please enter the loading levels (µg/ft²) for each of the FINAL window trough dust wipe clearance samples:</v>
      </c>
      <c r="D121" s="361" t="str">
        <f>IF(U_Sort!B121="z","- not entered -",U_Sort!C121 &amp; " = "&amp;U_Sort!B121)</f>
        <v>- not entered -</v>
      </c>
      <c r="E121" s="362"/>
      <c r="G121" s="18">
        <f>IF(D121="- not entered -",0,1)</f>
        <v>0</v>
      </c>
      <c r="H121" s="18"/>
      <c r="I121" s="12"/>
      <c r="J121" s="12"/>
      <c r="K121" s="12"/>
      <c r="L121" s="12"/>
      <c r="M121" s="12"/>
      <c r="N121" s="235"/>
    </row>
    <row r="122" spans="1:14" ht="13.9" customHeight="1" x14ac:dyDescent="0.25">
      <c r="A122" s="227">
        <f>A121+0.02</f>
        <v>18.02</v>
      </c>
      <c r="B122" s="348"/>
      <c r="C122" s="351"/>
      <c r="D122" s="361" t="str">
        <f>IF(U_Sort!B122="z","",U_Sort!C122 &amp; " = "&amp;U_Sort!B122)</f>
        <v/>
      </c>
      <c r="E122" s="362"/>
      <c r="G122" s="12"/>
      <c r="H122" s="12"/>
      <c r="I122" s="12"/>
      <c r="J122" s="12"/>
      <c r="K122" s="12"/>
      <c r="L122" s="12"/>
      <c r="M122" s="12"/>
    </row>
    <row r="123" spans="1:14" ht="13.9" customHeight="1" x14ac:dyDescent="0.25">
      <c r="A123" s="227">
        <f t="shared" ref="A123:A149" si="3">A122+0.01</f>
        <v>18.03</v>
      </c>
      <c r="B123" s="348"/>
      <c r="C123" s="351"/>
      <c r="D123" s="361" t="str">
        <f>IF(U_Sort!B123="z","",U_Sort!C123 &amp; " = "&amp;U_Sort!B123)</f>
        <v/>
      </c>
      <c r="E123" s="362"/>
      <c r="G123" s="12"/>
      <c r="H123" s="12"/>
      <c r="I123" s="12"/>
      <c r="J123" s="12"/>
      <c r="K123" s="12"/>
      <c r="L123" s="12"/>
      <c r="M123" s="12"/>
    </row>
    <row r="124" spans="1:14" ht="13.9" customHeight="1" x14ac:dyDescent="0.25">
      <c r="A124" s="227">
        <f t="shared" si="3"/>
        <v>18.040000000000003</v>
      </c>
      <c r="B124" s="348"/>
      <c r="C124" s="351"/>
      <c r="D124" s="361" t="str">
        <f>IF(U_Sort!B124="z","",U_Sort!C124 &amp; " = "&amp;U_Sort!B124)</f>
        <v/>
      </c>
      <c r="E124" s="362"/>
      <c r="G124" s="12"/>
      <c r="H124" s="12"/>
      <c r="I124" s="12"/>
      <c r="J124" s="12"/>
      <c r="K124" s="12"/>
      <c r="L124" s="12"/>
      <c r="M124" s="12"/>
    </row>
    <row r="125" spans="1:14" ht="13.9" customHeight="1" x14ac:dyDescent="0.25">
      <c r="A125" s="227">
        <f t="shared" si="3"/>
        <v>18.050000000000004</v>
      </c>
      <c r="B125" s="348"/>
      <c r="C125" s="351"/>
      <c r="D125" s="361" t="str">
        <f>IF(U_Sort!B125="z","",U_Sort!C125 &amp; " = "&amp;U_Sort!B125)</f>
        <v/>
      </c>
      <c r="E125" s="362"/>
      <c r="G125" s="12"/>
      <c r="H125" s="12"/>
      <c r="I125" s="12"/>
      <c r="J125" s="12"/>
      <c r="K125" s="12"/>
      <c r="L125" s="12"/>
      <c r="M125" s="12"/>
    </row>
    <row r="126" spans="1:14" ht="13.9" customHeight="1" x14ac:dyDescent="0.25">
      <c r="A126" s="227">
        <f t="shared" si="3"/>
        <v>18.060000000000006</v>
      </c>
      <c r="B126" s="348"/>
      <c r="C126" s="351"/>
      <c r="D126" s="361" t="str">
        <f>IF(U_Sort!B126="z","",U_Sort!C126 &amp; " = "&amp;U_Sort!B126)</f>
        <v/>
      </c>
      <c r="E126" s="362"/>
      <c r="G126" s="12"/>
      <c r="H126" s="12"/>
      <c r="I126" s="12"/>
      <c r="J126" s="12"/>
      <c r="K126" s="12"/>
      <c r="L126" s="12"/>
      <c r="M126" s="12"/>
    </row>
    <row r="127" spans="1:14" ht="13.9" customHeight="1" x14ac:dyDescent="0.25">
      <c r="A127" s="227">
        <f t="shared" si="3"/>
        <v>18.070000000000007</v>
      </c>
      <c r="B127" s="348"/>
      <c r="C127" s="351"/>
      <c r="D127" s="361" t="str">
        <f>IF(U_Sort!B127="z","",U_Sort!C127 &amp; " = "&amp;U_Sort!B127)</f>
        <v/>
      </c>
      <c r="E127" s="362"/>
      <c r="G127" s="12"/>
      <c r="H127" s="12"/>
      <c r="I127" s="12"/>
      <c r="J127" s="12"/>
      <c r="K127" s="12"/>
      <c r="L127" s="12"/>
      <c r="M127" s="12"/>
    </row>
    <row r="128" spans="1:14" ht="13.9" customHeight="1" x14ac:dyDescent="0.25">
      <c r="A128" s="227">
        <f t="shared" si="3"/>
        <v>18.080000000000009</v>
      </c>
      <c r="B128" s="348"/>
      <c r="C128" s="351"/>
      <c r="D128" s="361" t="str">
        <f>IF(U_Sort!B128="z","",U_Sort!C128 &amp; " = "&amp;U_Sort!B128)</f>
        <v/>
      </c>
      <c r="E128" s="362"/>
      <c r="G128" s="12"/>
      <c r="H128" s="12"/>
      <c r="I128" s="12"/>
      <c r="J128" s="12"/>
      <c r="K128" s="12"/>
      <c r="L128" s="12"/>
      <c r="M128" s="12"/>
    </row>
    <row r="129" spans="1:13" ht="13.9" customHeight="1" x14ac:dyDescent="0.25">
      <c r="A129" s="227">
        <f t="shared" si="3"/>
        <v>18.090000000000011</v>
      </c>
      <c r="B129" s="348"/>
      <c r="C129" s="351"/>
      <c r="D129" s="361" t="str">
        <f>IF(U_Sort!B129="z","",U_Sort!C129 &amp; " = "&amp;U_Sort!B129)</f>
        <v/>
      </c>
      <c r="E129" s="362"/>
      <c r="G129" s="12"/>
      <c r="H129" s="12"/>
      <c r="I129" s="12"/>
      <c r="J129" s="12"/>
      <c r="K129" s="12"/>
      <c r="L129" s="12"/>
      <c r="M129" s="12"/>
    </row>
    <row r="130" spans="1:13" ht="13.9" customHeight="1" x14ac:dyDescent="0.25">
      <c r="A130" s="227">
        <f t="shared" si="3"/>
        <v>18.100000000000012</v>
      </c>
      <c r="B130" s="348"/>
      <c r="C130" s="351"/>
      <c r="D130" s="361" t="str">
        <f>IF(U_Sort!B130="z","",U_Sort!C130 &amp; " = "&amp;U_Sort!B130)</f>
        <v/>
      </c>
      <c r="E130" s="362"/>
      <c r="G130" s="12"/>
      <c r="H130" s="12"/>
      <c r="I130" s="12"/>
      <c r="J130" s="12"/>
      <c r="K130" s="12"/>
      <c r="L130" s="12"/>
      <c r="M130" s="12"/>
    </row>
    <row r="131" spans="1:13" ht="13.9" hidden="1" customHeight="1" x14ac:dyDescent="0.25">
      <c r="A131" s="225">
        <f t="shared" si="3"/>
        <v>18.110000000000014</v>
      </c>
      <c r="B131" s="348"/>
      <c r="C131" s="351"/>
      <c r="D131" s="361" t="str">
        <f>IF(U_Sort!B131="z","",U_Sort!C131 &amp; " = "&amp;U_Sort!B131)</f>
        <v/>
      </c>
      <c r="E131" s="362"/>
      <c r="G131" s="12"/>
      <c r="H131" s="12"/>
      <c r="I131" s="12"/>
      <c r="J131" s="12"/>
      <c r="K131" s="12"/>
      <c r="L131" s="12"/>
      <c r="M131" s="12"/>
    </row>
    <row r="132" spans="1:13" ht="13.9" hidden="1" customHeight="1" x14ac:dyDescent="0.25">
      <c r="A132" s="225">
        <f t="shared" si="3"/>
        <v>18.120000000000015</v>
      </c>
      <c r="B132" s="348"/>
      <c r="C132" s="351"/>
      <c r="D132" s="361" t="str">
        <f>IF(U_Sort!B132="z","",U_Sort!C132 &amp; " = "&amp;U_Sort!B132)</f>
        <v/>
      </c>
      <c r="E132" s="362"/>
      <c r="G132" s="12"/>
      <c r="H132" s="12"/>
      <c r="I132" s="12"/>
      <c r="J132" s="12"/>
      <c r="K132" s="12"/>
      <c r="L132" s="12"/>
      <c r="M132" s="12"/>
    </row>
    <row r="133" spans="1:13" ht="13.9" hidden="1" customHeight="1" x14ac:dyDescent="0.25">
      <c r="A133" s="225">
        <f t="shared" si="3"/>
        <v>18.130000000000017</v>
      </c>
      <c r="B133" s="348"/>
      <c r="C133" s="351"/>
      <c r="D133" s="361" t="str">
        <f>IF(U_Sort!B133="z","",U_Sort!C133 &amp; " = "&amp;U_Sort!B133)</f>
        <v/>
      </c>
      <c r="E133" s="362"/>
      <c r="G133" s="12"/>
      <c r="H133" s="12"/>
      <c r="I133" s="12"/>
      <c r="J133" s="12"/>
      <c r="K133" s="12"/>
      <c r="L133" s="12"/>
      <c r="M133" s="12"/>
    </row>
    <row r="134" spans="1:13" ht="13.9" hidden="1" customHeight="1" x14ac:dyDescent="0.25">
      <c r="A134" s="225">
        <f t="shared" si="3"/>
        <v>18.140000000000018</v>
      </c>
      <c r="B134" s="348"/>
      <c r="C134" s="351"/>
      <c r="D134" s="361" t="str">
        <f>IF(U_Sort!B134="z","",U_Sort!C134 &amp; " = "&amp;U_Sort!B134)</f>
        <v/>
      </c>
      <c r="E134" s="362"/>
      <c r="G134" s="12"/>
      <c r="H134" s="12"/>
      <c r="I134" s="12"/>
      <c r="J134" s="12"/>
      <c r="K134" s="12"/>
      <c r="L134" s="12"/>
      <c r="M134" s="12"/>
    </row>
    <row r="135" spans="1:13" ht="13.9" hidden="1" customHeight="1" x14ac:dyDescent="0.25">
      <c r="A135" s="225">
        <f t="shared" si="3"/>
        <v>18.15000000000002</v>
      </c>
      <c r="B135" s="348"/>
      <c r="C135" s="351"/>
      <c r="D135" s="361" t="str">
        <f>IF(U_Sort!B135="z","",U_Sort!C135 &amp; " = "&amp;U_Sort!B135)</f>
        <v/>
      </c>
      <c r="E135" s="362"/>
      <c r="G135" s="12"/>
      <c r="H135" s="12"/>
      <c r="I135" s="12"/>
      <c r="J135" s="12"/>
      <c r="K135" s="12"/>
      <c r="L135" s="12"/>
      <c r="M135" s="12"/>
    </row>
    <row r="136" spans="1:13" ht="13.9" hidden="1" customHeight="1" x14ac:dyDescent="0.25">
      <c r="A136" s="225">
        <f t="shared" si="3"/>
        <v>18.160000000000021</v>
      </c>
      <c r="B136" s="348"/>
      <c r="C136" s="351"/>
      <c r="D136" s="361" t="str">
        <f>IF(U_Sort!B136="z","",U_Sort!C136 &amp; " = "&amp;U_Sort!B136)</f>
        <v/>
      </c>
      <c r="E136" s="362"/>
      <c r="G136" s="12"/>
      <c r="H136" s="12"/>
      <c r="I136" s="12"/>
      <c r="J136" s="12"/>
      <c r="K136" s="12"/>
      <c r="L136" s="12"/>
      <c r="M136" s="12"/>
    </row>
    <row r="137" spans="1:13" ht="13.9" hidden="1" customHeight="1" x14ac:dyDescent="0.25">
      <c r="A137" s="225">
        <f t="shared" si="3"/>
        <v>18.170000000000023</v>
      </c>
      <c r="B137" s="348"/>
      <c r="C137" s="351"/>
      <c r="D137" s="361" t="str">
        <f>IF(U_Sort!B137="z","",U_Sort!C137 &amp; " = "&amp;U_Sort!B137)</f>
        <v/>
      </c>
      <c r="E137" s="362"/>
      <c r="G137" s="12"/>
      <c r="H137" s="12"/>
      <c r="I137" s="12"/>
      <c r="J137" s="12"/>
      <c r="K137" s="12"/>
      <c r="L137" s="12"/>
      <c r="M137" s="12"/>
    </row>
    <row r="138" spans="1:13" ht="13.9" hidden="1" customHeight="1" x14ac:dyDescent="0.25">
      <c r="A138" s="225">
        <f t="shared" si="3"/>
        <v>18.180000000000025</v>
      </c>
      <c r="B138" s="348"/>
      <c r="C138" s="351"/>
      <c r="D138" s="361" t="str">
        <f>IF(U_Sort!B138="z","",U_Sort!C138 &amp; " = "&amp;U_Sort!B138)</f>
        <v/>
      </c>
      <c r="E138" s="362"/>
      <c r="G138" s="12"/>
      <c r="H138" s="12"/>
      <c r="I138" s="12"/>
      <c r="J138" s="12"/>
      <c r="K138" s="12"/>
      <c r="L138" s="12"/>
      <c r="M138" s="12"/>
    </row>
    <row r="139" spans="1:13" ht="13.9" hidden="1" customHeight="1" x14ac:dyDescent="0.25">
      <c r="A139" s="225">
        <f t="shared" si="3"/>
        <v>18.190000000000026</v>
      </c>
      <c r="B139" s="348"/>
      <c r="C139" s="351"/>
      <c r="D139" s="361" t="str">
        <f>IF(U_Sort!B139="z","",U_Sort!C139 &amp; " = "&amp;U_Sort!B139)</f>
        <v/>
      </c>
      <c r="E139" s="362"/>
      <c r="G139" s="12"/>
      <c r="H139" s="12"/>
      <c r="I139" s="12"/>
      <c r="J139" s="12"/>
      <c r="K139" s="12"/>
      <c r="L139" s="12"/>
      <c r="M139" s="12"/>
    </row>
    <row r="140" spans="1:13" ht="13.9" hidden="1" customHeight="1" x14ac:dyDescent="0.25">
      <c r="A140" s="225">
        <f t="shared" si="3"/>
        <v>18.200000000000028</v>
      </c>
      <c r="B140" s="348"/>
      <c r="C140" s="351"/>
      <c r="D140" s="361" t="str">
        <f>IF(U_Sort!B140="z","",U_Sort!C140 &amp; " = "&amp;U_Sort!B140)</f>
        <v/>
      </c>
      <c r="E140" s="362"/>
      <c r="G140" s="12"/>
      <c r="H140" s="12"/>
      <c r="I140" s="12"/>
      <c r="J140" s="12"/>
      <c r="K140" s="12"/>
      <c r="L140" s="12"/>
      <c r="M140" s="12"/>
    </row>
    <row r="141" spans="1:13" ht="13.9" hidden="1" customHeight="1" x14ac:dyDescent="0.25">
      <c r="A141" s="225">
        <f t="shared" si="3"/>
        <v>18.210000000000029</v>
      </c>
      <c r="B141" s="348"/>
      <c r="C141" s="351"/>
      <c r="D141" s="361" t="str">
        <f>IF(U_Sort!B141="z","",U_Sort!C141 &amp; " = "&amp;U_Sort!B141)</f>
        <v/>
      </c>
      <c r="E141" s="362"/>
      <c r="G141" s="12"/>
      <c r="H141" s="12"/>
      <c r="I141" s="12"/>
      <c r="J141" s="12"/>
      <c r="K141" s="12"/>
      <c r="L141" s="12"/>
      <c r="M141" s="12"/>
    </row>
    <row r="142" spans="1:13" ht="13.9" hidden="1" customHeight="1" x14ac:dyDescent="0.25">
      <c r="A142" s="225">
        <f t="shared" si="3"/>
        <v>18.220000000000031</v>
      </c>
      <c r="B142" s="348"/>
      <c r="C142" s="351"/>
      <c r="D142" s="361" t="str">
        <f>IF(U_Sort!B142="z","",U_Sort!C142 &amp; " = "&amp;U_Sort!B142)</f>
        <v/>
      </c>
      <c r="E142" s="362"/>
      <c r="G142" s="12"/>
      <c r="H142" s="12"/>
      <c r="I142" s="12"/>
      <c r="J142" s="12"/>
      <c r="K142" s="12"/>
      <c r="L142" s="12"/>
      <c r="M142" s="12"/>
    </row>
    <row r="143" spans="1:13" ht="13.9" hidden="1" customHeight="1" x14ac:dyDescent="0.25">
      <c r="A143" s="225">
        <f t="shared" si="3"/>
        <v>18.230000000000032</v>
      </c>
      <c r="B143" s="348"/>
      <c r="C143" s="351"/>
      <c r="D143" s="361" t="str">
        <f>IF(U_Sort!B143="z","",U_Sort!C143 &amp; " = "&amp;U_Sort!B143)</f>
        <v/>
      </c>
      <c r="E143" s="362"/>
      <c r="G143" s="12"/>
      <c r="H143" s="12"/>
      <c r="I143" s="12"/>
      <c r="J143" s="12"/>
      <c r="K143" s="12"/>
      <c r="L143" s="12"/>
      <c r="M143" s="12"/>
    </row>
    <row r="144" spans="1:13" ht="13.9" hidden="1" customHeight="1" x14ac:dyDescent="0.25">
      <c r="A144" s="225">
        <f t="shared" si="3"/>
        <v>18.240000000000034</v>
      </c>
      <c r="B144" s="348"/>
      <c r="C144" s="351"/>
      <c r="D144" s="361" t="str">
        <f>IF(U_Sort!B144="z","",U_Sort!C144 &amp; " = "&amp;U_Sort!B144)</f>
        <v/>
      </c>
      <c r="E144" s="362"/>
      <c r="G144" s="12"/>
      <c r="H144" s="12"/>
      <c r="I144" s="12"/>
      <c r="J144" s="12"/>
      <c r="K144" s="12"/>
      <c r="L144" s="12"/>
      <c r="M144" s="12"/>
    </row>
    <row r="145" spans="1:13" ht="13.9" hidden="1" customHeight="1" x14ac:dyDescent="0.25">
      <c r="A145" s="225">
        <f t="shared" si="3"/>
        <v>18.250000000000036</v>
      </c>
      <c r="B145" s="348"/>
      <c r="C145" s="351"/>
      <c r="D145" s="361" t="str">
        <f>IF(U_Sort!B145="z","",U_Sort!C145 &amp; " = "&amp;U_Sort!B145)</f>
        <v/>
      </c>
      <c r="E145" s="362"/>
      <c r="G145" s="12"/>
      <c r="H145" s="12"/>
      <c r="I145" s="12"/>
      <c r="J145" s="12"/>
      <c r="K145" s="12"/>
      <c r="L145" s="12"/>
      <c r="M145" s="12"/>
    </row>
    <row r="146" spans="1:13" ht="13.9" hidden="1" customHeight="1" x14ac:dyDescent="0.25">
      <c r="A146" s="225">
        <f t="shared" si="3"/>
        <v>18.260000000000037</v>
      </c>
      <c r="B146" s="348"/>
      <c r="C146" s="351"/>
      <c r="D146" s="361" t="str">
        <f>IF(U_Sort!B146="z","",U_Sort!C146 &amp; " = "&amp;U_Sort!B146)</f>
        <v/>
      </c>
      <c r="E146" s="362"/>
      <c r="G146" s="12"/>
      <c r="H146" s="12"/>
      <c r="I146" s="12"/>
      <c r="J146" s="12"/>
      <c r="K146" s="12"/>
      <c r="L146" s="12"/>
      <c r="M146" s="12"/>
    </row>
    <row r="147" spans="1:13" ht="13.9" hidden="1" customHeight="1" x14ac:dyDescent="0.25">
      <c r="A147" s="225">
        <f t="shared" si="3"/>
        <v>18.270000000000039</v>
      </c>
      <c r="B147" s="348"/>
      <c r="C147" s="351"/>
      <c r="D147" s="361" t="str">
        <f>IF(U_Sort!B147="z","",U_Sort!C147 &amp; " = "&amp;U_Sort!B147)</f>
        <v/>
      </c>
      <c r="E147" s="362"/>
      <c r="G147" s="12"/>
      <c r="H147" s="12"/>
      <c r="I147" s="12"/>
      <c r="J147" s="12"/>
      <c r="K147" s="12"/>
      <c r="L147" s="12"/>
      <c r="M147" s="12"/>
    </row>
    <row r="148" spans="1:13" ht="13.9" hidden="1" customHeight="1" x14ac:dyDescent="0.25">
      <c r="A148" s="225">
        <f t="shared" si="3"/>
        <v>18.28000000000004</v>
      </c>
      <c r="B148" s="348"/>
      <c r="C148" s="351"/>
      <c r="D148" s="361" t="str">
        <f>IF(U_Sort!B148="z","",U_Sort!C148 &amp; " = "&amp;U_Sort!B148)</f>
        <v/>
      </c>
      <c r="E148" s="362"/>
      <c r="G148" s="12"/>
      <c r="H148" s="12"/>
      <c r="I148" s="12"/>
      <c r="J148" s="12"/>
      <c r="K148" s="12"/>
      <c r="L148" s="12"/>
      <c r="M148" s="12"/>
    </row>
    <row r="149" spans="1:13" ht="13.9" hidden="1" customHeight="1" x14ac:dyDescent="0.25">
      <c r="A149" s="225">
        <f t="shared" si="3"/>
        <v>18.290000000000042</v>
      </c>
      <c r="B149" s="348"/>
      <c r="C149" s="351"/>
      <c r="D149" s="361" t="str">
        <f>IF(U_Sort!B149="z","",U_Sort!C149 &amp; " = "&amp;U_Sort!B149)</f>
        <v/>
      </c>
      <c r="E149" s="362"/>
      <c r="G149" s="12"/>
      <c r="H149" s="12"/>
      <c r="I149" s="12"/>
      <c r="J149" s="12"/>
      <c r="K149" s="12"/>
      <c r="L149" s="12"/>
      <c r="M149" s="12"/>
    </row>
    <row r="150" spans="1:13" ht="4.9000000000000004" customHeight="1" thickBot="1" x14ac:dyDescent="0.3">
      <c r="A150" s="12"/>
      <c r="B150" s="349"/>
      <c r="C150" s="352"/>
      <c r="D150" s="363" t="str">
        <f>IF(U_Sort!B150="z","",U_Sort!C150 &amp; " = "&amp;U_Sort!B150)</f>
        <v/>
      </c>
      <c r="E150" s="364"/>
      <c r="G150" s="12"/>
      <c r="H150" s="12"/>
      <c r="I150" s="12"/>
      <c r="J150" s="12"/>
      <c r="K150" s="12"/>
      <c r="L150" s="12"/>
      <c r="M150" s="12"/>
    </row>
    <row r="151" spans="1:13" x14ac:dyDescent="0.25">
      <c r="A151" s="12"/>
      <c r="B151" s="61"/>
      <c r="C151" s="61"/>
      <c r="D151" s="61"/>
      <c r="E151" s="61"/>
    </row>
  </sheetData>
  <mergeCells count="148">
    <mergeCell ref="D149:E149"/>
    <mergeCell ref="D150:E150"/>
    <mergeCell ref="D144:E144"/>
    <mergeCell ref="D145:E145"/>
    <mergeCell ref="D146:E146"/>
    <mergeCell ref="D147:E147"/>
    <mergeCell ref="D148:E148"/>
    <mergeCell ref="D139:E139"/>
    <mergeCell ref="D140:E140"/>
    <mergeCell ref="D141:E141"/>
    <mergeCell ref="D142:E142"/>
    <mergeCell ref="D143:E143"/>
    <mergeCell ref="D134:E134"/>
    <mergeCell ref="D135:E135"/>
    <mergeCell ref="D136:E136"/>
    <mergeCell ref="D137:E137"/>
    <mergeCell ref="D138:E138"/>
    <mergeCell ref="D129:E129"/>
    <mergeCell ref="D130:E130"/>
    <mergeCell ref="D131:E131"/>
    <mergeCell ref="D132:E132"/>
    <mergeCell ref="D133:E133"/>
    <mergeCell ref="D124:E124"/>
    <mergeCell ref="D125:E125"/>
    <mergeCell ref="D126:E126"/>
    <mergeCell ref="D127:E127"/>
    <mergeCell ref="D128:E128"/>
    <mergeCell ref="D119:E119"/>
    <mergeCell ref="D120:E120"/>
    <mergeCell ref="D121:E121"/>
    <mergeCell ref="D122:E122"/>
    <mergeCell ref="D123:E123"/>
    <mergeCell ref="D115:E115"/>
    <mergeCell ref="D116:E116"/>
    <mergeCell ref="D117:E117"/>
    <mergeCell ref="D118:E118"/>
    <mergeCell ref="D110:E110"/>
    <mergeCell ref="D111:E111"/>
    <mergeCell ref="D112:E112"/>
    <mergeCell ref="D113:E113"/>
    <mergeCell ref="D114:E114"/>
    <mergeCell ref="D105:E105"/>
    <mergeCell ref="D106:E106"/>
    <mergeCell ref="D107:E107"/>
    <mergeCell ref="D108:E108"/>
    <mergeCell ref="D109:E109"/>
    <mergeCell ref="D100:E100"/>
    <mergeCell ref="D101:E101"/>
    <mergeCell ref="D102:E102"/>
    <mergeCell ref="D103:E103"/>
    <mergeCell ref="D104:E104"/>
    <mergeCell ref="D95:E95"/>
    <mergeCell ref="D96:E96"/>
    <mergeCell ref="D97:E97"/>
    <mergeCell ref="D98:E98"/>
    <mergeCell ref="D99:E99"/>
    <mergeCell ref="D90:E90"/>
    <mergeCell ref="D91:E91"/>
    <mergeCell ref="D92:E92"/>
    <mergeCell ref="D93:E93"/>
    <mergeCell ref="D94:E94"/>
    <mergeCell ref="D85:E85"/>
    <mergeCell ref="D86:E86"/>
    <mergeCell ref="D87:E87"/>
    <mergeCell ref="D88:E88"/>
    <mergeCell ref="D89:E89"/>
    <mergeCell ref="D82:E82"/>
    <mergeCell ref="D83:E83"/>
    <mergeCell ref="D84:E84"/>
    <mergeCell ref="D77:E77"/>
    <mergeCell ref="D78:E78"/>
    <mergeCell ref="D79:E79"/>
    <mergeCell ref="D80:E80"/>
    <mergeCell ref="D81:E81"/>
    <mergeCell ref="D72:E72"/>
    <mergeCell ref="D73:E73"/>
    <mergeCell ref="D74:E74"/>
    <mergeCell ref="D75:E75"/>
    <mergeCell ref="D76:E76"/>
    <mergeCell ref="D67:E67"/>
    <mergeCell ref="D68:E68"/>
    <mergeCell ref="D69:E69"/>
    <mergeCell ref="D70:E70"/>
    <mergeCell ref="D71:E71"/>
    <mergeCell ref="D63:E63"/>
    <mergeCell ref="D64:E64"/>
    <mergeCell ref="D65:E65"/>
    <mergeCell ref="D66:E66"/>
    <mergeCell ref="D57:E57"/>
    <mergeCell ref="D58:E58"/>
    <mergeCell ref="D59:E59"/>
    <mergeCell ref="D60:E60"/>
    <mergeCell ref="D61:E61"/>
    <mergeCell ref="D54:E54"/>
    <mergeCell ref="D55:E55"/>
    <mergeCell ref="D56:E56"/>
    <mergeCell ref="D47:E47"/>
    <mergeCell ref="D48:E48"/>
    <mergeCell ref="D49:E49"/>
    <mergeCell ref="D50:E50"/>
    <mergeCell ref="D51:E51"/>
    <mergeCell ref="D62:E62"/>
    <mergeCell ref="D53:E53"/>
    <mergeCell ref="D52:E52"/>
    <mergeCell ref="D10:E10"/>
    <mergeCell ref="B9:E9"/>
    <mergeCell ref="D25:E25"/>
    <mergeCell ref="D26:E26"/>
    <mergeCell ref="D27:E27"/>
    <mergeCell ref="D28:E28"/>
    <mergeCell ref="D29:E29"/>
    <mergeCell ref="C11:C17"/>
    <mergeCell ref="C18:C24"/>
    <mergeCell ref="B11:B17"/>
    <mergeCell ref="B18:B24"/>
    <mergeCell ref="B25:B37"/>
    <mergeCell ref="C25:C37"/>
    <mergeCell ref="D30:E30"/>
    <mergeCell ref="D31:E31"/>
    <mergeCell ref="D32:E32"/>
    <mergeCell ref="D33:E33"/>
    <mergeCell ref="D34:E34"/>
    <mergeCell ref="D35:E35"/>
    <mergeCell ref="D36:E36"/>
    <mergeCell ref="D37:E37"/>
    <mergeCell ref="D11:E17"/>
    <mergeCell ref="D18:E24"/>
    <mergeCell ref="B115:B119"/>
    <mergeCell ref="B121:B150"/>
    <mergeCell ref="B40:B44"/>
    <mergeCell ref="C40:C44"/>
    <mergeCell ref="B46:B75"/>
    <mergeCell ref="B78:B81"/>
    <mergeCell ref="B83:B112"/>
    <mergeCell ref="C115:C119"/>
    <mergeCell ref="C121:C150"/>
    <mergeCell ref="C83:C112"/>
    <mergeCell ref="C78:C81"/>
    <mergeCell ref="C46:C75"/>
    <mergeCell ref="D42:E42"/>
    <mergeCell ref="D43:E43"/>
    <mergeCell ref="D44:E44"/>
    <mergeCell ref="D45:E45"/>
    <mergeCell ref="D46:E46"/>
    <mergeCell ref="D38:E38"/>
    <mergeCell ref="D39:E39"/>
    <mergeCell ref="D40:E40"/>
    <mergeCell ref="D41:E41"/>
  </mergeCells>
  <pageMargins left="0.7" right="0.45" top="0.51" bottom="0.57999999999999996" header="0.3" footer="0.3"/>
  <pageSetup orientation="portrait" horizontalDpi="0" verticalDpi="0" r:id="rId1"/>
  <headerFooter>
    <oddFooter>&amp;C&amp;P of &amp;N&amp;R&amp;D &amp;T</oddFooter>
  </headerFooter>
  <rowBreaks count="3" manualBreakCount="3">
    <brk id="44" min="1" max="4" man="1"/>
    <brk id="81" max="16383" man="1"/>
    <brk id="119" min="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PrintUnitQs">
                <anchor moveWithCells="1" sizeWithCells="1">
                  <from>
                    <xdr:col>1</xdr:col>
                    <xdr:colOff>47625</xdr:colOff>
                    <xdr:row>0</xdr:row>
                    <xdr:rowOff>228600</xdr:rowOff>
                  </from>
                  <to>
                    <xdr:col>2</xdr:col>
                    <xdr:colOff>323850</xdr:colOff>
                    <xdr:row>5</xdr:row>
                    <xdr:rowOff>0</xdr:rowOff>
                  </to>
                </anchor>
              </controlPr>
            </control>
          </mc:Choice>
        </mc:AlternateContent>
        <mc:AlternateContent xmlns:mc="http://schemas.openxmlformats.org/markup-compatibility/2006">
          <mc:Choice Requires="x14">
            <control shapeId="4099" r:id="rId5" name="Button 3">
              <controlPr defaultSize="0" print="0" autoFill="0" autoPict="0" macro="[0]!GetUnitTyp">
                <anchor moveWithCells="1" sizeWithCells="1">
                  <from>
                    <xdr:col>2</xdr:col>
                    <xdr:colOff>133350</xdr:colOff>
                    <xdr:row>11</xdr:row>
                    <xdr:rowOff>152400</xdr:rowOff>
                  </from>
                  <to>
                    <xdr:col>2</xdr:col>
                    <xdr:colOff>2190750</xdr:colOff>
                    <xdr:row>13</xdr:row>
                    <xdr:rowOff>38100</xdr:rowOff>
                  </to>
                </anchor>
              </controlPr>
            </control>
          </mc:Choice>
        </mc:AlternateContent>
        <mc:AlternateContent xmlns:mc="http://schemas.openxmlformats.org/markup-compatibility/2006">
          <mc:Choice Requires="x14">
            <control shapeId="4121" r:id="rId6" name="Button 25">
              <controlPr defaultSize="0" print="0" autoFill="0" autoPict="0" macro="[0]!CentralControl">
                <anchor moveWithCells="1" sizeWithCells="1">
                  <from>
                    <xdr:col>2</xdr:col>
                    <xdr:colOff>1009650</xdr:colOff>
                    <xdr:row>0</xdr:row>
                    <xdr:rowOff>257175</xdr:rowOff>
                  </from>
                  <to>
                    <xdr:col>4</xdr:col>
                    <xdr:colOff>400050</xdr:colOff>
                    <xdr:row>1</xdr:row>
                    <xdr:rowOff>247650</xdr:rowOff>
                  </to>
                </anchor>
              </controlPr>
            </control>
          </mc:Choice>
        </mc:AlternateContent>
        <mc:AlternateContent xmlns:mc="http://schemas.openxmlformats.org/markup-compatibility/2006">
          <mc:Choice Requires="x14">
            <control shapeId="4122" r:id="rId7" name="Button 26">
              <controlPr defaultSize="0" print="0" autoFill="0" autoPict="0" macro="[0]!StoreWorkBook">
                <anchor moveWithCells="1" sizeWithCells="1">
                  <from>
                    <xdr:col>4</xdr:col>
                    <xdr:colOff>923925</xdr:colOff>
                    <xdr:row>0</xdr:row>
                    <xdr:rowOff>104775</xdr:rowOff>
                  </from>
                  <to>
                    <xdr:col>4</xdr:col>
                    <xdr:colOff>2076450</xdr:colOff>
                    <xdr:row>4</xdr:row>
                    <xdr:rowOff>171450</xdr:rowOff>
                  </to>
                </anchor>
              </controlPr>
            </control>
          </mc:Choice>
        </mc:AlternateContent>
        <mc:AlternateContent xmlns:mc="http://schemas.openxmlformats.org/markup-compatibility/2006">
          <mc:Choice Requires="x14">
            <control shapeId="4123" r:id="rId8" name="Button 27">
              <controlPr defaultSize="0" print="0" autoFill="0" autoPict="0" macro="[0]!GetUnitAge">
                <anchor moveWithCells="1" sizeWithCells="1">
                  <from>
                    <xdr:col>2</xdr:col>
                    <xdr:colOff>104775</xdr:colOff>
                    <xdr:row>19</xdr:row>
                    <xdr:rowOff>104775</xdr:rowOff>
                  </from>
                  <to>
                    <xdr:col>2</xdr:col>
                    <xdr:colOff>2162175</xdr:colOff>
                    <xdr:row>21</xdr:row>
                    <xdr:rowOff>9525</xdr:rowOff>
                  </to>
                </anchor>
              </controlPr>
            </control>
          </mc:Choice>
        </mc:AlternateContent>
        <mc:AlternateContent xmlns:mc="http://schemas.openxmlformats.org/markup-compatibility/2006">
          <mc:Choice Requires="x14">
            <control shapeId="4125" r:id="rId9" name="Button 29">
              <controlPr defaultSize="0" print="0" autoFill="0" autoPict="0" macro="[0]!GetUnitClean">
                <anchor moveWithCells="1" sizeWithCells="1">
                  <from>
                    <xdr:col>2</xdr:col>
                    <xdr:colOff>142875</xdr:colOff>
                    <xdr:row>30</xdr:row>
                    <xdr:rowOff>171450</xdr:rowOff>
                  </from>
                  <to>
                    <xdr:col>2</xdr:col>
                    <xdr:colOff>2228850</xdr:colOff>
                    <xdr:row>32</xdr:row>
                    <xdr:rowOff>19050</xdr:rowOff>
                  </to>
                </anchor>
              </controlPr>
            </control>
          </mc:Choice>
        </mc:AlternateContent>
        <mc:AlternateContent xmlns:mc="http://schemas.openxmlformats.org/markup-compatibility/2006">
          <mc:Choice Requires="x14">
            <control shapeId="4126" r:id="rId10" name="Button 30">
              <controlPr defaultSize="0" print="0" autoFill="0" autoPict="0" macro="[0]!GetUnitWSFail">
                <anchor moveWithCells="1" sizeWithCells="1">
                  <from>
                    <xdr:col>2</xdr:col>
                    <xdr:colOff>133350</xdr:colOff>
                    <xdr:row>75</xdr:row>
                    <xdr:rowOff>590550</xdr:rowOff>
                  </from>
                  <to>
                    <xdr:col>2</xdr:col>
                    <xdr:colOff>2133600</xdr:colOff>
                    <xdr:row>75</xdr:row>
                    <xdr:rowOff>790575</xdr:rowOff>
                  </to>
                </anchor>
              </controlPr>
            </control>
          </mc:Choice>
        </mc:AlternateContent>
        <mc:AlternateContent xmlns:mc="http://schemas.openxmlformats.org/markup-compatibility/2006">
          <mc:Choice Requires="x14">
            <control shapeId="4135" r:id="rId11" name="Button 39">
              <controlPr defaultSize="0" print="0" autoFill="0" autoPict="0" macro="[0]!GetUnitFLevels">
                <anchor moveWithCells="1" sizeWithCells="1">
                  <from>
                    <xdr:col>2</xdr:col>
                    <xdr:colOff>142875</xdr:colOff>
                    <xdr:row>49</xdr:row>
                    <xdr:rowOff>95250</xdr:rowOff>
                  </from>
                  <to>
                    <xdr:col>2</xdr:col>
                    <xdr:colOff>2162175</xdr:colOff>
                    <xdr:row>50</xdr:row>
                    <xdr:rowOff>142875</xdr:rowOff>
                  </to>
                </anchor>
              </controlPr>
            </control>
          </mc:Choice>
        </mc:AlternateContent>
        <mc:AlternateContent xmlns:mc="http://schemas.openxmlformats.org/markup-compatibility/2006">
          <mc:Choice Requires="x14">
            <control shapeId="4136" r:id="rId12" name="Button 40">
              <controlPr defaultSize="0" print="0" autoFill="0" autoPict="0" macro="[0]!GetUnitFCount">
                <anchor moveWithCells="1" sizeWithCells="1">
                  <from>
                    <xdr:col>2</xdr:col>
                    <xdr:colOff>133350</xdr:colOff>
                    <xdr:row>44</xdr:row>
                    <xdr:rowOff>742950</xdr:rowOff>
                  </from>
                  <to>
                    <xdr:col>2</xdr:col>
                    <xdr:colOff>2200275</xdr:colOff>
                    <xdr:row>44</xdr:row>
                    <xdr:rowOff>971550</xdr:rowOff>
                  </to>
                </anchor>
              </controlPr>
            </control>
          </mc:Choice>
        </mc:AlternateContent>
        <mc:AlternateContent xmlns:mc="http://schemas.openxmlformats.org/markup-compatibility/2006">
          <mc:Choice Requires="x14">
            <control shapeId="4138" r:id="rId13" name="Button 42">
              <controlPr defaultSize="0" print="0" autoFill="0" autoPict="0" macro="[0]!GetUnitFFail">
                <anchor moveWithCells="1" sizeWithCells="1">
                  <from>
                    <xdr:col>2</xdr:col>
                    <xdr:colOff>161925</xdr:colOff>
                    <xdr:row>37</xdr:row>
                    <xdr:rowOff>552450</xdr:rowOff>
                  </from>
                  <to>
                    <xdr:col>2</xdr:col>
                    <xdr:colOff>2171700</xdr:colOff>
                    <xdr:row>37</xdr:row>
                    <xdr:rowOff>762000</xdr:rowOff>
                  </to>
                </anchor>
              </controlPr>
            </control>
          </mc:Choice>
        </mc:AlternateContent>
        <mc:AlternateContent xmlns:mc="http://schemas.openxmlformats.org/markup-compatibility/2006">
          <mc:Choice Requires="x14">
            <control shapeId="4139" r:id="rId14" name="Button 43">
              <controlPr defaultSize="0" print="0" autoFill="0" autoPict="0" macro="[0]!GetUnitFFailAgain">
                <anchor moveWithCells="1" sizeWithCells="1">
                  <from>
                    <xdr:col>2</xdr:col>
                    <xdr:colOff>142875</xdr:colOff>
                    <xdr:row>38</xdr:row>
                    <xdr:rowOff>533400</xdr:rowOff>
                  </from>
                  <to>
                    <xdr:col>2</xdr:col>
                    <xdr:colOff>2181225</xdr:colOff>
                    <xdr:row>38</xdr:row>
                    <xdr:rowOff>742950</xdr:rowOff>
                  </to>
                </anchor>
              </controlPr>
            </control>
          </mc:Choice>
        </mc:AlternateContent>
        <mc:AlternateContent xmlns:mc="http://schemas.openxmlformats.org/markup-compatibility/2006">
          <mc:Choice Requires="x14">
            <control shapeId="4140" r:id="rId15" name="Button 44">
              <controlPr defaultSize="0" print="0" autoFill="0" autoPict="0" macro="[0]!GetUnitFAction">
                <anchor moveWithCells="1" sizeWithCells="1">
                  <from>
                    <xdr:col>2</xdr:col>
                    <xdr:colOff>133350</xdr:colOff>
                    <xdr:row>43</xdr:row>
                    <xdr:rowOff>266700</xdr:rowOff>
                  </from>
                  <to>
                    <xdr:col>2</xdr:col>
                    <xdr:colOff>2200275</xdr:colOff>
                    <xdr:row>43</xdr:row>
                    <xdr:rowOff>476250</xdr:rowOff>
                  </to>
                </anchor>
              </controlPr>
            </control>
          </mc:Choice>
        </mc:AlternateContent>
        <mc:AlternateContent xmlns:mc="http://schemas.openxmlformats.org/markup-compatibility/2006">
          <mc:Choice Requires="x14">
            <control shapeId="4144" r:id="rId16" name="Button 48">
              <controlPr defaultSize="0" print="0" autoFill="0" autoPict="0" macro="[0]!DeleteUData">
                <anchor moveWithCells="1" sizeWithCells="1">
                  <from>
                    <xdr:col>9</xdr:col>
                    <xdr:colOff>161925</xdr:colOff>
                    <xdr:row>13</xdr:row>
                    <xdr:rowOff>95250</xdr:rowOff>
                  </from>
                  <to>
                    <xdr:col>11</xdr:col>
                    <xdr:colOff>428625</xdr:colOff>
                    <xdr:row>21</xdr:row>
                    <xdr:rowOff>76200</xdr:rowOff>
                  </to>
                </anchor>
              </controlPr>
            </control>
          </mc:Choice>
        </mc:AlternateContent>
        <mc:AlternateContent xmlns:mc="http://schemas.openxmlformats.org/markup-compatibility/2006">
          <mc:Choice Requires="x14">
            <control shapeId="4145" r:id="rId17" name="Button 49">
              <controlPr defaultSize="0" print="0" autoFill="0" autoPict="0" macro="[0]!GetUnitWSFailAgain">
                <anchor moveWithCells="1" sizeWithCells="1">
                  <from>
                    <xdr:col>2</xdr:col>
                    <xdr:colOff>152400</xdr:colOff>
                    <xdr:row>76</xdr:row>
                    <xdr:rowOff>561975</xdr:rowOff>
                  </from>
                  <to>
                    <xdr:col>2</xdr:col>
                    <xdr:colOff>2152650</xdr:colOff>
                    <xdr:row>76</xdr:row>
                    <xdr:rowOff>762000</xdr:rowOff>
                  </to>
                </anchor>
              </controlPr>
            </control>
          </mc:Choice>
        </mc:AlternateContent>
        <mc:AlternateContent xmlns:mc="http://schemas.openxmlformats.org/markup-compatibility/2006">
          <mc:Choice Requires="x14">
            <control shapeId="4148" r:id="rId18" name="Button 52">
              <controlPr defaultSize="0" print="0" autoFill="0" autoPict="0" macro="[0]!GetUnitWSAction">
                <anchor moveWithCells="1" sizeWithCells="1">
                  <from>
                    <xdr:col>2</xdr:col>
                    <xdr:colOff>171450</xdr:colOff>
                    <xdr:row>80</xdr:row>
                    <xdr:rowOff>428625</xdr:rowOff>
                  </from>
                  <to>
                    <xdr:col>2</xdr:col>
                    <xdr:colOff>2171700</xdr:colOff>
                    <xdr:row>80</xdr:row>
                    <xdr:rowOff>657225</xdr:rowOff>
                  </to>
                </anchor>
              </controlPr>
            </control>
          </mc:Choice>
        </mc:AlternateContent>
        <mc:AlternateContent xmlns:mc="http://schemas.openxmlformats.org/markup-compatibility/2006">
          <mc:Choice Requires="x14">
            <control shapeId="4149" r:id="rId19" name="Button 53">
              <controlPr defaultSize="0" print="0" autoFill="0" autoPict="0" macro="[0]!GetUnitWTLevels">
                <anchor moveWithCells="1" sizeWithCells="1">
                  <from>
                    <xdr:col>2</xdr:col>
                    <xdr:colOff>133350</xdr:colOff>
                    <xdr:row>124</xdr:row>
                    <xdr:rowOff>95250</xdr:rowOff>
                  </from>
                  <to>
                    <xdr:col>2</xdr:col>
                    <xdr:colOff>2124075</xdr:colOff>
                    <xdr:row>125</xdr:row>
                    <xdr:rowOff>152400</xdr:rowOff>
                  </to>
                </anchor>
              </controlPr>
            </control>
          </mc:Choice>
        </mc:AlternateContent>
        <mc:AlternateContent xmlns:mc="http://schemas.openxmlformats.org/markup-compatibility/2006">
          <mc:Choice Requires="x14">
            <control shapeId="4150" r:id="rId20" name="Button 54">
              <controlPr defaultSize="0" print="0" autoFill="0" autoPict="0" macro="[0]!GetUnitWSCount">
                <anchor moveWithCells="1" sizeWithCells="1">
                  <from>
                    <xdr:col>2</xdr:col>
                    <xdr:colOff>171450</xdr:colOff>
                    <xdr:row>81</xdr:row>
                    <xdr:rowOff>704850</xdr:rowOff>
                  </from>
                  <to>
                    <xdr:col>2</xdr:col>
                    <xdr:colOff>2171700</xdr:colOff>
                    <xdr:row>81</xdr:row>
                    <xdr:rowOff>904875</xdr:rowOff>
                  </to>
                </anchor>
              </controlPr>
            </control>
          </mc:Choice>
        </mc:AlternateContent>
        <mc:AlternateContent xmlns:mc="http://schemas.openxmlformats.org/markup-compatibility/2006">
          <mc:Choice Requires="x14">
            <control shapeId="4151" r:id="rId21" name="Button 55">
              <controlPr defaultSize="0" print="0" autoFill="0" autoPict="0" macro="[0]!GetUnitWTCount">
                <anchor moveWithCells="1" sizeWithCells="1">
                  <from>
                    <xdr:col>2</xdr:col>
                    <xdr:colOff>161925</xdr:colOff>
                    <xdr:row>119</xdr:row>
                    <xdr:rowOff>771525</xdr:rowOff>
                  </from>
                  <to>
                    <xdr:col>2</xdr:col>
                    <xdr:colOff>2152650</xdr:colOff>
                    <xdr:row>119</xdr:row>
                    <xdr:rowOff>1009650</xdr:rowOff>
                  </to>
                </anchor>
              </controlPr>
            </control>
          </mc:Choice>
        </mc:AlternateContent>
        <mc:AlternateContent xmlns:mc="http://schemas.openxmlformats.org/markup-compatibility/2006">
          <mc:Choice Requires="x14">
            <control shapeId="4152" r:id="rId22" name="Button 56">
              <controlPr defaultSize="0" print="0" autoFill="0" autoPict="0" macro="[0]!GetUnitWTAction">
                <anchor moveWithCells="1" sizeWithCells="1">
                  <from>
                    <xdr:col>2</xdr:col>
                    <xdr:colOff>152400</xdr:colOff>
                    <xdr:row>118</xdr:row>
                    <xdr:rowOff>247650</xdr:rowOff>
                  </from>
                  <to>
                    <xdr:col>2</xdr:col>
                    <xdr:colOff>2152650</xdr:colOff>
                    <xdr:row>118</xdr:row>
                    <xdr:rowOff>476250</xdr:rowOff>
                  </to>
                </anchor>
              </controlPr>
            </control>
          </mc:Choice>
        </mc:AlternateContent>
        <mc:AlternateContent xmlns:mc="http://schemas.openxmlformats.org/markup-compatibility/2006">
          <mc:Choice Requires="x14">
            <control shapeId="4153" r:id="rId23" name="Button 57">
              <controlPr defaultSize="0" print="0" autoFill="0" autoPict="0" macro="[0]!GetUnitWSLevels">
                <anchor moveWithCells="1" sizeWithCells="1">
                  <from>
                    <xdr:col>2</xdr:col>
                    <xdr:colOff>190500</xdr:colOff>
                    <xdr:row>86</xdr:row>
                    <xdr:rowOff>133350</xdr:rowOff>
                  </from>
                  <to>
                    <xdr:col>2</xdr:col>
                    <xdr:colOff>2190750</xdr:colOff>
                    <xdr:row>88</xdr:row>
                    <xdr:rowOff>19050</xdr:rowOff>
                  </to>
                </anchor>
              </controlPr>
            </control>
          </mc:Choice>
        </mc:AlternateContent>
        <mc:AlternateContent xmlns:mc="http://schemas.openxmlformats.org/markup-compatibility/2006">
          <mc:Choice Requires="x14">
            <control shapeId="4154" r:id="rId24" name="Button 58">
              <controlPr defaultSize="0" print="0" autoFill="0" autoPict="0" macro="[0]!GetUnitWTFail">
                <anchor moveWithCells="1" sizeWithCells="1">
                  <from>
                    <xdr:col>2</xdr:col>
                    <xdr:colOff>171450</xdr:colOff>
                    <xdr:row>112</xdr:row>
                    <xdr:rowOff>514350</xdr:rowOff>
                  </from>
                  <to>
                    <xdr:col>2</xdr:col>
                    <xdr:colOff>2152650</xdr:colOff>
                    <xdr:row>112</xdr:row>
                    <xdr:rowOff>742950</xdr:rowOff>
                  </to>
                </anchor>
              </controlPr>
            </control>
          </mc:Choice>
        </mc:AlternateContent>
        <mc:AlternateContent xmlns:mc="http://schemas.openxmlformats.org/markup-compatibility/2006">
          <mc:Choice Requires="x14">
            <control shapeId="4155" r:id="rId25" name="Button 59">
              <controlPr defaultSize="0" print="0" autoFill="0" autoPict="0" macro="[0]!GetUnitWTFailAgain">
                <anchor moveWithCells="1" sizeWithCells="1">
                  <from>
                    <xdr:col>2</xdr:col>
                    <xdr:colOff>133350</xdr:colOff>
                    <xdr:row>113</xdr:row>
                    <xdr:rowOff>571500</xdr:rowOff>
                  </from>
                  <to>
                    <xdr:col>2</xdr:col>
                    <xdr:colOff>2152650</xdr:colOff>
                    <xdr:row>113</xdr:row>
                    <xdr:rowOff>790575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7"/>
  <sheetViews>
    <sheetView workbookViewId="0">
      <pane ySplit="9" topLeftCell="A32" activePane="bottomLeft" state="frozen"/>
      <selection pane="bottomLeft" activeCell="A10" sqref="A10:F43"/>
    </sheetView>
  </sheetViews>
  <sheetFormatPr defaultColWidth="8.85546875" defaultRowHeight="16.5" x14ac:dyDescent="0.3"/>
  <cols>
    <col min="1" max="1" width="3.7109375" style="6" customWidth="1"/>
    <col min="2" max="2" width="18.140625" style="2" customWidth="1"/>
    <col min="3" max="3" width="32.28515625" style="2" customWidth="1"/>
    <col min="4" max="4" width="34.5703125" style="2" customWidth="1"/>
    <col min="5" max="5" width="62.7109375" style="2" customWidth="1"/>
    <col min="6" max="6" width="5" style="122" customWidth="1"/>
    <col min="7" max="7" width="9.7109375" style="2" customWidth="1"/>
    <col min="8" max="16384" width="8.85546875" style="2"/>
  </cols>
  <sheetData>
    <row r="1" spans="1:13" x14ac:dyDescent="0.3">
      <c r="A1" s="4" t="s">
        <v>19</v>
      </c>
    </row>
    <row r="2" spans="1:13" x14ac:dyDescent="0.3">
      <c r="A2" s="10" t="s">
        <v>20</v>
      </c>
      <c r="B2" s="11"/>
      <c r="C2" s="11"/>
      <c r="D2" s="11"/>
      <c r="E2" s="11"/>
      <c r="F2" s="123"/>
      <c r="G2" s="11"/>
    </row>
    <row r="3" spans="1:13" hidden="1" x14ac:dyDescent="0.3">
      <c r="A3" s="4"/>
    </row>
    <row r="4" spans="1:13" hidden="1" x14ac:dyDescent="0.3">
      <c r="A4" s="4"/>
    </row>
    <row r="5" spans="1:13" hidden="1" x14ac:dyDescent="0.3">
      <c r="A5" s="4"/>
    </row>
    <row r="6" spans="1:13" hidden="1" x14ac:dyDescent="0.3">
      <c r="A6" s="4"/>
    </row>
    <row r="7" spans="1:13" hidden="1" x14ac:dyDescent="0.3">
      <c r="A7" s="124"/>
      <c r="B7" s="125"/>
      <c r="C7" s="125"/>
      <c r="D7" s="125"/>
      <c r="E7" s="125"/>
      <c r="F7" s="126"/>
      <c r="G7" s="125"/>
    </row>
    <row r="8" spans="1:13" ht="17.25" thickBot="1" x14ac:dyDescent="0.35">
      <c r="A8" s="8" t="s">
        <v>93</v>
      </c>
      <c r="B8" s="3"/>
    </row>
    <row r="9" spans="1:13" ht="83.25" thickBot="1" x14ac:dyDescent="0.35">
      <c r="A9" s="51" t="s">
        <v>33</v>
      </c>
      <c r="B9" s="52" t="s">
        <v>36</v>
      </c>
      <c r="C9" s="54" t="s">
        <v>165</v>
      </c>
      <c r="D9" s="54" t="s">
        <v>178</v>
      </c>
      <c r="E9" s="53" t="s">
        <v>21</v>
      </c>
      <c r="F9" s="55" t="s">
        <v>28</v>
      </c>
      <c r="G9" s="55" t="s">
        <v>34</v>
      </c>
    </row>
    <row r="10" spans="1:13" x14ac:dyDescent="0.3">
      <c r="A10" s="127">
        <v>0</v>
      </c>
      <c r="B10" s="37"/>
      <c r="C10" s="37"/>
      <c r="D10" s="40"/>
      <c r="E10" s="37"/>
      <c r="F10" s="38"/>
      <c r="G10" s="37" t="s">
        <v>80</v>
      </c>
    </row>
    <row r="11" spans="1:13" ht="42" customHeight="1" x14ac:dyDescent="0.3">
      <c r="A11" s="127">
        <v>1</v>
      </c>
      <c r="B11" s="95" t="s">
        <v>177</v>
      </c>
      <c r="C11" s="95" t="s">
        <v>110</v>
      </c>
      <c r="D11" s="95" t="s">
        <v>22</v>
      </c>
      <c r="E11" s="104" t="s">
        <v>0</v>
      </c>
      <c r="F11" s="38">
        <v>1</v>
      </c>
      <c r="G11" s="37"/>
      <c r="M11" s="95" t="s">
        <v>177</v>
      </c>
    </row>
    <row r="12" spans="1:13" x14ac:dyDescent="0.3">
      <c r="A12" s="127">
        <v>1.1000000000000001</v>
      </c>
      <c r="B12" s="95"/>
      <c r="C12" s="95"/>
      <c r="D12" s="95"/>
      <c r="E12" s="95" t="s">
        <v>1</v>
      </c>
      <c r="F12" s="38">
        <v>2</v>
      </c>
      <c r="G12" s="37"/>
      <c r="M12" s="95"/>
    </row>
    <row r="13" spans="1:13" x14ac:dyDescent="0.3">
      <c r="A13" s="127">
        <v>1.2</v>
      </c>
      <c r="B13" s="95"/>
      <c r="C13" s="95"/>
      <c r="D13" s="95"/>
      <c r="E13" s="95" t="s">
        <v>2</v>
      </c>
      <c r="F13" s="38">
        <v>3</v>
      </c>
      <c r="G13" s="37"/>
      <c r="M13" s="95"/>
    </row>
    <row r="14" spans="1:13" ht="28.9" customHeight="1" x14ac:dyDescent="0.3">
      <c r="A14" s="127">
        <v>2</v>
      </c>
      <c r="B14" s="95" t="s">
        <v>75</v>
      </c>
      <c r="C14" s="95" t="s">
        <v>111</v>
      </c>
      <c r="D14" s="95" t="s">
        <v>23</v>
      </c>
      <c r="E14" s="104" t="s">
        <v>3</v>
      </c>
      <c r="F14" s="38">
        <v>1</v>
      </c>
      <c r="G14" s="37"/>
      <c r="M14" s="95" t="s">
        <v>75</v>
      </c>
    </row>
    <row r="15" spans="1:13" x14ac:dyDescent="0.3">
      <c r="A15" s="127">
        <v>2.1</v>
      </c>
      <c r="B15" s="95"/>
      <c r="C15" s="95"/>
      <c r="D15" s="95"/>
      <c r="E15" s="95" t="s">
        <v>4</v>
      </c>
      <c r="F15" s="38">
        <v>2</v>
      </c>
      <c r="G15" s="37"/>
      <c r="M15" s="95"/>
    </row>
    <row r="16" spans="1:13" x14ac:dyDescent="0.3">
      <c r="A16" s="127">
        <v>2.2000000000000002</v>
      </c>
      <c r="B16" s="95"/>
      <c r="C16" s="95"/>
      <c r="D16" s="95"/>
      <c r="E16" s="95" t="s">
        <v>5</v>
      </c>
      <c r="F16" s="38">
        <v>3</v>
      </c>
      <c r="G16" s="37"/>
      <c r="M16" s="95"/>
    </row>
    <row r="17" spans="1:13" x14ac:dyDescent="0.3">
      <c r="A17" s="127">
        <v>2.2999999999999998</v>
      </c>
      <c r="B17" s="95"/>
      <c r="C17" s="95"/>
      <c r="D17" s="95"/>
      <c r="E17" s="95" t="s">
        <v>6</v>
      </c>
      <c r="F17" s="38">
        <v>4</v>
      </c>
      <c r="G17" s="37"/>
      <c r="M17" s="95"/>
    </row>
    <row r="18" spans="1:13" x14ac:dyDescent="0.3">
      <c r="A18" s="127">
        <v>2.4</v>
      </c>
      <c r="B18" s="95"/>
      <c r="C18" s="95"/>
      <c r="D18" s="95"/>
      <c r="E18" s="95" t="s">
        <v>7</v>
      </c>
      <c r="F18" s="38">
        <v>5</v>
      </c>
      <c r="G18" s="37"/>
      <c r="M18" s="95"/>
    </row>
    <row r="19" spans="1:13" x14ac:dyDescent="0.3">
      <c r="A19" s="127">
        <v>2.5</v>
      </c>
      <c r="B19" s="95"/>
      <c r="C19" s="95"/>
      <c r="D19" s="95"/>
      <c r="E19" s="95" t="s">
        <v>8</v>
      </c>
      <c r="F19" s="38">
        <v>6</v>
      </c>
      <c r="G19" s="37"/>
      <c r="M19" s="95"/>
    </row>
    <row r="20" spans="1:13" x14ac:dyDescent="0.3">
      <c r="A20" s="127">
        <v>2.6</v>
      </c>
      <c r="B20" s="95"/>
      <c r="C20" s="95"/>
      <c r="D20" s="95"/>
      <c r="E20" s="95" t="s">
        <v>9</v>
      </c>
      <c r="F20" s="38">
        <v>7</v>
      </c>
      <c r="G20" s="37"/>
      <c r="M20" s="95"/>
    </row>
    <row r="21" spans="1:13" x14ac:dyDescent="0.3">
      <c r="A21" s="127">
        <v>2.7</v>
      </c>
      <c r="B21" s="95"/>
      <c r="C21" s="95"/>
      <c r="D21" s="95"/>
      <c r="E21" s="95" t="s">
        <v>29</v>
      </c>
      <c r="F21" s="38">
        <v>8</v>
      </c>
      <c r="G21" s="37"/>
      <c r="M21" s="95"/>
    </row>
    <row r="22" spans="1:13" ht="28.9" customHeight="1" x14ac:dyDescent="0.3">
      <c r="A22" s="127">
        <v>3</v>
      </c>
      <c r="B22" s="95" t="s">
        <v>254</v>
      </c>
      <c r="C22" s="95" t="s">
        <v>112</v>
      </c>
      <c r="D22" s="95" t="s">
        <v>24</v>
      </c>
      <c r="E22" s="104" t="s">
        <v>10</v>
      </c>
      <c r="F22" s="38">
        <v>1</v>
      </c>
      <c r="G22" s="37"/>
      <c r="M22" s="95" t="s">
        <v>254</v>
      </c>
    </row>
    <row r="23" spans="1:13" ht="33" customHeight="1" x14ac:dyDescent="0.3">
      <c r="A23" s="127">
        <v>3.1</v>
      </c>
      <c r="B23" s="95"/>
      <c r="C23" s="95"/>
      <c r="D23" s="95"/>
      <c r="E23" s="104" t="s">
        <v>11</v>
      </c>
      <c r="F23" s="38">
        <v>2</v>
      </c>
      <c r="G23" s="37"/>
      <c r="M23" s="95"/>
    </row>
    <row r="24" spans="1:13" x14ac:dyDescent="0.3">
      <c r="A24" s="127">
        <v>3.2</v>
      </c>
      <c r="B24" s="95"/>
      <c r="C24" s="95"/>
      <c r="D24" s="95"/>
      <c r="E24" s="104" t="s">
        <v>12</v>
      </c>
      <c r="F24" s="38">
        <v>3</v>
      </c>
      <c r="G24" s="37"/>
      <c r="M24" s="95"/>
    </row>
    <row r="25" spans="1:13" x14ac:dyDescent="0.3">
      <c r="A25" s="127">
        <v>3.3</v>
      </c>
      <c r="B25" s="95"/>
      <c r="C25" s="95"/>
      <c r="D25" s="95"/>
      <c r="E25" s="104" t="s">
        <v>13</v>
      </c>
      <c r="F25" s="38">
        <v>4</v>
      </c>
      <c r="G25" s="37"/>
      <c r="M25" s="95"/>
    </row>
    <row r="26" spans="1:13" x14ac:dyDescent="0.3">
      <c r="A26" s="127">
        <v>3.4</v>
      </c>
      <c r="B26" s="95"/>
      <c r="C26" s="95"/>
      <c r="D26" s="95"/>
      <c r="E26" s="104" t="s">
        <v>14</v>
      </c>
      <c r="F26" s="38">
        <v>5</v>
      </c>
      <c r="G26" s="37"/>
      <c r="M26" s="95"/>
    </row>
    <row r="27" spans="1:13" x14ac:dyDescent="0.3">
      <c r="A27" s="127">
        <v>3.5</v>
      </c>
      <c r="B27" s="95"/>
      <c r="C27" s="95"/>
      <c r="D27" s="95"/>
      <c r="E27" s="104" t="s">
        <v>15</v>
      </c>
      <c r="F27" s="38">
        <v>6</v>
      </c>
      <c r="G27" s="37"/>
      <c r="M27" s="95"/>
    </row>
    <row r="28" spans="1:13" x14ac:dyDescent="0.3">
      <c r="A28" s="127">
        <v>3.6</v>
      </c>
      <c r="B28" s="95"/>
      <c r="C28" s="95"/>
      <c r="D28" s="95"/>
      <c r="E28" s="104" t="s">
        <v>16</v>
      </c>
      <c r="F28" s="38">
        <v>7</v>
      </c>
      <c r="G28" s="37"/>
      <c r="M28" s="95"/>
    </row>
    <row r="29" spans="1:13" x14ac:dyDescent="0.3">
      <c r="A29" s="127">
        <v>3.7</v>
      </c>
      <c r="B29" s="95"/>
      <c r="C29" s="95"/>
      <c r="D29" s="95"/>
      <c r="E29" s="104" t="s">
        <v>17</v>
      </c>
      <c r="F29" s="38">
        <v>8</v>
      </c>
      <c r="G29" s="37"/>
      <c r="M29" s="95"/>
    </row>
    <row r="30" spans="1:13" x14ac:dyDescent="0.3">
      <c r="A30" s="127">
        <v>3.8</v>
      </c>
      <c r="B30" s="95"/>
      <c r="C30" s="95"/>
      <c r="D30" s="95"/>
      <c r="E30" s="104" t="s">
        <v>18</v>
      </c>
      <c r="F30" s="38">
        <v>9</v>
      </c>
      <c r="G30" s="37"/>
      <c r="M30" s="95"/>
    </row>
    <row r="31" spans="1:13" x14ac:dyDescent="0.3">
      <c r="A31" s="127">
        <v>3.9</v>
      </c>
      <c r="B31" s="95"/>
      <c r="C31" s="95"/>
      <c r="D31" s="95"/>
      <c r="E31" s="104" t="s">
        <v>30</v>
      </c>
      <c r="F31" s="38">
        <v>10</v>
      </c>
      <c r="G31" s="37"/>
      <c r="M31" s="95"/>
    </row>
    <row r="32" spans="1:13" ht="111.6" customHeight="1" x14ac:dyDescent="0.3">
      <c r="A32" s="127">
        <v>4</v>
      </c>
      <c r="B32" s="95" t="s">
        <v>255</v>
      </c>
      <c r="C32" s="95" t="s">
        <v>113</v>
      </c>
      <c r="D32" s="95" t="s">
        <v>189</v>
      </c>
      <c r="E32" s="95"/>
      <c r="F32" s="38"/>
      <c r="G32" s="121" t="s">
        <v>25</v>
      </c>
      <c r="M32" s="95" t="s">
        <v>255</v>
      </c>
    </row>
    <row r="33" spans="1:13" hidden="1" x14ac:dyDescent="0.3">
      <c r="A33" s="127"/>
      <c r="B33" s="95"/>
      <c r="C33" s="95"/>
      <c r="D33" s="95"/>
      <c r="E33" s="95"/>
      <c r="F33" s="38"/>
      <c r="G33" s="121"/>
      <c r="M33" s="95"/>
    </row>
    <row r="34" spans="1:13" hidden="1" x14ac:dyDescent="0.3">
      <c r="A34" s="127"/>
      <c r="B34" s="95"/>
      <c r="C34" s="95"/>
      <c r="D34" s="95"/>
      <c r="E34" s="95"/>
      <c r="F34" s="38"/>
      <c r="G34" s="121"/>
      <c r="M34" s="95"/>
    </row>
    <row r="35" spans="1:13" hidden="1" x14ac:dyDescent="0.3">
      <c r="A35" s="127"/>
      <c r="B35" s="95"/>
      <c r="C35" s="95"/>
      <c r="D35" s="95"/>
      <c r="E35" s="95"/>
      <c r="F35" s="38"/>
      <c r="G35" s="121"/>
      <c r="M35" s="95"/>
    </row>
    <row r="36" spans="1:13" hidden="1" x14ac:dyDescent="0.3">
      <c r="A36" s="127"/>
      <c r="B36" s="95"/>
      <c r="C36" s="95"/>
      <c r="D36" s="95"/>
      <c r="E36" s="95"/>
      <c r="F36" s="38"/>
      <c r="G36" s="121"/>
      <c r="M36" s="95"/>
    </row>
    <row r="37" spans="1:13" hidden="1" x14ac:dyDescent="0.3">
      <c r="A37" s="127"/>
      <c r="B37" s="95"/>
      <c r="C37" s="95"/>
      <c r="D37" s="95"/>
      <c r="E37" s="95"/>
      <c r="F37" s="38"/>
      <c r="G37" s="121"/>
      <c r="M37" s="95"/>
    </row>
    <row r="38" spans="1:13" hidden="1" x14ac:dyDescent="0.3">
      <c r="A38" s="127"/>
      <c r="B38" s="95"/>
      <c r="C38" s="95"/>
      <c r="D38" s="95"/>
      <c r="E38" s="95"/>
      <c r="F38" s="38"/>
      <c r="G38" s="121"/>
      <c r="M38" s="95"/>
    </row>
    <row r="39" spans="1:13" hidden="1" x14ac:dyDescent="0.3">
      <c r="A39" s="127"/>
      <c r="B39" s="95"/>
      <c r="C39" s="95"/>
      <c r="D39" s="95"/>
      <c r="E39" s="95"/>
      <c r="F39" s="38"/>
      <c r="G39" s="121"/>
      <c r="M39" s="95"/>
    </row>
    <row r="40" spans="1:13" hidden="1" x14ac:dyDescent="0.3">
      <c r="A40" s="127"/>
      <c r="B40" s="95"/>
      <c r="C40" s="95"/>
      <c r="D40" s="95"/>
      <c r="E40" s="95"/>
      <c r="F40" s="38"/>
      <c r="G40" s="121"/>
      <c r="M40" s="95"/>
    </row>
    <row r="41" spans="1:13" hidden="1" x14ac:dyDescent="0.3">
      <c r="A41" s="127"/>
      <c r="B41" s="95"/>
      <c r="C41" s="95"/>
      <c r="D41" s="95"/>
      <c r="E41" s="95"/>
      <c r="F41" s="38"/>
      <c r="G41" s="121"/>
      <c r="M41" s="95"/>
    </row>
    <row r="42" spans="1:13" ht="41.45" customHeight="1" x14ac:dyDescent="0.3">
      <c r="A42" s="127">
        <v>5</v>
      </c>
      <c r="B42" s="95" t="s">
        <v>76</v>
      </c>
      <c r="C42" s="95" t="str">
        <f>D42</f>
        <v>On how many dwelling units have you performed lead hazard control work and clearance testing in the past 12 months?</v>
      </c>
      <c r="D42" s="95" t="s">
        <v>31</v>
      </c>
      <c r="E42" s="95"/>
      <c r="F42" s="38"/>
      <c r="G42" s="37"/>
      <c r="M42" s="95" t="s">
        <v>76</v>
      </c>
    </row>
    <row r="43" spans="1:13" ht="62.45" customHeight="1" x14ac:dyDescent="0.3">
      <c r="A43" s="127">
        <v>6</v>
      </c>
      <c r="B43" s="95" t="s">
        <v>77</v>
      </c>
      <c r="C43" s="95" t="str">
        <f>D43</f>
        <v xml:space="preserve">What is the reporting limit of your laboratory for floor lead dust wipe samples in µg/ft² (generally indicated by a less-than sign (&lt;) preceding the laboratory reported result)? </v>
      </c>
      <c r="D43" s="95" t="s">
        <v>26</v>
      </c>
      <c r="E43" s="95"/>
      <c r="F43" s="38"/>
      <c r="G43" s="37"/>
      <c r="M43" s="95" t="s">
        <v>77</v>
      </c>
    </row>
    <row r="44" spans="1:13" x14ac:dyDescent="0.3">
      <c r="B44" s="37"/>
      <c r="C44" s="37"/>
      <c r="D44" s="37"/>
      <c r="E44" s="37"/>
      <c r="F44" s="38"/>
      <c r="G44" s="37"/>
    </row>
    <row r="45" spans="1:13" x14ac:dyDescent="0.3">
      <c r="B45" s="37"/>
      <c r="C45" s="37"/>
      <c r="D45" s="37"/>
      <c r="E45" s="37"/>
      <c r="F45" s="38"/>
      <c r="G45" s="37"/>
    </row>
    <row r="46" spans="1:13" x14ac:dyDescent="0.3">
      <c r="B46" s="37"/>
      <c r="C46" s="37"/>
      <c r="D46" s="37"/>
      <c r="E46" s="37"/>
      <c r="F46" s="38"/>
      <c r="G46" s="37"/>
    </row>
    <row r="47" spans="1:13" x14ac:dyDescent="0.3">
      <c r="B47" s="37"/>
      <c r="C47" s="37"/>
      <c r="D47" s="37"/>
      <c r="E47" s="37"/>
      <c r="F47" s="38"/>
      <c r="G47" s="37"/>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41"/>
  <sheetViews>
    <sheetView workbookViewId="0"/>
  </sheetViews>
  <sheetFormatPr defaultRowHeight="15.75" x14ac:dyDescent="0.25"/>
  <cols>
    <col min="1" max="1" width="4.140625" style="21" customWidth="1"/>
    <col min="2" max="2" width="84.28515625" customWidth="1"/>
    <col min="3" max="3" width="7.28515625" customWidth="1"/>
    <col min="6" max="6" width="11.28515625" customWidth="1"/>
    <col min="7" max="7" width="11.7109375" customWidth="1"/>
  </cols>
  <sheetData>
    <row r="1" spans="1:7" ht="16.5" x14ac:dyDescent="0.3">
      <c r="A1" s="4" t="s">
        <v>272</v>
      </c>
    </row>
    <row r="2" spans="1:7" ht="16.5" x14ac:dyDescent="0.3">
      <c r="A2" s="10" t="s">
        <v>20</v>
      </c>
      <c r="B2" s="12"/>
      <c r="C2" s="12"/>
      <c r="D2" s="12"/>
      <c r="E2" s="12"/>
      <c r="F2" s="12"/>
      <c r="G2" s="12"/>
    </row>
    <row r="3" spans="1:7" ht="45.6" customHeight="1" thickBot="1" x14ac:dyDescent="0.3">
      <c r="B3" s="21" t="s">
        <v>163</v>
      </c>
      <c r="F3" s="369" t="s">
        <v>150</v>
      </c>
      <c r="G3" s="369"/>
    </row>
    <row r="4" spans="1:7" s="21" customFormat="1" hidden="1" x14ac:dyDescent="0.25">
      <c r="F4" s="81"/>
      <c r="G4" s="81"/>
    </row>
    <row r="5" spans="1:7" s="21" customFormat="1" hidden="1" x14ac:dyDescent="0.25">
      <c r="F5" s="81"/>
      <c r="G5" s="81"/>
    </row>
    <row r="6" spans="1:7" s="21" customFormat="1" hidden="1" x14ac:dyDescent="0.25">
      <c r="F6" s="81"/>
      <c r="G6" s="81"/>
    </row>
    <row r="7" spans="1:7" s="21" customFormat="1" hidden="1" x14ac:dyDescent="0.25">
      <c r="F7" s="81"/>
      <c r="G7" s="81"/>
    </row>
    <row r="8" spans="1:7" s="21" customFormat="1" hidden="1" x14ac:dyDescent="0.25">
      <c r="F8" s="81"/>
      <c r="G8" s="81"/>
    </row>
    <row r="9" spans="1:7" s="21" customFormat="1" hidden="1" x14ac:dyDescent="0.25">
      <c r="F9" s="81"/>
      <c r="G9" s="81"/>
    </row>
    <row r="10" spans="1:7" s="21" customFormat="1" hidden="1" x14ac:dyDescent="0.25">
      <c r="F10" s="81"/>
      <c r="G10" s="81"/>
    </row>
    <row r="11" spans="1:7" s="21" customFormat="1" hidden="1" x14ac:dyDescent="0.25">
      <c r="F11" s="81"/>
      <c r="G11" s="81"/>
    </row>
    <row r="12" spans="1:7" s="21" customFormat="1" hidden="1" x14ac:dyDescent="0.25">
      <c r="F12" s="81"/>
      <c r="G12" s="81"/>
    </row>
    <row r="13" spans="1:7" s="21" customFormat="1" hidden="1" x14ac:dyDescent="0.25">
      <c r="B13" s="21" t="s">
        <v>130</v>
      </c>
      <c r="F13" s="81"/>
      <c r="G13" s="81"/>
    </row>
    <row r="14" spans="1:7" s="21" customFormat="1" hidden="1" x14ac:dyDescent="0.25">
      <c r="B14" s="16" t="s">
        <v>130</v>
      </c>
      <c r="F14" s="81"/>
      <c r="G14" s="81"/>
    </row>
    <row r="15" spans="1:7" s="21" customFormat="1" hidden="1" x14ac:dyDescent="0.25">
      <c r="B15" s="16" t="s">
        <v>130</v>
      </c>
      <c r="F15" s="81"/>
      <c r="G15" s="81"/>
    </row>
    <row r="16" spans="1:7" s="21" customFormat="1" hidden="1" x14ac:dyDescent="0.25">
      <c r="B16" s="16" t="s">
        <v>130</v>
      </c>
      <c r="F16" s="81"/>
      <c r="G16" s="81"/>
    </row>
    <row r="17" spans="1:7" s="21" customFormat="1" hidden="1" x14ac:dyDescent="0.25">
      <c r="B17" s="16" t="s">
        <v>130</v>
      </c>
      <c r="C17" s="71"/>
      <c r="F17" s="81"/>
      <c r="G17" s="81"/>
    </row>
    <row r="18" spans="1:7" s="21" customFormat="1" hidden="1" x14ac:dyDescent="0.25">
      <c r="B18" s="16" t="s">
        <v>130</v>
      </c>
      <c r="F18" s="81"/>
      <c r="G18" s="81"/>
    </row>
    <row r="19" spans="1:7" s="21" customFormat="1" hidden="1" x14ac:dyDescent="0.25">
      <c r="B19" s="16" t="s">
        <v>130</v>
      </c>
      <c r="F19" s="81"/>
      <c r="G19" s="81"/>
    </row>
    <row r="20" spans="1:7" s="21" customFormat="1" ht="16.5" hidden="1" thickBot="1" x14ac:dyDescent="0.3">
      <c r="B20" s="61" t="s">
        <v>130</v>
      </c>
      <c r="C20" s="72"/>
      <c r="F20" s="81"/>
      <c r="G20" s="81"/>
    </row>
    <row r="21" spans="1:7" ht="16.5" thickBot="1" x14ac:dyDescent="0.3">
      <c r="B21" s="79" t="s">
        <v>186</v>
      </c>
      <c r="C21" s="73" t="s">
        <v>146</v>
      </c>
      <c r="D21" s="37" t="s">
        <v>147</v>
      </c>
      <c r="F21" s="82" t="s">
        <v>148</v>
      </c>
      <c r="G21" s="83" t="s">
        <v>149</v>
      </c>
    </row>
    <row r="22" spans="1:7" ht="16.5" thickBot="1" x14ac:dyDescent="0.3">
      <c r="A22" s="86">
        <f>COUNTA(B22:B31)-COUNTIF(B22:B31,"z")</f>
        <v>0</v>
      </c>
      <c r="B22" s="74" t="s">
        <v>130</v>
      </c>
      <c r="C22" s="44">
        <f t="shared" ref="C22:C31" si="0">VLOOKUP(D22,TrigCode,2,FALSE)</f>
        <v>0</v>
      </c>
      <c r="D22" s="80" t="str">
        <f t="shared" ref="D22:D31" si="1">LEFT(B22,1)</f>
        <v>z</v>
      </c>
      <c r="F22" s="41" t="s">
        <v>151</v>
      </c>
      <c r="G22" s="41">
        <v>1</v>
      </c>
    </row>
    <row r="23" spans="1:7" x14ac:dyDescent="0.25">
      <c r="B23" s="74" t="s">
        <v>130</v>
      </c>
      <c r="C23" s="45">
        <f t="shared" si="0"/>
        <v>0</v>
      </c>
      <c r="D23" s="80" t="str">
        <f t="shared" si="1"/>
        <v>z</v>
      </c>
      <c r="F23" s="41" t="s">
        <v>152</v>
      </c>
      <c r="G23" s="41">
        <v>2</v>
      </c>
    </row>
    <row r="24" spans="1:7" x14ac:dyDescent="0.25">
      <c r="B24" s="74" t="s">
        <v>130</v>
      </c>
      <c r="C24" s="45">
        <f t="shared" si="0"/>
        <v>0</v>
      </c>
      <c r="D24" s="80" t="str">
        <f t="shared" si="1"/>
        <v>z</v>
      </c>
      <c r="F24" s="41" t="s">
        <v>153</v>
      </c>
      <c r="G24" s="41">
        <v>3</v>
      </c>
    </row>
    <row r="25" spans="1:7" x14ac:dyDescent="0.25">
      <c r="B25" s="74" t="s">
        <v>130</v>
      </c>
      <c r="C25" s="45">
        <f t="shared" si="0"/>
        <v>0</v>
      </c>
      <c r="D25" s="80" t="str">
        <f t="shared" si="1"/>
        <v>z</v>
      </c>
      <c r="F25" s="41" t="s">
        <v>154</v>
      </c>
      <c r="G25" s="41">
        <v>4</v>
      </c>
    </row>
    <row r="26" spans="1:7" x14ac:dyDescent="0.25">
      <c r="B26" s="74" t="s">
        <v>130</v>
      </c>
      <c r="C26" s="45">
        <f t="shared" si="0"/>
        <v>0</v>
      </c>
      <c r="D26" s="80" t="str">
        <f t="shared" si="1"/>
        <v>z</v>
      </c>
      <c r="F26" s="41" t="s">
        <v>155</v>
      </c>
      <c r="G26" s="41">
        <v>5</v>
      </c>
    </row>
    <row r="27" spans="1:7" x14ac:dyDescent="0.25">
      <c r="B27" s="74" t="s">
        <v>130</v>
      </c>
      <c r="C27" s="45">
        <f t="shared" si="0"/>
        <v>0</v>
      </c>
      <c r="D27" s="80" t="str">
        <f t="shared" si="1"/>
        <v>z</v>
      </c>
      <c r="F27" s="41" t="s">
        <v>156</v>
      </c>
      <c r="G27" s="41">
        <v>6</v>
      </c>
    </row>
    <row r="28" spans="1:7" x14ac:dyDescent="0.25">
      <c r="B28" s="74" t="s">
        <v>130</v>
      </c>
      <c r="C28" s="45">
        <f t="shared" si="0"/>
        <v>0</v>
      </c>
      <c r="D28" s="80" t="str">
        <f t="shared" si="1"/>
        <v>z</v>
      </c>
      <c r="F28" s="41" t="s">
        <v>157</v>
      </c>
      <c r="G28" s="41">
        <v>7</v>
      </c>
    </row>
    <row r="29" spans="1:7" x14ac:dyDescent="0.25">
      <c r="B29" s="74" t="s">
        <v>130</v>
      </c>
      <c r="C29" s="45">
        <f t="shared" si="0"/>
        <v>0</v>
      </c>
      <c r="D29" s="80" t="str">
        <f t="shared" si="1"/>
        <v>z</v>
      </c>
      <c r="F29" s="41" t="s">
        <v>158</v>
      </c>
      <c r="G29" s="41">
        <v>8</v>
      </c>
    </row>
    <row r="30" spans="1:7" x14ac:dyDescent="0.25">
      <c r="B30" s="74" t="s">
        <v>130</v>
      </c>
      <c r="C30" s="45">
        <f t="shared" si="0"/>
        <v>0</v>
      </c>
      <c r="D30" s="80" t="str">
        <f t="shared" si="1"/>
        <v>z</v>
      </c>
      <c r="F30" s="41" t="s">
        <v>159</v>
      </c>
      <c r="G30" s="41">
        <v>9</v>
      </c>
    </row>
    <row r="31" spans="1:7" ht="16.5" thickBot="1" x14ac:dyDescent="0.3">
      <c r="B31" s="75" t="s">
        <v>130</v>
      </c>
      <c r="C31" s="46">
        <f t="shared" si="0"/>
        <v>0</v>
      </c>
      <c r="D31" s="80" t="str">
        <f t="shared" si="1"/>
        <v>z</v>
      </c>
      <c r="F31" s="41" t="s">
        <v>160</v>
      </c>
      <c r="G31" s="41">
        <v>10</v>
      </c>
    </row>
    <row r="32" spans="1:7" x14ac:dyDescent="0.25">
      <c r="B32" s="76" t="s">
        <v>130</v>
      </c>
      <c r="C32" s="44">
        <f t="shared" ref="C32:C41" si="2">VLOOKUP(D32,TrigCode,2,FALSE)</f>
        <v>0</v>
      </c>
      <c r="D32" s="80" t="str">
        <f>LEFT(B32,1)</f>
        <v>z</v>
      </c>
      <c r="F32" s="84" t="s">
        <v>130</v>
      </c>
      <c r="G32" s="84">
        <v>0</v>
      </c>
    </row>
    <row r="33" spans="2:4" x14ac:dyDescent="0.25">
      <c r="B33" s="77" t="s">
        <v>130</v>
      </c>
      <c r="C33" s="45">
        <f t="shared" si="2"/>
        <v>0</v>
      </c>
      <c r="D33" s="80" t="str">
        <f t="shared" ref="D33:D41" si="3">LEFT(B33,1)</f>
        <v>z</v>
      </c>
    </row>
    <row r="34" spans="2:4" x14ac:dyDescent="0.25">
      <c r="B34" s="77" t="s">
        <v>130</v>
      </c>
      <c r="C34" s="45">
        <f t="shared" si="2"/>
        <v>0</v>
      </c>
      <c r="D34" s="80" t="str">
        <f t="shared" si="3"/>
        <v>z</v>
      </c>
    </row>
    <row r="35" spans="2:4" x14ac:dyDescent="0.25">
      <c r="B35" s="77" t="s">
        <v>130</v>
      </c>
      <c r="C35" s="45">
        <f t="shared" si="2"/>
        <v>0</v>
      </c>
      <c r="D35" s="80" t="str">
        <f t="shared" si="3"/>
        <v>z</v>
      </c>
    </row>
    <row r="36" spans="2:4" x14ac:dyDescent="0.25">
      <c r="B36" s="77" t="s">
        <v>130</v>
      </c>
      <c r="C36" s="45">
        <f t="shared" si="2"/>
        <v>0</v>
      </c>
      <c r="D36" s="80" t="str">
        <f t="shared" si="3"/>
        <v>z</v>
      </c>
    </row>
    <row r="37" spans="2:4" x14ac:dyDescent="0.25">
      <c r="B37" s="77" t="s">
        <v>130</v>
      </c>
      <c r="C37" s="45">
        <f t="shared" si="2"/>
        <v>0</v>
      </c>
      <c r="D37" s="80" t="str">
        <f t="shared" si="3"/>
        <v>z</v>
      </c>
    </row>
    <row r="38" spans="2:4" x14ac:dyDescent="0.25">
      <c r="B38" s="77" t="s">
        <v>130</v>
      </c>
      <c r="C38" s="45">
        <f t="shared" si="2"/>
        <v>0</v>
      </c>
      <c r="D38" s="80" t="str">
        <f t="shared" si="3"/>
        <v>z</v>
      </c>
    </row>
    <row r="39" spans="2:4" x14ac:dyDescent="0.25">
      <c r="B39" s="77" t="s">
        <v>130</v>
      </c>
      <c r="C39" s="45">
        <f t="shared" si="2"/>
        <v>0</v>
      </c>
      <c r="D39" s="80" t="str">
        <f t="shared" si="3"/>
        <v>z</v>
      </c>
    </row>
    <row r="40" spans="2:4" x14ac:dyDescent="0.25">
      <c r="B40" s="77" t="s">
        <v>130</v>
      </c>
      <c r="C40" s="45">
        <f t="shared" si="2"/>
        <v>0</v>
      </c>
      <c r="D40" s="80" t="str">
        <f t="shared" si="3"/>
        <v>z</v>
      </c>
    </row>
    <row r="41" spans="2:4" ht="16.5" thickBot="1" x14ac:dyDescent="0.3">
      <c r="B41" s="78" t="s">
        <v>130</v>
      </c>
      <c r="C41" s="46">
        <f t="shared" si="2"/>
        <v>0</v>
      </c>
      <c r="D41" s="80" t="str">
        <f t="shared" si="3"/>
        <v>z</v>
      </c>
    </row>
  </sheetData>
  <sortState ref="B22:C31">
    <sortCondition ref="B22:B31"/>
  </sortState>
  <mergeCells count="1">
    <mergeCell ref="F3:G3"/>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50"/>
  <sheetViews>
    <sheetView workbookViewId="0">
      <selection activeCell="A29" sqref="A29"/>
    </sheetView>
  </sheetViews>
  <sheetFormatPr defaultColWidth="8.85546875" defaultRowHeight="13.5" x14ac:dyDescent="0.25"/>
  <cols>
    <col min="1" max="1" width="4.28515625" style="6" customWidth="1"/>
    <col min="2" max="2" width="6.42578125" style="37" customWidth="1"/>
    <col min="3" max="4" width="38.7109375" style="37" customWidth="1"/>
    <col min="5" max="5" width="43.85546875" style="37" customWidth="1"/>
    <col min="6" max="6" width="5.140625" style="38" customWidth="1"/>
    <col min="7" max="7" width="18.140625" style="37" customWidth="1"/>
    <col min="8" max="8" width="34.85546875" style="37" customWidth="1"/>
    <col min="9" max="9" width="22.42578125" style="37" customWidth="1"/>
    <col min="10" max="16384" width="8.85546875" style="37"/>
  </cols>
  <sheetData>
    <row r="1" spans="1:7" x14ac:dyDescent="0.25">
      <c r="A1" s="114" t="s">
        <v>41</v>
      </c>
    </row>
    <row r="2" spans="1:7" x14ac:dyDescent="0.25">
      <c r="A2" s="115" t="s">
        <v>20</v>
      </c>
      <c r="B2" s="33"/>
      <c r="C2" s="33"/>
      <c r="D2" s="33"/>
      <c r="E2" s="33"/>
      <c r="F2" s="50"/>
      <c r="G2" s="33"/>
    </row>
    <row r="3" spans="1:7" hidden="1" x14ac:dyDescent="0.25">
      <c r="A3" s="115"/>
      <c r="B3" s="33"/>
      <c r="C3" s="33"/>
      <c r="D3" s="33"/>
      <c r="E3" s="33"/>
      <c r="F3" s="50"/>
      <c r="G3" s="33"/>
    </row>
    <row r="4" spans="1:7" hidden="1" x14ac:dyDescent="0.25">
      <c r="A4" s="115"/>
      <c r="B4" s="33"/>
      <c r="C4" s="33"/>
      <c r="D4" s="33"/>
      <c r="E4" s="33"/>
      <c r="F4" s="50"/>
      <c r="G4" s="33"/>
    </row>
    <row r="5" spans="1:7" hidden="1" x14ac:dyDescent="0.25">
      <c r="A5" s="115"/>
      <c r="B5" s="33"/>
      <c r="C5" s="33"/>
      <c r="D5" s="33"/>
      <c r="E5" s="33"/>
      <c r="F5" s="50"/>
      <c r="G5" s="33"/>
    </row>
    <row r="6" spans="1:7" hidden="1" x14ac:dyDescent="0.25">
      <c r="A6" s="115"/>
      <c r="B6" s="33"/>
      <c r="C6" s="33"/>
      <c r="D6" s="33"/>
      <c r="E6" s="33"/>
      <c r="F6" s="50"/>
      <c r="G6" s="33"/>
    </row>
    <row r="7" spans="1:7" hidden="1" x14ac:dyDescent="0.25">
      <c r="A7" s="116"/>
      <c r="B7" s="103"/>
      <c r="C7" s="103"/>
      <c r="D7" s="103"/>
      <c r="E7" s="103"/>
      <c r="F7" s="107"/>
      <c r="G7" s="103"/>
    </row>
    <row r="8" spans="1:7" ht="14.25" thickBot="1" x14ac:dyDescent="0.3">
      <c r="A8" s="8" t="s">
        <v>92</v>
      </c>
      <c r="B8" s="39"/>
      <c r="C8" s="37" t="s">
        <v>311</v>
      </c>
    </row>
    <row r="9" spans="1:7" ht="58.9" customHeight="1" thickBot="1" x14ac:dyDescent="0.35">
      <c r="A9" s="51" t="s">
        <v>33</v>
      </c>
      <c r="B9" s="52" t="s">
        <v>109</v>
      </c>
      <c r="C9" s="54" t="s">
        <v>165</v>
      </c>
      <c r="D9" s="54" t="s">
        <v>114</v>
      </c>
      <c r="E9" s="53" t="s">
        <v>21</v>
      </c>
      <c r="F9" s="55" t="s">
        <v>28</v>
      </c>
      <c r="G9" s="55" t="s">
        <v>34</v>
      </c>
    </row>
    <row r="10" spans="1:7" ht="17.25" hidden="1" thickBot="1" x14ac:dyDescent="0.35">
      <c r="A10" s="6">
        <v>0</v>
      </c>
      <c r="B10" s="39"/>
      <c r="D10" s="40"/>
      <c r="G10" s="2" t="s">
        <v>80</v>
      </c>
    </row>
    <row r="11" spans="1:7" ht="13.9" customHeight="1" x14ac:dyDescent="0.25">
      <c r="A11" s="117">
        <v>1</v>
      </c>
      <c r="B11" s="119"/>
      <c r="C11" s="59" t="s">
        <v>115</v>
      </c>
      <c r="D11" s="59" t="s">
        <v>42</v>
      </c>
      <c r="E11" s="183" t="s">
        <v>43</v>
      </c>
      <c r="F11" s="42">
        <v>1</v>
      </c>
      <c r="G11" s="43"/>
    </row>
    <row r="12" spans="1:7" x14ac:dyDescent="0.25">
      <c r="A12" s="182">
        <f>A11+0.02</f>
        <v>1.02</v>
      </c>
      <c r="C12" s="95"/>
      <c r="D12" s="56"/>
      <c r="E12" s="57" t="s">
        <v>44</v>
      </c>
      <c r="F12" s="38">
        <v>2</v>
      </c>
    </row>
    <row r="13" spans="1:7" x14ac:dyDescent="0.25">
      <c r="A13" s="182">
        <f>A12+0.01</f>
        <v>1.03</v>
      </c>
      <c r="C13" s="95"/>
      <c r="D13" s="56"/>
      <c r="E13" s="57" t="s">
        <v>45</v>
      </c>
      <c r="F13" s="38">
        <v>3</v>
      </c>
    </row>
    <row r="14" spans="1:7" x14ac:dyDescent="0.25">
      <c r="A14" s="182">
        <f>A13+0.01</f>
        <v>1.04</v>
      </c>
      <c r="C14" s="95"/>
      <c r="D14" s="56"/>
      <c r="E14" s="57" t="s">
        <v>46</v>
      </c>
      <c r="F14" s="38">
        <v>4</v>
      </c>
    </row>
    <row r="15" spans="1:7" x14ac:dyDescent="0.25">
      <c r="A15" s="182">
        <f>A14+0.01</f>
        <v>1.05</v>
      </c>
      <c r="C15" s="95"/>
      <c r="D15" s="56"/>
      <c r="E15" s="57" t="s">
        <v>47</v>
      </c>
      <c r="F15" s="38">
        <v>5</v>
      </c>
    </row>
    <row r="16" spans="1:7" x14ac:dyDescent="0.25">
      <c r="A16" s="182">
        <f>A15+0.01</f>
        <v>1.06</v>
      </c>
      <c r="C16" s="95"/>
      <c r="D16" s="56"/>
      <c r="E16" s="57" t="s">
        <v>48</v>
      </c>
      <c r="F16" s="38">
        <v>6</v>
      </c>
    </row>
    <row r="17" spans="1:7" ht="14.25" thickBot="1" x14ac:dyDescent="0.3">
      <c r="A17" s="182">
        <f>A16+0.01</f>
        <v>1.07</v>
      </c>
      <c r="C17" s="95"/>
      <c r="D17" s="56"/>
      <c r="E17" s="57" t="s">
        <v>117</v>
      </c>
      <c r="F17" s="38">
        <v>13</v>
      </c>
    </row>
    <row r="18" spans="1:7" ht="30.6" customHeight="1" x14ac:dyDescent="0.25">
      <c r="A18" s="117">
        <v>2</v>
      </c>
      <c r="B18" s="119"/>
      <c r="C18" s="59" t="s">
        <v>116</v>
      </c>
      <c r="D18" s="59" t="s">
        <v>49</v>
      </c>
      <c r="E18" s="184" t="s">
        <v>81</v>
      </c>
      <c r="F18" s="42">
        <v>1</v>
      </c>
      <c r="G18" s="43"/>
    </row>
    <row r="19" spans="1:7" x14ac:dyDescent="0.25">
      <c r="A19" s="182">
        <f>A18+0.02</f>
        <v>2.02</v>
      </c>
      <c r="C19" s="56"/>
      <c r="D19" s="56"/>
      <c r="E19" s="56" t="s">
        <v>82</v>
      </c>
      <c r="F19" s="38">
        <v>2</v>
      </c>
    </row>
    <row r="20" spans="1:7" x14ac:dyDescent="0.25">
      <c r="A20" s="182">
        <f>A19+0.01</f>
        <v>2.0299999999999998</v>
      </c>
      <c r="C20" s="56"/>
      <c r="D20" s="56"/>
      <c r="E20" s="56" t="s">
        <v>83</v>
      </c>
      <c r="F20" s="38">
        <v>3</v>
      </c>
    </row>
    <row r="21" spans="1:7" x14ac:dyDescent="0.25">
      <c r="A21" s="182">
        <f>A20+0.01</f>
        <v>2.0399999999999996</v>
      </c>
      <c r="C21" s="56"/>
      <c r="D21" s="56"/>
      <c r="E21" s="56" t="s">
        <v>84</v>
      </c>
      <c r="F21" s="38">
        <v>4</v>
      </c>
    </row>
    <row r="22" spans="1:7" x14ac:dyDescent="0.25">
      <c r="A22" s="182">
        <f>A21+0.01</f>
        <v>2.0499999999999994</v>
      </c>
      <c r="C22" s="56"/>
      <c r="D22" s="56"/>
      <c r="E22" s="56" t="s">
        <v>85</v>
      </c>
      <c r="F22" s="38">
        <v>5</v>
      </c>
    </row>
    <row r="23" spans="1:7" x14ac:dyDescent="0.25">
      <c r="A23" s="182">
        <f>A22+0.01</f>
        <v>2.0599999999999992</v>
      </c>
      <c r="C23" s="56"/>
      <c r="D23" s="56"/>
      <c r="E23" s="56" t="s">
        <v>86</v>
      </c>
      <c r="F23" s="38">
        <v>6</v>
      </c>
    </row>
    <row r="24" spans="1:7" ht="14.25" thickBot="1" x14ac:dyDescent="0.3">
      <c r="A24" s="182">
        <f>A23+0.01</f>
        <v>2.069999999999999</v>
      </c>
      <c r="C24" s="56"/>
      <c r="D24" s="56"/>
      <c r="E24" s="56" t="s">
        <v>87</v>
      </c>
      <c r="F24" s="38">
        <v>7</v>
      </c>
    </row>
    <row r="25" spans="1:7" ht="81.599999999999994" customHeight="1" x14ac:dyDescent="0.25">
      <c r="A25" s="117">
        <v>3</v>
      </c>
      <c r="B25" s="119"/>
      <c r="C25" s="185" t="s">
        <v>221</v>
      </c>
      <c r="D25" s="185" t="s">
        <v>196</v>
      </c>
      <c r="E25" s="186" t="s">
        <v>50</v>
      </c>
      <c r="F25" s="42">
        <v>1</v>
      </c>
      <c r="G25" s="43"/>
    </row>
    <row r="26" spans="1:7" x14ac:dyDescent="0.25">
      <c r="A26" s="182">
        <f>A25+0.02</f>
        <v>3.02</v>
      </c>
      <c r="C26" s="56"/>
      <c r="D26" s="56"/>
      <c r="E26" s="56" t="s">
        <v>51</v>
      </c>
      <c r="F26" s="38">
        <v>2</v>
      </c>
    </row>
    <row r="27" spans="1:7" x14ac:dyDescent="0.25">
      <c r="A27" s="182">
        <f t="shared" ref="A27:A37" si="0">A26+0.01</f>
        <v>3.03</v>
      </c>
      <c r="C27" s="56"/>
      <c r="D27" s="56"/>
      <c r="E27" s="56" t="s">
        <v>52</v>
      </c>
      <c r="F27" s="38">
        <v>3</v>
      </c>
    </row>
    <row r="28" spans="1:7" x14ac:dyDescent="0.25">
      <c r="A28" s="182">
        <f t="shared" si="0"/>
        <v>3.0399999999999996</v>
      </c>
      <c r="C28" s="56"/>
      <c r="D28" s="56"/>
      <c r="E28" s="56" t="s">
        <v>53</v>
      </c>
      <c r="F28" s="38">
        <v>4</v>
      </c>
    </row>
    <row r="29" spans="1:7" x14ac:dyDescent="0.25">
      <c r="A29" s="182">
        <f t="shared" si="0"/>
        <v>3.0499999999999994</v>
      </c>
      <c r="C29" s="56"/>
      <c r="D29" s="56"/>
      <c r="E29" s="56" t="s">
        <v>202</v>
      </c>
      <c r="F29" s="38">
        <v>5</v>
      </c>
    </row>
    <row r="30" spans="1:7" x14ac:dyDescent="0.25">
      <c r="A30" s="182">
        <f t="shared" si="0"/>
        <v>3.0599999999999992</v>
      </c>
      <c r="C30" s="56"/>
      <c r="D30" s="56"/>
      <c r="E30" s="56" t="s">
        <v>203</v>
      </c>
      <c r="F30" s="38">
        <v>6</v>
      </c>
    </row>
    <row r="31" spans="1:7" x14ac:dyDescent="0.25">
      <c r="A31" s="182">
        <f t="shared" si="0"/>
        <v>3.069999999999999</v>
      </c>
      <c r="C31" s="56"/>
      <c r="D31" s="56"/>
      <c r="E31" s="56" t="s">
        <v>204</v>
      </c>
      <c r="F31" s="38">
        <v>7</v>
      </c>
    </row>
    <row r="32" spans="1:7" x14ac:dyDescent="0.25">
      <c r="A32" s="182">
        <f t="shared" si="0"/>
        <v>3.0799999999999987</v>
      </c>
      <c r="C32" s="56"/>
      <c r="D32" s="56"/>
      <c r="E32" s="56" t="s">
        <v>223</v>
      </c>
      <c r="F32" s="38">
        <v>8</v>
      </c>
    </row>
    <row r="33" spans="1:9" x14ac:dyDescent="0.25">
      <c r="A33" s="182">
        <f t="shared" si="0"/>
        <v>3.0899999999999985</v>
      </c>
      <c r="C33" s="56"/>
      <c r="D33" s="56"/>
      <c r="E33" s="56" t="s">
        <v>224</v>
      </c>
      <c r="F33" s="38">
        <v>9</v>
      </c>
    </row>
    <row r="34" spans="1:9" x14ac:dyDescent="0.25">
      <c r="A34" s="182">
        <f t="shared" si="0"/>
        <v>3.0999999999999983</v>
      </c>
      <c r="C34" s="56"/>
      <c r="D34" s="56"/>
      <c r="E34" s="56" t="s">
        <v>225</v>
      </c>
      <c r="F34" s="38">
        <v>10</v>
      </c>
    </row>
    <row r="35" spans="1:9" ht="14.25" thickBot="1" x14ac:dyDescent="0.3">
      <c r="A35" s="182">
        <f t="shared" si="0"/>
        <v>3.1099999999999981</v>
      </c>
      <c r="C35" s="56"/>
      <c r="D35" s="56"/>
      <c r="E35" s="58" t="s">
        <v>226</v>
      </c>
      <c r="F35" s="38">
        <v>11</v>
      </c>
    </row>
    <row r="36" spans="1:9" hidden="1" x14ac:dyDescent="0.25">
      <c r="A36" s="182">
        <f t="shared" si="0"/>
        <v>3.1199999999999979</v>
      </c>
      <c r="C36" s="56"/>
      <c r="D36" s="56"/>
    </row>
    <row r="37" spans="1:9" ht="14.25" hidden="1" thickBot="1" x14ac:dyDescent="0.3">
      <c r="A37" s="182">
        <f t="shared" si="0"/>
        <v>3.1299999999999977</v>
      </c>
      <c r="C37" s="56"/>
      <c r="D37" s="56"/>
    </row>
    <row r="38" spans="1:9" ht="31.15" customHeight="1" thickBot="1" x14ac:dyDescent="0.3">
      <c r="A38" s="117">
        <v>4</v>
      </c>
      <c r="B38" s="119"/>
      <c r="C38" s="59" t="s">
        <v>284</v>
      </c>
      <c r="D38" s="59" t="s">
        <v>284</v>
      </c>
      <c r="E38" s="102"/>
      <c r="F38" s="42"/>
      <c r="G38" s="43"/>
    </row>
    <row r="39" spans="1:9" ht="28.15" customHeight="1" thickBot="1" x14ac:dyDescent="0.3">
      <c r="A39" s="187">
        <v>5</v>
      </c>
      <c r="B39" s="188"/>
      <c r="C39" s="189" t="s">
        <v>285</v>
      </c>
      <c r="D39" s="189" t="s">
        <v>285</v>
      </c>
      <c r="E39" s="190"/>
      <c r="F39" s="191"/>
      <c r="G39" s="149" t="s">
        <v>280</v>
      </c>
    </row>
    <row r="40" spans="1:9" ht="57.6" customHeight="1" x14ac:dyDescent="0.25">
      <c r="A40" s="117">
        <v>6</v>
      </c>
      <c r="B40" s="119"/>
      <c r="C40" s="185" t="s">
        <v>289</v>
      </c>
      <c r="D40" s="185" t="s">
        <v>286</v>
      </c>
      <c r="E40" s="194" t="s">
        <v>282</v>
      </c>
      <c r="F40" s="42">
        <v>1</v>
      </c>
      <c r="G40" s="192" t="s">
        <v>281</v>
      </c>
      <c r="H40" s="113" t="s">
        <v>283</v>
      </c>
    </row>
    <row r="41" spans="1:9" x14ac:dyDescent="0.25">
      <c r="A41" s="182">
        <f>A40+0.02</f>
        <v>6.02</v>
      </c>
      <c r="C41" s="58"/>
      <c r="D41" s="58"/>
      <c r="E41" s="58" t="s">
        <v>54</v>
      </c>
      <c r="F41" s="38">
        <v>2</v>
      </c>
      <c r="G41" s="193"/>
    </row>
    <row r="42" spans="1:9" x14ac:dyDescent="0.25">
      <c r="A42" s="182">
        <f>A41+0.01</f>
        <v>6.0299999999999994</v>
      </c>
      <c r="C42" s="58"/>
      <c r="D42" s="58"/>
      <c r="E42" s="58" t="s">
        <v>55</v>
      </c>
      <c r="F42" s="38">
        <v>3</v>
      </c>
    </row>
    <row r="43" spans="1:9" x14ac:dyDescent="0.25">
      <c r="A43" s="6">
        <f>A42+0.01</f>
        <v>6.0399999999999991</v>
      </c>
      <c r="C43" s="58"/>
      <c r="D43" s="58"/>
      <c r="E43" s="58" t="s">
        <v>56</v>
      </c>
      <c r="F43" s="38">
        <v>4</v>
      </c>
    </row>
    <row r="44" spans="1:9" ht="14.25" thickBot="1" x14ac:dyDescent="0.3">
      <c r="A44" s="6">
        <f>A43+0.01</f>
        <v>6.0499999999999989</v>
      </c>
      <c r="C44" s="58"/>
      <c r="D44" s="58"/>
      <c r="E44" s="58" t="s">
        <v>119</v>
      </c>
      <c r="F44" s="38">
        <v>13</v>
      </c>
    </row>
    <row r="45" spans="1:9" ht="58.15" customHeight="1" thickBot="1" x14ac:dyDescent="0.3">
      <c r="A45" s="187">
        <v>7</v>
      </c>
      <c r="B45" s="188"/>
      <c r="C45" s="189" t="s">
        <v>313</v>
      </c>
      <c r="D45" s="190" t="s">
        <v>230</v>
      </c>
      <c r="E45" s="190"/>
      <c r="F45" s="191"/>
      <c r="G45" s="200" t="s">
        <v>195</v>
      </c>
      <c r="H45" s="113"/>
    </row>
    <row r="46" spans="1:9" ht="43.15" customHeight="1" thickBot="1" x14ac:dyDescent="0.3">
      <c r="A46" s="117">
        <v>8</v>
      </c>
      <c r="B46" s="109"/>
      <c r="C46" s="112" t="s">
        <v>222</v>
      </c>
      <c r="D46" s="110" t="s">
        <v>222</v>
      </c>
      <c r="E46" s="110"/>
      <c r="F46" s="42"/>
      <c r="G46" s="112" t="s">
        <v>190</v>
      </c>
      <c r="H46" s="59" t="s">
        <v>191</v>
      </c>
      <c r="I46" s="59" t="s">
        <v>205</v>
      </c>
    </row>
    <row r="47" spans="1:9" ht="34.15" hidden="1" customHeight="1" x14ac:dyDescent="0.25">
      <c r="A47" s="182">
        <f>A46+0.02</f>
        <v>8.02</v>
      </c>
      <c r="B47" s="109"/>
      <c r="C47" s="56"/>
      <c r="D47" s="110"/>
      <c r="E47" s="110"/>
    </row>
    <row r="48" spans="1:9" hidden="1" x14ac:dyDescent="0.25">
      <c r="A48" s="182">
        <f t="shared" ref="A48:A75" si="1">A47+0.01</f>
        <v>8.0299999999999994</v>
      </c>
      <c r="B48" s="109"/>
      <c r="C48" s="56"/>
      <c r="D48" s="110"/>
      <c r="E48" s="110"/>
    </row>
    <row r="49" spans="1:5" hidden="1" x14ac:dyDescent="0.25">
      <c r="A49" s="6">
        <f t="shared" si="1"/>
        <v>8.0399999999999991</v>
      </c>
      <c r="B49" s="109"/>
      <c r="C49" s="56"/>
      <c r="D49" s="110"/>
      <c r="E49" s="110"/>
    </row>
    <row r="50" spans="1:5" hidden="1" x14ac:dyDescent="0.25">
      <c r="A50" s="6">
        <f t="shared" si="1"/>
        <v>8.0499999999999989</v>
      </c>
      <c r="B50" s="109"/>
      <c r="C50" s="56"/>
      <c r="D50" s="110"/>
      <c r="E50" s="110"/>
    </row>
    <row r="51" spans="1:5" hidden="1" x14ac:dyDescent="0.25">
      <c r="A51" s="6">
        <f t="shared" si="1"/>
        <v>8.0599999999999987</v>
      </c>
      <c r="B51" s="109"/>
      <c r="C51" s="56"/>
      <c r="D51" s="110"/>
      <c r="E51" s="110"/>
    </row>
    <row r="52" spans="1:5" hidden="1" x14ac:dyDescent="0.25">
      <c r="A52" s="6">
        <f t="shared" si="1"/>
        <v>8.0699999999999985</v>
      </c>
      <c r="B52" s="109"/>
      <c r="C52" s="56"/>
      <c r="D52" s="110"/>
      <c r="E52" s="110"/>
    </row>
    <row r="53" spans="1:5" hidden="1" x14ac:dyDescent="0.25">
      <c r="A53" s="6">
        <f t="shared" si="1"/>
        <v>8.0799999999999983</v>
      </c>
      <c r="B53" s="109"/>
      <c r="C53" s="56"/>
      <c r="D53" s="110"/>
      <c r="E53" s="110"/>
    </row>
    <row r="54" spans="1:5" hidden="1" x14ac:dyDescent="0.25">
      <c r="A54" s="6">
        <f t="shared" si="1"/>
        <v>8.0899999999999981</v>
      </c>
      <c r="B54" s="109"/>
      <c r="C54" s="56"/>
      <c r="D54" s="110"/>
      <c r="E54" s="110"/>
    </row>
    <row r="55" spans="1:5" hidden="1" x14ac:dyDescent="0.25">
      <c r="A55" s="6">
        <f t="shared" si="1"/>
        <v>8.0999999999999979</v>
      </c>
      <c r="B55" s="109"/>
      <c r="C55" s="56"/>
      <c r="D55" s="110"/>
      <c r="E55" s="110"/>
    </row>
    <row r="56" spans="1:5" hidden="1" x14ac:dyDescent="0.25">
      <c r="A56" s="6">
        <f t="shared" si="1"/>
        <v>8.1099999999999977</v>
      </c>
      <c r="B56" s="109"/>
      <c r="C56" s="56"/>
      <c r="D56" s="110"/>
      <c r="E56" s="110"/>
    </row>
    <row r="57" spans="1:5" hidden="1" x14ac:dyDescent="0.25">
      <c r="A57" s="6">
        <f t="shared" si="1"/>
        <v>8.1199999999999974</v>
      </c>
      <c r="B57" s="109"/>
      <c r="C57" s="56"/>
      <c r="D57" s="110"/>
      <c r="E57" s="110"/>
    </row>
    <row r="58" spans="1:5" hidden="1" x14ac:dyDescent="0.25">
      <c r="A58" s="6">
        <f t="shared" si="1"/>
        <v>8.1299999999999972</v>
      </c>
      <c r="B58" s="109"/>
      <c r="C58" s="56"/>
      <c r="D58" s="110"/>
      <c r="E58" s="110"/>
    </row>
    <row r="59" spans="1:5" hidden="1" x14ac:dyDescent="0.25">
      <c r="A59" s="6">
        <f t="shared" si="1"/>
        <v>8.139999999999997</v>
      </c>
      <c r="B59" s="109"/>
      <c r="C59" s="56"/>
      <c r="D59" s="110"/>
      <c r="E59" s="110"/>
    </row>
    <row r="60" spans="1:5" hidden="1" x14ac:dyDescent="0.25">
      <c r="A60" s="6">
        <f t="shared" si="1"/>
        <v>8.1499999999999968</v>
      </c>
      <c r="B60" s="109"/>
      <c r="C60" s="56"/>
      <c r="D60" s="110"/>
      <c r="E60" s="110"/>
    </row>
    <row r="61" spans="1:5" hidden="1" x14ac:dyDescent="0.25">
      <c r="A61" s="6">
        <f t="shared" si="1"/>
        <v>8.1599999999999966</v>
      </c>
      <c r="B61" s="109"/>
      <c r="C61" s="56"/>
      <c r="D61" s="110"/>
      <c r="E61" s="110"/>
    </row>
    <row r="62" spans="1:5" hidden="1" x14ac:dyDescent="0.25">
      <c r="A62" s="6">
        <f t="shared" si="1"/>
        <v>8.1699999999999964</v>
      </c>
      <c r="B62" s="109"/>
      <c r="C62" s="56"/>
      <c r="D62" s="110"/>
      <c r="E62" s="110"/>
    </row>
    <row r="63" spans="1:5" hidden="1" x14ac:dyDescent="0.25">
      <c r="A63" s="6">
        <f t="shared" si="1"/>
        <v>8.1799999999999962</v>
      </c>
      <c r="B63" s="109"/>
      <c r="C63" s="56"/>
      <c r="D63" s="110"/>
      <c r="E63" s="110"/>
    </row>
    <row r="64" spans="1:5" hidden="1" x14ac:dyDescent="0.25">
      <c r="A64" s="6">
        <f t="shared" si="1"/>
        <v>8.1899999999999959</v>
      </c>
      <c r="B64" s="109"/>
      <c r="C64" s="56"/>
      <c r="D64" s="110"/>
      <c r="E64" s="110"/>
    </row>
    <row r="65" spans="1:8" hidden="1" x14ac:dyDescent="0.25">
      <c r="A65" s="6">
        <f t="shared" si="1"/>
        <v>8.1999999999999957</v>
      </c>
      <c r="B65" s="109"/>
      <c r="C65" s="56"/>
      <c r="D65" s="110"/>
      <c r="E65" s="110"/>
    </row>
    <row r="66" spans="1:8" hidden="1" x14ac:dyDescent="0.25">
      <c r="A66" s="6">
        <f t="shared" si="1"/>
        <v>8.2099999999999955</v>
      </c>
      <c r="B66" s="109"/>
      <c r="C66" s="56"/>
      <c r="D66" s="110"/>
      <c r="E66" s="110"/>
    </row>
    <row r="67" spans="1:8" hidden="1" x14ac:dyDescent="0.25">
      <c r="A67" s="6">
        <f t="shared" si="1"/>
        <v>8.2199999999999953</v>
      </c>
      <c r="B67" s="109"/>
      <c r="C67" s="56"/>
      <c r="D67" s="110"/>
      <c r="E67" s="110"/>
    </row>
    <row r="68" spans="1:8" hidden="1" x14ac:dyDescent="0.25">
      <c r="A68" s="6">
        <f t="shared" si="1"/>
        <v>8.2299999999999951</v>
      </c>
      <c r="B68" s="109"/>
      <c r="C68" s="56"/>
      <c r="D68" s="110"/>
      <c r="E68" s="110"/>
    </row>
    <row r="69" spans="1:8" hidden="1" x14ac:dyDescent="0.25">
      <c r="A69" s="6">
        <f t="shared" si="1"/>
        <v>8.2399999999999949</v>
      </c>
      <c r="B69" s="109"/>
      <c r="C69" s="56"/>
      <c r="D69" s="110"/>
      <c r="E69" s="110"/>
    </row>
    <row r="70" spans="1:8" hidden="1" x14ac:dyDescent="0.25">
      <c r="A70" s="6">
        <f t="shared" si="1"/>
        <v>8.2499999999999947</v>
      </c>
      <c r="B70" s="109"/>
      <c r="C70" s="56"/>
      <c r="D70" s="110"/>
      <c r="E70" s="110"/>
    </row>
    <row r="71" spans="1:8" hidden="1" x14ac:dyDescent="0.25">
      <c r="A71" s="6">
        <f t="shared" si="1"/>
        <v>8.2599999999999945</v>
      </c>
      <c r="B71" s="109"/>
      <c r="C71" s="56"/>
      <c r="D71" s="110"/>
      <c r="E71" s="110"/>
    </row>
    <row r="72" spans="1:8" hidden="1" x14ac:dyDescent="0.25">
      <c r="A72" s="6">
        <f t="shared" si="1"/>
        <v>8.2699999999999942</v>
      </c>
      <c r="B72" s="109"/>
      <c r="C72" s="56"/>
      <c r="D72" s="110"/>
      <c r="E72" s="110"/>
    </row>
    <row r="73" spans="1:8" hidden="1" x14ac:dyDescent="0.25">
      <c r="A73" s="6">
        <f t="shared" si="1"/>
        <v>8.279999999999994</v>
      </c>
      <c r="B73" s="109"/>
      <c r="C73" s="56"/>
      <c r="D73" s="110"/>
      <c r="E73" s="110"/>
    </row>
    <row r="74" spans="1:8" hidden="1" x14ac:dyDescent="0.25">
      <c r="A74" s="6">
        <f t="shared" si="1"/>
        <v>8.2899999999999938</v>
      </c>
      <c r="B74" s="109"/>
      <c r="C74" s="56"/>
      <c r="D74" s="110"/>
      <c r="E74" s="110"/>
    </row>
    <row r="75" spans="1:8" ht="14.25" hidden="1" thickBot="1" x14ac:dyDescent="0.3">
      <c r="A75" s="182">
        <f t="shared" si="1"/>
        <v>8.2999999999999936</v>
      </c>
      <c r="B75" s="109"/>
      <c r="C75" s="56"/>
      <c r="D75" s="110"/>
      <c r="E75" s="110"/>
    </row>
    <row r="76" spans="1:8" ht="27" customHeight="1" thickBot="1" x14ac:dyDescent="0.3">
      <c r="A76" s="187">
        <v>9</v>
      </c>
      <c r="B76" s="188"/>
      <c r="C76" s="189" t="s">
        <v>287</v>
      </c>
      <c r="D76" s="189" t="s">
        <v>287</v>
      </c>
      <c r="E76" s="190"/>
      <c r="F76" s="191"/>
      <c r="G76" s="149"/>
      <c r="H76" s="149"/>
    </row>
    <row r="77" spans="1:8" ht="29.45" customHeight="1" thickBot="1" x14ac:dyDescent="0.3">
      <c r="A77" s="187">
        <v>10</v>
      </c>
      <c r="B77" s="188"/>
      <c r="C77" s="189" t="s">
        <v>288</v>
      </c>
      <c r="D77" s="189" t="s">
        <v>288</v>
      </c>
      <c r="E77" s="190"/>
      <c r="F77" s="191"/>
      <c r="G77" s="149"/>
      <c r="H77" s="149"/>
    </row>
    <row r="78" spans="1:8" ht="43.9" customHeight="1" x14ac:dyDescent="0.25">
      <c r="A78" s="6">
        <v>11</v>
      </c>
      <c r="B78" s="39"/>
      <c r="C78" s="56" t="s">
        <v>290</v>
      </c>
      <c r="D78" s="58" t="s">
        <v>291</v>
      </c>
      <c r="E78" s="105" t="s">
        <v>282</v>
      </c>
      <c r="F78" s="38">
        <v>1</v>
      </c>
      <c r="H78" s="113" t="s">
        <v>283</v>
      </c>
    </row>
    <row r="79" spans="1:8" x14ac:dyDescent="0.25">
      <c r="A79" s="182">
        <f>A78+0.02</f>
        <v>11.02</v>
      </c>
      <c r="C79" s="58"/>
      <c r="D79" s="58"/>
      <c r="E79" s="58" t="s">
        <v>54</v>
      </c>
      <c r="F79" s="108">
        <v>2</v>
      </c>
    </row>
    <row r="80" spans="1:8" x14ac:dyDescent="0.25">
      <c r="A80" s="182">
        <f>A79+0.01</f>
        <v>11.03</v>
      </c>
      <c r="C80" s="58"/>
      <c r="D80" s="58"/>
      <c r="E80" s="58" t="s">
        <v>55</v>
      </c>
      <c r="F80" s="108">
        <v>3</v>
      </c>
    </row>
    <row r="81" spans="1:9" ht="14.25" thickBot="1" x14ac:dyDescent="0.3">
      <c r="A81" s="182">
        <f>A80+0.01</f>
        <v>11.04</v>
      </c>
      <c r="C81" s="58"/>
      <c r="D81" s="58"/>
      <c r="E81" s="58" t="s">
        <v>193</v>
      </c>
      <c r="F81" s="38">
        <v>13</v>
      </c>
    </row>
    <row r="82" spans="1:9" ht="57" customHeight="1" thickBot="1" x14ac:dyDescent="0.3">
      <c r="A82" s="117">
        <v>12</v>
      </c>
      <c r="B82" s="119"/>
      <c r="C82" s="285" t="s">
        <v>312</v>
      </c>
      <c r="D82" s="102" t="s">
        <v>231</v>
      </c>
      <c r="E82" s="102"/>
      <c r="F82" s="42"/>
      <c r="G82" s="59"/>
      <c r="H82" s="59"/>
      <c r="I82" s="56"/>
    </row>
    <row r="83" spans="1:9" ht="39" thickBot="1" x14ac:dyDescent="0.3">
      <c r="A83" s="187">
        <v>13</v>
      </c>
      <c r="B83" s="119"/>
      <c r="C83" s="59" t="s">
        <v>229</v>
      </c>
      <c r="D83" s="102" t="s">
        <v>229</v>
      </c>
      <c r="E83" s="102"/>
      <c r="F83" s="42"/>
      <c r="G83" s="189" t="s">
        <v>190</v>
      </c>
      <c r="H83" s="189" t="s">
        <v>191</v>
      </c>
      <c r="I83" s="59" t="s">
        <v>205</v>
      </c>
    </row>
    <row r="84" spans="1:9" hidden="1" x14ac:dyDescent="0.25">
      <c r="A84" s="182">
        <f>A83+0.02</f>
        <v>13.02</v>
      </c>
      <c r="B84" s="109"/>
      <c r="C84" s="56"/>
      <c r="D84" s="110"/>
      <c r="E84" s="110"/>
    </row>
    <row r="85" spans="1:9" hidden="1" x14ac:dyDescent="0.25">
      <c r="A85" s="182">
        <f t="shared" ref="A85:A112" si="2">A84+0.01</f>
        <v>13.03</v>
      </c>
      <c r="B85" s="109"/>
      <c r="C85" s="56"/>
      <c r="D85" s="110"/>
      <c r="E85" s="110"/>
    </row>
    <row r="86" spans="1:9" hidden="1" x14ac:dyDescent="0.25">
      <c r="A86" s="182">
        <f t="shared" si="2"/>
        <v>13.04</v>
      </c>
      <c r="B86" s="109"/>
      <c r="C86" s="56"/>
      <c r="D86" s="110"/>
      <c r="E86" s="110"/>
    </row>
    <row r="87" spans="1:9" hidden="1" x14ac:dyDescent="0.25">
      <c r="A87" s="182">
        <f t="shared" si="2"/>
        <v>13.049999999999999</v>
      </c>
      <c r="B87" s="109"/>
      <c r="C87" s="56"/>
      <c r="D87" s="110"/>
      <c r="E87" s="110"/>
    </row>
    <row r="88" spans="1:9" hidden="1" x14ac:dyDescent="0.25">
      <c r="A88" s="182">
        <f t="shared" si="2"/>
        <v>13.059999999999999</v>
      </c>
      <c r="B88" s="109"/>
      <c r="C88" s="56"/>
      <c r="D88" s="110"/>
      <c r="E88" s="110"/>
    </row>
    <row r="89" spans="1:9" hidden="1" x14ac:dyDescent="0.25">
      <c r="A89" s="182">
        <f t="shared" si="2"/>
        <v>13.069999999999999</v>
      </c>
      <c r="B89" s="109"/>
      <c r="C89" s="56"/>
      <c r="D89" s="110"/>
      <c r="E89" s="110"/>
    </row>
    <row r="90" spans="1:9" hidden="1" x14ac:dyDescent="0.25">
      <c r="A90" s="182">
        <f t="shared" si="2"/>
        <v>13.079999999999998</v>
      </c>
      <c r="B90" s="109"/>
      <c r="C90" s="56"/>
      <c r="D90" s="110"/>
      <c r="E90" s="110"/>
    </row>
    <row r="91" spans="1:9" hidden="1" x14ac:dyDescent="0.25">
      <c r="A91" s="182">
        <f t="shared" si="2"/>
        <v>13.089999999999998</v>
      </c>
      <c r="B91" s="109"/>
      <c r="C91" s="56"/>
      <c r="D91" s="110"/>
      <c r="E91" s="110"/>
    </row>
    <row r="92" spans="1:9" hidden="1" x14ac:dyDescent="0.25">
      <c r="A92" s="182">
        <f t="shared" si="2"/>
        <v>13.099999999999998</v>
      </c>
      <c r="B92" s="109"/>
      <c r="C92" s="56"/>
      <c r="D92" s="110"/>
      <c r="E92" s="110"/>
    </row>
    <row r="93" spans="1:9" hidden="1" x14ac:dyDescent="0.25">
      <c r="A93" s="182">
        <f t="shared" si="2"/>
        <v>13.109999999999998</v>
      </c>
      <c r="B93" s="109"/>
      <c r="C93" s="56"/>
      <c r="D93" s="110"/>
      <c r="E93" s="110"/>
    </row>
    <row r="94" spans="1:9" hidden="1" x14ac:dyDescent="0.25">
      <c r="A94" s="182">
        <f t="shared" si="2"/>
        <v>13.119999999999997</v>
      </c>
      <c r="B94" s="109"/>
      <c r="C94" s="56"/>
      <c r="D94" s="110"/>
      <c r="E94" s="110"/>
    </row>
    <row r="95" spans="1:9" hidden="1" x14ac:dyDescent="0.25">
      <c r="A95" s="182">
        <f t="shared" si="2"/>
        <v>13.129999999999997</v>
      </c>
      <c r="B95" s="109"/>
      <c r="C95" s="56"/>
      <c r="D95" s="110"/>
      <c r="E95" s="110"/>
    </row>
    <row r="96" spans="1:9" hidden="1" x14ac:dyDescent="0.25">
      <c r="A96" s="182">
        <f t="shared" si="2"/>
        <v>13.139999999999997</v>
      </c>
      <c r="B96" s="109"/>
      <c r="C96" s="56"/>
      <c r="D96" s="110"/>
      <c r="E96" s="110"/>
    </row>
    <row r="97" spans="1:7" hidden="1" x14ac:dyDescent="0.25">
      <c r="A97" s="182">
        <f t="shared" si="2"/>
        <v>13.149999999999997</v>
      </c>
      <c r="B97" s="109"/>
      <c r="C97" s="56"/>
      <c r="D97" s="110"/>
      <c r="E97" s="110"/>
    </row>
    <row r="98" spans="1:7" hidden="1" x14ac:dyDescent="0.25">
      <c r="A98" s="182">
        <f t="shared" si="2"/>
        <v>13.159999999999997</v>
      </c>
      <c r="B98" s="109"/>
      <c r="C98" s="56"/>
      <c r="D98" s="110"/>
      <c r="E98" s="110"/>
    </row>
    <row r="99" spans="1:7" hidden="1" x14ac:dyDescent="0.25">
      <c r="A99" s="182">
        <f t="shared" si="2"/>
        <v>13.169999999999996</v>
      </c>
      <c r="B99" s="109"/>
      <c r="C99" s="56"/>
      <c r="D99" s="110"/>
      <c r="E99" s="110"/>
    </row>
    <row r="100" spans="1:7" hidden="1" x14ac:dyDescent="0.25">
      <c r="A100" s="182">
        <f t="shared" si="2"/>
        <v>13.179999999999996</v>
      </c>
      <c r="B100" s="109"/>
      <c r="C100" s="56"/>
      <c r="D100" s="110"/>
      <c r="E100" s="110"/>
    </row>
    <row r="101" spans="1:7" hidden="1" x14ac:dyDescent="0.25">
      <c r="A101" s="182">
        <f t="shared" si="2"/>
        <v>13.189999999999996</v>
      </c>
      <c r="B101" s="109"/>
      <c r="C101" s="56"/>
      <c r="D101" s="110"/>
      <c r="E101" s="110"/>
    </row>
    <row r="102" spans="1:7" hidden="1" x14ac:dyDescent="0.25">
      <c r="A102" s="182">
        <f t="shared" si="2"/>
        <v>13.199999999999996</v>
      </c>
      <c r="B102" s="109"/>
      <c r="C102" s="56"/>
      <c r="D102" s="110"/>
      <c r="E102" s="110"/>
    </row>
    <row r="103" spans="1:7" hidden="1" x14ac:dyDescent="0.25">
      <c r="A103" s="182">
        <f t="shared" si="2"/>
        <v>13.209999999999996</v>
      </c>
      <c r="B103" s="109"/>
      <c r="C103" s="56"/>
      <c r="D103" s="110"/>
      <c r="E103" s="110"/>
    </row>
    <row r="104" spans="1:7" hidden="1" x14ac:dyDescent="0.25">
      <c r="A104" s="182">
        <f t="shared" si="2"/>
        <v>13.219999999999995</v>
      </c>
      <c r="B104" s="109"/>
      <c r="C104" s="56"/>
      <c r="D104" s="110"/>
      <c r="E104" s="110"/>
    </row>
    <row r="105" spans="1:7" hidden="1" x14ac:dyDescent="0.25">
      <c r="A105" s="182">
        <f t="shared" si="2"/>
        <v>13.229999999999995</v>
      </c>
      <c r="B105" s="109"/>
      <c r="C105" s="56"/>
      <c r="D105" s="110"/>
      <c r="E105" s="110"/>
    </row>
    <row r="106" spans="1:7" hidden="1" x14ac:dyDescent="0.25">
      <c r="A106" s="182">
        <f t="shared" si="2"/>
        <v>13.239999999999995</v>
      </c>
      <c r="B106" s="109"/>
      <c r="C106" s="56"/>
      <c r="D106" s="110"/>
      <c r="E106" s="110"/>
    </row>
    <row r="107" spans="1:7" hidden="1" x14ac:dyDescent="0.25">
      <c r="A107" s="182">
        <f t="shared" si="2"/>
        <v>13.249999999999995</v>
      </c>
      <c r="B107" s="109"/>
      <c r="C107" s="56"/>
      <c r="D107" s="110"/>
      <c r="E107" s="110"/>
    </row>
    <row r="108" spans="1:7" hidden="1" x14ac:dyDescent="0.25">
      <c r="A108" s="182">
        <f t="shared" si="2"/>
        <v>13.259999999999994</v>
      </c>
      <c r="B108" s="109"/>
      <c r="C108" s="56"/>
      <c r="D108" s="110"/>
      <c r="E108" s="110"/>
    </row>
    <row r="109" spans="1:7" hidden="1" x14ac:dyDescent="0.25">
      <c r="A109" s="182">
        <f t="shared" si="2"/>
        <v>13.269999999999994</v>
      </c>
      <c r="B109" s="109"/>
      <c r="C109" s="56"/>
      <c r="D109" s="110"/>
      <c r="E109" s="110"/>
    </row>
    <row r="110" spans="1:7" hidden="1" x14ac:dyDescent="0.25">
      <c r="A110" s="182">
        <f t="shared" si="2"/>
        <v>13.279999999999994</v>
      </c>
      <c r="B110" s="109"/>
      <c r="C110" s="56"/>
      <c r="D110" s="110"/>
      <c r="E110" s="110"/>
    </row>
    <row r="111" spans="1:7" hidden="1" x14ac:dyDescent="0.25">
      <c r="A111" s="182">
        <f t="shared" si="2"/>
        <v>13.289999999999994</v>
      </c>
      <c r="B111" s="109"/>
      <c r="C111" s="56"/>
      <c r="D111" s="110"/>
      <c r="E111" s="110"/>
    </row>
    <row r="112" spans="1:7" ht="14.25" hidden="1" thickBot="1" x14ac:dyDescent="0.3">
      <c r="A112" s="182">
        <f t="shared" si="2"/>
        <v>13.299999999999994</v>
      </c>
      <c r="B112" s="109"/>
      <c r="C112" s="112"/>
      <c r="D112" s="110"/>
      <c r="E112" s="110"/>
      <c r="F112" s="111"/>
      <c r="G112" s="113"/>
    </row>
    <row r="113" spans="1:9" ht="25.5" x14ac:dyDescent="0.25">
      <c r="A113" s="118">
        <v>14</v>
      </c>
      <c r="B113" s="119"/>
      <c r="C113" s="285" t="s">
        <v>314</v>
      </c>
      <c r="D113" s="285" t="s">
        <v>314</v>
      </c>
      <c r="E113" s="102"/>
      <c r="F113" s="42"/>
      <c r="G113" s="56"/>
      <c r="H113" s="56"/>
      <c r="I113" s="56"/>
    </row>
    <row r="114" spans="1:9" ht="28.9" customHeight="1" x14ac:dyDescent="0.25">
      <c r="A114" s="6">
        <v>15</v>
      </c>
      <c r="B114" s="39"/>
      <c r="C114" s="56" t="s">
        <v>315</v>
      </c>
      <c r="D114" s="56" t="s">
        <v>315</v>
      </c>
      <c r="E114" s="58"/>
    </row>
    <row r="115" spans="1:9" ht="55.9" customHeight="1" x14ac:dyDescent="0.25">
      <c r="A115" s="6">
        <v>16</v>
      </c>
      <c r="B115" s="39"/>
      <c r="C115" s="56" t="s">
        <v>292</v>
      </c>
      <c r="D115" s="58" t="s">
        <v>293</v>
      </c>
      <c r="E115" s="106" t="s">
        <v>282</v>
      </c>
      <c r="F115" s="38">
        <v>1</v>
      </c>
      <c r="H115" s="113" t="s">
        <v>283</v>
      </c>
    </row>
    <row r="116" spans="1:9" x14ac:dyDescent="0.25">
      <c r="A116" s="182">
        <f>A115+0.02</f>
        <v>16.02</v>
      </c>
      <c r="C116" s="58"/>
      <c r="D116" s="58"/>
      <c r="E116" s="58" t="s">
        <v>54</v>
      </c>
      <c r="F116" s="108">
        <v>2</v>
      </c>
    </row>
    <row r="117" spans="1:9" x14ac:dyDescent="0.25">
      <c r="A117" s="182">
        <f>A116+0.01</f>
        <v>16.03</v>
      </c>
      <c r="C117" s="58"/>
      <c r="D117" s="58"/>
      <c r="E117" s="58" t="s">
        <v>55</v>
      </c>
      <c r="F117" s="108">
        <v>3</v>
      </c>
    </row>
    <row r="118" spans="1:9" x14ac:dyDescent="0.25">
      <c r="A118" s="182">
        <f>A117+0.01</f>
        <v>16.040000000000003</v>
      </c>
      <c r="C118" s="58"/>
      <c r="D118" s="58"/>
      <c r="E118" s="58" t="s">
        <v>57</v>
      </c>
      <c r="F118" s="108">
        <v>4</v>
      </c>
    </row>
    <row r="119" spans="1:9" ht="14.25" thickBot="1" x14ac:dyDescent="0.3">
      <c r="A119" s="182">
        <f>A118+0.01</f>
        <v>16.050000000000004</v>
      </c>
      <c r="C119" s="58"/>
      <c r="D119" s="58"/>
      <c r="E119" s="58" t="s">
        <v>118</v>
      </c>
      <c r="F119" s="108">
        <v>7</v>
      </c>
    </row>
    <row r="120" spans="1:9" ht="45" customHeight="1" thickBot="1" x14ac:dyDescent="0.3">
      <c r="A120" s="187">
        <v>17</v>
      </c>
      <c r="B120" s="188"/>
      <c r="C120" s="189" t="s">
        <v>232</v>
      </c>
      <c r="D120" s="190" t="s">
        <v>233</v>
      </c>
      <c r="E120" s="190"/>
      <c r="F120" s="191"/>
      <c r="G120" s="149"/>
    </row>
    <row r="121" spans="1:9" ht="44.45" customHeight="1" x14ac:dyDescent="0.25">
      <c r="A121" s="117">
        <v>18</v>
      </c>
      <c r="B121" s="119"/>
      <c r="C121" s="59" t="s">
        <v>234</v>
      </c>
      <c r="D121" s="102" t="s">
        <v>234</v>
      </c>
      <c r="E121" s="102"/>
      <c r="F121" s="42"/>
      <c r="G121" s="112" t="s">
        <v>190</v>
      </c>
      <c r="H121" s="59" t="s">
        <v>191</v>
      </c>
      <c r="I121" s="59" t="s">
        <v>205</v>
      </c>
    </row>
    <row r="122" spans="1:9" hidden="1" x14ac:dyDescent="0.25">
      <c r="A122" s="182">
        <f>A121+0.02</f>
        <v>18.02</v>
      </c>
    </row>
    <row r="123" spans="1:9" hidden="1" x14ac:dyDescent="0.25">
      <c r="A123" s="182">
        <f t="shared" ref="A123:A150" si="3">A122+0.01</f>
        <v>18.03</v>
      </c>
    </row>
    <row r="124" spans="1:9" hidden="1" x14ac:dyDescent="0.25">
      <c r="A124" s="182">
        <f t="shared" si="3"/>
        <v>18.040000000000003</v>
      </c>
    </row>
    <row r="125" spans="1:9" hidden="1" x14ac:dyDescent="0.25">
      <c r="A125" s="182">
        <f t="shared" si="3"/>
        <v>18.050000000000004</v>
      </c>
    </row>
    <row r="126" spans="1:9" hidden="1" x14ac:dyDescent="0.25">
      <c r="A126" s="182">
        <f t="shared" si="3"/>
        <v>18.060000000000006</v>
      </c>
    </row>
    <row r="127" spans="1:9" hidden="1" x14ac:dyDescent="0.25">
      <c r="A127" s="182">
        <f t="shared" si="3"/>
        <v>18.070000000000007</v>
      </c>
    </row>
    <row r="128" spans="1:9" hidden="1" x14ac:dyDescent="0.25">
      <c r="A128" s="182">
        <f t="shared" si="3"/>
        <v>18.080000000000009</v>
      </c>
    </row>
    <row r="129" spans="1:1" hidden="1" x14ac:dyDescent="0.25">
      <c r="A129" s="182">
        <f t="shared" si="3"/>
        <v>18.090000000000011</v>
      </c>
    </row>
    <row r="130" spans="1:1" hidden="1" x14ac:dyDescent="0.25">
      <c r="A130" s="182">
        <f t="shared" si="3"/>
        <v>18.100000000000012</v>
      </c>
    </row>
    <row r="131" spans="1:1" hidden="1" x14ac:dyDescent="0.25">
      <c r="A131" s="182">
        <f t="shared" si="3"/>
        <v>18.110000000000014</v>
      </c>
    </row>
    <row r="132" spans="1:1" hidden="1" x14ac:dyDescent="0.25">
      <c r="A132" s="182">
        <f t="shared" si="3"/>
        <v>18.120000000000015</v>
      </c>
    </row>
    <row r="133" spans="1:1" hidden="1" x14ac:dyDescent="0.25">
      <c r="A133" s="182">
        <f t="shared" si="3"/>
        <v>18.130000000000017</v>
      </c>
    </row>
    <row r="134" spans="1:1" hidden="1" x14ac:dyDescent="0.25">
      <c r="A134" s="182">
        <f t="shared" si="3"/>
        <v>18.140000000000018</v>
      </c>
    </row>
    <row r="135" spans="1:1" hidden="1" x14ac:dyDescent="0.25">
      <c r="A135" s="182">
        <f t="shared" si="3"/>
        <v>18.15000000000002</v>
      </c>
    </row>
    <row r="136" spans="1:1" hidden="1" x14ac:dyDescent="0.25">
      <c r="A136" s="182">
        <f t="shared" si="3"/>
        <v>18.160000000000021</v>
      </c>
    </row>
    <row r="137" spans="1:1" hidden="1" x14ac:dyDescent="0.25">
      <c r="A137" s="182">
        <f t="shared" si="3"/>
        <v>18.170000000000023</v>
      </c>
    </row>
    <row r="138" spans="1:1" hidden="1" x14ac:dyDescent="0.25">
      <c r="A138" s="182">
        <f t="shared" si="3"/>
        <v>18.180000000000025</v>
      </c>
    </row>
    <row r="139" spans="1:1" hidden="1" x14ac:dyDescent="0.25">
      <c r="A139" s="182">
        <f t="shared" si="3"/>
        <v>18.190000000000026</v>
      </c>
    </row>
    <row r="140" spans="1:1" hidden="1" x14ac:dyDescent="0.25">
      <c r="A140" s="182">
        <f t="shared" si="3"/>
        <v>18.200000000000028</v>
      </c>
    </row>
    <row r="141" spans="1:1" hidden="1" x14ac:dyDescent="0.25">
      <c r="A141" s="182">
        <f t="shared" si="3"/>
        <v>18.210000000000029</v>
      </c>
    </row>
    <row r="142" spans="1:1" hidden="1" x14ac:dyDescent="0.25">
      <c r="A142" s="182">
        <f t="shared" si="3"/>
        <v>18.220000000000031</v>
      </c>
    </row>
    <row r="143" spans="1:1" hidden="1" x14ac:dyDescent="0.25">
      <c r="A143" s="182">
        <f t="shared" si="3"/>
        <v>18.230000000000032</v>
      </c>
    </row>
    <row r="144" spans="1:1" hidden="1" x14ac:dyDescent="0.25">
      <c r="A144" s="182">
        <f t="shared" si="3"/>
        <v>18.240000000000034</v>
      </c>
    </row>
    <row r="145" spans="1:1" hidden="1" x14ac:dyDescent="0.25">
      <c r="A145" s="182">
        <f t="shared" si="3"/>
        <v>18.250000000000036</v>
      </c>
    </row>
    <row r="146" spans="1:1" hidden="1" x14ac:dyDescent="0.25">
      <c r="A146" s="182">
        <f t="shared" si="3"/>
        <v>18.260000000000037</v>
      </c>
    </row>
    <row r="147" spans="1:1" hidden="1" x14ac:dyDescent="0.25">
      <c r="A147" s="182">
        <f t="shared" si="3"/>
        <v>18.270000000000039</v>
      </c>
    </row>
    <row r="148" spans="1:1" hidden="1" x14ac:dyDescent="0.25">
      <c r="A148" s="182">
        <f t="shared" si="3"/>
        <v>18.28000000000004</v>
      </c>
    </row>
    <row r="149" spans="1:1" hidden="1" x14ac:dyDescent="0.25">
      <c r="A149" s="182">
        <f t="shared" si="3"/>
        <v>18.290000000000042</v>
      </c>
    </row>
    <row r="150" spans="1:1" hidden="1" x14ac:dyDescent="0.25">
      <c r="A150" s="182">
        <f t="shared" si="3"/>
        <v>18.300000000000043</v>
      </c>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52"/>
  <sheetViews>
    <sheetView workbookViewId="0"/>
  </sheetViews>
  <sheetFormatPr defaultColWidth="8.85546875" defaultRowHeight="15.75" x14ac:dyDescent="0.25"/>
  <cols>
    <col min="1" max="1" width="8.85546875" style="21"/>
    <col min="2" max="2" width="59.7109375" style="13" customWidth="1"/>
    <col min="3" max="3" width="18.5703125" style="21" customWidth="1"/>
    <col min="4" max="4" width="7.7109375" style="21" customWidth="1"/>
    <col min="5" max="5" width="3.42578125" style="21" customWidth="1"/>
    <col min="6" max="6" width="13.140625" style="21" customWidth="1"/>
    <col min="7" max="16384" width="8.85546875" style="21"/>
  </cols>
  <sheetData>
    <row r="1" spans="1:8" ht="16.5" x14ac:dyDescent="0.3">
      <c r="A1" s="4" t="s">
        <v>162</v>
      </c>
    </row>
    <row r="2" spans="1:8" ht="16.5" x14ac:dyDescent="0.3">
      <c r="A2" s="87" t="s">
        <v>20</v>
      </c>
      <c r="B2" s="197"/>
      <c r="C2" s="10"/>
      <c r="D2" s="12"/>
      <c r="E2" s="12"/>
    </row>
    <row r="3" spans="1:8" ht="46.15" customHeight="1" x14ac:dyDescent="0.3">
      <c r="A3" s="370" t="s">
        <v>320</v>
      </c>
      <c r="B3" s="370"/>
      <c r="C3" s="69"/>
      <c r="D3" s="47"/>
      <c r="E3" s="47"/>
      <c r="H3" s="21" t="s">
        <v>323</v>
      </c>
    </row>
    <row r="4" spans="1:8" hidden="1" x14ac:dyDescent="0.25">
      <c r="C4" s="47"/>
      <c r="D4" s="47"/>
      <c r="E4" s="47"/>
    </row>
    <row r="5" spans="1:8" hidden="1" x14ac:dyDescent="0.25">
      <c r="B5" s="198"/>
      <c r="D5" s="47"/>
      <c r="E5" s="47"/>
    </row>
    <row r="6" spans="1:8" hidden="1" x14ac:dyDescent="0.25"/>
    <row r="7" spans="1:8" hidden="1" x14ac:dyDescent="0.25"/>
    <row r="8" spans="1:8" hidden="1" x14ac:dyDescent="0.25"/>
    <row r="9" spans="1:8" hidden="1" x14ac:dyDescent="0.25"/>
    <row r="10" spans="1:8" hidden="1" x14ac:dyDescent="0.25"/>
    <row r="11" spans="1:8" hidden="1" x14ac:dyDescent="0.25"/>
    <row r="12" spans="1:8" hidden="1" x14ac:dyDescent="0.25"/>
    <row r="13" spans="1:8" hidden="1" x14ac:dyDescent="0.25"/>
    <row r="14" spans="1:8" hidden="1" x14ac:dyDescent="0.25"/>
    <row r="15" spans="1:8" hidden="1" x14ac:dyDescent="0.25"/>
    <row r="16" spans="1:8" hidden="1" x14ac:dyDescent="0.25"/>
    <row r="17" spans="1:8" hidden="1" x14ac:dyDescent="0.25"/>
    <row r="18" spans="1:8" hidden="1" x14ac:dyDescent="0.25"/>
    <row r="19" spans="1:8" hidden="1" x14ac:dyDescent="0.25"/>
    <row r="20" spans="1:8" hidden="1" x14ac:dyDescent="0.25"/>
    <row r="21" spans="1:8" ht="16.149999999999999" hidden="1" customHeight="1" x14ac:dyDescent="0.25"/>
    <row r="22" spans="1:8" x14ac:dyDescent="0.25">
      <c r="B22" s="289" t="s">
        <v>130</v>
      </c>
    </row>
    <row r="23" spans="1:8" ht="16.5" thickBot="1" x14ac:dyDescent="0.3">
      <c r="B23" s="289" t="s">
        <v>130</v>
      </c>
    </row>
    <row r="24" spans="1:8" ht="16.149999999999999" customHeight="1" thickBot="1" x14ac:dyDescent="0.3">
      <c r="B24" s="288" t="s">
        <v>130</v>
      </c>
      <c r="C24" s="94" t="s">
        <v>206</v>
      </c>
      <c r="D24" s="36" t="s">
        <v>147</v>
      </c>
      <c r="E24" s="37"/>
      <c r="F24" s="286" t="s">
        <v>161</v>
      </c>
    </row>
    <row r="25" spans="1:8" ht="15.6" customHeight="1" thickBot="1" x14ac:dyDescent="0.3">
      <c r="A25" s="88">
        <f>COUNTA(B25:B37)-COUNTIF(B25:B37,"z")</f>
        <v>0</v>
      </c>
      <c r="B25" s="195" t="s">
        <v>130</v>
      </c>
      <c r="C25" s="89"/>
      <c r="D25" s="38" t="str">
        <f t="shared" ref="D25:D37" si="0">LEFT(B25,1)</f>
        <v>z</v>
      </c>
      <c r="E25" s="38"/>
      <c r="H25" s="88">
        <f>COUNTA(I25:I37)-COUNTIF(I25:I37,"z")</f>
        <v>0</v>
      </c>
    </row>
    <row r="26" spans="1:8" x14ac:dyDescent="0.25">
      <c r="A26" s="96"/>
      <c r="B26" s="195" t="s">
        <v>130</v>
      </c>
      <c r="C26" s="90"/>
      <c r="D26" s="38" t="str">
        <f t="shared" si="0"/>
        <v>z</v>
      </c>
      <c r="E26" s="38"/>
      <c r="H26" s="96"/>
    </row>
    <row r="27" spans="1:8" x14ac:dyDescent="0.25">
      <c r="A27" s="96"/>
      <c r="B27" s="195" t="s">
        <v>130</v>
      </c>
      <c r="C27" s="90"/>
      <c r="D27" s="38" t="str">
        <f t="shared" si="0"/>
        <v>z</v>
      </c>
      <c r="E27" s="38"/>
      <c r="H27" s="96"/>
    </row>
    <row r="28" spans="1:8" x14ac:dyDescent="0.25">
      <c r="A28" s="96"/>
      <c r="B28" s="195" t="s">
        <v>130</v>
      </c>
      <c r="C28" s="90"/>
      <c r="D28" s="38" t="str">
        <f t="shared" si="0"/>
        <v>z</v>
      </c>
      <c r="E28" s="38"/>
      <c r="H28" s="96"/>
    </row>
    <row r="29" spans="1:8" x14ac:dyDescent="0.25">
      <c r="A29" s="96"/>
      <c r="B29" s="195" t="s">
        <v>130</v>
      </c>
      <c r="C29" s="90"/>
      <c r="D29" s="38" t="str">
        <f t="shared" si="0"/>
        <v>z</v>
      </c>
      <c r="E29" s="38"/>
      <c r="H29" s="96"/>
    </row>
    <row r="30" spans="1:8" x14ac:dyDescent="0.25">
      <c r="A30" s="96"/>
      <c r="B30" s="195" t="s">
        <v>130</v>
      </c>
      <c r="C30" s="90"/>
      <c r="D30" s="38" t="str">
        <f t="shared" si="0"/>
        <v>z</v>
      </c>
      <c r="E30" s="38"/>
      <c r="H30" s="96"/>
    </row>
    <row r="31" spans="1:8" x14ac:dyDescent="0.25">
      <c r="A31" s="96"/>
      <c r="B31" s="195" t="s">
        <v>130</v>
      </c>
      <c r="C31" s="90"/>
      <c r="D31" s="38" t="str">
        <f t="shared" si="0"/>
        <v>z</v>
      </c>
      <c r="E31" s="38"/>
      <c r="H31" s="96"/>
    </row>
    <row r="32" spans="1:8" x14ac:dyDescent="0.25">
      <c r="A32" s="96"/>
      <c r="B32" s="195" t="s">
        <v>130</v>
      </c>
      <c r="C32" s="90"/>
      <c r="D32" s="38" t="str">
        <f t="shared" si="0"/>
        <v>z</v>
      </c>
      <c r="E32" s="38"/>
      <c r="H32" s="96"/>
    </row>
    <row r="33" spans="1:8" x14ac:dyDescent="0.25">
      <c r="A33" s="96"/>
      <c r="B33" s="195" t="s">
        <v>130</v>
      </c>
      <c r="C33" s="90"/>
      <c r="D33" s="38" t="str">
        <f t="shared" si="0"/>
        <v>z</v>
      </c>
      <c r="E33" s="38"/>
      <c r="H33" s="96"/>
    </row>
    <row r="34" spans="1:8" x14ac:dyDescent="0.25">
      <c r="A34" s="96"/>
      <c r="B34" s="195" t="s">
        <v>130</v>
      </c>
      <c r="C34" s="90"/>
      <c r="D34" s="38" t="str">
        <f t="shared" si="0"/>
        <v>z</v>
      </c>
      <c r="E34" s="38"/>
      <c r="H34" s="96"/>
    </row>
    <row r="35" spans="1:8" x14ac:dyDescent="0.25">
      <c r="A35" s="96"/>
      <c r="B35" s="195" t="s">
        <v>130</v>
      </c>
      <c r="C35" s="90"/>
      <c r="D35" s="38" t="str">
        <f t="shared" si="0"/>
        <v>z</v>
      </c>
      <c r="E35" s="38"/>
      <c r="H35" s="96"/>
    </row>
    <row r="36" spans="1:8" x14ac:dyDescent="0.25">
      <c r="A36" s="96"/>
      <c r="B36" s="195" t="s">
        <v>130</v>
      </c>
      <c r="C36" s="90"/>
      <c r="D36" s="38" t="str">
        <f t="shared" si="0"/>
        <v>z</v>
      </c>
      <c r="E36" s="38"/>
      <c r="H36" s="96"/>
    </row>
    <row r="37" spans="1:8" ht="16.5" thickBot="1" x14ac:dyDescent="0.3">
      <c r="A37" s="96"/>
      <c r="B37" s="196" t="s">
        <v>130</v>
      </c>
      <c r="C37" s="92"/>
      <c r="D37" s="38" t="str">
        <f t="shared" si="0"/>
        <v>z</v>
      </c>
      <c r="E37" s="38"/>
      <c r="H37" s="96"/>
    </row>
    <row r="38" spans="1:8" ht="16.5" thickBot="1" x14ac:dyDescent="0.3">
      <c r="A38" s="37"/>
      <c r="B38" s="290" t="s">
        <v>130</v>
      </c>
      <c r="C38" s="37"/>
      <c r="D38" s="37"/>
      <c r="E38" s="37"/>
      <c r="H38" s="37"/>
    </row>
    <row r="39" spans="1:8" ht="16.5" thickBot="1" x14ac:dyDescent="0.3">
      <c r="B39" s="288" t="s">
        <v>130</v>
      </c>
      <c r="C39" s="37"/>
      <c r="D39" s="37"/>
      <c r="E39" s="37"/>
      <c r="F39" s="199" t="s">
        <v>214</v>
      </c>
    </row>
    <row r="40" spans="1:8" ht="15.6" customHeight="1" thickBot="1" x14ac:dyDescent="0.3">
      <c r="A40" s="88">
        <f>COUNTA(B40:B44)-COUNTIF(B40:B44,"z")</f>
        <v>0</v>
      </c>
      <c r="B40" s="195" t="s">
        <v>130</v>
      </c>
      <c r="C40" s="89"/>
      <c r="D40" s="38" t="str">
        <f t="shared" ref="D40" si="1">LEFT(B40,1)</f>
        <v>z</v>
      </c>
      <c r="E40" s="37"/>
      <c r="H40" s="88">
        <f>COUNTA(I40:I44)-COUNTIF(I40:I44,"z")</f>
        <v>0</v>
      </c>
    </row>
    <row r="41" spans="1:8" x14ac:dyDescent="0.25">
      <c r="A41" s="97"/>
      <c r="B41" s="195" t="s">
        <v>130</v>
      </c>
      <c r="C41" s="90"/>
      <c r="D41" s="38" t="str">
        <f>LEFT(B41,1)</f>
        <v>z</v>
      </c>
      <c r="E41" s="37"/>
      <c r="H41" s="97"/>
    </row>
    <row r="42" spans="1:8" x14ac:dyDescent="0.25">
      <c r="A42" s="97"/>
      <c r="B42" s="195" t="s">
        <v>130</v>
      </c>
      <c r="C42" s="90"/>
      <c r="D42" s="38" t="str">
        <f>LEFT(B42,1)</f>
        <v>z</v>
      </c>
      <c r="E42" s="37"/>
      <c r="H42" s="97"/>
    </row>
    <row r="43" spans="1:8" x14ac:dyDescent="0.25">
      <c r="A43" s="97"/>
      <c r="B43" s="195" t="s">
        <v>130</v>
      </c>
      <c r="C43" s="90"/>
      <c r="D43" s="38" t="str">
        <f>LEFT(B43,1)</f>
        <v>z</v>
      </c>
      <c r="E43" s="37"/>
      <c r="H43" s="97"/>
    </row>
    <row r="44" spans="1:8" ht="16.5" thickBot="1" x14ac:dyDescent="0.3">
      <c r="A44" s="97"/>
      <c r="B44" s="196" t="s">
        <v>130</v>
      </c>
      <c r="C44" s="92"/>
      <c r="D44" s="38" t="str">
        <f>LEFT(B44,1)</f>
        <v>z</v>
      </c>
      <c r="E44" s="37"/>
      <c r="H44" s="97"/>
    </row>
    <row r="45" spans="1:8" ht="15.6" customHeight="1" thickBot="1" x14ac:dyDescent="0.3">
      <c r="A45" s="144"/>
      <c r="B45" s="288" t="s">
        <v>130</v>
      </c>
      <c r="C45" s="174"/>
      <c r="D45" s="38"/>
      <c r="F45" s="199" t="s">
        <v>215</v>
      </c>
      <c r="H45" s="144"/>
    </row>
    <row r="46" spans="1:8" ht="16.5" thickBot="1" x14ac:dyDescent="0.3">
      <c r="A46" s="88">
        <f>COUNTA(B46:B75)-COUNTIF(B46:B75,"z")</f>
        <v>0</v>
      </c>
      <c r="B46" s="175" t="s">
        <v>130</v>
      </c>
      <c r="C46" s="93" t="str">
        <f>"FloorSample "&amp;E46</f>
        <v>FloorSample 1</v>
      </c>
      <c r="D46" s="38" t="str">
        <f t="shared" ref="D46" si="2">LEFT(B46,1)</f>
        <v>z</v>
      </c>
      <c r="E46" s="38">
        <v>1</v>
      </c>
      <c r="H46" s="88">
        <f>COUNTA(I46:I75)-COUNTIF(I46:I75,"z")</f>
        <v>0</v>
      </c>
    </row>
    <row r="47" spans="1:8" x14ac:dyDescent="0.25">
      <c r="A47" s="97"/>
      <c r="B47" s="175" t="s">
        <v>130</v>
      </c>
      <c r="C47" s="93" t="str">
        <f t="shared" ref="C47:C75" si="3">"FloorSample "&amp;E47</f>
        <v>FloorSample 2</v>
      </c>
      <c r="D47" s="38" t="str">
        <f t="shared" ref="D47:D75" si="4">LEFT(B47,1)</f>
        <v>z</v>
      </c>
      <c r="E47" s="38">
        <f>E46+1</f>
        <v>2</v>
      </c>
      <c r="H47" s="97"/>
    </row>
    <row r="48" spans="1:8" x14ac:dyDescent="0.25">
      <c r="A48" s="97"/>
      <c r="B48" s="175" t="s">
        <v>130</v>
      </c>
      <c r="C48" s="93" t="str">
        <f t="shared" si="3"/>
        <v>FloorSample 3</v>
      </c>
      <c r="D48" s="38" t="str">
        <f t="shared" si="4"/>
        <v>z</v>
      </c>
      <c r="E48" s="38">
        <f t="shared" ref="E48:E75" si="5">E47+1</f>
        <v>3</v>
      </c>
      <c r="H48" s="97"/>
    </row>
    <row r="49" spans="1:8" x14ac:dyDescent="0.25">
      <c r="A49" s="97"/>
      <c r="B49" s="175" t="s">
        <v>130</v>
      </c>
      <c r="C49" s="93" t="str">
        <f t="shared" si="3"/>
        <v>FloorSample 4</v>
      </c>
      <c r="D49" s="38" t="str">
        <f t="shared" si="4"/>
        <v>z</v>
      </c>
      <c r="E49" s="38">
        <f t="shared" si="5"/>
        <v>4</v>
      </c>
      <c r="H49" s="97"/>
    </row>
    <row r="50" spans="1:8" x14ac:dyDescent="0.25">
      <c r="A50" s="97"/>
      <c r="B50" s="175" t="s">
        <v>130</v>
      </c>
      <c r="C50" s="93" t="str">
        <f t="shared" si="3"/>
        <v>FloorSample 5</v>
      </c>
      <c r="D50" s="38" t="str">
        <f t="shared" si="4"/>
        <v>z</v>
      </c>
      <c r="E50" s="38">
        <f t="shared" si="5"/>
        <v>5</v>
      </c>
      <c r="H50" s="97"/>
    </row>
    <row r="51" spans="1:8" x14ac:dyDescent="0.25">
      <c r="A51" s="97"/>
      <c r="B51" s="175" t="s">
        <v>130</v>
      </c>
      <c r="C51" s="93" t="str">
        <f t="shared" si="3"/>
        <v>FloorSample 6</v>
      </c>
      <c r="D51" s="38" t="str">
        <f t="shared" si="4"/>
        <v>z</v>
      </c>
      <c r="E51" s="38">
        <f t="shared" si="5"/>
        <v>6</v>
      </c>
      <c r="H51" s="97"/>
    </row>
    <row r="52" spans="1:8" x14ac:dyDescent="0.25">
      <c r="A52" s="97"/>
      <c r="B52" s="175" t="s">
        <v>130</v>
      </c>
      <c r="C52" s="93" t="str">
        <f t="shared" si="3"/>
        <v>FloorSample 7</v>
      </c>
      <c r="D52" s="38" t="str">
        <f t="shared" si="4"/>
        <v>z</v>
      </c>
      <c r="E52" s="38">
        <f t="shared" si="5"/>
        <v>7</v>
      </c>
      <c r="H52" s="97"/>
    </row>
    <row r="53" spans="1:8" x14ac:dyDescent="0.25">
      <c r="A53" s="97"/>
      <c r="B53" s="175" t="s">
        <v>130</v>
      </c>
      <c r="C53" s="93" t="str">
        <f t="shared" si="3"/>
        <v>FloorSample 8</v>
      </c>
      <c r="D53" s="38" t="str">
        <f t="shared" si="4"/>
        <v>z</v>
      </c>
      <c r="E53" s="38">
        <f t="shared" si="5"/>
        <v>8</v>
      </c>
      <c r="H53" s="97"/>
    </row>
    <row r="54" spans="1:8" x14ac:dyDescent="0.25">
      <c r="A54" s="97"/>
      <c r="B54" s="175" t="s">
        <v>130</v>
      </c>
      <c r="C54" s="93" t="str">
        <f t="shared" si="3"/>
        <v>FloorSample 9</v>
      </c>
      <c r="D54" s="38" t="str">
        <f t="shared" si="4"/>
        <v>z</v>
      </c>
      <c r="E54" s="38">
        <f t="shared" si="5"/>
        <v>9</v>
      </c>
      <c r="H54" s="97"/>
    </row>
    <row r="55" spans="1:8" x14ac:dyDescent="0.25">
      <c r="A55" s="97"/>
      <c r="B55" s="175" t="s">
        <v>130</v>
      </c>
      <c r="C55" s="93" t="str">
        <f t="shared" si="3"/>
        <v>FloorSample 10</v>
      </c>
      <c r="D55" s="38" t="str">
        <f t="shared" si="4"/>
        <v>z</v>
      </c>
      <c r="E55" s="38">
        <f t="shared" si="5"/>
        <v>10</v>
      </c>
      <c r="H55" s="97"/>
    </row>
    <row r="56" spans="1:8" x14ac:dyDescent="0.25">
      <c r="A56" s="97"/>
      <c r="B56" s="175" t="s">
        <v>130</v>
      </c>
      <c r="C56" s="93" t="str">
        <f t="shared" si="3"/>
        <v>FloorSample 11</v>
      </c>
      <c r="D56" s="38" t="str">
        <f t="shared" si="4"/>
        <v>z</v>
      </c>
      <c r="E56" s="38">
        <f t="shared" si="5"/>
        <v>11</v>
      </c>
      <c r="H56" s="97"/>
    </row>
    <row r="57" spans="1:8" x14ac:dyDescent="0.25">
      <c r="A57" s="97"/>
      <c r="B57" s="175" t="s">
        <v>130</v>
      </c>
      <c r="C57" s="93" t="str">
        <f t="shared" si="3"/>
        <v>FloorSample 12</v>
      </c>
      <c r="D57" s="38" t="str">
        <f t="shared" si="4"/>
        <v>z</v>
      </c>
      <c r="E57" s="38">
        <f t="shared" si="5"/>
        <v>12</v>
      </c>
      <c r="H57" s="97"/>
    </row>
    <row r="58" spans="1:8" x14ac:dyDescent="0.25">
      <c r="A58" s="97"/>
      <c r="B58" s="175" t="s">
        <v>130</v>
      </c>
      <c r="C58" s="93" t="str">
        <f t="shared" si="3"/>
        <v>FloorSample 13</v>
      </c>
      <c r="D58" s="38" t="str">
        <f t="shared" si="4"/>
        <v>z</v>
      </c>
      <c r="E58" s="38">
        <f t="shared" si="5"/>
        <v>13</v>
      </c>
      <c r="H58" s="97"/>
    </row>
    <row r="59" spans="1:8" x14ac:dyDescent="0.25">
      <c r="A59" s="97"/>
      <c r="B59" s="175" t="s">
        <v>130</v>
      </c>
      <c r="C59" s="93" t="str">
        <f t="shared" si="3"/>
        <v>FloorSample 14</v>
      </c>
      <c r="D59" s="38" t="str">
        <f t="shared" si="4"/>
        <v>z</v>
      </c>
      <c r="E59" s="38">
        <f t="shared" si="5"/>
        <v>14</v>
      </c>
      <c r="H59" s="97"/>
    </row>
    <row r="60" spans="1:8" x14ac:dyDescent="0.25">
      <c r="A60" s="97"/>
      <c r="B60" s="175" t="s">
        <v>130</v>
      </c>
      <c r="C60" s="93" t="str">
        <f t="shared" si="3"/>
        <v>FloorSample 15</v>
      </c>
      <c r="D60" s="38" t="str">
        <f t="shared" si="4"/>
        <v>z</v>
      </c>
      <c r="E60" s="38">
        <f t="shared" si="5"/>
        <v>15</v>
      </c>
      <c r="H60" s="97"/>
    </row>
    <row r="61" spans="1:8" x14ac:dyDescent="0.25">
      <c r="A61" s="97"/>
      <c r="B61" s="175" t="s">
        <v>130</v>
      </c>
      <c r="C61" s="93" t="str">
        <f t="shared" si="3"/>
        <v>FloorSample 16</v>
      </c>
      <c r="D61" s="38" t="str">
        <f t="shared" si="4"/>
        <v>z</v>
      </c>
      <c r="E61" s="38">
        <f t="shared" si="5"/>
        <v>16</v>
      </c>
      <c r="H61" s="97"/>
    </row>
    <row r="62" spans="1:8" x14ac:dyDescent="0.25">
      <c r="A62" s="97"/>
      <c r="B62" s="175" t="s">
        <v>130</v>
      </c>
      <c r="C62" s="93" t="str">
        <f t="shared" si="3"/>
        <v>FloorSample 17</v>
      </c>
      <c r="D62" s="38" t="str">
        <f t="shared" si="4"/>
        <v>z</v>
      </c>
      <c r="E62" s="38">
        <f t="shared" si="5"/>
        <v>17</v>
      </c>
      <c r="H62" s="97"/>
    </row>
    <row r="63" spans="1:8" x14ac:dyDescent="0.25">
      <c r="A63" s="97"/>
      <c r="B63" s="175" t="s">
        <v>130</v>
      </c>
      <c r="C63" s="93" t="str">
        <f t="shared" si="3"/>
        <v>FloorSample 18</v>
      </c>
      <c r="D63" s="38" t="str">
        <f t="shared" si="4"/>
        <v>z</v>
      </c>
      <c r="E63" s="38">
        <f t="shared" si="5"/>
        <v>18</v>
      </c>
      <c r="H63" s="97"/>
    </row>
    <row r="64" spans="1:8" x14ac:dyDescent="0.25">
      <c r="A64" s="97"/>
      <c r="B64" s="175" t="s">
        <v>130</v>
      </c>
      <c r="C64" s="93" t="str">
        <f t="shared" si="3"/>
        <v>FloorSample 19</v>
      </c>
      <c r="D64" s="38" t="str">
        <f t="shared" si="4"/>
        <v>z</v>
      </c>
      <c r="E64" s="38">
        <f t="shared" si="5"/>
        <v>19</v>
      </c>
      <c r="H64" s="97"/>
    </row>
    <row r="65" spans="1:8" x14ac:dyDescent="0.25">
      <c r="A65" s="97"/>
      <c r="B65" s="175" t="s">
        <v>130</v>
      </c>
      <c r="C65" s="93" t="str">
        <f t="shared" si="3"/>
        <v>FloorSample 20</v>
      </c>
      <c r="D65" s="38" t="str">
        <f t="shared" si="4"/>
        <v>z</v>
      </c>
      <c r="E65" s="38">
        <f t="shared" si="5"/>
        <v>20</v>
      </c>
      <c r="H65" s="97"/>
    </row>
    <row r="66" spans="1:8" x14ac:dyDescent="0.25">
      <c r="A66" s="97"/>
      <c r="B66" s="175" t="s">
        <v>130</v>
      </c>
      <c r="C66" s="93" t="str">
        <f t="shared" si="3"/>
        <v>FloorSample 21</v>
      </c>
      <c r="D66" s="38" t="str">
        <f t="shared" si="4"/>
        <v>z</v>
      </c>
      <c r="E66" s="38">
        <f t="shared" si="5"/>
        <v>21</v>
      </c>
      <c r="H66" s="97"/>
    </row>
    <row r="67" spans="1:8" x14ac:dyDescent="0.25">
      <c r="A67" s="97"/>
      <c r="B67" s="175" t="s">
        <v>130</v>
      </c>
      <c r="C67" s="93" t="str">
        <f t="shared" si="3"/>
        <v>FloorSample 22</v>
      </c>
      <c r="D67" s="38" t="str">
        <f t="shared" si="4"/>
        <v>z</v>
      </c>
      <c r="E67" s="38">
        <f t="shared" si="5"/>
        <v>22</v>
      </c>
      <c r="H67" s="97"/>
    </row>
    <row r="68" spans="1:8" x14ac:dyDescent="0.25">
      <c r="A68" s="97"/>
      <c r="B68" s="175" t="s">
        <v>130</v>
      </c>
      <c r="C68" s="93" t="str">
        <f t="shared" si="3"/>
        <v>FloorSample 23</v>
      </c>
      <c r="D68" s="38" t="str">
        <f t="shared" si="4"/>
        <v>z</v>
      </c>
      <c r="E68" s="38">
        <f t="shared" si="5"/>
        <v>23</v>
      </c>
      <c r="H68" s="97"/>
    </row>
    <row r="69" spans="1:8" x14ac:dyDescent="0.25">
      <c r="A69" s="97"/>
      <c r="B69" s="175" t="s">
        <v>130</v>
      </c>
      <c r="C69" s="93" t="str">
        <f t="shared" si="3"/>
        <v>FloorSample 24</v>
      </c>
      <c r="D69" s="38" t="str">
        <f t="shared" si="4"/>
        <v>z</v>
      </c>
      <c r="E69" s="38">
        <f t="shared" si="5"/>
        <v>24</v>
      </c>
      <c r="H69" s="97"/>
    </row>
    <row r="70" spans="1:8" x14ac:dyDescent="0.25">
      <c r="A70" s="97"/>
      <c r="B70" s="175" t="s">
        <v>130</v>
      </c>
      <c r="C70" s="93" t="str">
        <f t="shared" si="3"/>
        <v>FloorSample 25</v>
      </c>
      <c r="D70" s="38" t="str">
        <f t="shared" si="4"/>
        <v>z</v>
      </c>
      <c r="E70" s="38">
        <f t="shared" si="5"/>
        <v>25</v>
      </c>
      <c r="H70" s="97"/>
    </row>
    <row r="71" spans="1:8" x14ac:dyDescent="0.25">
      <c r="A71" s="97"/>
      <c r="B71" s="175" t="s">
        <v>130</v>
      </c>
      <c r="C71" s="93" t="str">
        <f t="shared" si="3"/>
        <v>FloorSample 26</v>
      </c>
      <c r="D71" s="38" t="str">
        <f t="shared" si="4"/>
        <v>z</v>
      </c>
      <c r="E71" s="38">
        <f t="shared" si="5"/>
        <v>26</v>
      </c>
      <c r="H71" s="97"/>
    </row>
    <row r="72" spans="1:8" x14ac:dyDescent="0.25">
      <c r="A72" s="97"/>
      <c r="B72" s="175" t="s">
        <v>130</v>
      </c>
      <c r="C72" s="93" t="str">
        <f t="shared" si="3"/>
        <v>FloorSample 27</v>
      </c>
      <c r="D72" s="38" t="str">
        <f t="shared" si="4"/>
        <v>z</v>
      </c>
      <c r="E72" s="38">
        <f t="shared" si="5"/>
        <v>27</v>
      </c>
      <c r="H72" s="97"/>
    </row>
    <row r="73" spans="1:8" x14ac:dyDescent="0.25">
      <c r="A73" s="97"/>
      <c r="B73" s="175" t="s">
        <v>130</v>
      </c>
      <c r="C73" s="93" t="str">
        <f t="shared" si="3"/>
        <v>FloorSample 28</v>
      </c>
      <c r="D73" s="38" t="str">
        <f t="shared" si="4"/>
        <v>z</v>
      </c>
      <c r="E73" s="38">
        <f t="shared" si="5"/>
        <v>28</v>
      </c>
      <c r="H73" s="97"/>
    </row>
    <row r="74" spans="1:8" x14ac:dyDescent="0.25">
      <c r="A74" s="97"/>
      <c r="B74" s="175" t="s">
        <v>130</v>
      </c>
      <c r="C74" s="93" t="str">
        <f t="shared" si="3"/>
        <v>FloorSample 29</v>
      </c>
      <c r="D74" s="38" t="str">
        <f t="shared" si="4"/>
        <v>z</v>
      </c>
      <c r="E74" s="38">
        <f t="shared" si="5"/>
        <v>29</v>
      </c>
      <c r="H74" s="97"/>
    </row>
    <row r="75" spans="1:8" ht="16.5" thickBot="1" x14ac:dyDescent="0.3">
      <c r="A75" s="98"/>
      <c r="B75" s="176" t="s">
        <v>130</v>
      </c>
      <c r="C75" s="93" t="str">
        <f t="shared" si="3"/>
        <v>FloorSample 30</v>
      </c>
      <c r="D75" s="38" t="str">
        <f t="shared" si="4"/>
        <v>z</v>
      </c>
      <c r="E75" s="38">
        <f t="shared" si="5"/>
        <v>30</v>
      </c>
      <c r="H75" s="98"/>
    </row>
    <row r="76" spans="1:8" ht="16.149999999999999" customHeight="1" thickBot="1" x14ac:dyDescent="0.3">
      <c r="A76" s="146"/>
      <c r="B76" s="290" t="s">
        <v>130</v>
      </c>
      <c r="C76" s="37"/>
      <c r="D76" s="37"/>
      <c r="E76" s="38"/>
      <c r="H76" s="146"/>
    </row>
    <row r="77" spans="1:8" ht="16.5" thickBot="1" x14ac:dyDescent="0.3">
      <c r="B77" s="288" t="s">
        <v>130</v>
      </c>
      <c r="C77" s="37"/>
      <c r="D77" s="37"/>
      <c r="E77" s="37"/>
      <c r="F77" s="199" t="s">
        <v>216</v>
      </c>
    </row>
    <row r="78" spans="1:8" ht="15.6" customHeight="1" thickBot="1" x14ac:dyDescent="0.3">
      <c r="A78" s="91">
        <f>COUNTA(B78:B81)-COUNTIF(B78:B81,"z")</f>
        <v>0</v>
      </c>
      <c r="B78" s="175" t="s">
        <v>130</v>
      </c>
      <c r="C78" s="89"/>
      <c r="D78" s="38" t="str">
        <f t="shared" ref="D78" si="6">LEFT(B78,1)</f>
        <v>z</v>
      </c>
      <c r="E78" s="37"/>
      <c r="H78" s="91">
        <f>COUNTA(I78:I81)-COUNTIF(I78:I81,"z")</f>
        <v>0</v>
      </c>
    </row>
    <row r="79" spans="1:8" x14ac:dyDescent="0.25">
      <c r="A79" s="97"/>
      <c r="B79" s="175" t="s">
        <v>130</v>
      </c>
      <c r="C79" s="90"/>
      <c r="D79" s="38" t="str">
        <f>LEFT(B79,1)</f>
        <v>z</v>
      </c>
      <c r="E79" s="37"/>
      <c r="H79" s="97"/>
    </row>
    <row r="80" spans="1:8" x14ac:dyDescent="0.25">
      <c r="A80" s="97"/>
      <c r="B80" s="175" t="s">
        <v>130</v>
      </c>
      <c r="C80" s="90"/>
      <c r="D80" s="38" t="str">
        <f>LEFT(B80,1)</f>
        <v>z</v>
      </c>
      <c r="E80" s="37"/>
      <c r="H80" s="97"/>
    </row>
    <row r="81" spans="1:8" ht="16.5" thickBot="1" x14ac:dyDescent="0.3">
      <c r="A81" s="97"/>
      <c r="B81" s="176" t="s">
        <v>130</v>
      </c>
      <c r="C81" s="92"/>
      <c r="D81" s="38" t="str">
        <f>LEFT(B81,1)</f>
        <v>z</v>
      </c>
      <c r="E81" s="37"/>
      <c r="H81" s="97"/>
    </row>
    <row r="82" spans="1:8" ht="16.5" thickBot="1" x14ac:dyDescent="0.3">
      <c r="A82" s="148"/>
      <c r="B82" s="288" t="s">
        <v>130</v>
      </c>
      <c r="C82" s="37"/>
      <c r="D82" s="37"/>
      <c r="E82" s="37"/>
      <c r="F82" s="199" t="s">
        <v>217</v>
      </c>
      <c r="H82" s="148"/>
    </row>
    <row r="83" spans="1:8" ht="16.5" thickBot="1" x14ac:dyDescent="0.3">
      <c r="A83" s="91">
        <f>COUNTA(B83:B112)-COUNTIF(B83:B112,"z")</f>
        <v>0</v>
      </c>
      <c r="B83" s="175" t="s">
        <v>130</v>
      </c>
      <c r="C83" s="89" t="str">
        <f>"WindowSillSample "&amp;E83</f>
        <v>WindowSillSample 1</v>
      </c>
      <c r="D83" s="38" t="str">
        <f t="shared" ref="D83" si="7">LEFT(B83,1)</f>
        <v>z</v>
      </c>
      <c r="E83" s="38">
        <v>1</v>
      </c>
      <c r="H83" s="91">
        <f>COUNTA(I83:I112)-COUNTIF(I83:I112,"z")</f>
        <v>0</v>
      </c>
    </row>
    <row r="84" spans="1:8" x14ac:dyDescent="0.25">
      <c r="A84" s="97"/>
      <c r="B84" s="175" t="s">
        <v>130</v>
      </c>
      <c r="C84" s="90" t="str">
        <f t="shared" ref="C84:C112" si="8">"WindowSillSample "&amp;E84</f>
        <v>WindowSillSample 2</v>
      </c>
      <c r="D84" s="38" t="str">
        <f t="shared" ref="D84:D112" si="9">LEFT(B84,1)</f>
        <v>z</v>
      </c>
      <c r="E84" s="38">
        <f>E83+1</f>
        <v>2</v>
      </c>
      <c r="H84" s="97"/>
    </row>
    <row r="85" spans="1:8" x14ac:dyDescent="0.25">
      <c r="A85" s="97"/>
      <c r="B85" s="175" t="s">
        <v>130</v>
      </c>
      <c r="C85" s="90" t="str">
        <f t="shared" si="8"/>
        <v>WindowSillSample 3</v>
      </c>
      <c r="D85" s="38" t="str">
        <f t="shared" si="9"/>
        <v>z</v>
      </c>
      <c r="E85" s="38">
        <f t="shared" ref="E85:E112" si="10">E84+1</f>
        <v>3</v>
      </c>
      <c r="H85" s="97"/>
    </row>
    <row r="86" spans="1:8" x14ac:dyDescent="0.25">
      <c r="A86" s="97"/>
      <c r="B86" s="175" t="s">
        <v>130</v>
      </c>
      <c r="C86" s="90" t="str">
        <f t="shared" si="8"/>
        <v>WindowSillSample 4</v>
      </c>
      <c r="D86" s="38" t="str">
        <f t="shared" si="9"/>
        <v>z</v>
      </c>
      <c r="E86" s="38">
        <f t="shared" si="10"/>
        <v>4</v>
      </c>
      <c r="H86" s="97"/>
    </row>
    <row r="87" spans="1:8" x14ac:dyDescent="0.25">
      <c r="A87" s="97"/>
      <c r="B87" s="175" t="s">
        <v>130</v>
      </c>
      <c r="C87" s="90" t="str">
        <f t="shared" si="8"/>
        <v>WindowSillSample 5</v>
      </c>
      <c r="D87" s="38" t="str">
        <f t="shared" si="9"/>
        <v>z</v>
      </c>
      <c r="E87" s="38">
        <f t="shared" si="10"/>
        <v>5</v>
      </c>
      <c r="H87" s="97"/>
    </row>
    <row r="88" spans="1:8" x14ac:dyDescent="0.25">
      <c r="A88" s="97"/>
      <c r="B88" s="175" t="s">
        <v>130</v>
      </c>
      <c r="C88" s="90" t="str">
        <f t="shared" si="8"/>
        <v>WindowSillSample 6</v>
      </c>
      <c r="D88" s="38" t="str">
        <f t="shared" si="9"/>
        <v>z</v>
      </c>
      <c r="E88" s="38">
        <f t="shared" si="10"/>
        <v>6</v>
      </c>
      <c r="H88" s="97"/>
    </row>
    <row r="89" spans="1:8" x14ac:dyDescent="0.25">
      <c r="A89" s="97"/>
      <c r="B89" s="175" t="s">
        <v>130</v>
      </c>
      <c r="C89" s="90" t="str">
        <f t="shared" si="8"/>
        <v>WindowSillSample 7</v>
      </c>
      <c r="D89" s="38" t="str">
        <f t="shared" si="9"/>
        <v>z</v>
      </c>
      <c r="E89" s="38">
        <f t="shared" si="10"/>
        <v>7</v>
      </c>
      <c r="H89" s="97"/>
    </row>
    <row r="90" spans="1:8" x14ac:dyDescent="0.25">
      <c r="A90" s="97"/>
      <c r="B90" s="175" t="s">
        <v>130</v>
      </c>
      <c r="C90" s="90" t="str">
        <f t="shared" si="8"/>
        <v>WindowSillSample 8</v>
      </c>
      <c r="D90" s="38" t="str">
        <f t="shared" si="9"/>
        <v>z</v>
      </c>
      <c r="E90" s="38">
        <f t="shared" si="10"/>
        <v>8</v>
      </c>
      <c r="H90" s="97"/>
    </row>
    <row r="91" spans="1:8" x14ac:dyDescent="0.25">
      <c r="A91" s="97"/>
      <c r="B91" s="175" t="s">
        <v>130</v>
      </c>
      <c r="C91" s="90" t="str">
        <f t="shared" si="8"/>
        <v>WindowSillSample 9</v>
      </c>
      <c r="D91" s="38" t="str">
        <f t="shared" si="9"/>
        <v>z</v>
      </c>
      <c r="E91" s="38">
        <f t="shared" si="10"/>
        <v>9</v>
      </c>
      <c r="H91" s="97"/>
    </row>
    <row r="92" spans="1:8" x14ac:dyDescent="0.25">
      <c r="A92" s="97"/>
      <c r="B92" s="175" t="s">
        <v>130</v>
      </c>
      <c r="C92" s="90" t="str">
        <f t="shared" si="8"/>
        <v>WindowSillSample 10</v>
      </c>
      <c r="D92" s="38" t="str">
        <f t="shared" si="9"/>
        <v>z</v>
      </c>
      <c r="E92" s="38">
        <f t="shared" si="10"/>
        <v>10</v>
      </c>
      <c r="H92" s="97"/>
    </row>
    <row r="93" spans="1:8" x14ac:dyDescent="0.25">
      <c r="A93" s="97"/>
      <c r="B93" s="175" t="s">
        <v>130</v>
      </c>
      <c r="C93" s="90" t="str">
        <f t="shared" si="8"/>
        <v>WindowSillSample 11</v>
      </c>
      <c r="D93" s="38" t="str">
        <f t="shared" si="9"/>
        <v>z</v>
      </c>
      <c r="E93" s="38">
        <f t="shared" si="10"/>
        <v>11</v>
      </c>
      <c r="H93" s="97"/>
    </row>
    <row r="94" spans="1:8" x14ac:dyDescent="0.25">
      <c r="A94" s="97"/>
      <c r="B94" s="175" t="s">
        <v>130</v>
      </c>
      <c r="C94" s="90" t="str">
        <f t="shared" si="8"/>
        <v>WindowSillSample 12</v>
      </c>
      <c r="D94" s="38" t="str">
        <f t="shared" si="9"/>
        <v>z</v>
      </c>
      <c r="E94" s="38">
        <f t="shared" si="10"/>
        <v>12</v>
      </c>
      <c r="H94" s="97"/>
    </row>
    <row r="95" spans="1:8" x14ac:dyDescent="0.25">
      <c r="A95" s="97"/>
      <c r="B95" s="175" t="s">
        <v>130</v>
      </c>
      <c r="C95" s="90" t="str">
        <f t="shared" si="8"/>
        <v>WindowSillSample 13</v>
      </c>
      <c r="D95" s="38" t="str">
        <f t="shared" si="9"/>
        <v>z</v>
      </c>
      <c r="E95" s="38">
        <f t="shared" si="10"/>
        <v>13</v>
      </c>
      <c r="H95" s="97"/>
    </row>
    <row r="96" spans="1:8" x14ac:dyDescent="0.25">
      <c r="A96" s="97"/>
      <c r="B96" s="175" t="s">
        <v>130</v>
      </c>
      <c r="C96" s="90" t="str">
        <f t="shared" si="8"/>
        <v>WindowSillSample 14</v>
      </c>
      <c r="D96" s="38" t="str">
        <f t="shared" si="9"/>
        <v>z</v>
      </c>
      <c r="E96" s="38">
        <f t="shared" si="10"/>
        <v>14</v>
      </c>
      <c r="H96" s="97"/>
    </row>
    <row r="97" spans="1:8" x14ac:dyDescent="0.25">
      <c r="A97" s="97"/>
      <c r="B97" s="175" t="s">
        <v>130</v>
      </c>
      <c r="C97" s="90" t="str">
        <f t="shared" si="8"/>
        <v>WindowSillSample 15</v>
      </c>
      <c r="D97" s="38" t="str">
        <f t="shared" si="9"/>
        <v>z</v>
      </c>
      <c r="E97" s="38">
        <f t="shared" si="10"/>
        <v>15</v>
      </c>
      <c r="H97" s="97"/>
    </row>
    <row r="98" spans="1:8" x14ac:dyDescent="0.25">
      <c r="A98" s="97"/>
      <c r="B98" s="175" t="s">
        <v>130</v>
      </c>
      <c r="C98" s="90" t="str">
        <f t="shared" si="8"/>
        <v>WindowSillSample 16</v>
      </c>
      <c r="D98" s="38" t="str">
        <f t="shared" si="9"/>
        <v>z</v>
      </c>
      <c r="E98" s="38">
        <f t="shared" si="10"/>
        <v>16</v>
      </c>
      <c r="H98" s="97"/>
    </row>
    <row r="99" spans="1:8" x14ac:dyDescent="0.25">
      <c r="A99" s="97"/>
      <c r="B99" s="175" t="s">
        <v>130</v>
      </c>
      <c r="C99" s="90" t="str">
        <f t="shared" si="8"/>
        <v>WindowSillSample 17</v>
      </c>
      <c r="D99" s="38" t="str">
        <f t="shared" si="9"/>
        <v>z</v>
      </c>
      <c r="E99" s="38">
        <f t="shared" si="10"/>
        <v>17</v>
      </c>
      <c r="H99" s="97"/>
    </row>
    <row r="100" spans="1:8" x14ac:dyDescent="0.25">
      <c r="A100" s="97"/>
      <c r="B100" s="175" t="s">
        <v>130</v>
      </c>
      <c r="C100" s="90" t="str">
        <f t="shared" si="8"/>
        <v>WindowSillSample 18</v>
      </c>
      <c r="D100" s="38" t="str">
        <f t="shared" si="9"/>
        <v>z</v>
      </c>
      <c r="E100" s="38">
        <f t="shared" si="10"/>
        <v>18</v>
      </c>
      <c r="H100" s="97"/>
    </row>
    <row r="101" spans="1:8" x14ac:dyDescent="0.25">
      <c r="A101" s="97"/>
      <c r="B101" s="175" t="s">
        <v>130</v>
      </c>
      <c r="C101" s="90" t="str">
        <f t="shared" si="8"/>
        <v>WindowSillSample 19</v>
      </c>
      <c r="D101" s="38" t="str">
        <f t="shared" si="9"/>
        <v>z</v>
      </c>
      <c r="E101" s="38">
        <f t="shared" si="10"/>
        <v>19</v>
      </c>
      <c r="H101" s="97"/>
    </row>
    <row r="102" spans="1:8" x14ac:dyDescent="0.25">
      <c r="A102" s="97"/>
      <c r="B102" s="175" t="s">
        <v>130</v>
      </c>
      <c r="C102" s="90" t="str">
        <f t="shared" si="8"/>
        <v>WindowSillSample 20</v>
      </c>
      <c r="D102" s="38" t="str">
        <f t="shared" si="9"/>
        <v>z</v>
      </c>
      <c r="E102" s="38">
        <f t="shared" si="10"/>
        <v>20</v>
      </c>
      <c r="H102" s="97"/>
    </row>
    <row r="103" spans="1:8" x14ac:dyDescent="0.25">
      <c r="A103" s="97"/>
      <c r="B103" s="175" t="s">
        <v>130</v>
      </c>
      <c r="C103" s="90" t="str">
        <f t="shared" si="8"/>
        <v>WindowSillSample 21</v>
      </c>
      <c r="D103" s="38" t="str">
        <f t="shared" si="9"/>
        <v>z</v>
      </c>
      <c r="E103" s="38">
        <f t="shared" si="10"/>
        <v>21</v>
      </c>
      <c r="H103" s="97"/>
    </row>
    <row r="104" spans="1:8" x14ac:dyDescent="0.25">
      <c r="A104" s="97"/>
      <c r="B104" s="175" t="s">
        <v>130</v>
      </c>
      <c r="C104" s="90" t="str">
        <f t="shared" si="8"/>
        <v>WindowSillSample 22</v>
      </c>
      <c r="D104" s="38" t="str">
        <f t="shared" si="9"/>
        <v>z</v>
      </c>
      <c r="E104" s="38">
        <f t="shared" si="10"/>
        <v>22</v>
      </c>
      <c r="H104" s="97"/>
    </row>
    <row r="105" spans="1:8" x14ac:dyDescent="0.25">
      <c r="A105" s="97"/>
      <c r="B105" s="175" t="s">
        <v>130</v>
      </c>
      <c r="C105" s="90" t="str">
        <f t="shared" si="8"/>
        <v>WindowSillSample 23</v>
      </c>
      <c r="D105" s="38" t="str">
        <f t="shared" si="9"/>
        <v>z</v>
      </c>
      <c r="E105" s="38">
        <f t="shared" si="10"/>
        <v>23</v>
      </c>
      <c r="H105" s="97"/>
    </row>
    <row r="106" spans="1:8" x14ac:dyDescent="0.25">
      <c r="A106" s="97"/>
      <c r="B106" s="175" t="s">
        <v>130</v>
      </c>
      <c r="C106" s="90" t="str">
        <f t="shared" si="8"/>
        <v>WindowSillSample 24</v>
      </c>
      <c r="D106" s="38" t="str">
        <f t="shared" si="9"/>
        <v>z</v>
      </c>
      <c r="E106" s="38">
        <f t="shared" si="10"/>
        <v>24</v>
      </c>
      <c r="H106" s="97"/>
    </row>
    <row r="107" spans="1:8" x14ac:dyDescent="0.25">
      <c r="A107" s="97"/>
      <c r="B107" s="175" t="s">
        <v>130</v>
      </c>
      <c r="C107" s="90" t="str">
        <f t="shared" si="8"/>
        <v>WindowSillSample 25</v>
      </c>
      <c r="D107" s="38" t="str">
        <f t="shared" si="9"/>
        <v>z</v>
      </c>
      <c r="E107" s="38">
        <f t="shared" si="10"/>
        <v>25</v>
      </c>
      <c r="H107" s="97"/>
    </row>
    <row r="108" spans="1:8" x14ac:dyDescent="0.25">
      <c r="A108" s="97"/>
      <c r="B108" s="175" t="s">
        <v>130</v>
      </c>
      <c r="C108" s="90" t="str">
        <f t="shared" si="8"/>
        <v>WindowSillSample 26</v>
      </c>
      <c r="D108" s="38" t="str">
        <f t="shared" si="9"/>
        <v>z</v>
      </c>
      <c r="E108" s="38">
        <f t="shared" si="10"/>
        <v>26</v>
      </c>
      <c r="H108" s="97"/>
    </row>
    <row r="109" spans="1:8" x14ac:dyDescent="0.25">
      <c r="A109" s="97"/>
      <c r="B109" s="175" t="s">
        <v>130</v>
      </c>
      <c r="C109" s="90" t="str">
        <f t="shared" si="8"/>
        <v>WindowSillSample 27</v>
      </c>
      <c r="D109" s="38" t="str">
        <f t="shared" si="9"/>
        <v>z</v>
      </c>
      <c r="E109" s="38">
        <f t="shared" si="10"/>
        <v>27</v>
      </c>
      <c r="H109" s="97"/>
    </row>
    <row r="110" spans="1:8" x14ac:dyDescent="0.25">
      <c r="A110" s="97"/>
      <c r="B110" s="175" t="s">
        <v>130</v>
      </c>
      <c r="C110" s="90" t="str">
        <f t="shared" si="8"/>
        <v>WindowSillSample 28</v>
      </c>
      <c r="D110" s="38" t="str">
        <f t="shared" si="9"/>
        <v>z</v>
      </c>
      <c r="E110" s="38">
        <f t="shared" si="10"/>
        <v>28</v>
      </c>
      <c r="H110" s="97"/>
    </row>
    <row r="111" spans="1:8" x14ac:dyDescent="0.25">
      <c r="A111" s="147"/>
      <c r="B111" s="175" t="s">
        <v>130</v>
      </c>
      <c r="C111" s="90" t="str">
        <f t="shared" si="8"/>
        <v>WindowSillSample 29</v>
      </c>
      <c r="D111" s="38" t="str">
        <f t="shared" si="9"/>
        <v>z</v>
      </c>
      <c r="E111" s="38">
        <f t="shared" si="10"/>
        <v>29</v>
      </c>
      <c r="H111" s="147"/>
    </row>
    <row r="112" spans="1:8" ht="16.5" thickBot="1" x14ac:dyDescent="0.3">
      <c r="A112" s="147"/>
      <c r="B112" s="176" t="s">
        <v>130</v>
      </c>
      <c r="C112" s="90" t="str">
        <f t="shared" si="8"/>
        <v>WindowSillSample 30</v>
      </c>
      <c r="D112" s="38" t="str">
        <f t="shared" si="9"/>
        <v>z</v>
      </c>
      <c r="E112" s="38">
        <f t="shared" si="10"/>
        <v>30</v>
      </c>
      <c r="H112" s="147"/>
    </row>
    <row r="113" spans="1:8" ht="16.149999999999999" customHeight="1" thickBot="1" x14ac:dyDescent="0.3">
      <c r="A113" s="145"/>
      <c r="B113" s="287" t="s">
        <v>130</v>
      </c>
      <c r="C113" s="37"/>
      <c r="D113" s="37"/>
      <c r="E113" s="37"/>
      <c r="H113" s="145"/>
    </row>
    <row r="114" spans="1:8" ht="16.149999999999999" customHeight="1" thickBot="1" x14ac:dyDescent="0.3">
      <c r="A114" s="148"/>
      <c r="B114" s="288" t="s">
        <v>130</v>
      </c>
      <c r="C114" s="37"/>
      <c r="D114" s="37"/>
      <c r="E114" s="37"/>
      <c r="F114" s="199" t="s">
        <v>218</v>
      </c>
      <c r="H114" s="148"/>
    </row>
    <row r="115" spans="1:8" ht="16.5" thickBot="1" x14ac:dyDescent="0.3">
      <c r="A115" s="91">
        <f>COUNTA(B115:B119)-COUNTIF(B115:B119,"z")</f>
        <v>0</v>
      </c>
      <c r="B115" s="175" t="s">
        <v>130</v>
      </c>
      <c r="C115" s="89"/>
      <c r="D115" s="38" t="str">
        <f t="shared" ref="D115" si="11">LEFT(B115,1)</f>
        <v>z</v>
      </c>
      <c r="E115" s="37"/>
      <c r="H115" s="91">
        <f>COUNTA(I115:I119)-COUNTIF(I115:I119,"z")</f>
        <v>0</v>
      </c>
    </row>
    <row r="116" spans="1:8" x14ac:dyDescent="0.25">
      <c r="A116" s="97"/>
      <c r="B116" s="175" t="s">
        <v>130</v>
      </c>
      <c r="C116" s="90"/>
      <c r="D116" s="38" t="str">
        <f>LEFT(B116,1)</f>
        <v>z</v>
      </c>
      <c r="E116" s="37"/>
      <c r="H116" s="97"/>
    </row>
    <row r="117" spans="1:8" x14ac:dyDescent="0.25">
      <c r="A117" s="97"/>
      <c r="B117" s="175" t="s">
        <v>130</v>
      </c>
      <c r="C117" s="90"/>
      <c r="D117" s="38" t="str">
        <f>LEFT(B117,1)</f>
        <v>z</v>
      </c>
      <c r="E117" s="37"/>
      <c r="H117" s="97"/>
    </row>
    <row r="118" spans="1:8" x14ac:dyDescent="0.25">
      <c r="A118" s="97"/>
      <c r="B118" s="175" t="s">
        <v>130</v>
      </c>
      <c r="C118" s="90"/>
      <c r="D118" s="38" t="str">
        <f>LEFT(B118,1)</f>
        <v>z</v>
      </c>
      <c r="E118" s="37"/>
      <c r="H118" s="97"/>
    </row>
    <row r="119" spans="1:8" ht="16.5" thickBot="1" x14ac:dyDescent="0.3">
      <c r="A119" s="97"/>
      <c r="B119" s="176" t="s">
        <v>130</v>
      </c>
      <c r="C119" s="92"/>
      <c r="D119" s="38" t="str">
        <f>LEFT(B119,1)</f>
        <v>z</v>
      </c>
      <c r="E119" s="37"/>
      <c r="H119" s="97"/>
    </row>
    <row r="120" spans="1:8" ht="16.5" thickBot="1" x14ac:dyDescent="0.3">
      <c r="A120" s="144"/>
      <c r="B120" s="288" t="s">
        <v>130</v>
      </c>
      <c r="C120" s="37"/>
      <c r="D120" s="37"/>
      <c r="E120" s="37"/>
      <c r="F120" s="199" t="s">
        <v>219</v>
      </c>
      <c r="H120" s="144"/>
    </row>
    <row r="121" spans="1:8" ht="16.5" thickBot="1" x14ac:dyDescent="0.3">
      <c r="A121" s="91">
        <f>COUNTA(B121:B150)-COUNTIF(B121:B150,"z")</f>
        <v>0</v>
      </c>
      <c r="B121" s="175" t="s">
        <v>130</v>
      </c>
      <c r="C121" s="89" t="str">
        <f>"WindowTroughSample "&amp;E121</f>
        <v>WindowTroughSample 1</v>
      </c>
      <c r="D121" s="38" t="str">
        <f t="shared" ref="D121" si="12">LEFT(B121,1)</f>
        <v>z</v>
      </c>
      <c r="E121" s="38">
        <v>1</v>
      </c>
      <c r="H121" s="91">
        <f>COUNTA(I121:I150)-COUNTIF(I121:I150,"z")</f>
        <v>0</v>
      </c>
    </row>
    <row r="122" spans="1:8" x14ac:dyDescent="0.25">
      <c r="A122" s="97"/>
      <c r="B122" s="175" t="s">
        <v>130</v>
      </c>
      <c r="C122" s="90" t="str">
        <f>"WindowTroughSample "&amp;E122</f>
        <v>WindowTroughSample 2</v>
      </c>
      <c r="D122" s="38" t="str">
        <f t="shared" ref="D122:D150" si="13">LEFT(B122,1)</f>
        <v>z</v>
      </c>
      <c r="E122" s="38">
        <f>E121+1</f>
        <v>2</v>
      </c>
      <c r="H122" s="97"/>
    </row>
    <row r="123" spans="1:8" x14ac:dyDescent="0.25">
      <c r="A123" s="97"/>
      <c r="B123" s="175" t="s">
        <v>130</v>
      </c>
      <c r="C123" s="90" t="str">
        <f t="shared" ref="C123:C150" si="14">"WindowTroughSample "&amp;E123</f>
        <v>WindowTroughSample 3</v>
      </c>
      <c r="D123" s="38" t="str">
        <f t="shared" si="13"/>
        <v>z</v>
      </c>
      <c r="E123" s="38">
        <f t="shared" ref="E123:E150" si="15">E122+1</f>
        <v>3</v>
      </c>
      <c r="H123" s="97"/>
    </row>
    <row r="124" spans="1:8" x14ac:dyDescent="0.25">
      <c r="A124" s="97"/>
      <c r="B124" s="175" t="s">
        <v>130</v>
      </c>
      <c r="C124" s="90" t="str">
        <f t="shared" si="14"/>
        <v>WindowTroughSample 4</v>
      </c>
      <c r="D124" s="38" t="str">
        <f t="shared" si="13"/>
        <v>z</v>
      </c>
      <c r="E124" s="38">
        <f t="shared" si="15"/>
        <v>4</v>
      </c>
      <c r="H124" s="97"/>
    </row>
    <row r="125" spans="1:8" x14ac:dyDescent="0.25">
      <c r="A125" s="97"/>
      <c r="B125" s="175" t="s">
        <v>130</v>
      </c>
      <c r="C125" s="90" t="str">
        <f t="shared" si="14"/>
        <v>WindowTroughSample 5</v>
      </c>
      <c r="D125" s="38" t="str">
        <f t="shared" si="13"/>
        <v>z</v>
      </c>
      <c r="E125" s="38">
        <f t="shared" si="15"/>
        <v>5</v>
      </c>
      <c r="H125" s="97"/>
    </row>
    <row r="126" spans="1:8" x14ac:dyDescent="0.25">
      <c r="A126" s="97"/>
      <c r="B126" s="175" t="s">
        <v>130</v>
      </c>
      <c r="C126" s="90" t="str">
        <f t="shared" si="14"/>
        <v>WindowTroughSample 6</v>
      </c>
      <c r="D126" s="38" t="str">
        <f t="shared" si="13"/>
        <v>z</v>
      </c>
      <c r="E126" s="38">
        <f t="shared" si="15"/>
        <v>6</v>
      </c>
      <c r="H126" s="97"/>
    </row>
    <row r="127" spans="1:8" x14ac:dyDescent="0.25">
      <c r="A127" s="97"/>
      <c r="B127" s="175" t="s">
        <v>130</v>
      </c>
      <c r="C127" s="90" t="str">
        <f t="shared" si="14"/>
        <v>WindowTroughSample 7</v>
      </c>
      <c r="D127" s="38" t="str">
        <f t="shared" si="13"/>
        <v>z</v>
      </c>
      <c r="E127" s="38">
        <f t="shared" si="15"/>
        <v>7</v>
      </c>
      <c r="H127" s="97"/>
    </row>
    <row r="128" spans="1:8" x14ac:dyDescent="0.25">
      <c r="A128" s="97"/>
      <c r="B128" s="175" t="s">
        <v>130</v>
      </c>
      <c r="C128" s="90" t="str">
        <f t="shared" si="14"/>
        <v>WindowTroughSample 8</v>
      </c>
      <c r="D128" s="38" t="str">
        <f t="shared" si="13"/>
        <v>z</v>
      </c>
      <c r="E128" s="38">
        <f t="shared" si="15"/>
        <v>8</v>
      </c>
      <c r="H128" s="97"/>
    </row>
    <row r="129" spans="1:8" x14ac:dyDescent="0.25">
      <c r="A129" s="97"/>
      <c r="B129" s="175" t="s">
        <v>130</v>
      </c>
      <c r="C129" s="90" t="str">
        <f t="shared" si="14"/>
        <v>WindowTroughSample 9</v>
      </c>
      <c r="D129" s="38" t="str">
        <f t="shared" si="13"/>
        <v>z</v>
      </c>
      <c r="E129" s="38">
        <f t="shared" si="15"/>
        <v>9</v>
      </c>
      <c r="H129" s="97"/>
    </row>
    <row r="130" spans="1:8" x14ac:dyDescent="0.25">
      <c r="A130" s="97"/>
      <c r="B130" s="175" t="s">
        <v>130</v>
      </c>
      <c r="C130" s="90" t="str">
        <f t="shared" si="14"/>
        <v>WindowTroughSample 10</v>
      </c>
      <c r="D130" s="38" t="str">
        <f t="shared" si="13"/>
        <v>z</v>
      </c>
      <c r="E130" s="38">
        <f t="shared" si="15"/>
        <v>10</v>
      </c>
      <c r="H130" s="97"/>
    </row>
    <row r="131" spans="1:8" x14ac:dyDescent="0.25">
      <c r="A131" s="97"/>
      <c r="B131" s="175" t="s">
        <v>130</v>
      </c>
      <c r="C131" s="90" t="str">
        <f t="shared" si="14"/>
        <v>WindowTroughSample 11</v>
      </c>
      <c r="D131" s="38" t="str">
        <f t="shared" si="13"/>
        <v>z</v>
      </c>
      <c r="E131" s="38">
        <f t="shared" si="15"/>
        <v>11</v>
      </c>
      <c r="H131" s="97"/>
    </row>
    <row r="132" spans="1:8" x14ac:dyDescent="0.25">
      <c r="A132" s="97"/>
      <c r="B132" s="175" t="s">
        <v>130</v>
      </c>
      <c r="C132" s="90" t="str">
        <f t="shared" si="14"/>
        <v>WindowTroughSample 12</v>
      </c>
      <c r="D132" s="38" t="str">
        <f t="shared" si="13"/>
        <v>z</v>
      </c>
      <c r="E132" s="38">
        <f t="shared" si="15"/>
        <v>12</v>
      </c>
      <c r="H132" s="97"/>
    </row>
    <row r="133" spans="1:8" x14ac:dyDescent="0.25">
      <c r="A133" s="97"/>
      <c r="B133" s="175" t="s">
        <v>130</v>
      </c>
      <c r="C133" s="90" t="str">
        <f t="shared" si="14"/>
        <v>WindowTroughSample 13</v>
      </c>
      <c r="D133" s="38" t="str">
        <f t="shared" si="13"/>
        <v>z</v>
      </c>
      <c r="E133" s="38">
        <f t="shared" si="15"/>
        <v>13</v>
      </c>
      <c r="H133" s="97"/>
    </row>
    <row r="134" spans="1:8" x14ac:dyDescent="0.25">
      <c r="A134" s="97"/>
      <c r="B134" s="175" t="s">
        <v>130</v>
      </c>
      <c r="C134" s="90" t="str">
        <f t="shared" si="14"/>
        <v>WindowTroughSample 14</v>
      </c>
      <c r="D134" s="38" t="str">
        <f t="shared" si="13"/>
        <v>z</v>
      </c>
      <c r="E134" s="38">
        <f t="shared" si="15"/>
        <v>14</v>
      </c>
      <c r="H134" s="97"/>
    </row>
    <row r="135" spans="1:8" x14ac:dyDescent="0.25">
      <c r="A135" s="97"/>
      <c r="B135" s="175" t="s">
        <v>130</v>
      </c>
      <c r="C135" s="90" t="str">
        <f t="shared" si="14"/>
        <v>WindowTroughSample 15</v>
      </c>
      <c r="D135" s="38" t="str">
        <f t="shared" si="13"/>
        <v>z</v>
      </c>
      <c r="E135" s="38">
        <f t="shared" si="15"/>
        <v>15</v>
      </c>
      <c r="H135" s="97"/>
    </row>
    <row r="136" spans="1:8" x14ac:dyDescent="0.25">
      <c r="A136" s="97"/>
      <c r="B136" s="175" t="s">
        <v>130</v>
      </c>
      <c r="C136" s="90" t="str">
        <f t="shared" si="14"/>
        <v>WindowTroughSample 16</v>
      </c>
      <c r="D136" s="38" t="str">
        <f t="shared" si="13"/>
        <v>z</v>
      </c>
      <c r="E136" s="38">
        <f t="shared" si="15"/>
        <v>16</v>
      </c>
      <c r="H136" s="97"/>
    </row>
    <row r="137" spans="1:8" x14ac:dyDescent="0.25">
      <c r="A137" s="97"/>
      <c r="B137" s="175" t="s">
        <v>130</v>
      </c>
      <c r="C137" s="90" t="str">
        <f t="shared" si="14"/>
        <v>WindowTroughSample 17</v>
      </c>
      <c r="D137" s="38" t="str">
        <f t="shared" si="13"/>
        <v>z</v>
      </c>
      <c r="E137" s="38">
        <f t="shared" si="15"/>
        <v>17</v>
      </c>
      <c r="H137" s="97"/>
    </row>
    <row r="138" spans="1:8" x14ac:dyDescent="0.25">
      <c r="A138" s="97"/>
      <c r="B138" s="175" t="s">
        <v>130</v>
      </c>
      <c r="C138" s="90" t="str">
        <f t="shared" si="14"/>
        <v>WindowTroughSample 18</v>
      </c>
      <c r="D138" s="38" t="str">
        <f t="shared" si="13"/>
        <v>z</v>
      </c>
      <c r="E138" s="38">
        <f t="shared" si="15"/>
        <v>18</v>
      </c>
      <c r="H138" s="97"/>
    </row>
    <row r="139" spans="1:8" x14ac:dyDescent="0.25">
      <c r="A139" s="97"/>
      <c r="B139" s="175" t="s">
        <v>130</v>
      </c>
      <c r="C139" s="90" t="str">
        <f t="shared" si="14"/>
        <v>WindowTroughSample 19</v>
      </c>
      <c r="D139" s="38" t="str">
        <f t="shared" si="13"/>
        <v>z</v>
      </c>
      <c r="E139" s="38">
        <f t="shared" si="15"/>
        <v>19</v>
      </c>
      <c r="H139" s="97"/>
    </row>
    <row r="140" spans="1:8" x14ac:dyDescent="0.25">
      <c r="A140" s="97"/>
      <c r="B140" s="175" t="s">
        <v>130</v>
      </c>
      <c r="C140" s="90" t="str">
        <f t="shared" si="14"/>
        <v>WindowTroughSample 20</v>
      </c>
      <c r="D140" s="38" t="str">
        <f t="shared" si="13"/>
        <v>z</v>
      </c>
      <c r="E140" s="38">
        <f t="shared" si="15"/>
        <v>20</v>
      </c>
      <c r="H140" s="97"/>
    </row>
    <row r="141" spans="1:8" x14ac:dyDescent="0.25">
      <c r="A141" s="97"/>
      <c r="B141" s="175" t="s">
        <v>130</v>
      </c>
      <c r="C141" s="90" t="str">
        <f t="shared" si="14"/>
        <v>WindowTroughSample 21</v>
      </c>
      <c r="D141" s="38" t="str">
        <f t="shared" si="13"/>
        <v>z</v>
      </c>
      <c r="E141" s="38">
        <f t="shared" si="15"/>
        <v>21</v>
      </c>
      <c r="H141" s="97"/>
    </row>
    <row r="142" spans="1:8" x14ac:dyDescent="0.25">
      <c r="A142" s="97"/>
      <c r="B142" s="175" t="s">
        <v>130</v>
      </c>
      <c r="C142" s="90" t="str">
        <f t="shared" si="14"/>
        <v>WindowTroughSample 22</v>
      </c>
      <c r="D142" s="38" t="str">
        <f t="shared" si="13"/>
        <v>z</v>
      </c>
      <c r="E142" s="38">
        <f t="shared" si="15"/>
        <v>22</v>
      </c>
      <c r="H142" s="97"/>
    </row>
    <row r="143" spans="1:8" x14ac:dyDescent="0.25">
      <c r="A143" s="97"/>
      <c r="B143" s="175" t="s">
        <v>130</v>
      </c>
      <c r="C143" s="90" t="str">
        <f t="shared" si="14"/>
        <v>WindowTroughSample 23</v>
      </c>
      <c r="D143" s="38" t="str">
        <f t="shared" si="13"/>
        <v>z</v>
      </c>
      <c r="E143" s="38">
        <f t="shared" si="15"/>
        <v>23</v>
      </c>
      <c r="H143" s="97"/>
    </row>
    <row r="144" spans="1:8" x14ac:dyDescent="0.25">
      <c r="A144" s="97"/>
      <c r="B144" s="175" t="s">
        <v>130</v>
      </c>
      <c r="C144" s="90" t="str">
        <f t="shared" si="14"/>
        <v>WindowTroughSample 24</v>
      </c>
      <c r="D144" s="38" t="str">
        <f t="shared" si="13"/>
        <v>z</v>
      </c>
      <c r="E144" s="38">
        <f t="shared" si="15"/>
        <v>24</v>
      </c>
      <c r="H144" s="97"/>
    </row>
    <row r="145" spans="1:8" x14ac:dyDescent="0.25">
      <c r="A145" s="97"/>
      <c r="B145" s="175" t="s">
        <v>130</v>
      </c>
      <c r="C145" s="90" t="str">
        <f t="shared" si="14"/>
        <v>WindowTroughSample 25</v>
      </c>
      <c r="D145" s="38" t="str">
        <f t="shared" si="13"/>
        <v>z</v>
      </c>
      <c r="E145" s="38">
        <f t="shared" si="15"/>
        <v>25</v>
      </c>
      <c r="H145" s="97"/>
    </row>
    <row r="146" spans="1:8" x14ac:dyDescent="0.25">
      <c r="A146" s="97"/>
      <c r="B146" s="175" t="s">
        <v>130</v>
      </c>
      <c r="C146" s="90" t="str">
        <f t="shared" si="14"/>
        <v>WindowTroughSample 26</v>
      </c>
      <c r="D146" s="38" t="str">
        <f t="shared" si="13"/>
        <v>z</v>
      </c>
      <c r="E146" s="38">
        <f t="shared" si="15"/>
        <v>26</v>
      </c>
      <c r="H146" s="97"/>
    </row>
    <row r="147" spans="1:8" x14ac:dyDescent="0.25">
      <c r="A147" s="97"/>
      <c r="B147" s="175" t="s">
        <v>130</v>
      </c>
      <c r="C147" s="90" t="str">
        <f t="shared" si="14"/>
        <v>WindowTroughSample 27</v>
      </c>
      <c r="D147" s="38" t="str">
        <f t="shared" si="13"/>
        <v>z</v>
      </c>
      <c r="E147" s="38">
        <f t="shared" si="15"/>
        <v>27</v>
      </c>
      <c r="H147" s="97"/>
    </row>
    <row r="148" spans="1:8" x14ac:dyDescent="0.25">
      <c r="A148" s="97"/>
      <c r="B148" s="175" t="s">
        <v>130</v>
      </c>
      <c r="C148" s="90" t="str">
        <f t="shared" si="14"/>
        <v>WindowTroughSample 28</v>
      </c>
      <c r="D148" s="38" t="str">
        <f t="shared" si="13"/>
        <v>z</v>
      </c>
      <c r="E148" s="38">
        <f t="shared" si="15"/>
        <v>28</v>
      </c>
      <c r="H148" s="97"/>
    </row>
    <row r="149" spans="1:8" x14ac:dyDescent="0.25">
      <c r="A149" s="97"/>
      <c r="B149" s="175" t="s">
        <v>130</v>
      </c>
      <c r="C149" s="90" t="str">
        <f t="shared" si="14"/>
        <v>WindowTroughSample 29</v>
      </c>
      <c r="D149" s="38" t="str">
        <f t="shared" si="13"/>
        <v>z</v>
      </c>
      <c r="E149" s="38">
        <f t="shared" si="15"/>
        <v>29</v>
      </c>
      <c r="H149" s="97"/>
    </row>
    <row r="150" spans="1:8" ht="16.5" thickBot="1" x14ac:dyDescent="0.3">
      <c r="A150" s="98"/>
      <c r="B150" s="176" t="s">
        <v>130</v>
      </c>
      <c r="C150" s="90" t="str">
        <f t="shared" si="14"/>
        <v>WindowTroughSample 30</v>
      </c>
      <c r="D150" s="38" t="str">
        <f t="shared" si="13"/>
        <v>z</v>
      </c>
      <c r="E150" s="38">
        <f t="shared" si="15"/>
        <v>30</v>
      </c>
      <c r="H150" s="98"/>
    </row>
    <row r="151" spans="1:8" x14ac:dyDescent="0.25">
      <c r="B151" s="193"/>
      <c r="C151" s="37"/>
      <c r="D151" s="37"/>
      <c r="E151" s="37"/>
    </row>
    <row r="152" spans="1:8" x14ac:dyDescent="0.25">
      <c r="B152" s="193"/>
      <c r="C152" s="37"/>
      <c r="D152" s="37"/>
      <c r="E152" s="37"/>
    </row>
  </sheetData>
  <sortState ref="B25:C35">
    <sortCondition ref="B25:B35"/>
  </sortState>
  <mergeCells count="1">
    <mergeCell ref="A3:B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47"/>
  <sheetViews>
    <sheetView workbookViewId="0">
      <pane ySplit="10" topLeftCell="A23" activePane="bottomLeft" state="frozen"/>
      <selection pane="bottomLeft" activeCell="A2" sqref="A2"/>
    </sheetView>
  </sheetViews>
  <sheetFormatPr defaultColWidth="8.85546875" defaultRowHeight="16.5" x14ac:dyDescent="0.3"/>
  <cols>
    <col min="1" max="1" width="9.7109375" style="6" customWidth="1"/>
    <col min="2" max="2" width="39.140625" style="2" customWidth="1"/>
    <col min="3" max="3" width="70.5703125" style="2" customWidth="1"/>
    <col min="4" max="16384" width="8.85546875" style="2"/>
  </cols>
  <sheetData>
    <row r="1" spans="1:3" x14ac:dyDescent="0.3">
      <c r="A1" s="4" t="s">
        <v>330</v>
      </c>
    </row>
    <row r="2" spans="1:3" ht="17.25" thickBot="1" x14ac:dyDescent="0.35">
      <c r="A2" s="10" t="s">
        <v>20</v>
      </c>
      <c r="B2" s="11"/>
      <c r="C2" s="11"/>
    </row>
    <row r="3" spans="1:3" hidden="1" x14ac:dyDescent="0.3">
      <c r="A3" s="69"/>
      <c r="B3" s="125"/>
      <c r="C3" s="125"/>
    </row>
    <row r="4" spans="1:3" hidden="1" x14ac:dyDescent="0.3">
      <c r="A4" s="69"/>
      <c r="B4" s="125"/>
      <c r="C4" s="125"/>
    </row>
    <row r="5" spans="1:3" hidden="1" x14ac:dyDescent="0.3">
      <c r="A5" s="69"/>
      <c r="B5" s="125"/>
      <c r="C5" s="125"/>
    </row>
    <row r="6" spans="1:3" hidden="1" x14ac:dyDescent="0.3">
      <c r="A6" s="69"/>
      <c r="B6" s="125"/>
      <c r="C6" s="125"/>
    </row>
    <row r="7" spans="1:3" ht="17.25" hidden="1" thickBot="1" x14ac:dyDescent="0.35">
      <c r="A7" s="69"/>
      <c r="B7" s="125"/>
      <c r="C7" s="125"/>
    </row>
    <row r="8" spans="1:3" ht="17.25" thickBot="1" x14ac:dyDescent="0.35">
      <c r="A8" s="380" t="s">
        <v>236</v>
      </c>
      <c r="B8" s="381"/>
      <c r="C8" s="382"/>
    </row>
    <row r="9" spans="1:3" ht="17.25" thickBot="1" x14ac:dyDescent="0.35">
      <c r="A9" s="380" t="s">
        <v>227</v>
      </c>
      <c r="B9" s="381"/>
      <c r="C9" s="382"/>
    </row>
    <row r="10" spans="1:3" ht="17.25" thickBot="1" x14ac:dyDescent="0.35">
      <c r="A10" s="383" t="s">
        <v>228</v>
      </c>
      <c r="B10" s="384"/>
      <c r="C10" s="306" t="s">
        <v>21</v>
      </c>
    </row>
    <row r="11" spans="1:3" ht="13.9" customHeight="1" x14ac:dyDescent="0.3">
      <c r="A11" s="371" t="s">
        <v>237</v>
      </c>
      <c r="B11" s="377" t="str">
        <f>G!D11</f>
        <v>Regarding this HUD Lead Hazard Control grant, please indicate (check one) whether your organization is:</v>
      </c>
      <c r="C11" s="239" t="s">
        <v>0</v>
      </c>
    </row>
    <row r="12" spans="1:3" x14ac:dyDescent="0.3">
      <c r="A12" s="372"/>
      <c r="B12" s="378"/>
      <c r="C12" s="237" t="s">
        <v>1</v>
      </c>
    </row>
    <row r="13" spans="1:3" ht="17.25" thickBot="1" x14ac:dyDescent="0.35">
      <c r="A13" s="373"/>
      <c r="B13" s="379"/>
      <c r="C13" s="238" t="s">
        <v>2</v>
      </c>
    </row>
    <row r="14" spans="1:3" ht="13.9" customHeight="1" x14ac:dyDescent="0.3">
      <c r="A14" s="371" t="s">
        <v>238</v>
      </c>
      <c r="B14" s="377" t="str">
        <f>G!D14</f>
        <v>Please indicate (check one) the category that best describes your organization:</v>
      </c>
      <c r="C14" s="239" t="s">
        <v>3</v>
      </c>
    </row>
    <row r="15" spans="1:3" x14ac:dyDescent="0.3">
      <c r="A15" s="372"/>
      <c r="B15" s="378"/>
      <c r="C15" s="237" t="s">
        <v>4</v>
      </c>
    </row>
    <row r="16" spans="1:3" x14ac:dyDescent="0.3">
      <c r="A16" s="372"/>
      <c r="B16" s="378"/>
      <c r="C16" s="237" t="s">
        <v>5</v>
      </c>
    </row>
    <row r="17" spans="1:3" x14ac:dyDescent="0.3">
      <c r="A17" s="372"/>
      <c r="B17" s="378"/>
      <c r="C17" s="237" t="s">
        <v>6</v>
      </c>
    </row>
    <row r="18" spans="1:3" x14ac:dyDescent="0.3">
      <c r="A18" s="372"/>
      <c r="B18" s="378"/>
      <c r="C18" s="237" t="s">
        <v>7</v>
      </c>
    </row>
    <row r="19" spans="1:3" x14ac:dyDescent="0.3">
      <c r="A19" s="372"/>
      <c r="B19" s="378"/>
      <c r="C19" s="237" t="s">
        <v>8</v>
      </c>
    </row>
    <row r="20" spans="1:3" x14ac:dyDescent="0.3">
      <c r="A20" s="372"/>
      <c r="B20" s="378"/>
      <c r="C20" s="237" t="s">
        <v>9</v>
      </c>
    </row>
    <row r="21" spans="1:3" ht="17.25" thickBot="1" x14ac:dyDescent="0.35">
      <c r="A21" s="373"/>
      <c r="B21" s="379"/>
      <c r="C21" s="238" t="s">
        <v>29</v>
      </c>
    </row>
    <row r="22" spans="1:3" ht="13.9" customHeight="1" x14ac:dyDescent="0.3">
      <c r="A22" s="371" t="s">
        <v>239</v>
      </c>
      <c r="B22" s="377" t="str">
        <f>G!D22</f>
        <v>What triggers recruitment of homes into the grant? (Please check all that apply)</v>
      </c>
      <c r="C22" s="239" t="s">
        <v>10</v>
      </c>
    </row>
    <row r="23" spans="1:3" ht="13.9" customHeight="1" x14ac:dyDescent="0.3">
      <c r="A23" s="372"/>
      <c r="B23" s="378"/>
      <c r="C23" s="244" t="s">
        <v>11</v>
      </c>
    </row>
    <row r="24" spans="1:3" ht="13.9" customHeight="1" x14ac:dyDescent="0.3">
      <c r="A24" s="372"/>
      <c r="B24" s="378"/>
      <c r="C24" s="244" t="s">
        <v>12</v>
      </c>
    </row>
    <row r="25" spans="1:3" ht="13.9" customHeight="1" x14ac:dyDescent="0.3">
      <c r="A25" s="372"/>
      <c r="B25" s="378"/>
      <c r="C25" s="244" t="s">
        <v>13</v>
      </c>
    </row>
    <row r="26" spans="1:3" ht="13.9" customHeight="1" x14ac:dyDescent="0.3">
      <c r="A26" s="372"/>
      <c r="B26" s="378"/>
      <c r="C26" s="244" t="s">
        <v>14</v>
      </c>
    </row>
    <row r="27" spans="1:3" ht="13.9" customHeight="1" x14ac:dyDescent="0.3">
      <c r="A27" s="372"/>
      <c r="B27" s="378"/>
      <c r="C27" s="244" t="s">
        <v>15</v>
      </c>
    </row>
    <row r="28" spans="1:3" ht="13.9" customHeight="1" x14ac:dyDescent="0.3">
      <c r="A28" s="372"/>
      <c r="B28" s="378"/>
      <c r="C28" s="244" t="s">
        <v>16</v>
      </c>
    </row>
    <row r="29" spans="1:3" ht="13.9" customHeight="1" x14ac:dyDescent="0.3">
      <c r="A29" s="372"/>
      <c r="B29" s="378"/>
      <c r="C29" s="244" t="s">
        <v>17</v>
      </c>
    </row>
    <row r="30" spans="1:3" ht="13.9" customHeight="1" x14ac:dyDescent="0.3">
      <c r="A30" s="372"/>
      <c r="B30" s="378"/>
      <c r="C30" s="244" t="s">
        <v>18</v>
      </c>
    </row>
    <row r="31" spans="1:3" ht="13.9" customHeight="1" thickBot="1" x14ac:dyDescent="0.35">
      <c r="A31" s="373"/>
      <c r="B31" s="379"/>
      <c r="C31" s="245" t="s">
        <v>30</v>
      </c>
    </row>
    <row r="32" spans="1:3" ht="13.9" customHeight="1" x14ac:dyDescent="0.3">
      <c r="A32" s="371" t="s">
        <v>194</v>
      </c>
      <c r="B32" s="374" t="str">
        <f>G!D32</f>
        <v>The list below shows your selections on what triggers recruitment of homes. Please rank these triggers by frequency of occurance placing the most frequent trigger at the top and least frequent at the bottom of the list.  To move a trigger, click to highlight it and click the Move UP or Move Down buttons to move it within the List:</v>
      </c>
      <c r="C32" s="312" t="s">
        <v>329</v>
      </c>
    </row>
    <row r="33" spans="1:3" ht="13.9" customHeight="1" x14ac:dyDescent="0.3">
      <c r="A33" s="372"/>
      <c r="B33" s="375"/>
      <c r="C33" s="244"/>
    </row>
    <row r="34" spans="1:3" x14ac:dyDescent="0.3">
      <c r="A34" s="372"/>
      <c r="B34" s="375"/>
      <c r="C34" s="244"/>
    </row>
    <row r="35" spans="1:3" x14ac:dyDescent="0.3">
      <c r="A35" s="372"/>
      <c r="B35" s="375"/>
      <c r="C35" s="244"/>
    </row>
    <row r="36" spans="1:3" x14ac:dyDescent="0.3">
      <c r="A36" s="372"/>
      <c r="B36" s="375"/>
      <c r="C36" s="244"/>
    </row>
    <row r="37" spans="1:3" x14ac:dyDescent="0.3">
      <c r="A37" s="372"/>
      <c r="B37" s="375"/>
      <c r="C37" s="244"/>
    </row>
    <row r="38" spans="1:3" ht="17.25" thickBot="1" x14ac:dyDescent="0.35">
      <c r="A38" s="372"/>
      <c r="B38" s="375"/>
      <c r="C38" s="244"/>
    </row>
    <row r="39" spans="1:3" ht="17.25" hidden="1" thickBot="1" x14ac:dyDescent="0.35">
      <c r="A39" s="372"/>
      <c r="B39" s="375"/>
      <c r="C39" s="244"/>
    </row>
    <row r="40" spans="1:3" hidden="1" x14ac:dyDescent="0.3">
      <c r="A40" s="372"/>
      <c r="B40" s="375"/>
      <c r="C40" s="244"/>
    </row>
    <row r="41" spans="1:3" ht="17.25" hidden="1" thickBot="1" x14ac:dyDescent="0.35">
      <c r="A41" s="373"/>
      <c r="B41" s="376"/>
      <c r="C41" s="245"/>
    </row>
    <row r="42" spans="1:3" ht="48.6" customHeight="1" thickBot="1" x14ac:dyDescent="0.35">
      <c r="A42" s="313" t="s">
        <v>240</v>
      </c>
      <c r="B42" s="246" t="s">
        <v>31</v>
      </c>
      <c r="C42" s="247"/>
    </row>
    <row r="43" spans="1:3" ht="62.45" customHeight="1" thickBot="1" x14ac:dyDescent="0.35">
      <c r="A43" s="313" t="s">
        <v>241</v>
      </c>
      <c r="B43" s="246" t="s">
        <v>26</v>
      </c>
      <c r="C43" s="247"/>
    </row>
    <row r="44" spans="1:3" x14ac:dyDescent="0.3">
      <c r="B44" s="37"/>
      <c r="C44" s="37"/>
    </row>
    <row r="45" spans="1:3" x14ac:dyDescent="0.3">
      <c r="B45" s="37"/>
      <c r="C45" s="37"/>
    </row>
    <row r="46" spans="1:3" x14ac:dyDescent="0.3">
      <c r="B46" s="37"/>
      <c r="C46" s="37"/>
    </row>
    <row r="47" spans="1:3" x14ac:dyDescent="0.3">
      <c r="B47" s="37"/>
      <c r="C47" s="37"/>
    </row>
  </sheetData>
  <mergeCells count="11">
    <mergeCell ref="A8:C8"/>
    <mergeCell ref="A9:C9"/>
    <mergeCell ref="A10:B10"/>
    <mergeCell ref="B11:B13"/>
    <mergeCell ref="B14:B21"/>
    <mergeCell ref="A32:A41"/>
    <mergeCell ref="B32:B41"/>
    <mergeCell ref="B22:B31"/>
    <mergeCell ref="A11:A13"/>
    <mergeCell ref="A14:A21"/>
    <mergeCell ref="A22:A31"/>
  </mergeCells>
  <pageMargins left="1" right="1" top="0.5" bottom="0.5" header="0.3" footer="0.3"/>
  <pageSetup orientation="landscape" horizontalDpi="0" verticalDpi="0"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Start_Here</vt:lpstr>
      <vt:lpstr>Central_Control</vt:lpstr>
      <vt:lpstr>GEN_Q</vt:lpstr>
      <vt:lpstr>UNIT_Q</vt:lpstr>
      <vt:lpstr>G</vt:lpstr>
      <vt:lpstr>G_Sort</vt:lpstr>
      <vt:lpstr>U</vt:lpstr>
      <vt:lpstr>U_Sort</vt:lpstr>
      <vt:lpstr>PrintGQs</vt:lpstr>
      <vt:lpstr>PrintUQs</vt:lpstr>
      <vt:lpstr>GData0</vt:lpstr>
      <vt:lpstr>UData0</vt:lpstr>
      <vt:lpstr>Question_Macros</vt:lpstr>
      <vt:lpstr>GEN</vt:lpstr>
      <vt:lpstr>GENQsInput</vt:lpstr>
      <vt:lpstr>GENQsSet</vt:lpstr>
      <vt:lpstr>Instructions</vt:lpstr>
      <vt:lpstr>Central_Control!Print_Area</vt:lpstr>
      <vt:lpstr>GEN_Q!Print_Area</vt:lpstr>
      <vt:lpstr>PrintGQs!Print_Area</vt:lpstr>
      <vt:lpstr>PrintUQs!Print_Area</vt:lpstr>
      <vt:lpstr>Start_Here!Print_Area</vt:lpstr>
      <vt:lpstr>UNIT_Q!Print_Area</vt:lpstr>
      <vt:lpstr>PrintUQs!Print_Titles</vt:lpstr>
      <vt:lpstr>Start_Here!Print_Titles</vt:lpstr>
      <vt:lpstr>UNIT_Q!Print_Titles</vt:lpstr>
      <vt:lpstr>TrigCode</vt:lpstr>
      <vt:lpstr>Uni</vt:lpstr>
      <vt:lpstr>UnitList</vt:lpstr>
      <vt:lpstr>UNITQsInput</vt:lpstr>
      <vt:lpstr>UNITQsSet</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Dewalt</dc:creator>
  <cp:lastModifiedBy>H18792</cp:lastModifiedBy>
  <cp:lastPrinted>2014-04-03T17:20:56Z</cp:lastPrinted>
  <dcterms:created xsi:type="dcterms:W3CDTF">2014-02-24T19:44:19Z</dcterms:created>
  <dcterms:modified xsi:type="dcterms:W3CDTF">2014-04-07T12:49:01Z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1773868575</vt:i4>
  </property>
  <property fmtid="{D5CDD505-2E9C-101B-9397-08002B2CF9AE}" pid="3" name="_NewReviewCycle">
    <vt:lpwstr/>
  </property>
  <property fmtid="{D5CDD505-2E9C-101B-9397-08002B2CF9AE}" pid="4" name="_EmailSubject">
    <vt:lpwstr>OMB ICR Clearance Study - Reday for ROCIS</vt:lpwstr>
  </property>
  <property fmtid="{D5CDD505-2E9C-101B-9397-08002B2CF9AE}" pid="5" name="_AuthorEmail">
    <vt:lpwstr>Eugene.A.Pinzer@hud.gov</vt:lpwstr>
  </property>
  <property fmtid="{D5CDD505-2E9C-101B-9397-08002B2CF9AE}" pid="6" name="_AuthorEmailDisplayName">
    <vt:lpwstr>Pinzer, Eugene A</vt:lpwstr>
  </property>
  <property fmtid="{D5CDD505-2E9C-101B-9397-08002B2CF9AE}" pid="7" name="_ReviewingToolsShownOnce">
    <vt:lpwstr/>
  </property>
</Properties>
</file>