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PASB-PSS\PAPERWORK\ACTIVE PACKAGES\0563-0064 - SUBPART V - SUBMISSIONS OF POLICIES, ETC\2014 Renewal\"/>
    </mc:Choice>
  </mc:AlternateContent>
  <bookViews>
    <workbookView xWindow="120" yWindow="120" windowWidth="15240" windowHeight="8925"/>
  </bookViews>
  <sheets>
    <sheet name="Totals" sheetId="5" r:id="rId1"/>
    <sheet name="508(h) wo CP" sheetId="1" r:id="rId2"/>
    <sheet name="508(h) w CP" sheetId="2" r:id="rId3"/>
    <sheet name="CP" sheetId="3" r:id="rId4"/>
    <sheet name="IBWIP" sheetId="4" r:id="rId5"/>
  </sheets>
  <definedNames>
    <definedName name="_xlnm.Print_Area" localSheetId="4">IBWIP!$G$19</definedName>
  </definedNames>
  <calcPr calcId="152511"/>
</workbook>
</file>

<file path=xl/calcChain.xml><?xml version="1.0" encoding="utf-8"?>
<calcChain xmlns="http://schemas.openxmlformats.org/spreadsheetml/2006/main">
  <c r="B17" i="5" l="1"/>
  <c r="C17" i="5"/>
  <c r="B18" i="5"/>
  <c r="C18" i="5"/>
  <c r="C16" i="5"/>
  <c r="B16" i="5"/>
  <c r="E33" i="4" l="1"/>
  <c r="D8" i="4" s="1"/>
  <c r="C24" i="5" s="1"/>
  <c r="K24" i="4"/>
  <c r="G24" i="4"/>
  <c r="C24" i="4"/>
  <c r="M23" i="4"/>
  <c r="N23" i="4" s="1"/>
  <c r="I23" i="4"/>
  <c r="J23" i="4" s="1"/>
  <c r="E23" i="4"/>
  <c r="F23" i="4" s="1"/>
  <c r="M22" i="4"/>
  <c r="N22" i="4" s="1"/>
  <c r="I22" i="4"/>
  <c r="J22" i="4" s="1"/>
  <c r="E22" i="4"/>
  <c r="F22" i="4" s="1"/>
  <c r="M21" i="4"/>
  <c r="N21" i="4" s="1"/>
  <c r="I21" i="4"/>
  <c r="J21" i="4" s="1"/>
  <c r="E21" i="4"/>
  <c r="F21" i="4" s="1"/>
  <c r="M20" i="4"/>
  <c r="N20" i="4" s="1"/>
  <c r="I20" i="4"/>
  <c r="J20" i="4" s="1"/>
  <c r="E20" i="4"/>
  <c r="M17" i="4"/>
  <c r="K17" i="4"/>
  <c r="I17" i="4"/>
  <c r="G17" i="4"/>
  <c r="E17" i="4"/>
  <c r="C17" i="4"/>
  <c r="N16" i="4"/>
  <c r="L16" i="4"/>
  <c r="J16" i="4"/>
  <c r="H16" i="4"/>
  <c r="F16" i="4"/>
  <c r="D16" i="4"/>
  <c r="N15" i="4"/>
  <c r="L15" i="4"/>
  <c r="J15" i="4"/>
  <c r="H15" i="4"/>
  <c r="F15" i="4"/>
  <c r="D15" i="4"/>
  <c r="N14" i="4"/>
  <c r="L14" i="4"/>
  <c r="J14" i="4"/>
  <c r="H14" i="4"/>
  <c r="F14" i="4"/>
  <c r="D14" i="4"/>
  <c r="N13" i="4"/>
  <c r="L13" i="4"/>
  <c r="J13" i="4"/>
  <c r="H13" i="4"/>
  <c r="F13" i="4"/>
  <c r="D13" i="4"/>
  <c r="N12" i="4"/>
  <c r="L12" i="4"/>
  <c r="J12" i="4"/>
  <c r="H12" i="4"/>
  <c r="F12" i="4"/>
  <c r="D12" i="4"/>
  <c r="C8" i="4"/>
  <c r="B24" i="5" s="1"/>
  <c r="B32" i="2"/>
  <c r="B35" i="1"/>
  <c r="B31" i="4" l="1"/>
  <c r="J17" i="4"/>
  <c r="D17" i="4"/>
  <c r="L17" i="4"/>
  <c r="F17" i="4"/>
  <c r="N17" i="4"/>
  <c r="H17" i="4"/>
  <c r="C31" i="4"/>
  <c r="E24" i="4"/>
  <c r="N24" i="4"/>
  <c r="J24" i="4"/>
  <c r="M24" i="4"/>
  <c r="F20" i="4"/>
  <c r="I24" i="4"/>
  <c r="K35" i="2"/>
  <c r="C8" i="2"/>
  <c r="B12" i="5" s="1"/>
  <c r="E42" i="2"/>
  <c r="D8" i="2" s="1"/>
  <c r="C12" i="5" s="1"/>
  <c r="K38" i="1"/>
  <c r="C9" i="1"/>
  <c r="B6" i="5" s="1"/>
  <c r="E46" i="1"/>
  <c r="D9" i="1" s="1"/>
  <c r="C6" i="5" s="1"/>
  <c r="E30" i="3"/>
  <c r="C9" i="3" s="1"/>
  <c r="B9" i="3"/>
  <c r="C21" i="3"/>
  <c r="B29" i="3" s="1"/>
  <c r="C29" i="3" s="1"/>
  <c r="E20" i="3"/>
  <c r="E16" i="3"/>
  <c r="C16" i="3"/>
  <c r="F15" i="3"/>
  <c r="D15" i="3"/>
  <c r="F14" i="3"/>
  <c r="F16" i="3" s="1"/>
  <c r="D14" i="3"/>
  <c r="D31" i="4" l="1"/>
  <c r="E31" i="4" s="1"/>
  <c r="D6" i="4" s="1"/>
  <c r="C22" i="5" s="1"/>
  <c r="F24" i="4"/>
  <c r="D32" i="4" s="1"/>
  <c r="E32" i="4" s="1"/>
  <c r="D7" i="4" s="1"/>
  <c r="C23" i="5" s="1"/>
  <c r="B32" i="4"/>
  <c r="C32" i="4" s="1"/>
  <c r="D16" i="3"/>
  <c r="D28" i="3"/>
  <c r="E28" i="3" s="1"/>
  <c r="B28" i="3"/>
  <c r="C28" i="3" s="1"/>
  <c r="F20" i="3"/>
  <c r="E21" i="3"/>
  <c r="G35" i="2"/>
  <c r="C35" i="2"/>
  <c r="M34" i="2"/>
  <c r="N34" i="2" s="1"/>
  <c r="I34" i="2"/>
  <c r="E34" i="2"/>
  <c r="F34" i="2" s="1"/>
  <c r="M33" i="2"/>
  <c r="N33" i="2" s="1"/>
  <c r="I33" i="2"/>
  <c r="E33" i="2"/>
  <c r="M32" i="2"/>
  <c r="N32" i="2" s="1"/>
  <c r="I32" i="2"/>
  <c r="E32" i="2"/>
  <c r="F32" i="2" s="1"/>
  <c r="M31" i="2"/>
  <c r="N31" i="2" s="1"/>
  <c r="I31" i="2"/>
  <c r="E31" i="2"/>
  <c r="M30" i="2"/>
  <c r="N30" i="2" s="1"/>
  <c r="I30" i="2"/>
  <c r="E30" i="2"/>
  <c r="F30" i="2" s="1"/>
  <c r="M29" i="2"/>
  <c r="N29" i="2" s="1"/>
  <c r="I29" i="2"/>
  <c r="E29" i="2"/>
  <c r="M28" i="2"/>
  <c r="N28" i="2" s="1"/>
  <c r="I28" i="2"/>
  <c r="E28" i="2"/>
  <c r="F28" i="2" s="1"/>
  <c r="M27" i="2"/>
  <c r="I27" i="2"/>
  <c r="E27" i="2"/>
  <c r="Q24" i="2"/>
  <c r="O24" i="2"/>
  <c r="M24" i="2"/>
  <c r="K24" i="2"/>
  <c r="I24" i="2"/>
  <c r="G24" i="2"/>
  <c r="E24" i="2"/>
  <c r="C24" i="2"/>
  <c r="R23" i="2"/>
  <c r="P23" i="2"/>
  <c r="N23" i="2"/>
  <c r="L23" i="2"/>
  <c r="J23" i="2"/>
  <c r="H23" i="2"/>
  <c r="F23" i="2"/>
  <c r="D23" i="2"/>
  <c r="R22" i="2"/>
  <c r="P22" i="2"/>
  <c r="N22" i="2"/>
  <c r="L22" i="2"/>
  <c r="J22" i="2"/>
  <c r="H22" i="2"/>
  <c r="F22" i="2"/>
  <c r="D22" i="2"/>
  <c r="R21" i="2"/>
  <c r="P21" i="2"/>
  <c r="N21" i="2"/>
  <c r="L21" i="2"/>
  <c r="J21" i="2"/>
  <c r="H21" i="2"/>
  <c r="F21" i="2"/>
  <c r="D21" i="2"/>
  <c r="R20" i="2"/>
  <c r="P20" i="2"/>
  <c r="N20" i="2"/>
  <c r="L20" i="2"/>
  <c r="J20" i="2"/>
  <c r="H20" i="2"/>
  <c r="F20" i="2"/>
  <c r="D20" i="2"/>
  <c r="R19" i="2"/>
  <c r="P19" i="2"/>
  <c r="N19" i="2"/>
  <c r="L19" i="2"/>
  <c r="J19" i="2"/>
  <c r="H19" i="2"/>
  <c r="F19" i="2"/>
  <c r="D19" i="2"/>
  <c r="R18" i="2"/>
  <c r="P18" i="2"/>
  <c r="N18" i="2"/>
  <c r="L18" i="2"/>
  <c r="J18" i="2"/>
  <c r="H18" i="2"/>
  <c r="F18" i="2"/>
  <c r="D18" i="2"/>
  <c r="R17" i="2"/>
  <c r="P17" i="2"/>
  <c r="N17" i="2"/>
  <c r="L17" i="2"/>
  <c r="J17" i="2"/>
  <c r="H17" i="2"/>
  <c r="F17" i="2"/>
  <c r="D17" i="2"/>
  <c r="R16" i="2"/>
  <c r="P16" i="2"/>
  <c r="N16" i="2"/>
  <c r="L16" i="2"/>
  <c r="J16" i="2"/>
  <c r="H16" i="2"/>
  <c r="F16" i="2"/>
  <c r="D16" i="2"/>
  <c r="R15" i="2"/>
  <c r="P15" i="2"/>
  <c r="N15" i="2"/>
  <c r="L15" i="2"/>
  <c r="J15" i="2"/>
  <c r="H15" i="2"/>
  <c r="F15" i="2"/>
  <c r="D15" i="2"/>
  <c r="R14" i="2"/>
  <c r="P14" i="2"/>
  <c r="N14" i="2"/>
  <c r="L14" i="2"/>
  <c r="J14" i="2"/>
  <c r="H14" i="2"/>
  <c r="F14" i="2"/>
  <c r="D14" i="2"/>
  <c r="R13" i="2"/>
  <c r="P13" i="2"/>
  <c r="N13" i="2"/>
  <c r="L13" i="2"/>
  <c r="J13" i="2"/>
  <c r="H13" i="2"/>
  <c r="F13" i="2"/>
  <c r="D13" i="2"/>
  <c r="R12" i="2"/>
  <c r="R24" i="2" s="1"/>
  <c r="P12" i="2"/>
  <c r="P24" i="2" s="1"/>
  <c r="N12" i="2"/>
  <c r="N24" i="2" s="1"/>
  <c r="L12" i="2"/>
  <c r="L24" i="2" s="1"/>
  <c r="J12" i="2"/>
  <c r="J24" i="2" s="1"/>
  <c r="H12" i="2"/>
  <c r="H24" i="2" s="1"/>
  <c r="F12" i="2"/>
  <c r="F24" i="2" s="1"/>
  <c r="D12" i="2"/>
  <c r="D24" i="2" l="1"/>
  <c r="C6" i="4"/>
  <c r="B22" i="5" s="1"/>
  <c r="C7" i="4"/>
  <c r="B23" i="5" s="1"/>
  <c r="D9" i="4"/>
  <c r="E34" i="4"/>
  <c r="I35" i="2"/>
  <c r="M35" i="2"/>
  <c r="E35" i="2"/>
  <c r="D40" i="2"/>
  <c r="B40" i="2"/>
  <c r="C40" i="2" s="1"/>
  <c r="N27" i="2"/>
  <c r="N35" i="2" s="1"/>
  <c r="C7" i="3"/>
  <c r="B7" i="3"/>
  <c r="F21" i="3"/>
  <c r="D29" i="3" s="1"/>
  <c r="E29" i="3" s="1"/>
  <c r="J28" i="2"/>
  <c r="J30" i="2"/>
  <c r="J32" i="2"/>
  <c r="J34" i="2"/>
  <c r="F27" i="2"/>
  <c r="J27" i="2"/>
  <c r="F29" i="2"/>
  <c r="J29" i="2"/>
  <c r="F31" i="2"/>
  <c r="J31" i="2"/>
  <c r="F33" i="2"/>
  <c r="J33" i="2"/>
  <c r="C38" i="1"/>
  <c r="G38" i="1"/>
  <c r="M37" i="1"/>
  <c r="N37" i="1" s="1"/>
  <c r="I37" i="1"/>
  <c r="E37" i="1"/>
  <c r="M36" i="1"/>
  <c r="N36" i="1" s="1"/>
  <c r="I36" i="1"/>
  <c r="E36" i="1"/>
  <c r="M35" i="1"/>
  <c r="N35" i="1" s="1"/>
  <c r="I35" i="1"/>
  <c r="E35" i="1"/>
  <c r="M34" i="1"/>
  <c r="N34" i="1" s="1"/>
  <c r="I34" i="1"/>
  <c r="E34" i="1"/>
  <c r="M33" i="1"/>
  <c r="N33" i="1" s="1"/>
  <c r="I33" i="1"/>
  <c r="E33" i="1"/>
  <c r="M32" i="1"/>
  <c r="N32" i="1" s="1"/>
  <c r="I32" i="1"/>
  <c r="E32" i="1"/>
  <c r="M31" i="1"/>
  <c r="N31" i="1" s="1"/>
  <c r="I31" i="1"/>
  <c r="E31" i="1"/>
  <c r="M30" i="1"/>
  <c r="I30" i="1"/>
  <c r="E30" i="1"/>
  <c r="Q26" i="1"/>
  <c r="O26" i="1"/>
  <c r="M26" i="1"/>
  <c r="K26" i="1"/>
  <c r="I26" i="1"/>
  <c r="G26" i="1"/>
  <c r="E26" i="1"/>
  <c r="C26" i="1"/>
  <c r="R25" i="1"/>
  <c r="P25" i="1"/>
  <c r="N25" i="1"/>
  <c r="L25" i="1"/>
  <c r="J25" i="1"/>
  <c r="H25" i="1"/>
  <c r="F25" i="1"/>
  <c r="D25" i="1"/>
  <c r="R24" i="1"/>
  <c r="P24" i="1"/>
  <c r="N24" i="1"/>
  <c r="L24" i="1"/>
  <c r="J24" i="1"/>
  <c r="H24" i="1"/>
  <c r="F24" i="1"/>
  <c r="D24" i="1"/>
  <c r="R23" i="1"/>
  <c r="P23" i="1"/>
  <c r="N23" i="1"/>
  <c r="L23" i="1"/>
  <c r="J23" i="1"/>
  <c r="H23" i="1"/>
  <c r="F23" i="1"/>
  <c r="D23" i="1"/>
  <c r="R22" i="1"/>
  <c r="P22" i="1"/>
  <c r="N22" i="1"/>
  <c r="L22" i="1"/>
  <c r="J22" i="1"/>
  <c r="H22" i="1"/>
  <c r="F22" i="1"/>
  <c r="D22" i="1"/>
  <c r="R21" i="1"/>
  <c r="P21" i="1"/>
  <c r="N21" i="1"/>
  <c r="L21" i="1"/>
  <c r="J21" i="1"/>
  <c r="H21" i="1"/>
  <c r="F21" i="1"/>
  <c r="D21" i="1"/>
  <c r="R20" i="1"/>
  <c r="P20" i="1"/>
  <c r="N20" i="1"/>
  <c r="L20" i="1"/>
  <c r="J20" i="1"/>
  <c r="H20" i="1"/>
  <c r="F20" i="1"/>
  <c r="D20" i="1"/>
  <c r="R19" i="1"/>
  <c r="P19" i="1"/>
  <c r="N19" i="1"/>
  <c r="L19" i="1"/>
  <c r="J19" i="1"/>
  <c r="H19" i="1"/>
  <c r="F19" i="1"/>
  <c r="D19" i="1"/>
  <c r="R18" i="1"/>
  <c r="P18" i="1"/>
  <c r="N18" i="1"/>
  <c r="L18" i="1"/>
  <c r="J18" i="1"/>
  <c r="H18" i="1"/>
  <c r="F18" i="1"/>
  <c r="D18" i="1"/>
  <c r="R17" i="1"/>
  <c r="P17" i="1"/>
  <c r="N17" i="1"/>
  <c r="L17" i="1"/>
  <c r="J17" i="1"/>
  <c r="H17" i="1"/>
  <c r="F17" i="1"/>
  <c r="D17" i="1"/>
  <c r="R16" i="1"/>
  <c r="P16" i="1"/>
  <c r="N16" i="1"/>
  <c r="L16" i="1"/>
  <c r="J16" i="1"/>
  <c r="H16" i="1"/>
  <c r="F16" i="1"/>
  <c r="D16" i="1"/>
  <c r="R15" i="1"/>
  <c r="P15" i="1"/>
  <c r="N15" i="1"/>
  <c r="L15" i="1"/>
  <c r="J15" i="1"/>
  <c r="H15" i="1"/>
  <c r="F15" i="1"/>
  <c r="D15" i="1"/>
  <c r="R14" i="1"/>
  <c r="R26" i="1" s="1"/>
  <c r="P14" i="1"/>
  <c r="N14" i="1"/>
  <c r="N26" i="1" s="1"/>
  <c r="L14" i="1"/>
  <c r="L26" i="1" s="1"/>
  <c r="J14" i="1"/>
  <c r="J26" i="1" s="1"/>
  <c r="H14" i="1"/>
  <c r="H26" i="1" s="1"/>
  <c r="F14" i="1"/>
  <c r="F26" i="1" s="1"/>
  <c r="D14" i="1"/>
  <c r="D26" i="1" s="1"/>
  <c r="I38" i="1" l="1"/>
  <c r="P26" i="1"/>
  <c r="D44" i="1" s="1"/>
  <c r="M38" i="1"/>
  <c r="E38" i="1"/>
  <c r="E40" i="2"/>
  <c r="C6" i="2"/>
  <c r="B10" i="5" s="1"/>
  <c r="B41" i="2"/>
  <c r="C41" i="2" s="1"/>
  <c r="B44" i="1"/>
  <c r="C44" i="1" s="1"/>
  <c r="N30" i="1"/>
  <c r="N38" i="1" s="1"/>
  <c r="B8" i="3"/>
  <c r="F35" i="2"/>
  <c r="J35" i="2"/>
  <c r="F30" i="1"/>
  <c r="F32" i="1"/>
  <c r="F34" i="1"/>
  <c r="F36" i="1"/>
  <c r="F31" i="1"/>
  <c r="J31" i="1"/>
  <c r="F33" i="1"/>
  <c r="J33" i="1"/>
  <c r="F35" i="1"/>
  <c r="J35" i="1"/>
  <c r="F37" i="1"/>
  <c r="J37" i="1"/>
  <c r="J30" i="1"/>
  <c r="J32" i="1"/>
  <c r="J34" i="1"/>
  <c r="J36" i="1"/>
  <c r="E44" i="1" l="1"/>
  <c r="D7" i="1" s="1"/>
  <c r="C4" i="5" s="1"/>
  <c r="C7" i="1"/>
  <c r="B4" i="5" s="1"/>
  <c r="D6" i="2"/>
  <c r="C10" i="5" s="1"/>
  <c r="D41" i="2"/>
  <c r="B45" i="1"/>
  <c r="C45" i="1" s="1"/>
  <c r="C8" i="3"/>
  <c r="C10" i="3" s="1"/>
  <c r="E31" i="3"/>
  <c r="F38" i="1"/>
  <c r="J38" i="1"/>
  <c r="B26" i="5" l="1"/>
  <c r="E41" i="2"/>
  <c r="C7" i="2"/>
  <c r="B11" i="5" s="1"/>
  <c r="D45" i="1"/>
  <c r="C8" i="1" s="1"/>
  <c r="B5" i="5" s="1"/>
  <c r="D7" i="2" l="1"/>
  <c r="E43" i="2"/>
  <c r="E45" i="1"/>
  <c r="D9" i="2" l="1"/>
  <c r="C11" i="5"/>
  <c r="E47" i="1"/>
  <c r="D8" i="1"/>
  <c r="D10" i="1" l="1"/>
  <c r="C5" i="5"/>
  <c r="B27" i="5" s="1"/>
</calcChain>
</file>

<file path=xl/sharedStrings.xml><?xml version="1.0" encoding="utf-8"?>
<sst xmlns="http://schemas.openxmlformats.org/spreadsheetml/2006/main" count="292" uniqueCount="86">
  <si>
    <t>Costs</t>
  </si>
  <si>
    <t>One Product</t>
  </si>
  <si>
    <t xml:space="preserve">Total Private </t>
  </si>
  <si>
    <t>Total RMA</t>
  </si>
  <si>
    <t>Total External Review</t>
  </si>
  <si>
    <t>Private occupations</t>
  </si>
  <si>
    <t>mean hr wage</t>
  </si>
  <si>
    <t>hours</t>
  </si>
  <si>
    <t>wage*hrs</t>
  </si>
  <si>
    <t>Total hrs/yr</t>
  </si>
  <si>
    <t>Total $/product</t>
  </si>
  <si>
    <t>Totals</t>
  </si>
  <si>
    <t>Federal occupations</t>
  </si>
  <si>
    <t>rate @ step 4</t>
  </si>
  <si>
    <t>Total Hrs</t>
  </si>
  <si>
    <t>cost</t>
  </si>
  <si>
    <t xml:space="preserve"> </t>
  </si>
  <si>
    <t>External Reviewers</t>
  </si>
  <si>
    <t>$150,000/review</t>
  </si>
  <si>
    <t>Total for 3 Years</t>
  </si>
  <si>
    <t>Costs for Concept Proposal</t>
  </si>
  <si>
    <t>Total Private</t>
  </si>
  <si>
    <t>Total for 3 years</t>
  </si>
  <si>
    <t>read hours</t>
  </si>
  <si>
    <t>prep hours</t>
  </si>
  <si>
    <t>Total</t>
  </si>
  <si>
    <t>Review for completeness - # emp</t>
  </si>
  <si>
    <t xml:space="preserve">Total Concept Proposals/Paperwork Package = </t>
  </si>
  <si>
    <t>Total Submissions WITHOUT Concept Proposal/Paperwork Package =</t>
  </si>
  <si>
    <t>correspon hours</t>
  </si>
  <si>
    <t>Costs for Submission of 508(h) Products WITHOUT Concept Proposal</t>
  </si>
  <si>
    <t>modification hours</t>
  </si>
  <si>
    <t>respond hours</t>
  </si>
  <si>
    <t>negotiate hours</t>
  </si>
  <si>
    <t>maintenance hours</t>
  </si>
  <si>
    <t>procedur # emp</t>
  </si>
  <si>
    <t>modification # emp</t>
  </si>
  <si>
    <t>first time # emp</t>
  </si>
  <si>
    <t>first time hours</t>
  </si>
  <si>
    <t>Costs for Submission of 508(h) Products WITH Concept Proposal</t>
  </si>
  <si>
    <t>24 Products</t>
  </si>
  <si>
    <t>hrs x 24 products</t>
  </si>
  <si>
    <t>$ x 24 products</t>
  </si>
  <si>
    <t>9 Products</t>
  </si>
  <si>
    <t>hrs x 9 products</t>
  </si>
  <si>
    <t>$ x 9 products</t>
  </si>
  <si>
    <t>15 Products</t>
  </si>
  <si>
    <t>hrs x 15 products</t>
  </si>
  <si>
    <t>$ x 15 products</t>
  </si>
  <si>
    <t>11-2020 Market managers</t>
  </si>
  <si>
    <t>11-3031 Financial manager</t>
  </si>
  <si>
    <t>27-3042 Technical writer</t>
  </si>
  <si>
    <t>13-2011 Accountant</t>
  </si>
  <si>
    <t>19-3011 Economist</t>
  </si>
  <si>
    <t>15-1131 Computer programmer</t>
  </si>
  <si>
    <t>13-2053 Underwriter</t>
  </si>
  <si>
    <t>23-2011 Paralegal</t>
  </si>
  <si>
    <t>13-1161 Market research</t>
  </si>
  <si>
    <t>15-2041 Statistician</t>
  </si>
  <si>
    <t>43-9061 Office Clerk, General</t>
  </si>
  <si>
    <t>11-3021 Computer and information systems  manager</t>
  </si>
  <si>
    <t>Directors - Grade 15</t>
  </si>
  <si>
    <t>Economist - Grade 13</t>
  </si>
  <si>
    <t>Insurance specialist - Grade 13</t>
  </si>
  <si>
    <t>Branch chief - Grade 14</t>
  </si>
  <si>
    <t xml:space="preserve">Underwriter - Grade 15 </t>
  </si>
  <si>
    <t>Lawyer - Step 14</t>
  </si>
  <si>
    <t>Computer programmer - Grade 12</t>
  </si>
  <si>
    <t>Actuary - SL/ST System</t>
  </si>
  <si>
    <t>11-3021 Computer and information systems manager</t>
  </si>
  <si>
    <t>15-2011 Actuaries</t>
  </si>
  <si>
    <t>23-1011 Lawyers</t>
  </si>
  <si>
    <t>http://www.bls.gov/oes/current/oes_nat.htm</t>
  </si>
  <si>
    <t>http://www.opm.gov/policy-data-oversight/pay-leave/salaries-wages/salary-tables/pdf/2014/RUS_h.pdf</t>
  </si>
  <si>
    <t>http://www.opm.gov/policy-data-oversight/pay-leave/salaries-wages/salary-tables/pdf/2014/SLST.pdf</t>
  </si>
  <si>
    <t>2 Products</t>
  </si>
  <si>
    <t>hrs x 2 products</t>
  </si>
  <si>
    <t>$ x 2 products</t>
  </si>
  <si>
    <t>Costs for Submission of Index-Based Weather Insurance Products</t>
  </si>
  <si>
    <t>$10,000/review</t>
  </si>
  <si>
    <t xml:space="preserve">Totals for Submissions WITHOUT Concept Proposal/Paperwork Package </t>
  </si>
  <si>
    <t xml:space="preserve">Totals for Submissions WITH Concept Proposal/Paperwork Package </t>
  </si>
  <si>
    <t>Totals for Concept Proposals/Paperwork Package</t>
  </si>
  <si>
    <t>Overall Total Private</t>
  </si>
  <si>
    <t>Overall Total RMA &amp; External Review</t>
  </si>
  <si>
    <t>Totals for Index-Based Weather Insurance Products/Paperwork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</si>
</sst>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Fill="1"/>
    <xf numFmtId="164" fontId="0" fillId="0" borderId="0" xfId="0" applyNumberFormat="1" applyFill="1"/>
    <xf numFmtId="6" fontId="0" fillId="0" borderId="0" xfId="0" applyNumberFormat="1" applyFill="1"/>
    <xf numFmtId="165" fontId="0" fillId="0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/>
    <xf numFmtId="0" fontId="1" fillId="3" borderId="0" xfId="0" applyFont="1" applyFill="1"/>
    <xf numFmtId="164" fontId="0" fillId="3" borderId="0" xfId="0" applyNumberFormat="1" applyFill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3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1" fillId="2" borderId="0" xfId="0" applyFont="1" applyFill="1"/>
    <xf numFmtId="0" fontId="1" fillId="0" borderId="0" xfId="0" applyFont="1" applyFill="1"/>
    <xf numFmtId="164" fontId="1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/>
    <xf numFmtId="164" fontId="1" fillId="4" borderId="2" xfId="0" applyNumberFormat="1" applyFont="1" applyFill="1" applyBorder="1"/>
    <xf numFmtId="8" fontId="0" fillId="3" borderId="0" xfId="0" applyNumberFormat="1" applyFill="1" applyAlignment="1">
      <alignment horizontal="right"/>
    </xf>
    <xf numFmtId="8" fontId="0" fillId="3" borderId="0" xfId="0" applyNumberFormat="1" applyFill="1"/>
    <xf numFmtId="0" fontId="0" fillId="0" borderId="0" xfId="0" applyAlignment="1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Fill="1"/>
    <xf numFmtId="0" fontId="3" fillId="0" borderId="4" xfId="0" applyFont="1" applyBorder="1"/>
    <xf numFmtId="0" fontId="0" fillId="0" borderId="4" xfId="0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3" borderId="4" xfId="0" applyFont="1" applyFill="1" applyBorder="1"/>
    <xf numFmtId="164" fontId="0" fillId="3" borderId="4" xfId="0" applyNumberFormat="1" applyFill="1" applyBorder="1"/>
    <xf numFmtId="0" fontId="1" fillId="0" borderId="4" xfId="0" applyFont="1" applyFill="1" applyBorder="1"/>
    <xf numFmtId="8" fontId="0" fillId="0" borderId="4" xfId="0" applyNumberFormat="1" applyFill="1" applyBorder="1" applyAlignment="1">
      <alignment horizontal="right"/>
    </xf>
    <xf numFmtId="8" fontId="0" fillId="0" borderId="4" xfId="0" applyNumberFormat="1" applyFill="1" applyBorder="1"/>
    <xf numFmtId="0" fontId="3" fillId="0" borderId="4" xfId="0" applyFont="1" applyBorder="1" applyAlignment="1">
      <alignment horizontal="left"/>
    </xf>
    <xf numFmtId="164" fontId="0" fillId="0" borderId="4" xfId="0" applyNumberFormat="1" applyFill="1" applyBorder="1"/>
    <xf numFmtId="164" fontId="0" fillId="0" borderId="4" xfId="0" applyNumberForma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3" borderId="4" xfId="0" applyFont="1" applyFill="1" applyBorder="1" applyAlignment="1">
      <alignment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0" borderId="4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164" fontId="0" fillId="5" borderId="4" xfId="0" applyNumberFormat="1" applyFill="1" applyBorder="1"/>
    <xf numFmtId="0" fontId="0" fillId="5" borderId="4" xfId="0" applyFill="1" applyBorder="1"/>
    <xf numFmtId="0" fontId="0" fillId="0" borderId="4" xfId="0" applyBorder="1" applyAlignment="1">
      <alignment horizontal="center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164" fontId="1" fillId="4" borderId="4" xfId="0" applyNumberFormat="1" applyFont="1" applyFill="1" applyBorder="1"/>
    <xf numFmtId="6" fontId="0" fillId="2" borderId="4" xfId="0" applyNumberFormat="1" applyFill="1" applyBorder="1"/>
    <xf numFmtId="0" fontId="1" fillId="2" borderId="4" xfId="0" applyFont="1" applyFill="1" applyBorder="1" applyAlignment="1">
      <alignment wrapText="1"/>
    </xf>
    <xf numFmtId="0" fontId="0" fillId="3" borderId="4" xfId="0" applyFill="1" applyBorder="1" applyAlignment="1">
      <alignment horizontal="right"/>
    </xf>
    <xf numFmtId="164" fontId="0" fillId="3" borderId="4" xfId="0" applyNumberFormat="1" applyFill="1" applyBorder="1" applyAlignment="1">
      <alignment horizontal="right"/>
    </xf>
    <xf numFmtId="1" fontId="0" fillId="0" borderId="4" xfId="0" applyNumberFormat="1" applyFill="1" applyBorder="1"/>
    <xf numFmtId="1" fontId="0" fillId="3" borderId="4" xfId="0" applyNumberFormat="1" applyFill="1" applyBorder="1"/>
    <xf numFmtId="0" fontId="1" fillId="2" borderId="4" xfId="0" applyFont="1" applyFill="1" applyBorder="1" applyAlignment="1">
      <alignment horizontal="center"/>
    </xf>
    <xf numFmtId="0" fontId="0" fillId="0" borderId="0" xfId="0" applyFont="1"/>
    <xf numFmtId="0" fontId="0" fillId="3" borderId="4" xfId="0" applyFont="1" applyFill="1" applyBorder="1"/>
    <xf numFmtId="164" fontId="0" fillId="3" borderId="4" xfId="0" applyNumberFormat="1" applyFont="1" applyFill="1" applyBorder="1"/>
    <xf numFmtId="0" fontId="0" fillId="0" borderId="4" xfId="0" applyFont="1" applyFill="1" applyBorder="1"/>
    <xf numFmtId="164" fontId="0" fillId="0" borderId="4" xfId="0" applyNumberFormat="1" applyFont="1" applyFill="1" applyBorder="1"/>
    <xf numFmtId="8" fontId="0" fillId="3" borderId="4" xfId="0" applyNumberFormat="1" applyFont="1" applyFill="1" applyBorder="1" applyAlignment="1">
      <alignment horizontal="right"/>
    </xf>
    <xf numFmtId="8" fontId="0" fillId="3" borderId="4" xfId="0" applyNumberFormat="1" applyFont="1" applyFill="1" applyBorder="1"/>
    <xf numFmtId="164" fontId="0" fillId="0" borderId="0" xfId="0" applyNumberFormat="1" applyFont="1"/>
    <xf numFmtId="0" fontId="0" fillId="0" borderId="0" xfId="0" applyFont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4" xfId="0" applyFont="1" applyBorder="1"/>
    <xf numFmtId="164" fontId="0" fillId="0" borderId="4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wrapText="1"/>
    </xf>
    <xf numFmtId="165" fontId="0" fillId="0" borderId="0" xfId="0" applyNumberFormat="1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0" xfId="0" applyFont="1"/>
    <xf numFmtId="0" fontId="3" fillId="3" borderId="4" xfId="0" applyFont="1" applyFill="1" applyBorder="1"/>
    <xf numFmtId="0" fontId="5" fillId="3" borderId="4" xfId="0" applyFont="1" applyFill="1" applyBorder="1"/>
    <xf numFmtId="164" fontId="5" fillId="3" borderId="4" xfId="0" applyNumberFormat="1" applyFont="1" applyFill="1" applyBorder="1"/>
    <xf numFmtId="0" fontId="3" fillId="0" borderId="4" xfId="0" applyFont="1" applyFill="1" applyBorder="1"/>
    <xf numFmtId="0" fontId="5" fillId="0" borderId="4" xfId="0" applyFont="1" applyFill="1" applyBorder="1"/>
    <xf numFmtId="164" fontId="5" fillId="0" borderId="4" xfId="0" applyNumberFormat="1" applyFont="1" applyFill="1" applyBorder="1"/>
    <xf numFmtId="8" fontId="5" fillId="3" borderId="4" xfId="0" applyNumberFormat="1" applyFont="1" applyFill="1" applyBorder="1" applyAlignment="1">
      <alignment horizontal="right"/>
    </xf>
    <xf numFmtId="8" fontId="5" fillId="3" borderId="4" xfId="0" applyNumberFormat="1" applyFont="1" applyFill="1" applyBorder="1"/>
    <xf numFmtId="0" fontId="3" fillId="4" borderId="4" xfId="0" applyFont="1" applyFill="1" applyBorder="1"/>
    <xf numFmtId="164" fontId="3" fillId="4" borderId="4" xfId="0" applyNumberFormat="1" applyFont="1" applyFill="1" applyBorder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5" fillId="0" borderId="4" xfId="0" applyFont="1" applyBorder="1"/>
    <xf numFmtId="164" fontId="5" fillId="0" borderId="4" xfId="0" applyNumberFormat="1" applyFont="1" applyBorder="1"/>
    <xf numFmtId="0" fontId="3" fillId="5" borderId="4" xfId="0" applyFont="1" applyFill="1" applyBorder="1" applyAlignment="1">
      <alignment wrapText="1"/>
    </xf>
    <xf numFmtId="164" fontId="5" fillId="5" borderId="4" xfId="0" applyNumberFormat="1" applyFont="1" applyFill="1" applyBorder="1"/>
    <xf numFmtId="0" fontId="5" fillId="5" borderId="4" xfId="0" applyFont="1" applyFill="1" applyBorder="1"/>
    <xf numFmtId="0" fontId="5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3" xfId="0" applyFont="1" applyBorder="1"/>
    <xf numFmtId="6" fontId="5" fillId="2" borderId="3" xfId="0" applyNumberFormat="1" applyFont="1" applyFill="1" applyBorder="1"/>
    <xf numFmtId="165" fontId="5" fillId="0" borderId="0" xfId="0" applyNumberFormat="1" applyFont="1"/>
    <xf numFmtId="0" fontId="3" fillId="2" borderId="1" xfId="0" applyFont="1" applyFill="1" applyBorder="1" applyAlignment="1">
      <alignment wrapText="1"/>
    </xf>
    <xf numFmtId="0" fontId="3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164" fontId="5" fillId="3" borderId="0" xfId="0" applyNumberFormat="1" applyFont="1" applyFill="1"/>
    <xf numFmtId="1" fontId="5" fillId="0" borderId="0" xfId="0" applyNumberFormat="1" applyFont="1" applyFill="1"/>
    <xf numFmtId="1" fontId="5" fillId="3" borderId="0" xfId="0" applyNumberFormat="1" applyFont="1" applyFill="1"/>
    <xf numFmtId="0" fontId="3" fillId="4" borderId="2" xfId="0" applyFont="1" applyFill="1" applyBorder="1"/>
    <xf numFmtId="164" fontId="3" fillId="4" borderId="2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3" fillId="2" borderId="4" xfId="0" applyFont="1" applyFill="1" applyBorder="1"/>
    <xf numFmtId="0" fontId="5" fillId="4" borderId="4" xfId="0" applyFont="1" applyFill="1" applyBorder="1"/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/>
    <xf numFmtId="0" fontId="3" fillId="0" borderId="4" xfId="0" applyFont="1" applyBorder="1" applyAlignment="1">
      <alignment horizontal="right"/>
    </xf>
    <xf numFmtId="6" fontId="5" fillId="2" borderId="4" xfId="0" applyNumberFormat="1" applyFont="1" applyFill="1" applyBorder="1"/>
    <xf numFmtId="0" fontId="5" fillId="3" borderId="4" xfId="0" applyFont="1" applyFill="1" applyBorder="1" applyAlignment="1">
      <alignment horizontal="right"/>
    </xf>
    <xf numFmtId="164" fontId="5" fillId="3" borderId="4" xfId="0" applyNumberFormat="1" applyFont="1" applyFill="1" applyBorder="1" applyAlignment="1">
      <alignment horizontal="right"/>
    </xf>
    <xf numFmtId="1" fontId="5" fillId="0" borderId="4" xfId="0" applyNumberFormat="1" applyFont="1" applyFill="1" applyBorder="1"/>
    <xf numFmtId="1" fontId="5" fillId="3" borderId="4" xfId="0" applyNumberFormat="1" applyFont="1" applyFill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6" fontId="0" fillId="2" borderId="4" xfId="0" applyNumberFormat="1" applyFont="1" applyFill="1" applyBorder="1"/>
    <xf numFmtId="0" fontId="0" fillId="3" borderId="4" xfId="0" applyFont="1" applyFill="1" applyBorder="1" applyAlignment="1">
      <alignment horizontal="right"/>
    </xf>
    <xf numFmtId="164" fontId="0" fillId="3" borderId="4" xfId="0" applyNumberFormat="1" applyFont="1" applyFill="1" applyBorder="1" applyAlignment="1">
      <alignment horizontal="right"/>
    </xf>
    <xf numFmtId="1" fontId="0" fillId="0" borderId="4" xfId="0" applyNumberFormat="1" applyFont="1" applyFill="1" applyBorder="1"/>
    <xf numFmtId="1" fontId="0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tabSelected="1" workbookViewId="0">
      <selection activeCell="H25" sqref="H25"/>
    </sheetView>
  </sheetViews>
  <sheetFormatPr defaultRowHeight="15" x14ac:dyDescent="0.25"/>
  <cols>
    <col min="1" max="1" width="44" customWidth="1"/>
    <col min="2" max="2" width="16.85546875" customWidth="1"/>
    <col min="3" max="3" width="18.7109375" customWidth="1"/>
  </cols>
  <sheetData>
    <row r="2" spans="1:3" ht="15.75" x14ac:dyDescent="0.25">
      <c r="A2" s="35" t="s">
        <v>80</v>
      </c>
      <c r="B2" s="36"/>
      <c r="C2" s="36"/>
    </row>
    <row r="3" spans="1:3" x14ac:dyDescent="0.25">
      <c r="A3" s="37" t="s">
        <v>0</v>
      </c>
      <c r="B3" s="38" t="s">
        <v>1</v>
      </c>
      <c r="C3" s="39" t="s">
        <v>40</v>
      </c>
    </row>
    <row r="4" spans="1:3" x14ac:dyDescent="0.25">
      <c r="A4" s="40" t="s">
        <v>2</v>
      </c>
      <c r="B4" s="41">
        <f>'508(h) wo CP'!C7</f>
        <v>129688.75</v>
      </c>
      <c r="C4" s="41">
        <f>'508(h) wo CP'!D7</f>
        <v>3112530</v>
      </c>
    </row>
    <row r="5" spans="1:3" x14ac:dyDescent="0.25">
      <c r="A5" s="42" t="s">
        <v>3</v>
      </c>
      <c r="B5" s="41">
        <f>'508(h) wo CP'!C8</f>
        <v>102733.1826923077</v>
      </c>
      <c r="C5" s="41">
        <f>'508(h) wo CP'!D8</f>
        <v>2465596.384615385</v>
      </c>
    </row>
    <row r="6" spans="1:3" x14ac:dyDescent="0.25">
      <c r="A6" s="40" t="s">
        <v>4</v>
      </c>
      <c r="B6" s="41">
        <f>'508(h) wo CP'!C9</f>
        <v>150000</v>
      </c>
      <c r="C6" s="41">
        <f>'508(h) wo CP'!D9</f>
        <v>3600000</v>
      </c>
    </row>
    <row r="7" spans="1:3" x14ac:dyDescent="0.25">
      <c r="A7" s="36"/>
      <c r="B7" s="36"/>
      <c r="C7" s="36"/>
    </row>
    <row r="8" spans="1:3" ht="15.75" x14ac:dyDescent="0.25">
      <c r="A8" s="35" t="s">
        <v>81</v>
      </c>
      <c r="B8" s="36"/>
      <c r="C8" s="36"/>
    </row>
    <row r="9" spans="1:3" x14ac:dyDescent="0.25">
      <c r="A9" s="37" t="s">
        <v>0</v>
      </c>
      <c r="B9" s="38" t="s">
        <v>1</v>
      </c>
      <c r="C9" s="39" t="s">
        <v>43</v>
      </c>
    </row>
    <row r="10" spans="1:3" x14ac:dyDescent="0.25">
      <c r="A10" s="40" t="s">
        <v>2</v>
      </c>
      <c r="B10" s="41">
        <f>'508(h) w CP'!C6</f>
        <v>129591.19</v>
      </c>
      <c r="C10" s="41">
        <f>'508(h) w CP'!D6</f>
        <v>1166320.71</v>
      </c>
    </row>
    <row r="11" spans="1:3" x14ac:dyDescent="0.25">
      <c r="A11" s="42" t="s">
        <v>3</v>
      </c>
      <c r="B11" s="41">
        <f>'508(h) w CP'!C7</f>
        <v>102733.1826923077</v>
      </c>
      <c r="C11" s="41">
        <f>'508(h) w CP'!D7</f>
        <v>924598.64423076937</v>
      </c>
    </row>
    <row r="12" spans="1:3" x14ac:dyDescent="0.25">
      <c r="A12" s="40" t="s">
        <v>4</v>
      </c>
      <c r="B12" s="41">
        <f>'508(h) w CP'!C8</f>
        <v>150000</v>
      </c>
      <c r="C12" s="41">
        <f>'508(h) w CP'!D8</f>
        <v>1350000</v>
      </c>
    </row>
    <row r="13" spans="1:3" x14ac:dyDescent="0.25">
      <c r="A13" s="42"/>
      <c r="B13" s="43"/>
      <c r="C13" s="44"/>
    </row>
    <row r="14" spans="1:3" ht="15.75" x14ac:dyDescent="0.25">
      <c r="A14" s="45" t="s">
        <v>82</v>
      </c>
      <c r="B14" s="36"/>
      <c r="C14" s="36"/>
    </row>
    <row r="15" spans="1:3" x14ac:dyDescent="0.25">
      <c r="A15" s="37" t="s">
        <v>0</v>
      </c>
      <c r="B15" s="38" t="s">
        <v>1</v>
      </c>
      <c r="C15" s="38" t="s">
        <v>46</v>
      </c>
    </row>
    <row r="16" spans="1:3" x14ac:dyDescent="0.25">
      <c r="A16" s="40" t="s">
        <v>21</v>
      </c>
      <c r="B16" s="41">
        <f>CP!B7</f>
        <v>1217.3599999999999</v>
      </c>
      <c r="C16" s="41">
        <f>CP!C7</f>
        <v>18260.399999999998</v>
      </c>
    </row>
    <row r="17" spans="1:3" x14ac:dyDescent="0.25">
      <c r="A17" s="37" t="s">
        <v>3</v>
      </c>
      <c r="B17" s="41">
        <f>CP!B8</f>
        <v>43.56</v>
      </c>
      <c r="C17" s="41">
        <f>CP!C8</f>
        <v>653.40000000000009</v>
      </c>
    </row>
    <row r="18" spans="1:3" x14ac:dyDescent="0.25">
      <c r="A18" s="40" t="s">
        <v>4</v>
      </c>
      <c r="B18" s="41">
        <f>CP!B9</f>
        <v>10000</v>
      </c>
      <c r="C18" s="41">
        <f>CP!C9</f>
        <v>150000</v>
      </c>
    </row>
    <row r="19" spans="1:3" x14ac:dyDescent="0.25">
      <c r="A19" s="36"/>
      <c r="B19" s="36"/>
      <c r="C19" s="36"/>
    </row>
    <row r="20" spans="1:3" s="30" customFormat="1" ht="15.75" x14ac:dyDescent="0.25">
      <c r="A20" s="45" t="s">
        <v>85</v>
      </c>
      <c r="B20" s="36"/>
      <c r="C20" s="36"/>
    </row>
    <row r="21" spans="1:3" s="30" customFormat="1" x14ac:dyDescent="0.25">
      <c r="A21" s="37" t="s">
        <v>0</v>
      </c>
      <c r="B21" s="38" t="s">
        <v>1</v>
      </c>
      <c r="C21" s="38" t="s">
        <v>75</v>
      </c>
    </row>
    <row r="22" spans="1:3" s="30" customFormat="1" x14ac:dyDescent="0.25">
      <c r="A22" s="40" t="s">
        <v>21</v>
      </c>
      <c r="B22" s="41">
        <f>IBWIP!C6</f>
        <v>10078.759999999998</v>
      </c>
      <c r="C22" s="41">
        <f>IBWIP!D6</f>
        <v>20157.519999999997</v>
      </c>
    </row>
    <row r="23" spans="1:3" s="30" customFormat="1" x14ac:dyDescent="0.25">
      <c r="A23" s="37" t="s">
        <v>3</v>
      </c>
      <c r="B23" s="41">
        <f>IBWIP!C7</f>
        <v>51593.4</v>
      </c>
      <c r="C23" s="41">
        <f>IBWIP!D7</f>
        <v>103186.8</v>
      </c>
    </row>
    <row r="24" spans="1:3" s="30" customFormat="1" x14ac:dyDescent="0.25">
      <c r="A24" s="40" t="s">
        <v>4</v>
      </c>
      <c r="B24" s="41">
        <f>IBWIP!C8</f>
        <v>150000</v>
      </c>
      <c r="C24" s="41">
        <f>IBWIP!D8</f>
        <v>300000</v>
      </c>
    </row>
    <row r="25" spans="1:3" s="30" customFormat="1" x14ac:dyDescent="0.25">
      <c r="A25" s="42"/>
      <c r="B25" s="46"/>
      <c r="C25" s="46"/>
    </row>
    <row r="26" spans="1:3" x14ac:dyDescent="0.25">
      <c r="A26" s="37" t="s">
        <v>83</v>
      </c>
      <c r="B26" s="47">
        <f>C4+C10+C16+C22</f>
        <v>4317268.63</v>
      </c>
      <c r="C26" s="47"/>
    </row>
    <row r="27" spans="1:3" x14ac:dyDescent="0.25">
      <c r="A27" s="37" t="s">
        <v>84</v>
      </c>
      <c r="B27" s="47">
        <f>C5+C6+C11+C12+C17+C18+C23+C24</f>
        <v>8894035.2288461551</v>
      </c>
      <c r="C27" s="4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opLeftCell="A4" zoomScale="90" zoomScaleNormal="90" workbookViewId="0">
      <selection activeCell="D15" sqref="D15"/>
    </sheetView>
  </sheetViews>
  <sheetFormatPr defaultRowHeight="15" x14ac:dyDescent="0.25"/>
  <cols>
    <col min="1" max="1" width="27.42578125" customWidth="1"/>
    <col min="2" max="2" width="16.85546875" customWidth="1"/>
    <col min="3" max="3" width="12.5703125" customWidth="1"/>
    <col min="4" max="4" width="14.42578125" customWidth="1"/>
    <col min="5" max="5" width="14.28515625" customWidth="1"/>
    <col min="6" max="6" width="11.5703125" customWidth="1"/>
    <col min="7" max="7" width="12.28515625" customWidth="1"/>
    <col min="8" max="8" width="12.85546875" customWidth="1"/>
    <col min="9" max="9" width="9.7109375" customWidth="1"/>
    <col min="10" max="10" width="10.85546875" customWidth="1"/>
    <col min="11" max="11" width="11.5703125" customWidth="1"/>
    <col min="12" max="12" width="12.140625" customWidth="1"/>
    <col min="14" max="14" width="11.28515625" customWidth="1"/>
    <col min="15" max="15" width="9.5703125" customWidth="1"/>
    <col min="16" max="16" width="11.5703125" customWidth="1"/>
    <col min="17" max="17" width="13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1" spans="1:18" ht="21" x14ac:dyDescent="0.35">
      <c r="A1" s="20" t="s">
        <v>30</v>
      </c>
      <c r="B1" s="13"/>
      <c r="C1" s="13"/>
      <c r="D1" s="13"/>
    </row>
    <row r="3" spans="1:18" ht="15.75" x14ac:dyDescent="0.25">
      <c r="A3" s="15" t="s">
        <v>28</v>
      </c>
      <c r="B3" s="15"/>
      <c r="C3" s="15"/>
      <c r="D3" s="15"/>
      <c r="E3" s="14"/>
      <c r="F3" s="21">
        <v>24</v>
      </c>
    </row>
    <row r="4" spans="1:18" ht="15.75" x14ac:dyDescent="0.25">
      <c r="A4" s="15"/>
      <c r="B4" s="15"/>
      <c r="C4" s="15"/>
      <c r="D4" s="15"/>
      <c r="E4" s="14"/>
      <c r="F4" s="10"/>
    </row>
    <row r="5" spans="1:18" ht="15.75" thickBot="1" x14ac:dyDescent="0.3"/>
    <row r="6" spans="1:18" x14ac:dyDescent="0.25">
      <c r="A6" s="17" t="s">
        <v>0</v>
      </c>
      <c r="B6" s="17"/>
      <c r="C6" s="18" t="s">
        <v>1</v>
      </c>
      <c r="D6" s="24" t="s">
        <v>40</v>
      </c>
    </row>
    <row r="7" spans="1:18" x14ac:dyDescent="0.25">
      <c r="A7" s="11" t="s">
        <v>2</v>
      </c>
      <c r="B7" s="16"/>
      <c r="C7" s="12">
        <f t="shared" ref="C7:D9" si="0">D44</f>
        <v>129688.75</v>
      </c>
      <c r="D7" s="12">
        <f t="shared" si="0"/>
        <v>3112530</v>
      </c>
    </row>
    <row r="8" spans="1:18" x14ac:dyDescent="0.25">
      <c r="A8" s="22" t="s">
        <v>3</v>
      </c>
      <c r="B8" s="4"/>
      <c r="C8" s="5">
        <f t="shared" si="0"/>
        <v>102733.1826923077</v>
      </c>
      <c r="D8" s="5">
        <f t="shared" si="0"/>
        <v>2465596.384615385</v>
      </c>
    </row>
    <row r="9" spans="1:18" x14ac:dyDescent="0.25">
      <c r="A9" s="11" t="s">
        <v>4</v>
      </c>
      <c r="B9" s="16"/>
      <c r="C9" s="27">
        <f t="shared" si="0"/>
        <v>150000</v>
      </c>
      <c r="D9" s="28">
        <f t="shared" si="0"/>
        <v>3600000</v>
      </c>
    </row>
    <row r="10" spans="1:18" ht="15.75" thickBot="1" x14ac:dyDescent="0.3">
      <c r="A10" s="25" t="s">
        <v>19</v>
      </c>
      <c r="B10" s="25"/>
      <c r="C10" s="25"/>
      <c r="D10" s="26">
        <f>SUM(D7:D9)</f>
        <v>9178126.384615384</v>
      </c>
    </row>
    <row r="11" spans="1:18" x14ac:dyDescent="0.25">
      <c r="A11" s="22"/>
      <c r="B11" s="22"/>
      <c r="C11" s="22"/>
      <c r="D11" s="23"/>
    </row>
    <row r="12" spans="1:18" x14ac:dyDescent="0.25">
      <c r="D12" s="2"/>
    </row>
    <row r="13" spans="1:18" s="8" customFormat="1" ht="30" customHeight="1" x14ac:dyDescent="0.25">
      <c r="A13" s="48" t="s">
        <v>5</v>
      </c>
      <c r="B13" s="48" t="s">
        <v>6</v>
      </c>
      <c r="C13" s="49" t="s">
        <v>23</v>
      </c>
      <c r="D13" s="50" t="s">
        <v>8</v>
      </c>
      <c r="E13" s="50" t="s">
        <v>38</v>
      </c>
      <c r="F13" s="50" t="s">
        <v>8</v>
      </c>
      <c r="G13" s="50" t="s">
        <v>31</v>
      </c>
      <c r="H13" s="50" t="s">
        <v>8</v>
      </c>
      <c r="I13" s="48" t="s">
        <v>29</v>
      </c>
      <c r="J13" s="48" t="s">
        <v>8</v>
      </c>
      <c r="K13" s="50" t="s">
        <v>24</v>
      </c>
      <c r="L13" s="50" t="s">
        <v>8</v>
      </c>
      <c r="M13" s="50" t="s">
        <v>32</v>
      </c>
      <c r="N13" s="48" t="s">
        <v>8</v>
      </c>
      <c r="O13" s="50" t="s">
        <v>33</v>
      </c>
      <c r="P13" s="50" t="s">
        <v>8</v>
      </c>
      <c r="Q13" s="50" t="s">
        <v>34</v>
      </c>
      <c r="R13" s="50" t="s">
        <v>8</v>
      </c>
    </row>
    <row r="14" spans="1:18" x14ac:dyDescent="0.25">
      <c r="A14" s="51" t="s">
        <v>49</v>
      </c>
      <c r="B14" s="41">
        <v>64.28</v>
      </c>
      <c r="C14" s="52">
        <v>2</v>
      </c>
      <c r="D14" s="41">
        <f>B14*C14</f>
        <v>128.56</v>
      </c>
      <c r="E14" s="53">
        <v>40</v>
      </c>
      <c r="F14" s="41">
        <f t="shared" ref="F14:F25" si="1">B14*E14</f>
        <v>2571.1999999999998</v>
      </c>
      <c r="G14" s="53"/>
      <c r="H14" s="41">
        <f t="shared" ref="H14:H25" si="2">B14*G14</f>
        <v>0</v>
      </c>
      <c r="I14" s="53"/>
      <c r="J14" s="41">
        <f>B14*I14</f>
        <v>0</v>
      </c>
      <c r="K14" s="53">
        <v>5</v>
      </c>
      <c r="L14" s="41">
        <f>B14*K14</f>
        <v>321.39999999999998</v>
      </c>
      <c r="M14" s="53"/>
      <c r="N14" s="41">
        <f>B14*M14</f>
        <v>0</v>
      </c>
      <c r="O14" s="53"/>
      <c r="P14" s="41">
        <f>B14*O14</f>
        <v>0</v>
      </c>
      <c r="Q14" s="53"/>
      <c r="R14" s="41">
        <f>B14*Q14</f>
        <v>0</v>
      </c>
    </row>
    <row r="15" spans="1:18" ht="29.25" customHeight="1" x14ac:dyDescent="0.25">
      <c r="A15" s="54" t="s">
        <v>69</v>
      </c>
      <c r="B15" s="46">
        <v>63.74</v>
      </c>
      <c r="C15" s="36"/>
      <c r="D15" s="47">
        <f t="shared" ref="D15:D25" si="3">B15*C15</f>
        <v>0</v>
      </c>
      <c r="E15" s="36">
        <v>40</v>
      </c>
      <c r="F15" s="47">
        <f t="shared" si="1"/>
        <v>2549.6</v>
      </c>
      <c r="G15" s="36"/>
      <c r="H15" s="47">
        <f t="shared" si="2"/>
        <v>0</v>
      </c>
      <c r="I15" s="36"/>
      <c r="J15" s="47">
        <f t="shared" ref="J15:J25" si="4">B15*I15</f>
        <v>0</v>
      </c>
      <c r="K15" s="36">
        <v>5</v>
      </c>
      <c r="L15" s="47">
        <f t="shared" ref="L15:L25" si="5">B15*K15</f>
        <v>318.7</v>
      </c>
      <c r="M15" s="36">
        <v>40</v>
      </c>
      <c r="N15" s="47">
        <f t="shared" ref="N15:N25" si="6">B15*M15</f>
        <v>2549.6</v>
      </c>
      <c r="O15" s="36"/>
      <c r="P15" s="47">
        <f t="shared" ref="P15:P25" si="7">B15*O15</f>
        <v>0</v>
      </c>
      <c r="Q15" s="36">
        <v>10</v>
      </c>
      <c r="R15" s="47">
        <f t="shared" ref="R15:R25" si="8">B15*Q15</f>
        <v>637.4</v>
      </c>
    </row>
    <row r="16" spans="1:18" x14ac:dyDescent="0.25">
      <c r="A16" s="51" t="s">
        <v>50</v>
      </c>
      <c r="B16" s="41">
        <v>60.89</v>
      </c>
      <c r="C16" s="53"/>
      <c r="D16" s="41">
        <f t="shared" si="3"/>
        <v>0</v>
      </c>
      <c r="E16" s="53">
        <v>10</v>
      </c>
      <c r="F16" s="41">
        <f t="shared" si="1"/>
        <v>608.9</v>
      </c>
      <c r="G16" s="53"/>
      <c r="H16" s="41">
        <f t="shared" si="2"/>
        <v>0</v>
      </c>
      <c r="I16" s="53"/>
      <c r="J16" s="41">
        <f t="shared" si="4"/>
        <v>0</v>
      </c>
      <c r="K16" s="53"/>
      <c r="L16" s="41">
        <f t="shared" si="5"/>
        <v>0</v>
      </c>
      <c r="M16" s="53">
        <v>10</v>
      </c>
      <c r="N16" s="41">
        <f t="shared" si="6"/>
        <v>608.9</v>
      </c>
      <c r="O16" s="53"/>
      <c r="P16" s="41">
        <f t="shared" si="7"/>
        <v>0</v>
      </c>
      <c r="Q16" s="53"/>
      <c r="R16" s="41">
        <f t="shared" si="8"/>
        <v>0</v>
      </c>
    </row>
    <row r="17" spans="1:18" x14ac:dyDescent="0.25">
      <c r="A17" s="48" t="s">
        <v>51</v>
      </c>
      <c r="B17" s="47">
        <v>33.799999999999997</v>
      </c>
      <c r="C17" s="36"/>
      <c r="D17" s="47">
        <f t="shared" si="3"/>
        <v>0</v>
      </c>
      <c r="E17" s="36">
        <v>250</v>
      </c>
      <c r="F17" s="47">
        <f t="shared" si="1"/>
        <v>8450</v>
      </c>
      <c r="G17" s="36">
        <v>150</v>
      </c>
      <c r="H17" s="47">
        <f t="shared" si="2"/>
        <v>5070</v>
      </c>
      <c r="I17" s="36"/>
      <c r="J17" s="47">
        <f t="shared" si="4"/>
        <v>0</v>
      </c>
      <c r="K17" s="36"/>
      <c r="L17" s="47">
        <f t="shared" si="5"/>
        <v>0</v>
      </c>
      <c r="M17" s="36">
        <v>200</v>
      </c>
      <c r="N17" s="47">
        <f t="shared" si="6"/>
        <v>6759.9999999999991</v>
      </c>
      <c r="O17" s="36"/>
      <c r="P17" s="47">
        <f t="shared" si="7"/>
        <v>0</v>
      </c>
      <c r="Q17" s="36"/>
      <c r="R17" s="47">
        <f t="shared" si="8"/>
        <v>0</v>
      </c>
    </row>
    <row r="18" spans="1:18" x14ac:dyDescent="0.25">
      <c r="A18" s="55" t="s">
        <v>52</v>
      </c>
      <c r="B18" s="56">
        <v>34.86</v>
      </c>
      <c r="C18" s="57"/>
      <c r="D18" s="56">
        <f t="shared" si="3"/>
        <v>0</v>
      </c>
      <c r="E18" s="57">
        <v>40</v>
      </c>
      <c r="F18" s="56">
        <f t="shared" si="1"/>
        <v>1394.4</v>
      </c>
      <c r="G18" s="57">
        <v>10</v>
      </c>
      <c r="H18" s="56">
        <f t="shared" si="2"/>
        <v>348.6</v>
      </c>
      <c r="I18" s="57"/>
      <c r="J18" s="56">
        <f t="shared" si="4"/>
        <v>0</v>
      </c>
      <c r="K18" s="57"/>
      <c r="L18" s="56">
        <f t="shared" si="5"/>
        <v>0</v>
      </c>
      <c r="M18" s="57">
        <v>20</v>
      </c>
      <c r="N18" s="56">
        <f t="shared" si="6"/>
        <v>697.2</v>
      </c>
      <c r="O18" s="57"/>
      <c r="P18" s="56">
        <f t="shared" si="7"/>
        <v>0</v>
      </c>
      <c r="Q18" s="57"/>
      <c r="R18" s="56">
        <f t="shared" si="8"/>
        <v>0</v>
      </c>
    </row>
    <row r="19" spans="1:18" x14ac:dyDescent="0.25">
      <c r="A19" s="48" t="s">
        <v>53</v>
      </c>
      <c r="B19" s="47">
        <v>48.78</v>
      </c>
      <c r="C19" s="58">
        <v>2</v>
      </c>
      <c r="D19" s="47">
        <f t="shared" si="3"/>
        <v>97.56</v>
      </c>
      <c r="E19" s="36">
        <v>200</v>
      </c>
      <c r="F19" s="47">
        <f t="shared" si="1"/>
        <v>9756</v>
      </c>
      <c r="G19" s="36">
        <v>150</v>
      </c>
      <c r="H19" s="47">
        <f t="shared" si="2"/>
        <v>7317</v>
      </c>
      <c r="I19" s="36"/>
      <c r="J19" s="47">
        <f t="shared" si="4"/>
        <v>0</v>
      </c>
      <c r="K19" s="36">
        <v>10</v>
      </c>
      <c r="L19" s="47">
        <f t="shared" si="5"/>
        <v>487.8</v>
      </c>
      <c r="M19" s="36">
        <v>160</v>
      </c>
      <c r="N19" s="47">
        <f t="shared" si="6"/>
        <v>7804.8</v>
      </c>
      <c r="O19" s="36"/>
      <c r="P19" s="47">
        <f t="shared" si="7"/>
        <v>0</v>
      </c>
      <c r="Q19" s="36">
        <v>45</v>
      </c>
      <c r="R19" s="47">
        <f t="shared" si="8"/>
        <v>2195.1</v>
      </c>
    </row>
    <row r="20" spans="1:18" ht="26.25" customHeight="1" x14ac:dyDescent="0.25">
      <c r="A20" s="51" t="s">
        <v>54</v>
      </c>
      <c r="B20" s="41">
        <v>38.909999999999997</v>
      </c>
      <c r="C20" s="53"/>
      <c r="D20" s="41">
        <f t="shared" si="3"/>
        <v>0</v>
      </c>
      <c r="E20" s="53">
        <v>200</v>
      </c>
      <c r="F20" s="41">
        <f t="shared" si="1"/>
        <v>7781.9999999999991</v>
      </c>
      <c r="G20" s="53">
        <v>200</v>
      </c>
      <c r="H20" s="41">
        <f t="shared" si="2"/>
        <v>7781.9999999999991</v>
      </c>
      <c r="I20" s="53"/>
      <c r="J20" s="41">
        <f t="shared" si="4"/>
        <v>0</v>
      </c>
      <c r="K20" s="53"/>
      <c r="L20" s="41">
        <f t="shared" si="5"/>
        <v>0</v>
      </c>
      <c r="M20" s="53">
        <v>100</v>
      </c>
      <c r="N20" s="41">
        <f t="shared" si="6"/>
        <v>3890.9999999999995</v>
      </c>
      <c r="O20" s="53"/>
      <c r="P20" s="41">
        <f t="shared" si="7"/>
        <v>0</v>
      </c>
      <c r="Q20" s="53">
        <v>50</v>
      </c>
      <c r="R20" s="41">
        <f t="shared" si="8"/>
        <v>1945.4999999999998</v>
      </c>
    </row>
    <row r="21" spans="1:18" x14ac:dyDescent="0.25">
      <c r="A21" s="48" t="s">
        <v>55</v>
      </c>
      <c r="B21" s="47">
        <v>33.71</v>
      </c>
      <c r="C21" s="58">
        <v>2</v>
      </c>
      <c r="D21" s="47">
        <f t="shared" si="3"/>
        <v>67.42</v>
      </c>
      <c r="E21" s="36">
        <v>150</v>
      </c>
      <c r="F21" s="47">
        <f t="shared" si="1"/>
        <v>5056.5</v>
      </c>
      <c r="G21" s="36">
        <v>150</v>
      </c>
      <c r="H21" s="47">
        <f t="shared" si="2"/>
        <v>5056.5</v>
      </c>
      <c r="I21" s="36"/>
      <c r="J21" s="47">
        <f t="shared" si="4"/>
        <v>0</v>
      </c>
      <c r="K21" s="36"/>
      <c r="L21" s="47">
        <f t="shared" si="5"/>
        <v>0</v>
      </c>
      <c r="M21" s="36">
        <v>100</v>
      </c>
      <c r="N21" s="47">
        <f t="shared" si="6"/>
        <v>3371</v>
      </c>
      <c r="O21" s="36"/>
      <c r="P21" s="47">
        <f t="shared" si="7"/>
        <v>0</v>
      </c>
      <c r="Q21" s="36">
        <v>30</v>
      </c>
      <c r="R21" s="47">
        <f t="shared" si="8"/>
        <v>1011.3000000000001</v>
      </c>
    </row>
    <row r="22" spans="1:18" x14ac:dyDescent="0.25">
      <c r="A22" s="51" t="s">
        <v>56</v>
      </c>
      <c r="B22" s="41">
        <v>24.6</v>
      </c>
      <c r="C22" s="53"/>
      <c r="D22" s="41">
        <f t="shared" si="3"/>
        <v>0</v>
      </c>
      <c r="E22" s="53">
        <v>40</v>
      </c>
      <c r="F22" s="41">
        <f t="shared" si="1"/>
        <v>984</v>
      </c>
      <c r="G22" s="53"/>
      <c r="H22" s="41">
        <f t="shared" si="2"/>
        <v>0</v>
      </c>
      <c r="I22" s="53">
        <v>5</v>
      </c>
      <c r="J22" s="41">
        <f t="shared" si="4"/>
        <v>123</v>
      </c>
      <c r="K22" s="53"/>
      <c r="L22" s="41">
        <f t="shared" si="5"/>
        <v>0</v>
      </c>
      <c r="M22" s="53">
        <v>50</v>
      </c>
      <c r="N22" s="41">
        <f t="shared" si="6"/>
        <v>1230</v>
      </c>
      <c r="O22" s="53">
        <v>5</v>
      </c>
      <c r="P22" s="41">
        <f t="shared" si="7"/>
        <v>123</v>
      </c>
      <c r="Q22" s="53"/>
      <c r="R22" s="41">
        <f t="shared" si="8"/>
        <v>0</v>
      </c>
    </row>
    <row r="23" spans="1:18" x14ac:dyDescent="0.25">
      <c r="A23" s="48" t="s">
        <v>57</v>
      </c>
      <c r="B23" s="47">
        <v>32.590000000000003</v>
      </c>
      <c r="C23" s="36"/>
      <c r="D23" s="47">
        <f t="shared" si="3"/>
        <v>0</v>
      </c>
      <c r="E23" s="36">
        <v>100</v>
      </c>
      <c r="F23" s="47">
        <f t="shared" si="1"/>
        <v>3259.0000000000005</v>
      </c>
      <c r="G23" s="36"/>
      <c r="H23" s="47">
        <f t="shared" si="2"/>
        <v>0</v>
      </c>
      <c r="I23" s="36"/>
      <c r="J23" s="47">
        <f t="shared" si="4"/>
        <v>0</v>
      </c>
      <c r="K23" s="36"/>
      <c r="L23" s="47">
        <f t="shared" si="5"/>
        <v>0</v>
      </c>
      <c r="M23" s="36"/>
      <c r="N23" s="47">
        <f t="shared" si="6"/>
        <v>0</v>
      </c>
      <c r="O23" s="36"/>
      <c r="P23" s="47">
        <f t="shared" si="7"/>
        <v>0</v>
      </c>
      <c r="Q23" s="36"/>
      <c r="R23" s="47">
        <f t="shared" si="8"/>
        <v>0</v>
      </c>
    </row>
    <row r="24" spans="1:18" x14ac:dyDescent="0.25">
      <c r="A24" s="51" t="s">
        <v>58</v>
      </c>
      <c r="B24" s="41">
        <v>40.049999999999997</v>
      </c>
      <c r="C24" s="53"/>
      <c r="D24" s="41">
        <f t="shared" si="3"/>
        <v>0</v>
      </c>
      <c r="E24" s="53">
        <v>200</v>
      </c>
      <c r="F24" s="41">
        <f t="shared" si="1"/>
        <v>8009.9999999999991</v>
      </c>
      <c r="G24" s="53">
        <v>200</v>
      </c>
      <c r="H24" s="41">
        <f t="shared" si="2"/>
        <v>8009.9999999999991</v>
      </c>
      <c r="I24" s="53"/>
      <c r="J24" s="41">
        <f t="shared" si="4"/>
        <v>0</v>
      </c>
      <c r="K24" s="53"/>
      <c r="L24" s="41">
        <f t="shared" si="5"/>
        <v>0</v>
      </c>
      <c r="M24" s="53">
        <v>150</v>
      </c>
      <c r="N24" s="41">
        <f t="shared" si="6"/>
        <v>6007.5</v>
      </c>
      <c r="O24" s="53"/>
      <c r="P24" s="41">
        <f t="shared" si="7"/>
        <v>0</v>
      </c>
      <c r="Q24" s="53">
        <v>45</v>
      </c>
      <c r="R24" s="41">
        <f t="shared" si="8"/>
        <v>1802.2499999999998</v>
      </c>
    </row>
    <row r="25" spans="1:18" x14ac:dyDescent="0.25">
      <c r="A25" s="48" t="s">
        <v>59</v>
      </c>
      <c r="B25" s="47">
        <v>14.42</v>
      </c>
      <c r="C25" s="36"/>
      <c r="D25" s="47">
        <f t="shared" si="3"/>
        <v>0</v>
      </c>
      <c r="E25" s="36">
        <v>110</v>
      </c>
      <c r="F25" s="47">
        <f t="shared" si="1"/>
        <v>1586.2</v>
      </c>
      <c r="G25" s="36">
        <v>80</v>
      </c>
      <c r="H25" s="47">
        <f t="shared" si="2"/>
        <v>1153.5999999999999</v>
      </c>
      <c r="I25" s="36">
        <v>3</v>
      </c>
      <c r="J25" s="47">
        <f t="shared" si="4"/>
        <v>43.26</v>
      </c>
      <c r="K25" s="36">
        <v>15</v>
      </c>
      <c r="L25" s="47">
        <f t="shared" si="5"/>
        <v>216.3</v>
      </c>
      <c r="M25" s="36">
        <v>20</v>
      </c>
      <c r="N25" s="47">
        <f t="shared" si="6"/>
        <v>288.39999999999998</v>
      </c>
      <c r="O25" s="36">
        <v>5</v>
      </c>
      <c r="P25" s="47">
        <f t="shared" si="7"/>
        <v>72.099999999999994</v>
      </c>
      <c r="Q25" s="36">
        <v>10</v>
      </c>
      <c r="R25" s="47">
        <f t="shared" si="8"/>
        <v>144.19999999999999</v>
      </c>
    </row>
    <row r="26" spans="1:18" x14ac:dyDescent="0.25">
      <c r="A26" s="59" t="s">
        <v>11</v>
      </c>
      <c r="B26" s="59"/>
      <c r="C26" s="60">
        <f t="shared" ref="C26:R26" si="9">SUM(C14:C25)</f>
        <v>6</v>
      </c>
      <c r="D26" s="61">
        <f t="shared" si="9"/>
        <v>293.54000000000002</v>
      </c>
      <c r="E26" s="59">
        <f t="shared" si="9"/>
        <v>1380</v>
      </c>
      <c r="F26" s="61">
        <f t="shared" si="9"/>
        <v>52007.799999999996</v>
      </c>
      <c r="G26" s="59">
        <f t="shared" si="9"/>
        <v>940</v>
      </c>
      <c r="H26" s="61">
        <f t="shared" si="9"/>
        <v>34737.699999999997</v>
      </c>
      <c r="I26" s="59">
        <f t="shared" si="9"/>
        <v>8</v>
      </c>
      <c r="J26" s="61">
        <f t="shared" si="9"/>
        <v>166.26</v>
      </c>
      <c r="K26" s="59">
        <f t="shared" si="9"/>
        <v>35</v>
      </c>
      <c r="L26" s="61">
        <f t="shared" si="9"/>
        <v>1344.1999999999998</v>
      </c>
      <c r="M26" s="59">
        <f t="shared" si="9"/>
        <v>850</v>
      </c>
      <c r="N26" s="61">
        <f t="shared" si="9"/>
        <v>33208.400000000001</v>
      </c>
      <c r="O26" s="59">
        <f t="shared" si="9"/>
        <v>10</v>
      </c>
      <c r="P26" s="61">
        <f t="shared" si="9"/>
        <v>195.1</v>
      </c>
      <c r="Q26" s="59">
        <f t="shared" si="9"/>
        <v>190</v>
      </c>
      <c r="R26" s="61">
        <f t="shared" si="9"/>
        <v>7735.75</v>
      </c>
    </row>
    <row r="27" spans="1:18" x14ac:dyDescent="0.25">
      <c r="C27" s="1"/>
      <c r="D27" s="2"/>
      <c r="F27" s="2"/>
      <c r="H27" s="2"/>
      <c r="J27" s="2"/>
      <c r="L27" s="2"/>
      <c r="N27" s="2"/>
      <c r="P27" s="2"/>
      <c r="R27" s="2"/>
    </row>
    <row r="28" spans="1:18" x14ac:dyDescent="0.25">
      <c r="C28" s="1"/>
      <c r="D28" s="2"/>
      <c r="F28" s="2"/>
      <c r="H28" s="2"/>
      <c r="J28" s="2"/>
      <c r="L28" s="2"/>
      <c r="N28" s="2"/>
      <c r="P28" s="2"/>
      <c r="R28" s="2"/>
    </row>
    <row r="29" spans="1:18" s="8" customFormat="1" ht="30" x14ac:dyDescent="0.25">
      <c r="A29" s="48" t="s">
        <v>12</v>
      </c>
      <c r="B29" s="48" t="s">
        <v>13</v>
      </c>
      <c r="C29" s="48" t="s">
        <v>37</v>
      </c>
      <c r="D29" s="48" t="s">
        <v>7</v>
      </c>
      <c r="E29" s="48" t="s">
        <v>14</v>
      </c>
      <c r="F29" s="48" t="s">
        <v>15</v>
      </c>
      <c r="G29" s="48" t="s">
        <v>36</v>
      </c>
      <c r="H29" s="48" t="s">
        <v>7</v>
      </c>
      <c r="I29" s="48" t="s">
        <v>14</v>
      </c>
      <c r="J29" s="48" t="s">
        <v>15</v>
      </c>
      <c r="K29" s="48" t="s">
        <v>35</v>
      </c>
      <c r="L29" s="48" t="s">
        <v>7</v>
      </c>
      <c r="M29" s="48" t="s">
        <v>14</v>
      </c>
      <c r="N29" s="48" t="s">
        <v>15</v>
      </c>
    </row>
    <row r="30" spans="1:18" x14ac:dyDescent="0.25">
      <c r="A30" s="51" t="s">
        <v>61</v>
      </c>
      <c r="B30" s="41">
        <v>60.55</v>
      </c>
      <c r="C30" s="53">
        <v>3</v>
      </c>
      <c r="D30" s="53">
        <v>25</v>
      </c>
      <c r="E30" s="53">
        <f t="shared" ref="E30:E37" si="10">C30*D30</f>
        <v>75</v>
      </c>
      <c r="F30" s="41">
        <f t="shared" ref="F30:F37" si="11">E30*B30</f>
        <v>4541.25</v>
      </c>
      <c r="G30" s="53">
        <v>3</v>
      </c>
      <c r="H30" s="53">
        <v>25</v>
      </c>
      <c r="I30" s="53">
        <f t="shared" ref="I30:I37" si="12">G30*H30</f>
        <v>75</v>
      </c>
      <c r="J30" s="41">
        <f t="shared" ref="J30:J37" si="13">B30*I30</f>
        <v>4541.25</v>
      </c>
      <c r="K30" s="53">
        <v>3</v>
      </c>
      <c r="L30" s="53">
        <v>25</v>
      </c>
      <c r="M30" s="53">
        <f t="shared" ref="M30:M37" si="14">K30*L30</f>
        <v>75</v>
      </c>
      <c r="N30" s="41">
        <f t="shared" ref="N30:N37" si="15">B30*M30</f>
        <v>4541.25</v>
      </c>
    </row>
    <row r="31" spans="1:18" x14ac:dyDescent="0.25">
      <c r="A31" s="48" t="s">
        <v>62</v>
      </c>
      <c r="B31" s="47">
        <v>43.56</v>
      </c>
      <c r="C31" s="36">
        <v>2</v>
      </c>
      <c r="D31" s="36">
        <v>40</v>
      </c>
      <c r="E31" s="36">
        <f t="shared" si="10"/>
        <v>80</v>
      </c>
      <c r="F31" s="47">
        <f t="shared" si="11"/>
        <v>3484.8</v>
      </c>
      <c r="G31" s="36">
        <v>2</v>
      </c>
      <c r="H31" s="36">
        <v>40</v>
      </c>
      <c r="I31" s="36">
        <f t="shared" si="12"/>
        <v>80</v>
      </c>
      <c r="J31" s="47">
        <f t="shared" si="13"/>
        <v>3484.8</v>
      </c>
      <c r="K31" s="36">
        <v>2</v>
      </c>
      <c r="L31" s="36">
        <v>40</v>
      </c>
      <c r="M31" s="36">
        <f t="shared" si="14"/>
        <v>80</v>
      </c>
      <c r="N31" s="47">
        <f t="shared" si="15"/>
        <v>3484.8</v>
      </c>
    </row>
    <row r="32" spans="1:18" ht="14.25" customHeight="1" x14ac:dyDescent="0.25">
      <c r="A32" s="51" t="s">
        <v>63</v>
      </c>
      <c r="B32" s="41">
        <v>43.56</v>
      </c>
      <c r="C32" s="53">
        <v>8</v>
      </c>
      <c r="D32" s="53">
        <v>40</v>
      </c>
      <c r="E32" s="53">
        <f t="shared" si="10"/>
        <v>320</v>
      </c>
      <c r="F32" s="41">
        <f t="shared" si="11"/>
        <v>13939.2</v>
      </c>
      <c r="G32" s="53">
        <v>8</v>
      </c>
      <c r="H32" s="53">
        <v>40</v>
      </c>
      <c r="I32" s="53">
        <f t="shared" si="12"/>
        <v>320</v>
      </c>
      <c r="J32" s="41">
        <f t="shared" si="13"/>
        <v>13939.2</v>
      </c>
      <c r="K32" s="53">
        <v>8</v>
      </c>
      <c r="L32" s="53">
        <v>40</v>
      </c>
      <c r="M32" s="53">
        <f t="shared" si="14"/>
        <v>320</v>
      </c>
      <c r="N32" s="41">
        <f t="shared" si="15"/>
        <v>13939.2</v>
      </c>
    </row>
    <row r="33" spans="1:14" x14ac:dyDescent="0.25">
      <c r="A33" s="48" t="s">
        <v>64</v>
      </c>
      <c r="B33" s="47">
        <v>51.47</v>
      </c>
      <c r="C33" s="36">
        <v>1</v>
      </c>
      <c r="D33" s="36">
        <v>20</v>
      </c>
      <c r="E33" s="36">
        <f t="shared" si="10"/>
        <v>20</v>
      </c>
      <c r="F33" s="47">
        <f t="shared" si="11"/>
        <v>1029.4000000000001</v>
      </c>
      <c r="G33" s="36">
        <v>1</v>
      </c>
      <c r="H33" s="36">
        <v>20</v>
      </c>
      <c r="I33" s="36">
        <f t="shared" si="12"/>
        <v>20</v>
      </c>
      <c r="J33" s="47">
        <f t="shared" si="13"/>
        <v>1029.4000000000001</v>
      </c>
      <c r="K33" s="36">
        <v>1</v>
      </c>
      <c r="L33" s="36">
        <v>20</v>
      </c>
      <c r="M33" s="36">
        <f t="shared" si="14"/>
        <v>20</v>
      </c>
      <c r="N33" s="47">
        <f t="shared" si="15"/>
        <v>1029.4000000000001</v>
      </c>
    </row>
    <row r="34" spans="1:14" x14ac:dyDescent="0.25">
      <c r="A34" s="51" t="s">
        <v>65</v>
      </c>
      <c r="B34" s="41">
        <v>60.55</v>
      </c>
      <c r="C34" s="53">
        <v>1</v>
      </c>
      <c r="D34" s="53">
        <v>25</v>
      </c>
      <c r="E34" s="53">
        <f t="shared" si="10"/>
        <v>25</v>
      </c>
      <c r="F34" s="41">
        <f t="shared" si="11"/>
        <v>1513.75</v>
      </c>
      <c r="G34" s="53">
        <v>1</v>
      </c>
      <c r="H34" s="53">
        <v>25</v>
      </c>
      <c r="I34" s="53">
        <f t="shared" si="12"/>
        <v>25</v>
      </c>
      <c r="J34" s="41">
        <f t="shared" si="13"/>
        <v>1513.75</v>
      </c>
      <c r="K34" s="53">
        <v>1</v>
      </c>
      <c r="L34" s="53">
        <v>25</v>
      </c>
      <c r="M34" s="53">
        <f t="shared" si="14"/>
        <v>25</v>
      </c>
      <c r="N34" s="41">
        <f t="shared" si="15"/>
        <v>1513.75</v>
      </c>
    </row>
    <row r="35" spans="1:14" x14ac:dyDescent="0.25">
      <c r="A35" s="48" t="s">
        <v>68</v>
      </c>
      <c r="B35" s="47">
        <f>151124/2080</f>
        <v>72.655769230769238</v>
      </c>
      <c r="C35" s="36">
        <v>1</v>
      </c>
      <c r="D35" s="36">
        <v>25</v>
      </c>
      <c r="E35" s="36">
        <f t="shared" si="10"/>
        <v>25</v>
      </c>
      <c r="F35" s="47">
        <f t="shared" si="11"/>
        <v>1816.3942307692309</v>
      </c>
      <c r="G35" s="36">
        <v>1</v>
      </c>
      <c r="H35" s="36">
        <v>25</v>
      </c>
      <c r="I35" s="36">
        <f t="shared" si="12"/>
        <v>25</v>
      </c>
      <c r="J35" s="47">
        <f t="shared" si="13"/>
        <v>1816.3942307692309</v>
      </c>
      <c r="K35" s="36">
        <v>1</v>
      </c>
      <c r="L35" s="36">
        <v>25</v>
      </c>
      <c r="M35" s="36">
        <f t="shared" si="14"/>
        <v>25</v>
      </c>
      <c r="N35" s="47">
        <f t="shared" si="15"/>
        <v>1816.3942307692309</v>
      </c>
    </row>
    <row r="36" spans="1:14" x14ac:dyDescent="0.25">
      <c r="A36" s="51" t="s">
        <v>66</v>
      </c>
      <c r="B36" s="41">
        <v>51.47</v>
      </c>
      <c r="C36" s="53">
        <v>1</v>
      </c>
      <c r="D36" s="53">
        <v>40</v>
      </c>
      <c r="E36" s="53">
        <f t="shared" si="10"/>
        <v>40</v>
      </c>
      <c r="F36" s="41">
        <f t="shared" si="11"/>
        <v>2058.8000000000002</v>
      </c>
      <c r="G36" s="53">
        <v>1</v>
      </c>
      <c r="H36" s="53">
        <v>40</v>
      </c>
      <c r="I36" s="53">
        <f t="shared" si="12"/>
        <v>40</v>
      </c>
      <c r="J36" s="41">
        <f t="shared" si="13"/>
        <v>2058.8000000000002</v>
      </c>
      <c r="K36" s="53">
        <v>1</v>
      </c>
      <c r="L36" s="53">
        <v>40</v>
      </c>
      <c r="M36" s="53">
        <f t="shared" si="14"/>
        <v>40</v>
      </c>
      <c r="N36" s="41">
        <f t="shared" si="15"/>
        <v>2058.8000000000002</v>
      </c>
    </row>
    <row r="37" spans="1:14" ht="30" x14ac:dyDescent="0.25">
      <c r="A37" s="48" t="s">
        <v>67</v>
      </c>
      <c r="B37" s="47">
        <v>36.630000000000003</v>
      </c>
      <c r="C37" s="36">
        <v>2</v>
      </c>
      <c r="D37" s="36">
        <v>80</v>
      </c>
      <c r="E37" s="36">
        <f t="shared" si="10"/>
        <v>160</v>
      </c>
      <c r="F37" s="47">
        <f t="shared" si="11"/>
        <v>5860.8</v>
      </c>
      <c r="G37" s="36">
        <v>2</v>
      </c>
      <c r="H37" s="36">
        <v>80</v>
      </c>
      <c r="I37" s="36">
        <f t="shared" si="12"/>
        <v>160</v>
      </c>
      <c r="J37" s="47">
        <f t="shared" si="13"/>
        <v>5860.8</v>
      </c>
      <c r="K37" s="36">
        <v>2</v>
      </c>
      <c r="L37" s="36">
        <v>80</v>
      </c>
      <c r="M37" s="36">
        <f t="shared" si="14"/>
        <v>160</v>
      </c>
      <c r="N37" s="47">
        <f t="shared" si="15"/>
        <v>5860.8</v>
      </c>
    </row>
    <row r="38" spans="1:14" x14ac:dyDescent="0.25">
      <c r="A38" s="59" t="s">
        <v>11</v>
      </c>
      <c r="B38" s="59"/>
      <c r="C38" s="59">
        <f>SUM(C30:C37)</f>
        <v>19</v>
      </c>
      <c r="D38" s="59"/>
      <c r="E38" s="59">
        <f>SUM(E30:E37)</f>
        <v>745</v>
      </c>
      <c r="F38" s="61">
        <f>SUM(F30:F37)</f>
        <v>34244.394230769234</v>
      </c>
      <c r="G38" s="59">
        <f>SUM(G30:G37)</f>
        <v>19</v>
      </c>
      <c r="H38" s="59"/>
      <c r="I38" s="59">
        <f>SUM(I30:I37)</f>
        <v>745</v>
      </c>
      <c r="J38" s="61">
        <f>SUM(J30:J37)</f>
        <v>34244.394230769234</v>
      </c>
      <c r="K38" s="59">
        <f>SUM(K30:K37)</f>
        <v>19</v>
      </c>
      <c r="L38" s="59"/>
      <c r="M38" s="59">
        <f>SUM(M30:M37)</f>
        <v>745</v>
      </c>
      <c r="N38" s="61">
        <f>SUM(N30:N37)</f>
        <v>34244.394230769234</v>
      </c>
    </row>
    <row r="39" spans="1:14" x14ac:dyDescent="0.25">
      <c r="F39" s="2"/>
      <c r="J39" s="2"/>
      <c r="N39" s="2"/>
    </row>
    <row r="40" spans="1:14" x14ac:dyDescent="0.25">
      <c r="C40" t="s">
        <v>16</v>
      </c>
    </row>
    <row r="41" spans="1:14" x14ac:dyDescent="0.25">
      <c r="A41" s="37" t="s">
        <v>17</v>
      </c>
      <c r="B41" s="62" t="s">
        <v>18</v>
      </c>
      <c r="C41" t="s">
        <v>16</v>
      </c>
      <c r="D41" t="s">
        <v>16</v>
      </c>
      <c r="F41" s="3" t="s">
        <v>16</v>
      </c>
      <c r="G41" t="s">
        <v>16</v>
      </c>
      <c r="H41" t="s">
        <v>16</v>
      </c>
    </row>
    <row r="43" spans="1:14" s="8" customFormat="1" ht="30" x14ac:dyDescent="0.25">
      <c r="A43" s="48"/>
      <c r="B43" s="48" t="s">
        <v>9</v>
      </c>
      <c r="C43" s="63" t="s">
        <v>41</v>
      </c>
      <c r="D43" s="48" t="s">
        <v>10</v>
      </c>
      <c r="E43" s="63" t="s">
        <v>42</v>
      </c>
    </row>
    <row r="44" spans="1:14" x14ac:dyDescent="0.25">
      <c r="A44" s="40" t="s">
        <v>5</v>
      </c>
      <c r="B44" s="53">
        <f>C26+E26+G26+I26+K26+M26+O26+Q26</f>
        <v>3419</v>
      </c>
      <c r="C44" s="64">
        <f>B44*F3</f>
        <v>82056</v>
      </c>
      <c r="D44" s="65">
        <f>D26+F26+H26+J26+L26+N26+P26+R26</f>
        <v>129688.75</v>
      </c>
      <c r="E44" s="41">
        <f>D44*F3</f>
        <v>3112530</v>
      </c>
    </row>
    <row r="45" spans="1:14" x14ac:dyDescent="0.25">
      <c r="A45" s="37" t="s">
        <v>12</v>
      </c>
      <c r="B45" s="36">
        <f>E38+I38+M38</f>
        <v>2235</v>
      </c>
      <c r="C45" s="66">
        <f>B45*F3</f>
        <v>53640</v>
      </c>
      <c r="D45" s="47">
        <f>F38+J38+N38</f>
        <v>102733.1826923077</v>
      </c>
      <c r="E45" s="47">
        <f>D45*F3</f>
        <v>2465596.384615385</v>
      </c>
    </row>
    <row r="46" spans="1:14" x14ac:dyDescent="0.25">
      <c r="A46" s="40" t="s">
        <v>17</v>
      </c>
      <c r="B46" s="53"/>
      <c r="C46" s="67"/>
      <c r="D46" s="41">
        <v>150000</v>
      </c>
      <c r="E46" s="41">
        <f>D46*F3</f>
        <v>3600000</v>
      </c>
    </row>
    <row r="47" spans="1:14" x14ac:dyDescent="0.25">
      <c r="A47" s="59" t="s">
        <v>25</v>
      </c>
      <c r="B47" s="59"/>
      <c r="C47" s="61"/>
      <c r="D47" s="59"/>
      <c r="E47" s="61">
        <f>SUM(E44:E46)</f>
        <v>9178126.384615384</v>
      </c>
    </row>
    <row r="48" spans="1:14" x14ac:dyDescent="0.25">
      <c r="A48" s="36"/>
      <c r="B48" s="36"/>
      <c r="C48" s="36"/>
      <c r="D48" s="36"/>
      <c r="E48" s="36"/>
    </row>
    <row r="49" spans="1:5" x14ac:dyDescent="0.25">
      <c r="A49" s="36" t="s">
        <v>70</v>
      </c>
      <c r="B49" s="36">
        <v>51.8</v>
      </c>
      <c r="C49" s="36"/>
      <c r="D49" s="36"/>
      <c r="E49" s="36"/>
    </row>
    <row r="50" spans="1:5" x14ac:dyDescent="0.25">
      <c r="A50" s="36" t="s">
        <v>71</v>
      </c>
      <c r="B50" s="36">
        <v>63.46</v>
      </c>
      <c r="C50" s="36"/>
      <c r="D50" s="36"/>
      <c r="E50" s="36"/>
    </row>
    <row r="52" spans="1:5" x14ac:dyDescent="0.25">
      <c r="A52" s="29" t="s">
        <v>72</v>
      </c>
    </row>
    <row r="53" spans="1:5" x14ac:dyDescent="0.25">
      <c r="A53" t="s">
        <v>73</v>
      </c>
    </row>
    <row r="54" spans="1:5" x14ac:dyDescent="0.25">
      <c r="A54" t="s">
        <v>74</v>
      </c>
    </row>
  </sheetData>
  <pageMargins left="0.25" right="0.25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A4" zoomScale="78" zoomScaleNormal="78" workbookViewId="0">
      <selection activeCell="F16" sqref="F16"/>
    </sheetView>
  </sheetViews>
  <sheetFormatPr defaultRowHeight="15" x14ac:dyDescent="0.25"/>
  <cols>
    <col min="1" max="1" width="22.140625" customWidth="1"/>
    <col min="2" max="2" width="16.85546875" customWidth="1"/>
    <col min="3" max="3" width="12.5703125" customWidth="1"/>
    <col min="4" max="4" width="14.42578125" customWidth="1"/>
    <col min="5" max="5" width="14.28515625" customWidth="1"/>
    <col min="6" max="6" width="11.5703125" customWidth="1"/>
    <col min="7" max="7" width="12.28515625" customWidth="1"/>
    <col min="8" max="8" width="12.85546875" customWidth="1"/>
    <col min="9" max="9" width="9.7109375" customWidth="1"/>
    <col min="10" max="10" width="10.85546875" customWidth="1"/>
    <col min="11" max="11" width="11.5703125" customWidth="1"/>
    <col min="12" max="12" width="12.140625" customWidth="1"/>
    <col min="14" max="14" width="11.28515625" customWidth="1"/>
    <col min="15" max="15" width="9.5703125" customWidth="1"/>
    <col min="16" max="16" width="11.5703125" customWidth="1"/>
    <col min="17" max="17" width="10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1" spans="1:18" ht="21" x14ac:dyDescent="0.35">
      <c r="A1" s="20" t="s">
        <v>39</v>
      </c>
      <c r="B1" s="13"/>
      <c r="C1" s="13"/>
      <c r="D1" s="13"/>
    </row>
    <row r="3" spans="1:18" ht="15.75" x14ac:dyDescent="0.25">
      <c r="A3" s="15" t="s">
        <v>28</v>
      </c>
      <c r="B3" s="15"/>
      <c r="C3" s="15"/>
      <c r="D3" s="15"/>
      <c r="E3" s="14"/>
      <c r="F3" s="21">
        <v>9</v>
      </c>
    </row>
    <row r="4" spans="1:18" ht="15.75" x14ac:dyDescent="0.25">
      <c r="A4" s="15"/>
      <c r="B4" s="15"/>
      <c r="C4" s="15"/>
      <c r="D4" s="15"/>
      <c r="E4" s="14"/>
      <c r="F4" s="22"/>
    </row>
    <row r="5" spans="1:18" ht="15.75" x14ac:dyDescent="0.25">
      <c r="A5" s="35" t="s">
        <v>0</v>
      </c>
      <c r="B5" s="35"/>
      <c r="C5" s="84" t="s">
        <v>1</v>
      </c>
      <c r="D5" s="85" t="s">
        <v>43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8" ht="15.75" x14ac:dyDescent="0.25">
      <c r="A6" s="87" t="s">
        <v>2</v>
      </c>
      <c r="B6" s="88"/>
      <c r="C6" s="89">
        <f t="shared" ref="C6:D8" si="0">D40</f>
        <v>129591.19</v>
      </c>
      <c r="D6" s="89">
        <f t="shared" si="0"/>
        <v>1166320.71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1:18" ht="15.75" x14ac:dyDescent="0.25">
      <c r="A7" s="90" t="s">
        <v>3</v>
      </c>
      <c r="B7" s="91"/>
      <c r="C7" s="92">
        <f t="shared" si="0"/>
        <v>102733.1826923077</v>
      </c>
      <c r="D7" s="92">
        <f t="shared" si="0"/>
        <v>924598.64423076937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18" ht="15.75" x14ac:dyDescent="0.25">
      <c r="A8" s="87" t="s">
        <v>4</v>
      </c>
      <c r="B8" s="88"/>
      <c r="C8" s="93">
        <f t="shared" si="0"/>
        <v>150000</v>
      </c>
      <c r="D8" s="94">
        <f t="shared" si="0"/>
        <v>1350000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18" ht="15.75" x14ac:dyDescent="0.25">
      <c r="A9" s="95" t="s">
        <v>19</v>
      </c>
      <c r="B9" s="95"/>
      <c r="C9" s="95"/>
      <c r="D9" s="96">
        <f>SUM(D6:D8)</f>
        <v>3440919.3542307694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 ht="15.75" x14ac:dyDescent="0.25">
      <c r="A10" s="86"/>
      <c r="B10" s="86"/>
      <c r="C10" s="86"/>
      <c r="D10" s="97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 s="8" customFormat="1" ht="30" customHeight="1" x14ac:dyDescent="0.25">
      <c r="A11" s="100" t="s">
        <v>5</v>
      </c>
      <c r="B11" s="100" t="s">
        <v>6</v>
      </c>
      <c r="C11" s="101" t="s">
        <v>23</v>
      </c>
      <c r="D11" s="102" t="s">
        <v>8</v>
      </c>
      <c r="E11" s="102" t="s">
        <v>38</v>
      </c>
      <c r="F11" s="102" t="s">
        <v>8</v>
      </c>
      <c r="G11" s="102" t="s">
        <v>31</v>
      </c>
      <c r="H11" s="102" t="s">
        <v>8</v>
      </c>
      <c r="I11" s="100" t="s">
        <v>29</v>
      </c>
      <c r="J11" s="100" t="s">
        <v>8</v>
      </c>
      <c r="K11" s="102" t="s">
        <v>24</v>
      </c>
      <c r="L11" s="102" t="s">
        <v>8</v>
      </c>
      <c r="M11" s="102" t="s">
        <v>32</v>
      </c>
      <c r="N11" s="100" t="s">
        <v>8</v>
      </c>
      <c r="O11" s="102" t="s">
        <v>33</v>
      </c>
      <c r="P11" s="102" t="s">
        <v>8</v>
      </c>
      <c r="Q11" s="102" t="s">
        <v>34</v>
      </c>
      <c r="R11" s="102" t="s">
        <v>8</v>
      </c>
    </row>
    <row r="12" spans="1:18" ht="31.5" x14ac:dyDescent="0.25">
      <c r="A12" s="103" t="s">
        <v>49</v>
      </c>
      <c r="B12" s="89">
        <v>64.28</v>
      </c>
      <c r="C12" s="104">
        <v>2</v>
      </c>
      <c r="D12" s="89">
        <f>B12*C12</f>
        <v>128.56</v>
      </c>
      <c r="E12" s="88">
        <v>40</v>
      </c>
      <c r="F12" s="89">
        <f t="shared" ref="F12:F23" si="1">B12*E12</f>
        <v>2571.1999999999998</v>
      </c>
      <c r="G12" s="88"/>
      <c r="H12" s="89">
        <f t="shared" ref="H12:H23" si="2">B12*G12</f>
        <v>0</v>
      </c>
      <c r="I12" s="88"/>
      <c r="J12" s="89">
        <f>B12*I12</f>
        <v>0</v>
      </c>
      <c r="K12" s="88">
        <v>5</v>
      </c>
      <c r="L12" s="89">
        <f>B12*K12</f>
        <v>321.39999999999998</v>
      </c>
      <c r="M12" s="88"/>
      <c r="N12" s="89">
        <f>B12*M12</f>
        <v>0</v>
      </c>
      <c r="O12" s="88"/>
      <c r="P12" s="89">
        <f>B12*O12</f>
        <v>0</v>
      </c>
      <c r="Q12" s="88"/>
      <c r="R12" s="89">
        <f>B12*Q12</f>
        <v>0</v>
      </c>
    </row>
    <row r="13" spans="1:18" ht="47.25" x14ac:dyDescent="0.25">
      <c r="A13" s="105" t="s">
        <v>60</v>
      </c>
      <c r="B13" s="92">
        <v>63.74</v>
      </c>
      <c r="C13" s="106"/>
      <c r="D13" s="107">
        <f t="shared" ref="D13:D23" si="3">B13*C13</f>
        <v>0</v>
      </c>
      <c r="E13" s="106">
        <v>40</v>
      </c>
      <c r="F13" s="107">
        <f t="shared" si="1"/>
        <v>2549.6</v>
      </c>
      <c r="G13" s="106"/>
      <c r="H13" s="107">
        <f t="shared" si="2"/>
        <v>0</v>
      </c>
      <c r="I13" s="106"/>
      <c r="J13" s="107">
        <f t="shared" ref="J13:J23" si="4">B13*I13</f>
        <v>0</v>
      </c>
      <c r="K13" s="106">
        <v>5</v>
      </c>
      <c r="L13" s="107">
        <f t="shared" ref="L13:L23" si="5">B13*K13</f>
        <v>318.7</v>
      </c>
      <c r="M13" s="106">
        <v>40</v>
      </c>
      <c r="N13" s="107">
        <f t="shared" ref="N13:N23" si="6">B13*M13</f>
        <v>2549.6</v>
      </c>
      <c r="O13" s="106"/>
      <c r="P13" s="107">
        <f t="shared" ref="P13:P23" si="7">B13*O13</f>
        <v>0</v>
      </c>
      <c r="Q13" s="106">
        <v>10</v>
      </c>
      <c r="R13" s="107">
        <f t="shared" ref="R13:R23" si="8">B13*Q13</f>
        <v>637.4</v>
      </c>
    </row>
    <row r="14" spans="1:18" ht="31.5" x14ac:dyDescent="0.25">
      <c r="A14" s="103" t="s">
        <v>50</v>
      </c>
      <c r="B14" s="89">
        <v>60.89</v>
      </c>
      <c r="C14" s="88"/>
      <c r="D14" s="89">
        <f t="shared" si="3"/>
        <v>0</v>
      </c>
      <c r="E14" s="88">
        <v>10</v>
      </c>
      <c r="F14" s="89">
        <f t="shared" si="1"/>
        <v>608.9</v>
      </c>
      <c r="G14" s="88"/>
      <c r="H14" s="89">
        <f t="shared" si="2"/>
        <v>0</v>
      </c>
      <c r="I14" s="88"/>
      <c r="J14" s="89">
        <f t="shared" si="4"/>
        <v>0</v>
      </c>
      <c r="K14" s="88"/>
      <c r="L14" s="89">
        <f t="shared" si="5"/>
        <v>0</v>
      </c>
      <c r="M14" s="88">
        <v>10</v>
      </c>
      <c r="N14" s="89">
        <f t="shared" si="6"/>
        <v>608.9</v>
      </c>
      <c r="O14" s="88"/>
      <c r="P14" s="89">
        <f t="shared" si="7"/>
        <v>0</v>
      </c>
      <c r="Q14" s="88"/>
      <c r="R14" s="89">
        <f t="shared" si="8"/>
        <v>0</v>
      </c>
    </row>
    <row r="15" spans="1:18" ht="31.5" x14ac:dyDescent="0.25">
      <c r="A15" s="100" t="s">
        <v>51</v>
      </c>
      <c r="B15" s="107">
        <v>33.799999999999997</v>
      </c>
      <c r="C15" s="106"/>
      <c r="D15" s="107">
        <f t="shared" si="3"/>
        <v>0</v>
      </c>
      <c r="E15" s="106">
        <v>250</v>
      </c>
      <c r="F15" s="107">
        <f t="shared" si="1"/>
        <v>8450</v>
      </c>
      <c r="G15" s="106">
        <v>150</v>
      </c>
      <c r="H15" s="107">
        <f t="shared" si="2"/>
        <v>5070</v>
      </c>
      <c r="I15" s="106"/>
      <c r="J15" s="107">
        <f t="shared" si="4"/>
        <v>0</v>
      </c>
      <c r="K15" s="106"/>
      <c r="L15" s="107">
        <f t="shared" si="5"/>
        <v>0</v>
      </c>
      <c r="M15" s="106">
        <v>200</v>
      </c>
      <c r="N15" s="107">
        <f t="shared" si="6"/>
        <v>6759.9999999999991</v>
      </c>
      <c r="O15" s="106"/>
      <c r="P15" s="107">
        <f t="shared" si="7"/>
        <v>0</v>
      </c>
      <c r="Q15" s="106"/>
      <c r="R15" s="107">
        <f t="shared" si="8"/>
        <v>0</v>
      </c>
    </row>
    <row r="16" spans="1:18" ht="15.75" x14ac:dyDescent="0.25">
      <c r="A16" s="108" t="s">
        <v>52</v>
      </c>
      <c r="B16" s="109">
        <v>34.86</v>
      </c>
      <c r="C16" s="110"/>
      <c r="D16" s="109">
        <f t="shared" si="3"/>
        <v>0</v>
      </c>
      <c r="E16" s="110">
        <v>40</v>
      </c>
      <c r="F16" s="109">
        <f t="shared" si="1"/>
        <v>1394.4</v>
      </c>
      <c r="G16" s="110">
        <v>10</v>
      </c>
      <c r="H16" s="109">
        <f t="shared" si="2"/>
        <v>348.6</v>
      </c>
      <c r="I16" s="110"/>
      <c r="J16" s="109">
        <f t="shared" si="4"/>
        <v>0</v>
      </c>
      <c r="K16" s="110"/>
      <c r="L16" s="109">
        <f t="shared" si="5"/>
        <v>0</v>
      </c>
      <c r="M16" s="110">
        <v>20</v>
      </c>
      <c r="N16" s="109">
        <f t="shared" si="6"/>
        <v>697.2</v>
      </c>
      <c r="O16" s="110"/>
      <c r="P16" s="109">
        <f t="shared" si="7"/>
        <v>0</v>
      </c>
      <c r="Q16" s="110"/>
      <c r="R16" s="109">
        <f t="shared" si="8"/>
        <v>0</v>
      </c>
    </row>
    <row r="17" spans="1:18" ht="15.75" x14ac:dyDescent="0.25">
      <c r="A17" s="100" t="s">
        <v>53</v>
      </c>
      <c r="B17" s="107">
        <v>48.78</v>
      </c>
      <c r="C17" s="111"/>
      <c r="D17" s="107">
        <f t="shared" si="3"/>
        <v>0</v>
      </c>
      <c r="E17" s="106">
        <v>200</v>
      </c>
      <c r="F17" s="107">
        <f t="shared" si="1"/>
        <v>9756</v>
      </c>
      <c r="G17" s="106">
        <v>150</v>
      </c>
      <c r="H17" s="107">
        <f t="shared" si="2"/>
        <v>7317</v>
      </c>
      <c r="I17" s="106"/>
      <c r="J17" s="107">
        <f t="shared" si="4"/>
        <v>0</v>
      </c>
      <c r="K17" s="106">
        <v>10</v>
      </c>
      <c r="L17" s="107">
        <f t="shared" si="5"/>
        <v>487.8</v>
      </c>
      <c r="M17" s="106">
        <v>160</v>
      </c>
      <c r="N17" s="107">
        <f t="shared" si="6"/>
        <v>7804.8</v>
      </c>
      <c r="O17" s="106"/>
      <c r="P17" s="107">
        <f t="shared" si="7"/>
        <v>0</v>
      </c>
      <c r="Q17" s="106">
        <v>45</v>
      </c>
      <c r="R17" s="107">
        <f t="shared" si="8"/>
        <v>2195.1</v>
      </c>
    </row>
    <row r="18" spans="1:18" ht="31.5" x14ac:dyDescent="0.25">
      <c r="A18" s="103" t="s">
        <v>54</v>
      </c>
      <c r="B18" s="89">
        <v>38.909999999999997</v>
      </c>
      <c r="C18" s="88"/>
      <c r="D18" s="89">
        <f t="shared" si="3"/>
        <v>0</v>
      </c>
      <c r="E18" s="88">
        <v>200</v>
      </c>
      <c r="F18" s="89">
        <f t="shared" si="1"/>
        <v>7781.9999999999991</v>
      </c>
      <c r="G18" s="88">
        <v>200</v>
      </c>
      <c r="H18" s="89">
        <f t="shared" si="2"/>
        <v>7781.9999999999991</v>
      </c>
      <c r="I18" s="88"/>
      <c r="J18" s="89">
        <f t="shared" si="4"/>
        <v>0</v>
      </c>
      <c r="K18" s="88"/>
      <c r="L18" s="89">
        <f t="shared" si="5"/>
        <v>0</v>
      </c>
      <c r="M18" s="88">
        <v>100</v>
      </c>
      <c r="N18" s="89">
        <f t="shared" si="6"/>
        <v>3890.9999999999995</v>
      </c>
      <c r="O18" s="88"/>
      <c r="P18" s="89">
        <f t="shared" si="7"/>
        <v>0</v>
      </c>
      <c r="Q18" s="88">
        <v>50</v>
      </c>
      <c r="R18" s="89">
        <f t="shared" si="8"/>
        <v>1945.4999999999998</v>
      </c>
    </row>
    <row r="19" spans="1:18" ht="17.25" customHeight="1" x14ac:dyDescent="0.25">
      <c r="A19" s="100" t="s">
        <v>55</v>
      </c>
      <c r="B19" s="107">
        <v>33.71</v>
      </c>
      <c r="C19" s="111">
        <v>2</v>
      </c>
      <c r="D19" s="107">
        <f t="shared" si="3"/>
        <v>67.42</v>
      </c>
      <c r="E19" s="106">
        <v>150</v>
      </c>
      <c r="F19" s="107">
        <f t="shared" si="1"/>
        <v>5056.5</v>
      </c>
      <c r="G19" s="106">
        <v>150</v>
      </c>
      <c r="H19" s="107">
        <f t="shared" si="2"/>
        <v>5056.5</v>
      </c>
      <c r="I19" s="106"/>
      <c r="J19" s="107">
        <f t="shared" si="4"/>
        <v>0</v>
      </c>
      <c r="K19" s="106"/>
      <c r="L19" s="107">
        <f t="shared" si="5"/>
        <v>0</v>
      </c>
      <c r="M19" s="106">
        <v>100</v>
      </c>
      <c r="N19" s="107">
        <f t="shared" si="6"/>
        <v>3371</v>
      </c>
      <c r="O19" s="106"/>
      <c r="P19" s="107">
        <f t="shared" si="7"/>
        <v>0</v>
      </c>
      <c r="Q19" s="106">
        <v>30</v>
      </c>
      <c r="R19" s="107">
        <f t="shared" si="8"/>
        <v>1011.3000000000001</v>
      </c>
    </row>
    <row r="20" spans="1:18" ht="15.75" x14ac:dyDescent="0.25">
      <c r="A20" s="103" t="s">
        <v>56</v>
      </c>
      <c r="B20" s="89">
        <v>24.6</v>
      </c>
      <c r="C20" s="88"/>
      <c r="D20" s="89">
        <f t="shared" si="3"/>
        <v>0</v>
      </c>
      <c r="E20" s="88">
        <v>40</v>
      </c>
      <c r="F20" s="89">
        <f t="shared" si="1"/>
        <v>984</v>
      </c>
      <c r="G20" s="88"/>
      <c r="H20" s="89">
        <f t="shared" si="2"/>
        <v>0</v>
      </c>
      <c r="I20" s="88">
        <v>5</v>
      </c>
      <c r="J20" s="89">
        <f t="shared" si="4"/>
        <v>123</v>
      </c>
      <c r="K20" s="88"/>
      <c r="L20" s="89">
        <f t="shared" si="5"/>
        <v>0</v>
      </c>
      <c r="M20" s="88">
        <v>50</v>
      </c>
      <c r="N20" s="89">
        <f t="shared" si="6"/>
        <v>1230</v>
      </c>
      <c r="O20" s="88">
        <v>5</v>
      </c>
      <c r="P20" s="89">
        <f t="shared" si="7"/>
        <v>123</v>
      </c>
      <c r="Q20" s="88"/>
      <c r="R20" s="89">
        <f t="shared" si="8"/>
        <v>0</v>
      </c>
    </row>
    <row r="21" spans="1:18" ht="31.5" x14ac:dyDescent="0.25">
      <c r="A21" s="100" t="s">
        <v>57</v>
      </c>
      <c r="B21" s="107">
        <v>32.590000000000003</v>
      </c>
      <c r="C21" s="106"/>
      <c r="D21" s="107">
        <f t="shared" si="3"/>
        <v>0</v>
      </c>
      <c r="E21" s="106">
        <v>100</v>
      </c>
      <c r="F21" s="107">
        <f t="shared" si="1"/>
        <v>3259.0000000000005</v>
      </c>
      <c r="G21" s="106"/>
      <c r="H21" s="107">
        <f t="shared" si="2"/>
        <v>0</v>
      </c>
      <c r="I21" s="106"/>
      <c r="J21" s="107">
        <f t="shared" si="4"/>
        <v>0</v>
      </c>
      <c r="K21" s="106"/>
      <c r="L21" s="107">
        <f t="shared" si="5"/>
        <v>0</v>
      </c>
      <c r="M21" s="106"/>
      <c r="N21" s="107">
        <f t="shared" si="6"/>
        <v>0</v>
      </c>
      <c r="O21" s="106"/>
      <c r="P21" s="107">
        <f t="shared" si="7"/>
        <v>0</v>
      </c>
      <c r="Q21" s="106"/>
      <c r="R21" s="107">
        <f t="shared" si="8"/>
        <v>0</v>
      </c>
    </row>
    <row r="22" spans="1:18" ht="15.75" x14ac:dyDescent="0.25">
      <c r="A22" s="103" t="s">
        <v>58</v>
      </c>
      <c r="B22" s="89">
        <v>40.049999999999997</v>
      </c>
      <c r="C22" s="88"/>
      <c r="D22" s="89">
        <f t="shared" si="3"/>
        <v>0</v>
      </c>
      <c r="E22" s="88">
        <v>200</v>
      </c>
      <c r="F22" s="89">
        <f t="shared" si="1"/>
        <v>8009.9999999999991</v>
      </c>
      <c r="G22" s="88">
        <v>200</v>
      </c>
      <c r="H22" s="89">
        <f t="shared" si="2"/>
        <v>8009.9999999999991</v>
      </c>
      <c r="I22" s="88"/>
      <c r="J22" s="89">
        <f t="shared" si="4"/>
        <v>0</v>
      </c>
      <c r="K22" s="88"/>
      <c r="L22" s="89">
        <f t="shared" si="5"/>
        <v>0</v>
      </c>
      <c r="M22" s="88">
        <v>150</v>
      </c>
      <c r="N22" s="89">
        <f t="shared" si="6"/>
        <v>6007.5</v>
      </c>
      <c r="O22" s="88"/>
      <c r="P22" s="89">
        <f t="shared" si="7"/>
        <v>0</v>
      </c>
      <c r="Q22" s="88">
        <v>45</v>
      </c>
      <c r="R22" s="89">
        <f t="shared" si="8"/>
        <v>1802.2499999999998</v>
      </c>
    </row>
    <row r="23" spans="1:18" ht="31.5" x14ac:dyDescent="0.25">
      <c r="A23" s="100" t="s">
        <v>59</v>
      </c>
      <c r="B23" s="107">
        <v>14.42</v>
      </c>
      <c r="C23" s="106"/>
      <c r="D23" s="107">
        <f t="shared" si="3"/>
        <v>0</v>
      </c>
      <c r="E23" s="106">
        <v>110</v>
      </c>
      <c r="F23" s="107">
        <f t="shared" si="1"/>
        <v>1586.2</v>
      </c>
      <c r="G23" s="106">
        <v>80</v>
      </c>
      <c r="H23" s="107">
        <f t="shared" si="2"/>
        <v>1153.5999999999999</v>
      </c>
      <c r="I23" s="106">
        <v>3</v>
      </c>
      <c r="J23" s="107">
        <f t="shared" si="4"/>
        <v>43.26</v>
      </c>
      <c r="K23" s="106">
        <v>15</v>
      </c>
      <c r="L23" s="107">
        <f t="shared" si="5"/>
        <v>216.3</v>
      </c>
      <c r="M23" s="106">
        <v>20</v>
      </c>
      <c r="N23" s="107">
        <f t="shared" si="6"/>
        <v>288.39999999999998</v>
      </c>
      <c r="O23" s="106">
        <v>5</v>
      </c>
      <c r="P23" s="107">
        <f t="shared" si="7"/>
        <v>72.099999999999994</v>
      </c>
      <c r="Q23" s="106">
        <v>10</v>
      </c>
      <c r="R23" s="107">
        <f t="shared" si="8"/>
        <v>144.19999999999999</v>
      </c>
    </row>
    <row r="24" spans="1:18" ht="15.75" x14ac:dyDescent="0.25">
      <c r="A24" s="95" t="s">
        <v>11</v>
      </c>
      <c r="B24" s="95"/>
      <c r="C24" s="112">
        <f t="shared" ref="C24:R24" si="9">SUM(C12:C23)</f>
        <v>4</v>
      </c>
      <c r="D24" s="96">
        <f t="shared" si="9"/>
        <v>195.98000000000002</v>
      </c>
      <c r="E24" s="95">
        <f t="shared" si="9"/>
        <v>1380</v>
      </c>
      <c r="F24" s="96">
        <f t="shared" si="9"/>
        <v>52007.799999999996</v>
      </c>
      <c r="G24" s="95">
        <f t="shared" si="9"/>
        <v>940</v>
      </c>
      <c r="H24" s="96">
        <f t="shared" si="9"/>
        <v>34737.699999999997</v>
      </c>
      <c r="I24" s="95">
        <f t="shared" si="9"/>
        <v>8</v>
      </c>
      <c r="J24" s="96">
        <f t="shared" si="9"/>
        <v>166.26</v>
      </c>
      <c r="K24" s="95">
        <f t="shared" si="9"/>
        <v>35</v>
      </c>
      <c r="L24" s="96">
        <f t="shared" si="9"/>
        <v>1344.1999999999998</v>
      </c>
      <c r="M24" s="95">
        <f t="shared" si="9"/>
        <v>850</v>
      </c>
      <c r="N24" s="96">
        <f t="shared" si="9"/>
        <v>33208.400000000001</v>
      </c>
      <c r="O24" s="95">
        <f t="shared" si="9"/>
        <v>10</v>
      </c>
      <c r="P24" s="96">
        <f t="shared" si="9"/>
        <v>195.1</v>
      </c>
      <c r="Q24" s="95">
        <f t="shared" si="9"/>
        <v>190</v>
      </c>
      <c r="R24" s="96">
        <f t="shared" si="9"/>
        <v>7735.75</v>
      </c>
    </row>
    <row r="25" spans="1:18" ht="15.75" x14ac:dyDescent="0.25">
      <c r="A25" s="86"/>
      <c r="B25" s="86"/>
      <c r="C25" s="98"/>
      <c r="D25" s="97"/>
      <c r="E25" s="86"/>
      <c r="F25" s="97"/>
      <c r="G25" s="86"/>
      <c r="H25" s="97"/>
      <c r="I25" s="86"/>
      <c r="J25" s="97"/>
      <c r="K25" s="86"/>
      <c r="L25" s="97"/>
      <c r="M25" s="86"/>
      <c r="N25" s="97"/>
      <c r="O25" s="86"/>
      <c r="P25" s="97"/>
      <c r="Q25" s="86"/>
      <c r="R25" s="97"/>
    </row>
    <row r="26" spans="1:18" s="8" customFormat="1" ht="31.5" x14ac:dyDescent="0.25">
      <c r="A26" s="100" t="s">
        <v>12</v>
      </c>
      <c r="B26" s="100" t="s">
        <v>13</v>
      </c>
      <c r="C26" s="100" t="s">
        <v>37</v>
      </c>
      <c r="D26" s="100" t="s">
        <v>7</v>
      </c>
      <c r="E26" s="100" t="s">
        <v>14</v>
      </c>
      <c r="F26" s="100" t="s">
        <v>15</v>
      </c>
      <c r="G26" s="100" t="s">
        <v>36</v>
      </c>
      <c r="H26" s="100" t="s">
        <v>7</v>
      </c>
      <c r="I26" s="100" t="s">
        <v>14</v>
      </c>
      <c r="J26" s="100" t="s">
        <v>15</v>
      </c>
      <c r="K26" s="100" t="s">
        <v>35</v>
      </c>
      <c r="L26" s="100" t="s">
        <v>7</v>
      </c>
      <c r="M26" s="100" t="s">
        <v>14</v>
      </c>
      <c r="N26" s="100" t="s">
        <v>15</v>
      </c>
      <c r="O26" s="113"/>
      <c r="P26" s="113"/>
      <c r="Q26" s="113"/>
      <c r="R26" s="113"/>
    </row>
    <row r="27" spans="1:18" ht="15.75" x14ac:dyDescent="0.25">
      <c r="A27" s="103" t="s">
        <v>61</v>
      </c>
      <c r="B27" s="89">
        <v>60.55</v>
      </c>
      <c r="C27" s="88">
        <v>3</v>
      </c>
      <c r="D27" s="88">
        <v>25</v>
      </c>
      <c r="E27" s="88">
        <f t="shared" ref="E27:E34" si="10">C27*D27</f>
        <v>75</v>
      </c>
      <c r="F27" s="89">
        <f t="shared" ref="F27:F34" si="11">E27*B27</f>
        <v>4541.25</v>
      </c>
      <c r="G27" s="88">
        <v>3</v>
      </c>
      <c r="H27" s="88">
        <v>25</v>
      </c>
      <c r="I27" s="88">
        <f t="shared" ref="I27:I34" si="12">G27*H27</f>
        <v>75</v>
      </c>
      <c r="J27" s="89">
        <f t="shared" ref="J27:J34" si="13">B27*I27</f>
        <v>4541.25</v>
      </c>
      <c r="K27" s="88">
        <v>3</v>
      </c>
      <c r="L27" s="88">
        <v>25</v>
      </c>
      <c r="M27" s="88">
        <f t="shared" ref="M27:M34" si="14">K27*L27</f>
        <v>75</v>
      </c>
      <c r="N27" s="89">
        <f t="shared" ref="N27:N34" si="15">B27*M27</f>
        <v>4541.25</v>
      </c>
      <c r="O27" s="86"/>
      <c r="P27" s="86"/>
      <c r="Q27" s="86"/>
      <c r="R27" s="86"/>
    </row>
    <row r="28" spans="1:18" ht="18.75" customHeight="1" x14ac:dyDescent="0.25">
      <c r="A28" s="100" t="s">
        <v>62</v>
      </c>
      <c r="B28" s="107">
        <v>43.56</v>
      </c>
      <c r="C28" s="106">
        <v>2</v>
      </c>
      <c r="D28" s="106">
        <v>40</v>
      </c>
      <c r="E28" s="106">
        <f t="shared" si="10"/>
        <v>80</v>
      </c>
      <c r="F28" s="107">
        <f t="shared" si="11"/>
        <v>3484.8</v>
      </c>
      <c r="G28" s="106">
        <v>2</v>
      </c>
      <c r="H28" s="106">
        <v>40</v>
      </c>
      <c r="I28" s="106">
        <f t="shared" si="12"/>
        <v>80</v>
      </c>
      <c r="J28" s="107">
        <f t="shared" si="13"/>
        <v>3484.8</v>
      </c>
      <c r="K28" s="106">
        <v>2</v>
      </c>
      <c r="L28" s="106">
        <v>40</v>
      </c>
      <c r="M28" s="106">
        <f t="shared" si="14"/>
        <v>80</v>
      </c>
      <c r="N28" s="107">
        <f t="shared" si="15"/>
        <v>3484.8</v>
      </c>
      <c r="O28" s="86"/>
      <c r="P28" s="86"/>
      <c r="Q28" s="86"/>
      <c r="R28" s="86"/>
    </row>
    <row r="29" spans="1:18" ht="27" customHeight="1" x14ac:dyDescent="0.25">
      <c r="A29" s="103" t="s">
        <v>63</v>
      </c>
      <c r="B29" s="89">
        <v>43.56</v>
      </c>
      <c r="C29" s="88">
        <v>8</v>
      </c>
      <c r="D29" s="88">
        <v>40</v>
      </c>
      <c r="E29" s="88">
        <f t="shared" si="10"/>
        <v>320</v>
      </c>
      <c r="F29" s="89">
        <f t="shared" si="11"/>
        <v>13939.2</v>
      </c>
      <c r="G29" s="88">
        <v>8</v>
      </c>
      <c r="H29" s="88">
        <v>40</v>
      </c>
      <c r="I29" s="88">
        <f t="shared" si="12"/>
        <v>320</v>
      </c>
      <c r="J29" s="89">
        <f t="shared" si="13"/>
        <v>13939.2</v>
      </c>
      <c r="K29" s="88">
        <v>8</v>
      </c>
      <c r="L29" s="88">
        <v>40</v>
      </c>
      <c r="M29" s="88">
        <f t="shared" si="14"/>
        <v>320</v>
      </c>
      <c r="N29" s="89">
        <f t="shared" si="15"/>
        <v>13939.2</v>
      </c>
      <c r="O29" s="86"/>
      <c r="P29" s="86"/>
      <c r="Q29" s="86"/>
      <c r="R29" s="86"/>
    </row>
    <row r="30" spans="1:18" ht="18" customHeight="1" x14ac:dyDescent="0.25">
      <c r="A30" s="100" t="s">
        <v>64</v>
      </c>
      <c r="B30" s="107">
        <v>51.47</v>
      </c>
      <c r="C30" s="106">
        <v>1</v>
      </c>
      <c r="D30" s="106">
        <v>20</v>
      </c>
      <c r="E30" s="106">
        <f t="shared" si="10"/>
        <v>20</v>
      </c>
      <c r="F30" s="107">
        <f t="shared" si="11"/>
        <v>1029.4000000000001</v>
      </c>
      <c r="G30" s="106">
        <v>1</v>
      </c>
      <c r="H30" s="106">
        <v>20</v>
      </c>
      <c r="I30" s="106">
        <f t="shared" si="12"/>
        <v>20</v>
      </c>
      <c r="J30" s="107">
        <f t="shared" si="13"/>
        <v>1029.4000000000001</v>
      </c>
      <c r="K30" s="106">
        <v>1</v>
      </c>
      <c r="L30" s="106">
        <v>20</v>
      </c>
      <c r="M30" s="106">
        <f t="shared" si="14"/>
        <v>20</v>
      </c>
      <c r="N30" s="107">
        <f t="shared" si="15"/>
        <v>1029.4000000000001</v>
      </c>
      <c r="O30" s="86"/>
      <c r="P30" s="86"/>
      <c r="Q30" s="86"/>
      <c r="R30" s="86"/>
    </row>
    <row r="31" spans="1:18" ht="18" customHeight="1" x14ac:dyDescent="0.25">
      <c r="A31" s="103" t="s">
        <v>65</v>
      </c>
      <c r="B31" s="89">
        <v>60.55</v>
      </c>
      <c r="C31" s="88">
        <v>1</v>
      </c>
      <c r="D31" s="88">
        <v>25</v>
      </c>
      <c r="E31" s="88">
        <f t="shared" si="10"/>
        <v>25</v>
      </c>
      <c r="F31" s="89">
        <f t="shared" si="11"/>
        <v>1513.75</v>
      </c>
      <c r="G31" s="88">
        <v>1</v>
      </c>
      <c r="H31" s="88">
        <v>25</v>
      </c>
      <c r="I31" s="88">
        <f t="shared" si="12"/>
        <v>25</v>
      </c>
      <c r="J31" s="89">
        <f t="shared" si="13"/>
        <v>1513.75</v>
      </c>
      <c r="K31" s="88">
        <v>1</v>
      </c>
      <c r="L31" s="88">
        <v>25</v>
      </c>
      <c r="M31" s="88">
        <f t="shared" si="14"/>
        <v>25</v>
      </c>
      <c r="N31" s="89">
        <f t="shared" si="15"/>
        <v>1513.75</v>
      </c>
      <c r="O31" s="86"/>
      <c r="P31" s="86"/>
      <c r="Q31" s="86"/>
      <c r="R31" s="86"/>
    </row>
    <row r="32" spans="1:18" ht="18" customHeight="1" x14ac:dyDescent="0.25">
      <c r="A32" s="100" t="s">
        <v>68</v>
      </c>
      <c r="B32" s="107">
        <f>151124/2080</f>
        <v>72.655769230769238</v>
      </c>
      <c r="C32" s="106">
        <v>1</v>
      </c>
      <c r="D32" s="106">
        <v>25</v>
      </c>
      <c r="E32" s="106">
        <f t="shared" si="10"/>
        <v>25</v>
      </c>
      <c r="F32" s="107">
        <f t="shared" si="11"/>
        <v>1816.3942307692309</v>
      </c>
      <c r="G32" s="106">
        <v>1</v>
      </c>
      <c r="H32" s="106">
        <v>25</v>
      </c>
      <c r="I32" s="106">
        <f t="shared" si="12"/>
        <v>25</v>
      </c>
      <c r="J32" s="107">
        <f t="shared" si="13"/>
        <v>1816.3942307692309</v>
      </c>
      <c r="K32" s="106">
        <v>1</v>
      </c>
      <c r="L32" s="106">
        <v>25</v>
      </c>
      <c r="M32" s="106">
        <f t="shared" si="14"/>
        <v>25</v>
      </c>
      <c r="N32" s="107">
        <f t="shared" si="15"/>
        <v>1816.3942307692309</v>
      </c>
      <c r="O32" s="86"/>
      <c r="P32" s="86"/>
      <c r="Q32" s="86"/>
      <c r="R32" s="86"/>
    </row>
    <row r="33" spans="1:18" ht="15.75" x14ac:dyDescent="0.25">
      <c r="A33" s="103" t="s">
        <v>66</v>
      </c>
      <c r="B33" s="89">
        <v>51.47</v>
      </c>
      <c r="C33" s="88">
        <v>1</v>
      </c>
      <c r="D33" s="88">
        <v>40</v>
      </c>
      <c r="E33" s="88">
        <f t="shared" si="10"/>
        <v>40</v>
      </c>
      <c r="F33" s="89">
        <f t="shared" si="11"/>
        <v>2058.8000000000002</v>
      </c>
      <c r="G33" s="88">
        <v>1</v>
      </c>
      <c r="H33" s="88">
        <v>40</v>
      </c>
      <c r="I33" s="88">
        <f t="shared" si="12"/>
        <v>40</v>
      </c>
      <c r="J33" s="89">
        <f t="shared" si="13"/>
        <v>2058.8000000000002</v>
      </c>
      <c r="K33" s="88">
        <v>1</v>
      </c>
      <c r="L33" s="88">
        <v>40</v>
      </c>
      <c r="M33" s="88">
        <f t="shared" si="14"/>
        <v>40</v>
      </c>
      <c r="N33" s="89">
        <f t="shared" si="15"/>
        <v>2058.8000000000002</v>
      </c>
      <c r="O33" s="86"/>
      <c r="P33" s="86"/>
      <c r="Q33" s="86"/>
      <c r="R33" s="86"/>
    </row>
    <row r="34" spans="1:18" ht="26.25" customHeight="1" x14ac:dyDescent="0.25">
      <c r="A34" s="100" t="s">
        <v>67</v>
      </c>
      <c r="B34" s="107">
        <v>36.630000000000003</v>
      </c>
      <c r="C34" s="106">
        <v>2</v>
      </c>
      <c r="D34" s="106">
        <v>80</v>
      </c>
      <c r="E34" s="106">
        <f t="shared" si="10"/>
        <v>160</v>
      </c>
      <c r="F34" s="107">
        <f t="shared" si="11"/>
        <v>5860.8</v>
      </c>
      <c r="G34" s="106">
        <v>2</v>
      </c>
      <c r="H34" s="106">
        <v>80</v>
      </c>
      <c r="I34" s="106">
        <f t="shared" si="12"/>
        <v>160</v>
      </c>
      <c r="J34" s="107">
        <f t="shared" si="13"/>
        <v>5860.8</v>
      </c>
      <c r="K34" s="106">
        <v>2</v>
      </c>
      <c r="L34" s="106">
        <v>80</v>
      </c>
      <c r="M34" s="106">
        <f t="shared" si="14"/>
        <v>160</v>
      </c>
      <c r="N34" s="107">
        <f t="shared" si="15"/>
        <v>5860.8</v>
      </c>
      <c r="O34" s="86"/>
      <c r="P34" s="86"/>
      <c r="Q34" s="86"/>
      <c r="R34" s="86"/>
    </row>
    <row r="35" spans="1:18" ht="15.75" x14ac:dyDescent="0.25">
      <c r="A35" s="95" t="s">
        <v>11</v>
      </c>
      <c r="B35" s="95"/>
      <c r="C35" s="95">
        <f>SUM(C27:C34)</f>
        <v>19</v>
      </c>
      <c r="D35" s="95"/>
      <c r="E35" s="95">
        <f>SUM(E27:E34)</f>
        <v>745</v>
      </c>
      <c r="F35" s="96">
        <f>SUM(F27:F34)</f>
        <v>34244.394230769234</v>
      </c>
      <c r="G35" s="95">
        <f>SUM(G27:G34)</f>
        <v>19</v>
      </c>
      <c r="H35" s="95"/>
      <c r="I35" s="95">
        <f>SUM(I27:I34)</f>
        <v>745</v>
      </c>
      <c r="J35" s="96">
        <f>SUM(J27:J34)</f>
        <v>34244.394230769234</v>
      </c>
      <c r="K35" s="95">
        <f>SUM(K27:K34)</f>
        <v>19</v>
      </c>
      <c r="L35" s="95"/>
      <c r="M35" s="95">
        <f>SUM(M27:M34)</f>
        <v>745</v>
      </c>
      <c r="N35" s="96">
        <f>SUM(N27:N34)</f>
        <v>34244.394230769234</v>
      </c>
      <c r="O35" s="86"/>
      <c r="P35" s="86"/>
      <c r="Q35" s="86"/>
      <c r="R35" s="86"/>
    </row>
    <row r="36" spans="1:18" ht="16.5" thickBot="1" x14ac:dyDescent="0.3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ht="16.5" thickBot="1" x14ac:dyDescent="0.3">
      <c r="A37" s="114" t="s">
        <v>17</v>
      </c>
      <c r="B37" s="115" t="s">
        <v>18</v>
      </c>
      <c r="C37" s="86"/>
      <c r="D37" s="86" t="s">
        <v>16</v>
      </c>
      <c r="E37" s="86"/>
      <c r="F37" s="116" t="s">
        <v>16</v>
      </c>
      <c r="G37" s="86"/>
      <c r="H37" s="86" t="s">
        <v>16</v>
      </c>
      <c r="I37" s="86" t="s">
        <v>16</v>
      </c>
      <c r="J37" s="86"/>
      <c r="K37" s="86"/>
      <c r="L37" s="86"/>
      <c r="M37" s="86"/>
      <c r="N37" s="86"/>
      <c r="O37" s="86"/>
      <c r="P37" s="86"/>
      <c r="Q37" s="86"/>
      <c r="R37" s="86"/>
    </row>
    <row r="38" spans="1:18" ht="16.5" thickBot="1" x14ac:dyDescent="0.3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1:18" ht="31.5" x14ac:dyDescent="0.25">
      <c r="A39" s="19"/>
      <c r="B39" s="19" t="s">
        <v>9</v>
      </c>
      <c r="C39" s="117" t="s">
        <v>44</v>
      </c>
      <c r="D39" s="19" t="s">
        <v>10</v>
      </c>
      <c r="E39" s="117" t="s">
        <v>45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8" ht="15.75" x14ac:dyDescent="0.25">
      <c r="A40" s="118" t="s">
        <v>5</v>
      </c>
      <c r="B40" s="119">
        <f>C24+E24+G24+I24+K24+M24+O24+Q24</f>
        <v>3417</v>
      </c>
      <c r="C40" s="120">
        <f>B40*F3</f>
        <v>30753</v>
      </c>
      <c r="D40" s="121">
        <f>D24+F24+H24+J24+L24+N24+P24+R24</f>
        <v>129591.19</v>
      </c>
      <c r="E40" s="122">
        <f>D40*F3</f>
        <v>1166320.71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  <row r="41" spans="1:18" ht="15.75" x14ac:dyDescent="0.25">
      <c r="A41" s="33" t="s">
        <v>12</v>
      </c>
      <c r="B41" s="86">
        <f>E35+I35+M35</f>
        <v>2235</v>
      </c>
      <c r="C41" s="123">
        <f>B41*F3</f>
        <v>20115</v>
      </c>
      <c r="D41" s="97">
        <f>F35+J35+N35</f>
        <v>102733.1826923077</v>
      </c>
      <c r="E41" s="97">
        <f>D41*F3</f>
        <v>924598.64423076937</v>
      </c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  <row r="42" spans="1:18" ht="15.75" x14ac:dyDescent="0.25">
      <c r="A42" s="118" t="s">
        <v>17</v>
      </c>
      <c r="B42" s="119"/>
      <c r="C42" s="124"/>
      <c r="D42" s="122">
        <v>150000</v>
      </c>
      <c r="E42" s="122">
        <f>D42*F3</f>
        <v>1350000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1:18" ht="16.5" thickBot="1" x14ac:dyDescent="0.3">
      <c r="A43" s="125" t="s">
        <v>25</v>
      </c>
      <c r="B43" s="125"/>
      <c r="C43" s="126"/>
      <c r="D43" s="125"/>
      <c r="E43" s="126">
        <f>SUM(E40:E42)</f>
        <v>3440919.3542307694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</sheetData>
  <pageMargins left="0.25" right="0.25" top="0.75" bottom="0.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A22" workbookViewId="0">
      <selection activeCell="K43" sqref="J43:K50"/>
    </sheetView>
  </sheetViews>
  <sheetFormatPr defaultRowHeight="15" x14ac:dyDescent="0.25"/>
  <cols>
    <col min="1" max="1" width="21" customWidth="1"/>
    <col min="2" max="2" width="16.85546875" customWidth="1"/>
    <col min="3" max="3" width="20.140625" customWidth="1"/>
    <col min="4" max="4" width="15.85546875" customWidth="1"/>
    <col min="5" max="5" width="16" customWidth="1"/>
    <col min="6" max="6" width="11.5703125" customWidth="1"/>
    <col min="7" max="7" width="12.28515625" customWidth="1"/>
    <col min="8" max="8" width="14.85546875" customWidth="1"/>
    <col min="9" max="9" width="9.28515625" bestFit="1" customWidth="1"/>
    <col min="10" max="10" width="11" customWidth="1"/>
    <col min="11" max="11" width="11.5703125" customWidth="1"/>
    <col min="12" max="12" width="12.140625" customWidth="1"/>
    <col min="14" max="14" width="11.28515625" customWidth="1"/>
    <col min="16" max="16" width="11.5703125" customWidth="1"/>
    <col min="17" max="17" width="13.140625" customWidth="1"/>
    <col min="18" max="18" width="10.5703125" customWidth="1"/>
    <col min="19" max="19" width="11.42578125" customWidth="1"/>
    <col min="20" max="20" width="15.5703125" customWidth="1"/>
    <col min="22" max="22" width="14.42578125" customWidth="1"/>
  </cols>
  <sheetData>
    <row r="1" spans="1:10" ht="21" x14ac:dyDescent="0.35">
      <c r="A1" s="20" t="s">
        <v>20</v>
      </c>
    </row>
    <row r="2" spans="1:10" ht="21" x14ac:dyDescent="0.35">
      <c r="A2" s="20"/>
    </row>
    <row r="3" spans="1:10" ht="15.75" x14ac:dyDescent="0.25">
      <c r="A3" s="45" t="s">
        <v>27</v>
      </c>
      <c r="B3" s="35"/>
      <c r="C3" s="45"/>
      <c r="D3" s="127">
        <v>15</v>
      </c>
      <c r="E3" s="86"/>
      <c r="F3" s="86"/>
    </row>
    <row r="4" spans="1:10" ht="15.75" x14ac:dyDescent="0.25">
      <c r="A4" s="32"/>
      <c r="B4" s="33"/>
      <c r="C4" s="32"/>
      <c r="D4" s="32"/>
      <c r="E4" s="86"/>
      <c r="F4" s="86"/>
    </row>
    <row r="5" spans="1:10" ht="15.75" x14ac:dyDescent="0.25">
      <c r="A5" s="86"/>
      <c r="B5" s="86"/>
      <c r="C5" s="86"/>
      <c r="D5" s="86"/>
      <c r="E5" s="86"/>
      <c r="F5" s="86"/>
    </row>
    <row r="6" spans="1:10" ht="15.75" x14ac:dyDescent="0.25">
      <c r="A6" s="35" t="s">
        <v>0</v>
      </c>
      <c r="B6" s="35" t="s">
        <v>1</v>
      </c>
      <c r="C6" s="129" t="s">
        <v>46</v>
      </c>
      <c r="D6" s="86"/>
      <c r="E6" s="86"/>
      <c r="F6" s="86"/>
    </row>
    <row r="7" spans="1:10" ht="15.75" x14ac:dyDescent="0.25">
      <c r="A7" s="87" t="s">
        <v>21</v>
      </c>
      <c r="B7" s="89">
        <f t="shared" ref="B7:C9" si="0">D28</f>
        <v>1217.3599999999999</v>
      </c>
      <c r="C7" s="89">
        <f t="shared" si="0"/>
        <v>18260.399999999998</v>
      </c>
      <c r="D7" s="86"/>
      <c r="E7" s="86"/>
      <c r="F7" s="86"/>
    </row>
    <row r="8" spans="1:10" ht="15.75" x14ac:dyDescent="0.25">
      <c r="A8" s="35" t="s">
        <v>3</v>
      </c>
      <c r="B8" s="107">
        <f t="shared" si="0"/>
        <v>43.56</v>
      </c>
      <c r="C8" s="107">
        <f t="shared" si="0"/>
        <v>653.40000000000009</v>
      </c>
      <c r="D8" s="86"/>
      <c r="E8" s="86"/>
      <c r="F8" s="86"/>
    </row>
    <row r="9" spans="1:10" ht="15.75" x14ac:dyDescent="0.25">
      <c r="A9" s="87" t="s">
        <v>4</v>
      </c>
      <c r="B9" s="89">
        <f t="shared" si="0"/>
        <v>10000</v>
      </c>
      <c r="C9" s="89">
        <f t="shared" si="0"/>
        <v>150000</v>
      </c>
      <c r="D9" s="86"/>
      <c r="E9" s="86"/>
      <c r="F9" s="86"/>
    </row>
    <row r="10" spans="1:10" ht="15.75" x14ac:dyDescent="0.25">
      <c r="A10" s="95" t="s">
        <v>22</v>
      </c>
      <c r="B10" s="130"/>
      <c r="C10" s="96">
        <f>SUM(C7:C9)</f>
        <v>168913.8</v>
      </c>
      <c r="D10" s="86"/>
      <c r="E10" s="86"/>
      <c r="F10" s="86"/>
    </row>
    <row r="11" spans="1:10" ht="15.75" x14ac:dyDescent="0.25">
      <c r="A11" s="86"/>
      <c r="B11" s="86"/>
      <c r="C11" s="86"/>
      <c r="D11" s="97"/>
      <c r="E11" s="86"/>
      <c r="F11" s="86"/>
    </row>
    <row r="12" spans="1:10" ht="15.75" x14ac:dyDescent="0.25">
      <c r="A12" s="86"/>
      <c r="B12" s="86"/>
      <c r="C12" s="98"/>
      <c r="D12" s="86"/>
      <c r="E12" s="99"/>
      <c r="F12" s="86"/>
    </row>
    <row r="13" spans="1:10" ht="15.75" x14ac:dyDescent="0.25">
      <c r="A13" s="35" t="s">
        <v>5</v>
      </c>
      <c r="B13" s="35" t="s">
        <v>6</v>
      </c>
      <c r="C13" s="84" t="s">
        <v>23</v>
      </c>
      <c r="D13" s="135" t="s">
        <v>8</v>
      </c>
      <c r="E13" s="135" t="s">
        <v>24</v>
      </c>
      <c r="F13" s="135" t="s">
        <v>8</v>
      </c>
    </row>
    <row r="14" spans="1:10" ht="15.75" x14ac:dyDescent="0.25">
      <c r="A14" s="100" t="s">
        <v>53</v>
      </c>
      <c r="B14" s="107">
        <v>48.78</v>
      </c>
      <c r="C14" s="111">
        <v>2</v>
      </c>
      <c r="D14" s="107">
        <f t="shared" ref="D14:D15" si="1">B14*C14</f>
        <v>97.56</v>
      </c>
      <c r="E14" s="106">
        <v>20</v>
      </c>
      <c r="F14" s="107">
        <f>B14*E14</f>
        <v>975.6</v>
      </c>
    </row>
    <row r="15" spans="1:10" ht="31.5" x14ac:dyDescent="0.25">
      <c r="A15" s="100" t="s">
        <v>59</v>
      </c>
      <c r="B15" s="107">
        <v>14.42</v>
      </c>
      <c r="C15" s="88"/>
      <c r="D15" s="89">
        <f t="shared" si="1"/>
        <v>0</v>
      </c>
      <c r="E15" s="88">
        <v>10</v>
      </c>
      <c r="F15" s="89">
        <f>B15*E15</f>
        <v>144.19999999999999</v>
      </c>
      <c r="G15" s="4"/>
      <c r="H15" s="4"/>
      <c r="I15" s="4"/>
      <c r="J15" s="4"/>
    </row>
    <row r="16" spans="1:10" ht="15.75" x14ac:dyDescent="0.25">
      <c r="A16" s="95" t="s">
        <v>11</v>
      </c>
      <c r="B16" s="95"/>
      <c r="C16" s="112">
        <f>SUM(C14:C15)</f>
        <v>2</v>
      </c>
      <c r="D16" s="96">
        <f>SUM(D14:D15)</f>
        <v>97.56</v>
      </c>
      <c r="E16" s="95">
        <f>SUM(E14:E15)</f>
        <v>30</v>
      </c>
      <c r="F16" s="96">
        <f>SUM(F14:F15)</f>
        <v>1119.8</v>
      </c>
      <c r="G16" s="4"/>
      <c r="H16" s="5"/>
      <c r="I16" s="4"/>
      <c r="J16" s="5"/>
    </row>
    <row r="17" spans="1:22" ht="15.75" x14ac:dyDescent="0.25">
      <c r="A17" s="131"/>
      <c r="B17" s="132"/>
      <c r="C17" s="133"/>
      <c r="D17" s="134"/>
      <c r="E17" s="132"/>
      <c r="F17" s="134"/>
      <c r="G17" s="4"/>
      <c r="H17" s="5"/>
      <c r="I17" s="4"/>
      <c r="J17" s="5"/>
    </row>
    <row r="18" spans="1:22" ht="30" customHeight="1" x14ac:dyDescent="0.25">
      <c r="A18" s="86"/>
      <c r="B18" s="86"/>
      <c r="C18" s="98"/>
      <c r="D18" s="97"/>
      <c r="E18" s="86"/>
      <c r="F18" s="97"/>
      <c r="G18" s="4"/>
      <c r="H18" s="5"/>
      <c r="I18" s="4"/>
      <c r="J18" s="5"/>
    </row>
    <row r="19" spans="1:22" s="8" customFormat="1" ht="30.75" customHeight="1" x14ac:dyDescent="0.25">
      <c r="A19" s="100" t="s">
        <v>12</v>
      </c>
      <c r="B19" s="100" t="s">
        <v>13</v>
      </c>
      <c r="C19" s="100" t="s">
        <v>26</v>
      </c>
      <c r="D19" s="100" t="s">
        <v>7</v>
      </c>
      <c r="E19" s="100" t="s">
        <v>14</v>
      </c>
      <c r="F19" s="100" t="s">
        <v>15</v>
      </c>
      <c r="G19" s="9"/>
      <c r="H19" s="9"/>
      <c r="I19" s="9"/>
      <c r="J19" s="9"/>
    </row>
    <row r="20" spans="1:22" ht="31.5" x14ac:dyDescent="0.25">
      <c r="A20" s="100" t="s">
        <v>62</v>
      </c>
      <c r="B20" s="107">
        <v>43.56</v>
      </c>
      <c r="C20" s="88">
        <v>1</v>
      </c>
      <c r="D20" s="88">
        <v>1</v>
      </c>
      <c r="E20" s="88">
        <f>C20*D20</f>
        <v>1</v>
      </c>
      <c r="F20" s="89">
        <f>E20*B20</f>
        <v>43.56</v>
      </c>
      <c r="G20" s="4"/>
      <c r="H20" s="4"/>
      <c r="I20" s="4"/>
      <c r="J20" s="4"/>
    </row>
    <row r="21" spans="1:22" ht="15.75" x14ac:dyDescent="0.25">
      <c r="A21" s="95" t="s">
        <v>11</v>
      </c>
      <c r="B21" s="95"/>
      <c r="C21" s="95">
        <f>SUM(C20:C20)</f>
        <v>1</v>
      </c>
      <c r="D21" s="95"/>
      <c r="E21" s="95">
        <f>SUM(E20:E20)</f>
        <v>1</v>
      </c>
      <c r="F21" s="96">
        <f>SUM(F20:F20)</f>
        <v>43.56</v>
      </c>
      <c r="G21" s="4"/>
      <c r="H21" s="5"/>
      <c r="I21" s="4"/>
      <c r="J21" s="5"/>
    </row>
    <row r="22" spans="1:22" ht="15.75" x14ac:dyDescent="0.25">
      <c r="A22" s="132"/>
      <c r="B22" s="132"/>
      <c r="C22" s="132"/>
      <c r="D22" s="132"/>
      <c r="E22" s="132"/>
      <c r="F22" s="134"/>
      <c r="G22" s="4"/>
      <c r="H22" s="5"/>
      <c r="I22" s="4"/>
      <c r="J22" s="5"/>
    </row>
    <row r="23" spans="1:22" ht="15.75" x14ac:dyDescent="0.25">
      <c r="A23" s="86"/>
      <c r="B23" s="86"/>
      <c r="C23" s="86" t="s">
        <v>16</v>
      </c>
      <c r="D23" s="86"/>
      <c r="E23" s="86"/>
      <c r="F23" s="86"/>
      <c r="G23" s="4"/>
      <c r="H23" s="4"/>
      <c r="I23" s="4"/>
      <c r="J23" s="4"/>
    </row>
    <row r="24" spans="1:22" ht="15.75" x14ac:dyDescent="0.25">
      <c r="A24" s="35" t="s">
        <v>17</v>
      </c>
      <c r="B24" s="136" t="s">
        <v>79</v>
      </c>
      <c r="C24" s="86"/>
      <c r="D24" s="86"/>
      <c r="E24" s="86"/>
      <c r="F24" s="86"/>
      <c r="G24" s="4"/>
      <c r="H24" s="6"/>
      <c r="I24" s="4"/>
      <c r="J24" s="7"/>
    </row>
    <row r="25" spans="1:22" ht="15.75" x14ac:dyDescent="0.25">
      <c r="A25" s="86"/>
      <c r="B25" s="86"/>
      <c r="C25" s="86"/>
      <c r="D25" s="86"/>
      <c r="E25" s="86"/>
      <c r="F25" s="86"/>
    </row>
    <row r="26" spans="1:22" ht="15.75" x14ac:dyDescent="0.25">
      <c r="A26" s="86"/>
      <c r="B26" s="86"/>
      <c r="C26" s="86"/>
      <c r="D26" s="86"/>
      <c r="E26" s="86"/>
      <c r="F26" s="86"/>
      <c r="V26" s="2"/>
    </row>
    <row r="27" spans="1:22" ht="15.75" x14ac:dyDescent="0.25">
      <c r="A27" s="35"/>
      <c r="B27" s="35" t="s">
        <v>9</v>
      </c>
      <c r="C27" s="129" t="s">
        <v>47</v>
      </c>
      <c r="D27" s="35" t="s">
        <v>10</v>
      </c>
      <c r="E27" s="129" t="s">
        <v>48</v>
      </c>
      <c r="F27" s="86"/>
    </row>
    <row r="28" spans="1:22" ht="15.75" x14ac:dyDescent="0.25">
      <c r="A28" s="87" t="s">
        <v>5</v>
      </c>
      <c r="B28" s="88">
        <f>C16+E16</f>
        <v>32</v>
      </c>
      <c r="C28" s="137">
        <f>B28*D3</f>
        <v>480</v>
      </c>
      <c r="D28" s="138">
        <f>D16+F16</f>
        <v>1217.3599999999999</v>
      </c>
      <c r="E28" s="89">
        <f>D28*D3</f>
        <v>18260.399999999998</v>
      </c>
      <c r="F28" s="86"/>
    </row>
    <row r="29" spans="1:22" ht="15.75" x14ac:dyDescent="0.25">
      <c r="A29" s="35" t="s">
        <v>12</v>
      </c>
      <c r="B29" s="106">
        <f>C21</f>
        <v>1</v>
      </c>
      <c r="C29" s="139">
        <f>B29*D3</f>
        <v>15</v>
      </c>
      <c r="D29" s="107">
        <f>F21</f>
        <v>43.56</v>
      </c>
      <c r="E29" s="107">
        <f>D29*D3</f>
        <v>653.40000000000009</v>
      </c>
      <c r="F29" s="86"/>
    </row>
    <row r="30" spans="1:22" ht="15.75" x14ac:dyDescent="0.25">
      <c r="A30" s="87" t="s">
        <v>17</v>
      </c>
      <c r="B30" s="88"/>
      <c r="C30" s="140"/>
      <c r="D30" s="89">
        <v>10000</v>
      </c>
      <c r="E30" s="89">
        <f>D30*D3</f>
        <v>150000</v>
      </c>
      <c r="F30" s="86"/>
    </row>
    <row r="31" spans="1:22" ht="15.75" x14ac:dyDescent="0.25">
      <c r="A31" s="95" t="s">
        <v>25</v>
      </c>
      <c r="B31" s="95"/>
      <c r="C31" s="96"/>
      <c r="D31" s="95"/>
      <c r="E31" s="96">
        <f>SUM(E28:E30)</f>
        <v>168913.8</v>
      </c>
      <c r="F31" s="86"/>
    </row>
  </sheetData>
  <pageMargins left="0.25" right="0.25" top="0.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A10" workbookViewId="0">
      <pane xSplit="1" topLeftCell="E1" activePane="topRight" state="frozen"/>
      <selection activeCell="A7" sqref="A7"/>
      <selection pane="topRight" activeCell="J30" sqref="J30"/>
    </sheetView>
  </sheetViews>
  <sheetFormatPr defaultRowHeight="15" x14ac:dyDescent="0.25"/>
  <cols>
    <col min="1" max="1" width="20.85546875" customWidth="1"/>
    <col min="2" max="2" width="15.42578125" customWidth="1"/>
    <col min="3" max="4" width="13.28515625" customWidth="1"/>
    <col min="5" max="5" width="12.140625" customWidth="1"/>
    <col min="6" max="6" width="11.5703125" customWidth="1"/>
    <col min="7" max="7" width="12.28515625" customWidth="1"/>
    <col min="8" max="8" width="8.85546875" customWidth="1"/>
    <col min="9" max="9" width="9.7109375" customWidth="1"/>
    <col min="10" max="10" width="11" customWidth="1"/>
    <col min="11" max="11" width="10.28515625" customWidth="1"/>
    <col min="12" max="12" width="9.7109375" customWidth="1"/>
    <col min="13" max="13" width="8" customWidth="1"/>
    <col min="14" max="14" width="11.28515625" customWidth="1"/>
    <col min="15" max="15" width="9.5703125" customWidth="1"/>
    <col min="16" max="16" width="11.5703125" customWidth="1"/>
    <col min="17" max="17" width="13.140625" customWidth="1"/>
    <col min="18" max="18" width="10.5703125" customWidth="1"/>
  </cols>
  <sheetData>
    <row r="1" spans="1:14" ht="21" x14ac:dyDescent="0.35">
      <c r="A1" s="20" t="s">
        <v>78</v>
      </c>
      <c r="B1" s="13"/>
      <c r="C1" s="13"/>
      <c r="D1" s="13"/>
    </row>
    <row r="3" spans="1:14" x14ac:dyDescent="0.25">
      <c r="A3" s="37" t="s">
        <v>28</v>
      </c>
      <c r="B3" s="37"/>
      <c r="C3" s="37"/>
      <c r="D3" s="37"/>
      <c r="E3" s="141"/>
      <c r="F3" s="128">
        <v>2</v>
      </c>
      <c r="G3" s="69"/>
      <c r="H3" s="69"/>
      <c r="I3" s="69"/>
      <c r="J3" s="69"/>
      <c r="K3" s="69"/>
      <c r="L3" s="69"/>
      <c r="M3" s="69"/>
      <c r="N3" s="69"/>
    </row>
    <row r="4" spans="1:14" x14ac:dyDescent="0.25">
      <c r="A4" s="31"/>
      <c r="B4" s="31"/>
      <c r="C4" s="31"/>
      <c r="D4" s="31"/>
      <c r="E4" s="142"/>
      <c r="F4" s="31"/>
      <c r="G4" s="69"/>
      <c r="H4" s="69"/>
      <c r="I4" s="69"/>
      <c r="J4" s="69"/>
      <c r="K4" s="69"/>
      <c r="L4" s="69"/>
      <c r="M4" s="69"/>
      <c r="N4" s="69"/>
    </row>
    <row r="5" spans="1:14" x14ac:dyDescent="0.25">
      <c r="A5" s="37" t="s">
        <v>0</v>
      </c>
      <c r="B5" s="37"/>
      <c r="C5" s="38" t="s">
        <v>1</v>
      </c>
      <c r="D5" s="68" t="s">
        <v>75</v>
      </c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x14ac:dyDescent="0.25">
      <c r="A6" s="40" t="s">
        <v>2</v>
      </c>
      <c r="B6" s="70"/>
      <c r="C6" s="71">
        <f t="shared" ref="C6:D8" si="0">D31</f>
        <v>10078.759999999998</v>
      </c>
      <c r="D6" s="71">
        <f t="shared" si="0"/>
        <v>20157.519999999997</v>
      </c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x14ac:dyDescent="0.25">
      <c r="A7" s="42" t="s">
        <v>3</v>
      </c>
      <c r="B7" s="72"/>
      <c r="C7" s="73">
        <f t="shared" si="0"/>
        <v>51593.4</v>
      </c>
      <c r="D7" s="73">
        <f t="shared" si="0"/>
        <v>103186.8</v>
      </c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x14ac:dyDescent="0.25">
      <c r="A8" s="40" t="s">
        <v>4</v>
      </c>
      <c r="B8" s="70"/>
      <c r="C8" s="74">
        <f t="shared" si="0"/>
        <v>150000</v>
      </c>
      <c r="D8" s="75">
        <f t="shared" si="0"/>
        <v>300000</v>
      </c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x14ac:dyDescent="0.25">
      <c r="A9" s="59" t="s">
        <v>19</v>
      </c>
      <c r="B9" s="59"/>
      <c r="C9" s="59"/>
      <c r="D9" s="61">
        <f>SUM(D6:D8)</f>
        <v>423344.32</v>
      </c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x14ac:dyDescent="0.25">
      <c r="A10" s="34"/>
      <c r="B10" s="34"/>
      <c r="C10" s="34"/>
      <c r="D10" s="23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36" customHeight="1" x14ac:dyDescent="0.25">
      <c r="A11" s="48" t="s">
        <v>5</v>
      </c>
      <c r="B11" s="48" t="s">
        <v>6</v>
      </c>
      <c r="C11" s="49" t="s">
        <v>23</v>
      </c>
      <c r="D11" s="50" t="s">
        <v>8</v>
      </c>
      <c r="E11" s="50" t="s">
        <v>38</v>
      </c>
      <c r="F11" s="50" t="s">
        <v>8</v>
      </c>
      <c r="G11" s="48" t="s">
        <v>29</v>
      </c>
      <c r="H11" s="48" t="s">
        <v>8</v>
      </c>
      <c r="I11" s="50" t="s">
        <v>24</v>
      </c>
      <c r="J11" s="50" t="s">
        <v>8</v>
      </c>
      <c r="K11" s="50" t="s">
        <v>32</v>
      </c>
      <c r="L11" s="48" t="s">
        <v>8</v>
      </c>
      <c r="M11" s="50" t="s">
        <v>33</v>
      </c>
      <c r="N11" s="50" t="s">
        <v>8</v>
      </c>
    </row>
    <row r="12" spans="1:14" ht="30" x14ac:dyDescent="0.25">
      <c r="A12" s="51" t="s">
        <v>49</v>
      </c>
      <c r="B12" s="71">
        <v>64.28</v>
      </c>
      <c r="C12" s="78">
        <v>2</v>
      </c>
      <c r="D12" s="71">
        <f>B12*C12</f>
        <v>128.56</v>
      </c>
      <c r="E12" s="70">
        <v>40</v>
      </c>
      <c r="F12" s="71">
        <f t="shared" ref="F12:F16" si="1">B12*E12</f>
        <v>2571.1999999999998</v>
      </c>
      <c r="G12" s="70">
        <v>4</v>
      </c>
      <c r="H12" s="71">
        <f>B12*G12</f>
        <v>257.12</v>
      </c>
      <c r="I12" s="70">
        <v>5</v>
      </c>
      <c r="J12" s="71">
        <f>B12*I12</f>
        <v>321.39999999999998</v>
      </c>
      <c r="K12" s="70">
        <v>10</v>
      </c>
      <c r="L12" s="71">
        <f>B12*K12</f>
        <v>642.79999999999995</v>
      </c>
      <c r="M12" s="70">
        <v>5</v>
      </c>
      <c r="N12" s="71">
        <f>B12*M12</f>
        <v>321.39999999999998</v>
      </c>
    </row>
    <row r="13" spans="1:14" ht="17.25" customHeight="1" x14ac:dyDescent="0.25">
      <c r="A13" s="48" t="s">
        <v>55</v>
      </c>
      <c r="B13" s="80">
        <v>33.71</v>
      </c>
      <c r="C13" s="81">
        <v>2</v>
      </c>
      <c r="D13" s="80">
        <f t="shared" ref="D13:D16" si="2">B13*C13</f>
        <v>67.42</v>
      </c>
      <c r="E13" s="79">
        <v>40</v>
      </c>
      <c r="F13" s="80">
        <f t="shared" si="1"/>
        <v>1348.4</v>
      </c>
      <c r="G13" s="79"/>
      <c r="H13" s="80">
        <f>B13*G13</f>
        <v>0</v>
      </c>
      <c r="I13" s="79"/>
      <c r="J13" s="80">
        <f>B13*I13</f>
        <v>0</v>
      </c>
      <c r="K13" s="79"/>
      <c r="L13" s="80">
        <f>B13*K13</f>
        <v>0</v>
      </c>
      <c r="M13" s="79"/>
      <c r="N13" s="80">
        <f>B13*M13</f>
        <v>0</v>
      </c>
    </row>
    <row r="14" spans="1:14" ht="30" x14ac:dyDescent="0.25">
      <c r="A14" s="48" t="s">
        <v>57</v>
      </c>
      <c r="B14" s="80">
        <v>32.590000000000003</v>
      </c>
      <c r="C14" s="79"/>
      <c r="D14" s="80">
        <f t="shared" si="2"/>
        <v>0</v>
      </c>
      <c r="E14" s="79">
        <v>30</v>
      </c>
      <c r="F14" s="80">
        <f t="shared" si="1"/>
        <v>977.7</v>
      </c>
      <c r="G14" s="79"/>
      <c r="H14" s="80">
        <f>B14*G14</f>
        <v>0</v>
      </c>
      <c r="I14" s="79"/>
      <c r="J14" s="80">
        <f>B14*I14</f>
        <v>0</v>
      </c>
      <c r="K14" s="79">
        <v>20</v>
      </c>
      <c r="L14" s="80">
        <f>B14*K14</f>
        <v>651.80000000000007</v>
      </c>
      <c r="M14" s="79"/>
      <c r="N14" s="80">
        <f>B14*M14</f>
        <v>0</v>
      </c>
    </row>
    <row r="15" spans="1:14" x14ac:dyDescent="0.25">
      <c r="A15" s="51" t="s">
        <v>58</v>
      </c>
      <c r="B15" s="71">
        <v>40.049999999999997</v>
      </c>
      <c r="C15" s="70"/>
      <c r="D15" s="71">
        <f t="shared" si="2"/>
        <v>0</v>
      </c>
      <c r="E15" s="70">
        <v>20</v>
      </c>
      <c r="F15" s="71">
        <f t="shared" si="1"/>
        <v>801</v>
      </c>
      <c r="G15" s="70"/>
      <c r="H15" s="71">
        <f>B15*G15</f>
        <v>0</v>
      </c>
      <c r="I15" s="70"/>
      <c r="J15" s="71">
        <f>B15*I15</f>
        <v>0</v>
      </c>
      <c r="K15" s="70"/>
      <c r="L15" s="71">
        <f>B15*K15</f>
        <v>0</v>
      </c>
      <c r="M15" s="70"/>
      <c r="N15" s="71">
        <f>B15*M15</f>
        <v>0</v>
      </c>
    </row>
    <row r="16" spans="1:14" ht="30" x14ac:dyDescent="0.25">
      <c r="A16" s="48" t="s">
        <v>59</v>
      </c>
      <c r="B16" s="80">
        <v>14.42</v>
      </c>
      <c r="C16" s="79"/>
      <c r="D16" s="80">
        <f t="shared" si="2"/>
        <v>0</v>
      </c>
      <c r="E16" s="79">
        <v>110</v>
      </c>
      <c r="F16" s="80">
        <f t="shared" si="1"/>
        <v>1586.2</v>
      </c>
      <c r="G16" s="79">
        <v>3</v>
      </c>
      <c r="H16" s="80">
        <f>B16*G16</f>
        <v>43.26</v>
      </c>
      <c r="I16" s="79">
        <v>15</v>
      </c>
      <c r="J16" s="80">
        <f>B16*I16</f>
        <v>216.3</v>
      </c>
      <c r="K16" s="79">
        <v>5</v>
      </c>
      <c r="L16" s="80">
        <f>B16*K16</f>
        <v>72.099999999999994</v>
      </c>
      <c r="M16" s="79">
        <v>5</v>
      </c>
      <c r="N16" s="80">
        <f>B16*M16</f>
        <v>72.099999999999994</v>
      </c>
    </row>
    <row r="17" spans="1:18" x14ac:dyDescent="0.25">
      <c r="A17" s="59" t="s">
        <v>11</v>
      </c>
      <c r="B17" s="59"/>
      <c r="C17" s="60">
        <f t="shared" ref="C17:N17" si="3">SUM(C12:C16)</f>
        <v>4</v>
      </c>
      <c r="D17" s="61">
        <f t="shared" si="3"/>
        <v>195.98000000000002</v>
      </c>
      <c r="E17" s="59">
        <f t="shared" si="3"/>
        <v>240</v>
      </c>
      <c r="F17" s="61">
        <f t="shared" si="3"/>
        <v>7284.5</v>
      </c>
      <c r="G17" s="59">
        <f t="shared" si="3"/>
        <v>7</v>
      </c>
      <c r="H17" s="61">
        <f t="shared" si="3"/>
        <v>300.38</v>
      </c>
      <c r="I17" s="59">
        <f t="shared" si="3"/>
        <v>20</v>
      </c>
      <c r="J17" s="61">
        <f t="shared" si="3"/>
        <v>537.70000000000005</v>
      </c>
      <c r="K17" s="59">
        <f t="shared" si="3"/>
        <v>35</v>
      </c>
      <c r="L17" s="61">
        <f t="shared" si="3"/>
        <v>1366.6999999999998</v>
      </c>
      <c r="M17" s="59">
        <f t="shared" si="3"/>
        <v>10</v>
      </c>
      <c r="N17" s="61">
        <f t="shared" si="3"/>
        <v>393.5</v>
      </c>
    </row>
    <row r="18" spans="1:18" x14ac:dyDescent="0.25">
      <c r="A18" s="69"/>
      <c r="B18" s="69"/>
      <c r="C18" s="77"/>
      <c r="D18" s="76"/>
      <c r="E18" s="69"/>
      <c r="F18" s="76"/>
      <c r="G18" s="69"/>
      <c r="H18" s="76"/>
      <c r="I18" s="69"/>
      <c r="J18" s="76"/>
      <c r="K18" s="69"/>
      <c r="L18" s="76"/>
      <c r="M18" s="69"/>
      <c r="N18" s="76"/>
      <c r="P18" s="2"/>
      <c r="R18" s="2"/>
    </row>
    <row r="19" spans="1:18" ht="30" x14ac:dyDescent="0.25">
      <c r="A19" s="48" t="s">
        <v>12</v>
      </c>
      <c r="B19" s="48" t="s">
        <v>13</v>
      </c>
      <c r="C19" s="48" t="s">
        <v>37</v>
      </c>
      <c r="D19" s="48" t="s">
        <v>7</v>
      </c>
      <c r="E19" s="48" t="s">
        <v>14</v>
      </c>
      <c r="F19" s="48" t="s">
        <v>15</v>
      </c>
      <c r="G19" s="48" t="s">
        <v>36</v>
      </c>
      <c r="H19" s="48" t="s">
        <v>7</v>
      </c>
      <c r="I19" s="48" t="s">
        <v>14</v>
      </c>
      <c r="J19" s="48" t="s">
        <v>15</v>
      </c>
      <c r="K19" s="48" t="s">
        <v>35</v>
      </c>
      <c r="L19" s="48" t="s">
        <v>7</v>
      </c>
      <c r="M19" s="48" t="s">
        <v>14</v>
      </c>
      <c r="N19" s="48" t="s">
        <v>15</v>
      </c>
      <c r="O19" s="8"/>
      <c r="P19" s="8"/>
      <c r="Q19" s="8"/>
      <c r="R19" s="8"/>
    </row>
    <row r="20" spans="1:18" x14ac:dyDescent="0.25">
      <c r="A20" s="51" t="s">
        <v>61</v>
      </c>
      <c r="B20" s="71">
        <v>60.55</v>
      </c>
      <c r="C20" s="70">
        <v>3</v>
      </c>
      <c r="D20" s="70">
        <v>6</v>
      </c>
      <c r="E20" s="70">
        <f t="shared" ref="E20:E23" si="4">C20*D20</f>
        <v>18</v>
      </c>
      <c r="F20" s="71">
        <f t="shared" ref="F20:F23" si="5">E20*B20</f>
        <v>1089.8999999999999</v>
      </c>
      <c r="G20" s="70">
        <v>3</v>
      </c>
      <c r="H20" s="70">
        <v>25</v>
      </c>
      <c r="I20" s="70">
        <f t="shared" ref="I20:I23" si="6">G20*H20</f>
        <v>75</v>
      </c>
      <c r="J20" s="71">
        <f t="shared" ref="J20:J23" si="7">B20*I20</f>
        <v>4541.25</v>
      </c>
      <c r="K20" s="70">
        <v>3</v>
      </c>
      <c r="L20" s="70">
        <v>25</v>
      </c>
      <c r="M20" s="70">
        <f t="shared" ref="M20:M23" si="8">K20*L20</f>
        <v>75</v>
      </c>
      <c r="N20" s="71">
        <f t="shared" ref="N20:N23" si="9">B20*M20</f>
        <v>4541.25</v>
      </c>
    </row>
    <row r="21" spans="1:18" x14ac:dyDescent="0.25">
      <c r="A21" s="48" t="s">
        <v>62</v>
      </c>
      <c r="B21" s="80">
        <v>43.56</v>
      </c>
      <c r="C21" s="79">
        <v>1</v>
      </c>
      <c r="D21" s="79">
        <v>40</v>
      </c>
      <c r="E21" s="79">
        <f t="shared" si="4"/>
        <v>40</v>
      </c>
      <c r="F21" s="80">
        <f t="shared" si="5"/>
        <v>1742.4</v>
      </c>
      <c r="G21" s="79">
        <v>2</v>
      </c>
      <c r="H21" s="79">
        <v>40</v>
      </c>
      <c r="I21" s="79">
        <f t="shared" si="6"/>
        <v>80</v>
      </c>
      <c r="J21" s="80">
        <f t="shared" si="7"/>
        <v>3484.8</v>
      </c>
      <c r="K21" s="79">
        <v>2</v>
      </c>
      <c r="L21" s="79">
        <v>40</v>
      </c>
      <c r="M21" s="79">
        <f t="shared" si="8"/>
        <v>80</v>
      </c>
      <c r="N21" s="80">
        <f t="shared" si="9"/>
        <v>3484.8</v>
      </c>
    </row>
    <row r="22" spans="1:18" ht="30" x14ac:dyDescent="0.25">
      <c r="A22" s="51" t="s">
        <v>63</v>
      </c>
      <c r="B22" s="71">
        <v>43.56</v>
      </c>
      <c r="C22" s="70">
        <v>1</v>
      </c>
      <c r="D22" s="70">
        <v>40</v>
      </c>
      <c r="E22" s="70">
        <f t="shared" si="4"/>
        <v>40</v>
      </c>
      <c r="F22" s="71">
        <f t="shared" si="5"/>
        <v>1742.4</v>
      </c>
      <c r="G22" s="70">
        <v>8</v>
      </c>
      <c r="H22" s="70">
        <v>40</v>
      </c>
      <c r="I22" s="70">
        <f t="shared" si="6"/>
        <v>320</v>
      </c>
      <c r="J22" s="71">
        <f t="shared" si="7"/>
        <v>13939.2</v>
      </c>
      <c r="K22" s="70">
        <v>8</v>
      </c>
      <c r="L22" s="70">
        <v>40</v>
      </c>
      <c r="M22" s="70">
        <f t="shared" si="8"/>
        <v>320</v>
      </c>
      <c r="N22" s="71">
        <f t="shared" si="9"/>
        <v>13939.2</v>
      </c>
    </row>
    <row r="23" spans="1:18" ht="30" x14ac:dyDescent="0.25">
      <c r="A23" s="48" t="s">
        <v>64</v>
      </c>
      <c r="B23" s="80">
        <v>51.47</v>
      </c>
      <c r="C23" s="79">
        <v>1</v>
      </c>
      <c r="D23" s="79">
        <v>20</v>
      </c>
      <c r="E23" s="79">
        <f t="shared" si="4"/>
        <v>20</v>
      </c>
      <c r="F23" s="80">
        <f t="shared" si="5"/>
        <v>1029.4000000000001</v>
      </c>
      <c r="G23" s="79">
        <v>1</v>
      </c>
      <c r="H23" s="79">
        <v>20</v>
      </c>
      <c r="I23" s="79">
        <f t="shared" si="6"/>
        <v>20</v>
      </c>
      <c r="J23" s="80">
        <f t="shared" si="7"/>
        <v>1029.4000000000001</v>
      </c>
      <c r="K23" s="79">
        <v>1</v>
      </c>
      <c r="L23" s="79">
        <v>20</v>
      </c>
      <c r="M23" s="79">
        <f t="shared" si="8"/>
        <v>20</v>
      </c>
      <c r="N23" s="80">
        <f t="shared" si="9"/>
        <v>1029.4000000000001</v>
      </c>
    </row>
    <row r="24" spans="1:18" x14ac:dyDescent="0.25">
      <c r="A24" s="59" t="s">
        <v>11</v>
      </c>
      <c r="B24" s="59"/>
      <c r="C24" s="59">
        <f>SUM(C20:C23)</f>
        <v>6</v>
      </c>
      <c r="D24" s="59"/>
      <c r="E24" s="59">
        <f>SUM(E20:E23)</f>
        <v>118</v>
      </c>
      <c r="F24" s="61">
        <f>SUM(F20:F23)</f>
        <v>5604.1</v>
      </c>
      <c r="G24" s="59">
        <f>SUM(G20:G23)</f>
        <v>14</v>
      </c>
      <c r="H24" s="59"/>
      <c r="I24" s="59">
        <f>SUM(I20:I23)</f>
        <v>495</v>
      </c>
      <c r="J24" s="61">
        <f>SUM(J20:J23)</f>
        <v>22994.65</v>
      </c>
      <c r="K24" s="59">
        <f>SUM(K20:K23)</f>
        <v>14</v>
      </c>
      <c r="L24" s="59"/>
      <c r="M24" s="59">
        <f>SUM(M20:M23)</f>
        <v>495</v>
      </c>
      <c r="N24" s="61">
        <f>SUM(N20:N23)</f>
        <v>22994.65</v>
      </c>
    </row>
    <row r="25" spans="1:18" x14ac:dyDescent="0.25">
      <c r="A25" s="69"/>
      <c r="B25" s="69"/>
      <c r="C25" s="69"/>
      <c r="D25" s="69"/>
      <c r="E25" s="69"/>
      <c r="F25" s="76"/>
      <c r="G25" s="69"/>
      <c r="H25" s="69"/>
      <c r="I25" s="69"/>
      <c r="J25" s="76"/>
      <c r="K25" s="69"/>
      <c r="L25" s="69"/>
      <c r="M25" s="69"/>
      <c r="N25" s="76"/>
    </row>
    <row r="26" spans="1:18" x14ac:dyDescent="0.25">
      <c r="A26" s="69"/>
      <c r="B26" s="69"/>
      <c r="C26" s="69" t="s">
        <v>16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</row>
    <row r="27" spans="1:18" x14ac:dyDescent="0.25">
      <c r="A27" s="37" t="s">
        <v>17</v>
      </c>
      <c r="B27" s="143" t="s">
        <v>18</v>
      </c>
      <c r="C27" s="69" t="s">
        <v>16</v>
      </c>
      <c r="D27" s="69" t="s">
        <v>16</v>
      </c>
      <c r="E27" s="69"/>
      <c r="F27" s="83" t="s">
        <v>16</v>
      </c>
      <c r="G27" s="69" t="s">
        <v>16</v>
      </c>
      <c r="H27" s="69" t="s">
        <v>16</v>
      </c>
      <c r="I27" s="69"/>
      <c r="J27" s="69"/>
      <c r="K27" s="69"/>
      <c r="L27" s="69"/>
      <c r="M27" s="69"/>
      <c r="N27" s="69"/>
    </row>
    <row r="28" spans="1:18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8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8" ht="30" x14ac:dyDescent="0.25">
      <c r="A30" s="48"/>
      <c r="B30" s="48" t="s">
        <v>9</v>
      </c>
      <c r="C30" s="63" t="s">
        <v>76</v>
      </c>
      <c r="D30" s="48" t="s">
        <v>10</v>
      </c>
      <c r="E30" s="63" t="s">
        <v>77</v>
      </c>
      <c r="F30" s="82"/>
      <c r="G30" s="82"/>
      <c r="H30" s="82"/>
      <c r="I30" s="82"/>
      <c r="J30" s="82"/>
      <c r="K30" s="82"/>
      <c r="L30" s="82"/>
      <c r="M30" s="82"/>
      <c r="N30" s="82"/>
    </row>
    <row r="31" spans="1:18" x14ac:dyDescent="0.25">
      <c r="A31" s="40" t="s">
        <v>5</v>
      </c>
      <c r="B31" s="70">
        <f>C17+E17+G17+I17+K17+M17</f>
        <v>316</v>
      </c>
      <c r="C31" s="144">
        <f>B31*F3</f>
        <v>632</v>
      </c>
      <c r="D31" s="145">
        <f>D17+F17+H17+J17+L17+N17</f>
        <v>10078.759999999998</v>
      </c>
      <c r="E31" s="71">
        <f>D31*F3</f>
        <v>20157.519999999997</v>
      </c>
      <c r="F31" s="69"/>
      <c r="G31" s="69"/>
      <c r="H31" s="69"/>
      <c r="I31" s="69"/>
      <c r="J31" s="69"/>
      <c r="K31" s="69"/>
      <c r="L31" s="69"/>
      <c r="M31" s="69"/>
      <c r="N31" s="69"/>
    </row>
    <row r="32" spans="1:18" x14ac:dyDescent="0.25">
      <c r="A32" s="37" t="s">
        <v>12</v>
      </c>
      <c r="B32" s="79">
        <f>E24+I24+M24</f>
        <v>1108</v>
      </c>
      <c r="C32" s="146">
        <f>B32*F3</f>
        <v>2216</v>
      </c>
      <c r="D32" s="80">
        <f>F24+J24+N24</f>
        <v>51593.4</v>
      </c>
      <c r="E32" s="80">
        <f>D32*F3</f>
        <v>103186.8</v>
      </c>
      <c r="F32" s="69"/>
      <c r="G32" s="69"/>
      <c r="H32" s="69"/>
      <c r="I32" s="69"/>
      <c r="J32" s="69"/>
      <c r="K32" s="69"/>
      <c r="L32" s="69"/>
      <c r="M32" s="69"/>
      <c r="N32" s="69"/>
    </row>
    <row r="33" spans="1:18" x14ac:dyDescent="0.25">
      <c r="A33" s="40" t="s">
        <v>17</v>
      </c>
      <c r="B33" s="70"/>
      <c r="C33" s="147"/>
      <c r="D33" s="71">
        <v>150000</v>
      </c>
      <c r="E33" s="71">
        <f>D33*F3</f>
        <v>300000</v>
      </c>
      <c r="F33" s="69"/>
      <c r="G33" s="69"/>
      <c r="H33" s="69"/>
      <c r="I33" s="69"/>
      <c r="J33" s="69"/>
      <c r="K33" s="69"/>
      <c r="L33" s="69"/>
      <c r="M33" s="69"/>
      <c r="N33" s="69"/>
    </row>
    <row r="34" spans="1:18" x14ac:dyDescent="0.25">
      <c r="A34" s="59" t="s">
        <v>25</v>
      </c>
      <c r="B34" s="59"/>
      <c r="C34" s="61"/>
      <c r="D34" s="59"/>
      <c r="E34" s="61">
        <f>SUM(E31:E33)</f>
        <v>423344.32</v>
      </c>
      <c r="F34" s="69"/>
      <c r="G34" s="69"/>
      <c r="H34" s="69"/>
      <c r="I34" s="69"/>
      <c r="J34" s="69"/>
      <c r="K34" s="69"/>
      <c r="L34" s="69"/>
      <c r="M34" s="69"/>
      <c r="N34" s="69"/>
      <c r="O34" s="8"/>
      <c r="P34" s="8"/>
      <c r="Q34" s="8"/>
      <c r="R34" s="8"/>
    </row>
  </sheetData>
  <pageMargins left="0.7" right="0.2" top="0.7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Totals</vt:lpstr>
      <vt:lpstr>508(h) wo CP</vt:lpstr>
      <vt:lpstr>508(h) w CP</vt:lpstr>
      <vt:lpstr>CP</vt:lpstr>
      <vt:lpstr>IBWIP</vt:lpstr>
      <vt:lpstr>IBWIP!Print_Area</vt:lpstr>
    </vt:vector>
  </TitlesOfParts>
  <Company>Risk Management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erin.albright</dc:creator>
  <cp:lastModifiedBy>Persetic, Shannon - RMA</cp:lastModifiedBy>
  <cp:lastPrinted>2014-06-16T22:28:36Z</cp:lastPrinted>
  <dcterms:created xsi:type="dcterms:W3CDTF">2010-06-24T16:16:35Z</dcterms:created>
  <dcterms:modified xsi:type="dcterms:W3CDTF">2014-06-19T21:19:31Z</dcterms:modified>
</cp:coreProperties>
</file>