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erwin\Desktop\"/>
    </mc:Choice>
  </mc:AlternateContent>
  <bookViews>
    <workbookView xWindow="0" yWindow="0" windowWidth="28800" windowHeight="12135"/>
  </bookViews>
  <sheets>
    <sheet name="Table1" sheetId="1" r:id="rId1"/>
    <sheet name="Table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1" i="2" l="1"/>
  <c r="I32" i="1"/>
  <c r="I9" i="1"/>
  <c r="F7" i="2"/>
  <c r="F8" i="2"/>
  <c r="F4" i="2"/>
  <c r="D7" i="2"/>
  <c r="D8" i="2"/>
  <c r="D9" i="2"/>
  <c r="F9" i="2" s="1"/>
  <c r="D6" i="2"/>
  <c r="F6" i="2" s="1"/>
  <c r="D4" i="2"/>
  <c r="H18" i="1"/>
  <c r="G18" i="1"/>
  <c r="H5" i="1"/>
  <c r="H6" i="1"/>
  <c r="G5" i="1"/>
  <c r="G6" i="1"/>
  <c r="H4" i="1"/>
  <c r="G4" i="1"/>
  <c r="F18" i="1"/>
  <c r="F19" i="1"/>
  <c r="H19" i="1" s="1"/>
  <c r="D28" i="1"/>
  <c r="F28" i="1" s="1"/>
  <c r="D18" i="1"/>
  <c r="D19" i="1"/>
  <c r="D20" i="1"/>
  <c r="F20" i="1" s="1"/>
  <c r="D21" i="1"/>
  <c r="F21" i="1" s="1"/>
  <c r="D17" i="1"/>
  <c r="F17" i="1" s="1"/>
  <c r="D12" i="1"/>
  <c r="F12" i="1" s="1"/>
  <c r="D13" i="1"/>
  <c r="F13" i="1" s="1"/>
  <c r="D14" i="1"/>
  <c r="F14" i="1" s="1"/>
  <c r="D15" i="1"/>
  <c r="F15" i="1" s="1"/>
  <c r="D11" i="1"/>
  <c r="F11" i="1" s="1"/>
  <c r="D9" i="1"/>
  <c r="F9" i="1" s="1"/>
  <c r="D5" i="1"/>
  <c r="D6" i="1"/>
  <c r="D4" i="1"/>
  <c r="G14" i="1" l="1"/>
  <c r="H14" i="1"/>
  <c r="H21" i="1"/>
  <c r="G21" i="1"/>
  <c r="G6" i="2"/>
  <c r="H6" i="2"/>
  <c r="I6" i="2" s="1"/>
  <c r="G13" i="1"/>
  <c r="H13" i="1"/>
  <c r="I13" i="1" s="1"/>
  <c r="H20" i="1"/>
  <c r="G20" i="1"/>
  <c r="H9" i="2"/>
  <c r="G9" i="2"/>
  <c r="I9" i="2" s="1"/>
  <c r="G15" i="1"/>
  <c r="H15" i="1"/>
  <c r="I15" i="1" s="1"/>
  <c r="G17" i="1"/>
  <c r="I17" i="1" s="1"/>
  <c r="H17" i="1"/>
  <c r="H28" i="1"/>
  <c r="G28" i="1"/>
  <c r="I28" i="1" s="1"/>
  <c r="I31" i="1" s="1"/>
  <c r="F31" i="1"/>
  <c r="G9" i="1"/>
  <c r="H9" i="1"/>
  <c r="H11" i="1"/>
  <c r="G11" i="1"/>
  <c r="G12" i="1"/>
  <c r="I12" i="1" s="1"/>
  <c r="H12" i="1"/>
  <c r="I18" i="1"/>
  <c r="G4" i="2"/>
  <c r="I4" i="2" s="1"/>
  <c r="G8" i="2"/>
  <c r="I8" i="2" s="1"/>
  <c r="H8" i="2"/>
  <c r="G7" i="2"/>
  <c r="I7" i="2" s="1"/>
  <c r="G19" i="1"/>
  <c r="H4" i="2"/>
  <c r="H7" i="2"/>
  <c r="F22" i="1" l="1"/>
  <c r="F32" i="1" s="1"/>
  <c r="F11" i="2"/>
  <c r="I11" i="1"/>
  <c r="I22" i="1" s="1"/>
</calcChain>
</file>

<file path=xl/sharedStrings.xml><?xml version="1.0" encoding="utf-8"?>
<sst xmlns="http://schemas.openxmlformats.org/spreadsheetml/2006/main" count="88" uniqueCount="69">
  <si>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</si>
  <si>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</si>
  <si>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</si>
  <si>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</si>
  <si>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</si>
  <si>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</si>
  <si>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</si>
  <si>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</si>
  <si>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</si>
  <si>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No. of occurrences per respondent per year</t>
  </si>
  <si>
    <t>1.  Applications</t>
  </si>
  <si>
    <t>A.  Application for approval of construction/modification</t>
  </si>
  <si>
    <t>B.  Source information report/application</t>
  </si>
  <si>
    <t>C.  Request for ambient air monitoring alternative</t>
  </si>
  <si>
    <t>2.  Survey and Studies</t>
  </si>
  <si>
    <t>N/A</t>
  </si>
  <si>
    <t>3.  Reporting requirements</t>
  </si>
  <si>
    <t xml:space="preserve">  </t>
  </si>
  <si>
    <t>A.  Read instructions</t>
  </si>
  <si>
    <t>B.  Required activities</t>
  </si>
  <si>
    <t>Calculation of emission estimates</t>
  </si>
  <si>
    <t>Monitoring ambient beryllium concentrations</t>
  </si>
  <si>
    <t>C.  Create Information</t>
  </si>
  <si>
    <t xml:space="preserve">D.  Gather existing information </t>
  </si>
  <si>
    <t xml:space="preserve">E.  Write report  </t>
  </si>
  <si>
    <t>Report of calculated emission levels</t>
  </si>
  <si>
    <t xml:space="preserve">Plans for location monitors </t>
  </si>
  <si>
    <t>Report monthly ambient concentrations</t>
  </si>
  <si>
    <t>4.  Recordkeeping requirements</t>
  </si>
  <si>
    <t>B.  Plan activities</t>
  </si>
  <si>
    <t>C.  Implement activities</t>
  </si>
  <si>
    <t xml:space="preserve">D.  Develop record system </t>
  </si>
  <si>
    <t>F.  Train personnel</t>
  </si>
  <si>
    <t>G.  Audits</t>
  </si>
  <si>
    <t>Recordkeeping Subtotal (rounded)</t>
  </si>
  <si>
    <t>TOTAL ANNUAL BURDEN AND COST</t>
  </si>
  <si>
    <r>
      <t xml:space="preserve">Cost </t>
    </r>
    <r>
      <rPr>
        <vertAlign val="superscript"/>
        <sz val="8"/>
        <color theme="1"/>
        <rFont val="Times New Roman"/>
        <family val="1"/>
      </rPr>
      <t>b</t>
    </r>
    <r>
      <rPr>
        <sz val="8"/>
        <color theme="1"/>
        <rFont val="Times New Roman"/>
        <family val="1"/>
      </rPr>
      <t xml:space="preserve"> ($)</t>
    </r>
  </si>
  <si>
    <r>
      <t xml:space="preserve">Emissions test </t>
    </r>
    <r>
      <rPr>
        <vertAlign val="superscript"/>
        <sz val="8"/>
        <color theme="1"/>
        <rFont val="Times New Roman"/>
        <family val="1"/>
      </rPr>
      <t>c</t>
    </r>
  </si>
  <si>
    <r>
      <t xml:space="preserve">Notification of test </t>
    </r>
    <r>
      <rPr>
        <vertAlign val="superscript"/>
        <sz val="8"/>
        <color theme="1"/>
        <rFont val="Times New Roman"/>
        <family val="1"/>
      </rPr>
      <t>d</t>
    </r>
  </si>
  <si>
    <r>
      <t xml:space="preserve">Report of test </t>
    </r>
    <r>
      <rPr>
        <vertAlign val="superscript"/>
        <sz val="8"/>
        <color theme="1"/>
        <rFont val="Times New Roman"/>
        <family val="1"/>
      </rPr>
      <t>e</t>
    </r>
  </si>
  <si>
    <r>
      <t xml:space="preserve">E.  Enter information </t>
    </r>
    <r>
      <rPr>
        <vertAlign val="superscript"/>
        <sz val="8"/>
        <color theme="1"/>
        <rFont val="Times New Roman"/>
        <family val="1"/>
      </rPr>
      <t>f</t>
    </r>
  </si>
  <si>
    <t>Activity</t>
  </si>
  <si>
    <t>EPA person- hours per occurrence</t>
  </si>
  <si>
    <t>No. of occurrences per plant per year</t>
  </si>
  <si>
    <t>Performance test</t>
  </si>
  <si>
    <t>Rocket motor firing</t>
  </si>
  <si>
    <t>Report review</t>
  </si>
  <si>
    <t>Test firing report review</t>
  </si>
  <si>
    <t>Application of construction</t>
  </si>
  <si>
    <t>Notification of anticipated firing of rocket motor</t>
  </si>
  <si>
    <t>Review report of test results</t>
  </si>
  <si>
    <t>TOTAL ANNUAL BURDEN (rounded)</t>
  </si>
  <si>
    <r>
      <t xml:space="preserve">Plants per year </t>
    </r>
    <r>
      <rPr>
        <vertAlign val="superscript"/>
        <sz val="8"/>
        <color theme="1"/>
        <rFont val="Times New Roman"/>
        <family val="1"/>
      </rPr>
      <t>a</t>
    </r>
  </si>
  <si>
    <t>Person- hours per occurrence</t>
  </si>
  <si>
    <r>
      <t xml:space="preserve">Respondents per year </t>
    </r>
    <r>
      <rPr>
        <vertAlign val="superscript"/>
        <sz val="8"/>
        <color theme="1"/>
        <rFont val="Times New Roman"/>
        <family val="1"/>
      </rPr>
      <t>a</t>
    </r>
  </si>
  <si>
    <t>Person- hours per respondent per year 
(C = AxB)</t>
  </si>
  <si>
    <t>Technical person- hours per year 
(E = CxD)</t>
  </si>
  <si>
    <t>Management person-hours per year 
(E x 0.05)</t>
  </si>
  <si>
    <t>Clerical person-hours per year 
(E x 0.1)</t>
  </si>
  <si>
    <t>Previously</t>
  </si>
  <si>
    <t>Burden Item</t>
  </si>
  <si>
    <t>Managerial</t>
  </si>
  <si>
    <t>Technical</t>
  </si>
  <si>
    <t>Clerical</t>
  </si>
  <si>
    <r>
      <t>Reporting Subtotal</t>
    </r>
    <r>
      <rPr>
        <b/>
        <sz val="8"/>
        <color theme="1"/>
        <rFont val="Times New Roman"/>
        <family val="1"/>
      </rPr>
      <t xml:space="preserve"> (rounded)</t>
    </r>
  </si>
  <si>
    <t>EPA person- hours per plant per year 
(C = AxB)</t>
  </si>
  <si>
    <t>Management person-hours per year
(E x 0.05)</t>
  </si>
  <si>
    <t>Clerical person-hours per year
(E x 0.1)</t>
  </si>
  <si>
    <t>A.  Familiarization with rule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</si>
</sst>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vertAlign val="superscript"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6" fontId="2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1"/>
    </xf>
    <xf numFmtId="8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 indent="3"/>
    </xf>
    <xf numFmtId="6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/>
    <xf numFmtId="6" fontId="5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" fontId="5" fillId="0" borderId="3" xfId="0" applyNumberFormat="1" applyFont="1" applyBorder="1" applyAlignment="1">
      <alignment horizontal="center" vertical="top" wrapText="1"/>
    </xf>
    <xf numFmtId="1" fontId="5" fillId="0" borderId="4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K11" sqref="K11"/>
    </sheetView>
  </sheetViews>
  <sheetFormatPr defaultColWidth="8.85546875" defaultRowHeight="11.25" x14ac:dyDescent="0.2"/>
  <cols>
    <col min="1" max="1" width="25.7109375" style="1" customWidth="1"/>
    <col min="2" max="2" width="11.7109375" style="1" customWidth="1"/>
    <col min="3" max="3" width="13.7109375" style="1" customWidth="1"/>
    <col min="4" max="4" width="14.28515625" style="1" customWidth="1"/>
    <col min="5" max="5" width="12.85546875" style="1" customWidth="1"/>
    <col min="6" max="6" width="11.7109375" style="1" customWidth="1"/>
    <col min="7" max="7" width="14" style="1" customWidth="1"/>
    <col min="8" max="16384" width="8.85546875" style="1"/>
  </cols>
  <sheetData>
    <row r="1" spans="1:12" x14ac:dyDescent="0.2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12" s="15" customFormat="1" ht="56.25" x14ac:dyDescent="0.25">
      <c r="A2" s="14" t="s">
        <v>60</v>
      </c>
      <c r="B2" s="14" t="s">
        <v>53</v>
      </c>
      <c r="C2" s="14" t="s">
        <v>9</v>
      </c>
      <c r="D2" s="14" t="s">
        <v>55</v>
      </c>
      <c r="E2" s="14" t="s">
        <v>54</v>
      </c>
      <c r="F2" s="14" t="s">
        <v>56</v>
      </c>
      <c r="G2" s="14" t="s">
        <v>57</v>
      </c>
      <c r="H2" s="14" t="s">
        <v>58</v>
      </c>
      <c r="I2" s="14" t="s">
        <v>36</v>
      </c>
    </row>
    <row r="3" spans="1:12" x14ac:dyDescent="0.2">
      <c r="A3" s="4" t="s">
        <v>10</v>
      </c>
      <c r="B3" s="21"/>
      <c r="C3" s="21"/>
      <c r="D3" s="21"/>
      <c r="E3" s="21"/>
      <c r="F3" s="21"/>
      <c r="G3" s="21"/>
      <c r="H3" s="21"/>
      <c r="I3" s="21"/>
    </row>
    <row r="4" spans="1:12" ht="22.5" x14ac:dyDescent="0.2">
      <c r="A4" s="5" t="s">
        <v>11</v>
      </c>
      <c r="B4" s="3">
        <v>12</v>
      </c>
      <c r="C4" s="3">
        <v>0</v>
      </c>
      <c r="D4" s="3">
        <f>B4*C4</f>
        <v>0</v>
      </c>
      <c r="E4" s="3">
        <v>0</v>
      </c>
      <c r="F4" s="3">
        <v>0</v>
      </c>
      <c r="G4" s="3">
        <f>F4*0.05</f>
        <v>0</v>
      </c>
      <c r="H4" s="3">
        <f>F4*0.1</f>
        <v>0</v>
      </c>
      <c r="I4" s="8">
        <v>0</v>
      </c>
      <c r="K4" s="1" t="s">
        <v>62</v>
      </c>
      <c r="L4" s="1">
        <v>101.22</v>
      </c>
    </row>
    <row r="5" spans="1:12" ht="22.5" x14ac:dyDescent="0.2">
      <c r="A5" s="5" t="s">
        <v>12</v>
      </c>
      <c r="B5" s="3">
        <v>6</v>
      </c>
      <c r="C5" s="3">
        <v>0</v>
      </c>
      <c r="D5" s="3">
        <f t="shared" ref="D5:D6" si="0">B5*C5</f>
        <v>0</v>
      </c>
      <c r="E5" s="3">
        <v>0</v>
      </c>
      <c r="F5" s="3">
        <v>0</v>
      </c>
      <c r="G5" s="3">
        <f t="shared" ref="G5:G6" si="1">F5*0.05</f>
        <v>0</v>
      </c>
      <c r="H5" s="3">
        <f t="shared" ref="H5:H6" si="2">F5*0.1</f>
        <v>0</v>
      </c>
      <c r="I5" s="8">
        <v>0</v>
      </c>
      <c r="K5" s="1" t="s">
        <v>61</v>
      </c>
      <c r="L5" s="1">
        <v>123.04</v>
      </c>
    </row>
    <row r="6" spans="1:12" ht="22.5" x14ac:dyDescent="0.2">
      <c r="A6" s="5" t="s">
        <v>13</v>
      </c>
      <c r="B6" s="3">
        <v>18</v>
      </c>
      <c r="C6" s="3">
        <v>0</v>
      </c>
      <c r="D6" s="3">
        <f t="shared" si="0"/>
        <v>0</v>
      </c>
      <c r="E6" s="3">
        <v>0</v>
      </c>
      <c r="F6" s="3">
        <v>0</v>
      </c>
      <c r="G6" s="3">
        <f t="shared" si="1"/>
        <v>0</v>
      </c>
      <c r="H6" s="3">
        <f t="shared" si="2"/>
        <v>0</v>
      </c>
      <c r="I6" s="8">
        <v>0</v>
      </c>
      <c r="K6" s="1" t="s">
        <v>63</v>
      </c>
      <c r="L6" s="1">
        <v>51.18</v>
      </c>
    </row>
    <row r="7" spans="1:12" x14ac:dyDescent="0.2">
      <c r="A7" s="4" t="s">
        <v>14</v>
      </c>
      <c r="B7" s="21" t="s">
        <v>15</v>
      </c>
      <c r="C7" s="21"/>
      <c r="D7" s="21"/>
      <c r="E7" s="21"/>
      <c r="F7" s="21"/>
      <c r="G7" s="21"/>
      <c r="H7" s="21"/>
      <c r="I7" s="21"/>
    </row>
    <row r="8" spans="1:12" x14ac:dyDescent="0.2">
      <c r="A8" s="4" t="s">
        <v>16</v>
      </c>
      <c r="B8" s="22" t="s">
        <v>17</v>
      </c>
      <c r="C8" s="22"/>
      <c r="D8" s="22"/>
      <c r="E8" s="22"/>
      <c r="F8" s="22"/>
      <c r="G8" s="22"/>
      <c r="H8" s="22"/>
      <c r="I8" s="22"/>
    </row>
    <row r="9" spans="1:12" ht="22.5" x14ac:dyDescent="0.2">
      <c r="A9" s="5" t="s">
        <v>68</v>
      </c>
      <c r="B9" s="3">
        <v>3</v>
      </c>
      <c r="C9" s="3">
        <v>0.33</v>
      </c>
      <c r="D9" s="3">
        <f t="shared" ref="D9" si="3">B9*C9</f>
        <v>0.99</v>
      </c>
      <c r="E9" s="3">
        <v>1</v>
      </c>
      <c r="F9" s="3">
        <f>D9*E9</f>
        <v>0.99</v>
      </c>
      <c r="G9" s="16">
        <f t="shared" ref="G9" si="4">F9*0.05</f>
        <v>4.9500000000000002E-2</v>
      </c>
      <c r="H9" s="16">
        <f t="shared" ref="H9" si="5">F9*0.1</f>
        <v>9.9000000000000005E-2</v>
      </c>
      <c r="I9" s="6">
        <f>F9*$L$4+G9*$L$5+H9*$L$6</f>
        <v>111.36509999999998</v>
      </c>
    </row>
    <row r="10" spans="1:12" x14ac:dyDescent="0.2">
      <c r="A10" s="5" t="s">
        <v>19</v>
      </c>
      <c r="B10" s="22"/>
      <c r="C10" s="22"/>
      <c r="D10" s="22"/>
      <c r="E10" s="22"/>
      <c r="F10" s="22"/>
      <c r="G10" s="22"/>
      <c r="H10" s="22"/>
      <c r="I10" s="22"/>
    </row>
    <row r="11" spans="1:12" x14ac:dyDescent="0.2">
      <c r="A11" s="7" t="s">
        <v>37</v>
      </c>
      <c r="B11" s="3">
        <v>6</v>
      </c>
      <c r="C11" s="3">
        <v>0.33</v>
      </c>
      <c r="D11" s="3">
        <f t="shared" ref="D11:D21" si="6">B11*C11</f>
        <v>1.98</v>
      </c>
      <c r="E11" s="3">
        <v>1</v>
      </c>
      <c r="F11" s="3">
        <f>D11*E11</f>
        <v>1.98</v>
      </c>
      <c r="G11" s="16">
        <f t="shared" ref="G11:G21" si="7">F11*0.05</f>
        <v>9.9000000000000005E-2</v>
      </c>
      <c r="H11" s="17">
        <f t="shared" ref="H11:H15" si="8">F11*0.1</f>
        <v>0.19800000000000001</v>
      </c>
      <c r="I11" s="6">
        <f>F11*$L$4+G11*$L$5+H11*$L$6</f>
        <v>222.73019999999997</v>
      </c>
    </row>
    <row r="12" spans="1:12" ht="22.5" x14ac:dyDescent="0.2">
      <c r="A12" s="7" t="s">
        <v>20</v>
      </c>
      <c r="B12" s="3">
        <v>3</v>
      </c>
      <c r="C12" s="3">
        <v>0.33</v>
      </c>
      <c r="D12" s="3">
        <f t="shared" si="6"/>
        <v>0.99</v>
      </c>
      <c r="E12" s="3">
        <v>1</v>
      </c>
      <c r="F12" s="3">
        <f t="shared" ref="F12:F21" si="9">D12*E12</f>
        <v>0.99</v>
      </c>
      <c r="G12" s="16">
        <f t="shared" si="7"/>
        <v>4.9500000000000002E-2</v>
      </c>
      <c r="H12" s="17">
        <f t="shared" si="8"/>
        <v>9.9000000000000005E-2</v>
      </c>
      <c r="I12" s="6">
        <f t="shared" ref="I12:I18" si="10">F12*$L$4+G12*$L$5+H12*$L$6</f>
        <v>111.36509999999998</v>
      </c>
    </row>
    <row r="13" spans="1:12" ht="22.5" x14ac:dyDescent="0.2">
      <c r="A13" s="7" t="s">
        <v>21</v>
      </c>
      <c r="B13" s="3">
        <v>3</v>
      </c>
      <c r="C13" s="3">
        <v>0.33</v>
      </c>
      <c r="D13" s="3">
        <f t="shared" si="6"/>
        <v>0.99</v>
      </c>
      <c r="E13" s="3">
        <v>1</v>
      </c>
      <c r="F13" s="3">
        <f t="shared" si="9"/>
        <v>0.99</v>
      </c>
      <c r="G13" s="16">
        <f t="shared" si="7"/>
        <v>4.9500000000000002E-2</v>
      </c>
      <c r="H13" s="17">
        <f t="shared" si="8"/>
        <v>9.9000000000000005E-2</v>
      </c>
      <c r="I13" s="6">
        <f t="shared" si="10"/>
        <v>111.36509999999998</v>
      </c>
    </row>
    <row r="14" spans="1:12" x14ac:dyDescent="0.2">
      <c r="A14" s="5" t="s">
        <v>22</v>
      </c>
      <c r="B14" s="3">
        <v>2</v>
      </c>
      <c r="C14" s="3">
        <v>1</v>
      </c>
      <c r="D14" s="3">
        <f t="shared" si="6"/>
        <v>2</v>
      </c>
      <c r="E14" s="3">
        <v>0</v>
      </c>
      <c r="F14" s="3">
        <f t="shared" si="9"/>
        <v>0</v>
      </c>
      <c r="G14" s="18">
        <f t="shared" si="7"/>
        <v>0</v>
      </c>
      <c r="H14" s="18">
        <f t="shared" si="8"/>
        <v>0</v>
      </c>
      <c r="I14" s="8">
        <v>0</v>
      </c>
    </row>
    <row r="15" spans="1:12" x14ac:dyDescent="0.2">
      <c r="A15" s="5" t="s">
        <v>23</v>
      </c>
      <c r="B15" s="3">
        <v>3</v>
      </c>
      <c r="C15" s="3">
        <v>0.33</v>
      </c>
      <c r="D15" s="3">
        <f t="shared" si="6"/>
        <v>0.99</v>
      </c>
      <c r="E15" s="3">
        <v>1</v>
      </c>
      <c r="F15" s="3">
        <f t="shared" si="9"/>
        <v>0.99</v>
      </c>
      <c r="G15" s="16">
        <f t="shared" si="7"/>
        <v>4.9500000000000002E-2</v>
      </c>
      <c r="H15" s="17">
        <f t="shared" si="8"/>
        <v>9.9000000000000005E-2</v>
      </c>
      <c r="I15" s="6">
        <f t="shared" si="10"/>
        <v>111.36509999999998</v>
      </c>
    </row>
    <row r="16" spans="1:12" x14ac:dyDescent="0.2">
      <c r="A16" s="5" t="s">
        <v>24</v>
      </c>
      <c r="B16" s="26"/>
      <c r="C16" s="26"/>
      <c r="D16" s="26"/>
      <c r="E16" s="26"/>
      <c r="F16" s="26"/>
      <c r="G16" s="26"/>
      <c r="H16" s="26"/>
      <c r="I16" s="26"/>
    </row>
    <row r="17" spans="1:9" x14ac:dyDescent="0.2">
      <c r="A17" s="7" t="s">
        <v>38</v>
      </c>
      <c r="B17" s="3">
        <v>1</v>
      </c>
      <c r="C17" s="20">
        <v>0.33</v>
      </c>
      <c r="D17" s="3">
        <f t="shared" si="6"/>
        <v>0.33</v>
      </c>
      <c r="E17" s="3">
        <v>1</v>
      </c>
      <c r="F17" s="3">
        <f t="shared" si="9"/>
        <v>0.33</v>
      </c>
      <c r="G17" s="16">
        <f t="shared" si="7"/>
        <v>1.6500000000000001E-2</v>
      </c>
      <c r="H17" s="16">
        <f t="shared" ref="H17:H21" si="11">F17*0.1</f>
        <v>3.3000000000000002E-2</v>
      </c>
      <c r="I17" s="6">
        <f t="shared" si="10"/>
        <v>37.121700000000004</v>
      </c>
    </row>
    <row r="18" spans="1:9" x14ac:dyDescent="0.2">
      <c r="A18" s="7" t="s">
        <v>39</v>
      </c>
      <c r="B18" s="3">
        <v>3</v>
      </c>
      <c r="C18" s="20">
        <v>0.33</v>
      </c>
      <c r="D18" s="3">
        <f t="shared" si="6"/>
        <v>0.99</v>
      </c>
      <c r="E18" s="3">
        <v>1</v>
      </c>
      <c r="F18" s="3">
        <f t="shared" si="9"/>
        <v>0.99</v>
      </c>
      <c r="G18" s="16">
        <f t="shared" si="7"/>
        <v>4.9500000000000002E-2</v>
      </c>
      <c r="H18" s="17">
        <f t="shared" si="11"/>
        <v>9.9000000000000005E-2</v>
      </c>
      <c r="I18" s="6">
        <f t="shared" si="10"/>
        <v>111.36509999999998</v>
      </c>
    </row>
    <row r="19" spans="1:9" ht="22.5" x14ac:dyDescent="0.2">
      <c r="A19" s="7" t="s">
        <v>25</v>
      </c>
      <c r="B19" s="3">
        <v>3</v>
      </c>
      <c r="C19" s="3">
        <v>0</v>
      </c>
      <c r="D19" s="3">
        <f t="shared" si="6"/>
        <v>0</v>
      </c>
      <c r="E19" s="3">
        <v>0</v>
      </c>
      <c r="F19" s="3">
        <f t="shared" si="9"/>
        <v>0</v>
      </c>
      <c r="G19" s="18">
        <f t="shared" si="7"/>
        <v>0</v>
      </c>
      <c r="H19" s="18">
        <f t="shared" si="11"/>
        <v>0</v>
      </c>
      <c r="I19" s="8">
        <v>0</v>
      </c>
    </row>
    <row r="20" spans="1:9" x14ac:dyDescent="0.2">
      <c r="A20" s="7" t="s">
        <v>26</v>
      </c>
      <c r="B20" s="3">
        <v>1</v>
      </c>
      <c r="C20" s="3">
        <v>0</v>
      </c>
      <c r="D20" s="3">
        <f t="shared" si="6"/>
        <v>0</v>
      </c>
      <c r="E20" s="3">
        <v>0</v>
      </c>
      <c r="F20" s="3">
        <f t="shared" si="9"/>
        <v>0</v>
      </c>
      <c r="G20" s="18">
        <f t="shared" si="7"/>
        <v>0</v>
      </c>
      <c r="H20" s="18">
        <f t="shared" si="11"/>
        <v>0</v>
      </c>
      <c r="I20" s="8">
        <v>0</v>
      </c>
    </row>
    <row r="21" spans="1:9" ht="22.5" x14ac:dyDescent="0.2">
      <c r="A21" s="7" t="s">
        <v>27</v>
      </c>
      <c r="B21" s="3">
        <v>1</v>
      </c>
      <c r="C21" s="3">
        <v>12</v>
      </c>
      <c r="D21" s="3">
        <f t="shared" si="6"/>
        <v>12</v>
      </c>
      <c r="E21" s="3">
        <v>0</v>
      </c>
      <c r="F21" s="3">
        <f t="shared" si="9"/>
        <v>0</v>
      </c>
      <c r="G21" s="18">
        <f t="shared" si="7"/>
        <v>0</v>
      </c>
      <c r="H21" s="18">
        <f t="shared" si="11"/>
        <v>0</v>
      </c>
      <c r="I21" s="8">
        <v>0</v>
      </c>
    </row>
    <row r="22" spans="1:9" s="11" customFormat="1" x14ac:dyDescent="0.2">
      <c r="A22" s="9" t="s">
        <v>64</v>
      </c>
      <c r="B22" s="10"/>
      <c r="C22" s="10"/>
      <c r="D22" s="10"/>
      <c r="E22" s="10"/>
      <c r="F22" s="23">
        <f>SUM(F4:H6,F9:H9,F11:H15,F17:H21)</f>
        <v>8.349000000000002</v>
      </c>
      <c r="G22" s="27"/>
      <c r="H22" s="28"/>
      <c r="I22" s="12">
        <f>SUM(I4:I6,I9,I11:I15,I17:I21)</f>
        <v>816.67739999999992</v>
      </c>
    </row>
    <row r="23" spans="1:9" x14ac:dyDescent="0.2">
      <c r="A23" s="4" t="s">
        <v>28</v>
      </c>
      <c r="B23" s="22"/>
      <c r="C23" s="22"/>
      <c r="D23" s="22"/>
      <c r="E23" s="22"/>
      <c r="F23" s="22"/>
      <c r="G23" s="22"/>
      <c r="H23" s="22"/>
      <c r="I23" s="22"/>
    </row>
    <row r="24" spans="1:9" x14ac:dyDescent="0.2">
      <c r="A24" s="5" t="s">
        <v>18</v>
      </c>
      <c r="B24" s="21" t="s">
        <v>15</v>
      </c>
      <c r="C24" s="21"/>
      <c r="D24" s="21"/>
      <c r="E24" s="21"/>
      <c r="F24" s="21"/>
      <c r="G24" s="21"/>
      <c r="H24" s="21"/>
      <c r="I24" s="21"/>
    </row>
    <row r="25" spans="1:9" x14ac:dyDescent="0.2">
      <c r="A25" s="5" t="s">
        <v>29</v>
      </c>
      <c r="B25" s="21" t="s">
        <v>15</v>
      </c>
      <c r="C25" s="21"/>
      <c r="D25" s="21"/>
      <c r="E25" s="21"/>
      <c r="F25" s="21"/>
      <c r="G25" s="21"/>
      <c r="H25" s="21"/>
      <c r="I25" s="21"/>
    </row>
    <row r="26" spans="1:9" x14ac:dyDescent="0.2">
      <c r="A26" s="5" t="s">
        <v>30</v>
      </c>
      <c r="B26" s="21" t="s">
        <v>15</v>
      </c>
      <c r="C26" s="21"/>
      <c r="D26" s="21"/>
      <c r="E26" s="21"/>
      <c r="F26" s="21"/>
      <c r="G26" s="21"/>
      <c r="H26" s="21"/>
      <c r="I26" s="21"/>
    </row>
    <row r="27" spans="1:9" x14ac:dyDescent="0.2">
      <c r="A27" s="5" t="s">
        <v>31</v>
      </c>
      <c r="B27" s="21" t="s">
        <v>15</v>
      </c>
      <c r="C27" s="21"/>
      <c r="D27" s="21"/>
      <c r="E27" s="21"/>
      <c r="F27" s="21"/>
      <c r="G27" s="21"/>
      <c r="H27" s="21"/>
      <c r="I27" s="21"/>
    </row>
    <row r="28" spans="1:9" x14ac:dyDescent="0.2">
      <c r="A28" s="5" t="s">
        <v>40</v>
      </c>
      <c r="B28" s="3">
        <v>3</v>
      </c>
      <c r="C28" s="3">
        <v>0.33</v>
      </c>
      <c r="D28" s="3">
        <f t="shared" ref="D28" si="12">B28*C28</f>
        <v>0.99</v>
      </c>
      <c r="E28" s="3">
        <v>1</v>
      </c>
      <c r="F28" s="3">
        <f t="shared" ref="F28" si="13">D28*E28</f>
        <v>0.99</v>
      </c>
      <c r="G28" s="16">
        <f t="shared" ref="G28" si="14">F28*0.05</f>
        <v>4.9500000000000002E-2</v>
      </c>
      <c r="H28" s="17">
        <f t="shared" ref="H28" si="15">F28*0.1</f>
        <v>9.9000000000000005E-2</v>
      </c>
      <c r="I28" s="6">
        <f t="shared" ref="I28" si="16">F28*$L$4+G28*$L$5+H28*$L$6</f>
        <v>111.36509999999998</v>
      </c>
    </row>
    <row r="29" spans="1:9" x14ac:dyDescent="0.2">
      <c r="A29" s="5" t="s">
        <v>32</v>
      </c>
      <c r="B29" s="21" t="s">
        <v>15</v>
      </c>
      <c r="C29" s="21"/>
      <c r="D29" s="21"/>
      <c r="E29" s="21"/>
      <c r="F29" s="21"/>
      <c r="G29" s="21"/>
      <c r="H29" s="21"/>
      <c r="I29" s="21"/>
    </row>
    <row r="30" spans="1:9" x14ac:dyDescent="0.2">
      <c r="A30" s="5" t="s">
        <v>33</v>
      </c>
      <c r="B30" s="21" t="s">
        <v>15</v>
      </c>
      <c r="C30" s="21"/>
      <c r="D30" s="21"/>
      <c r="E30" s="21"/>
      <c r="F30" s="21"/>
      <c r="G30" s="21"/>
      <c r="H30" s="21"/>
      <c r="I30" s="21"/>
    </row>
    <row r="31" spans="1:9" s="11" customFormat="1" x14ac:dyDescent="0.2">
      <c r="A31" s="9" t="s">
        <v>34</v>
      </c>
      <c r="B31" s="13"/>
      <c r="C31" s="13"/>
      <c r="D31" s="13"/>
      <c r="E31" s="13"/>
      <c r="F31" s="23">
        <f>SUM(F28:H28)</f>
        <v>1.1385000000000001</v>
      </c>
      <c r="G31" s="27"/>
      <c r="H31" s="28"/>
      <c r="I31" s="12">
        <f>I28</f>
        <v>111.36509999999998</v>
      </c>
    </row>
    <row r="32" spans="1:9" ht="22.5" x14ac:dyDescent="0.2">
      <c r="A32" s="4" t="s">
        <v>35</v>
      </c>
      <c r="B32" s="3"/>
      <c r="C32" s="3"/>
      <c r="D32" s="3"/>
      <c r="E32" s="3"/>
      <c r="F32" s="23">
        <f>F22+F31</f>
        <v>9.4875000000000025</v>
      </c>
      <c r="G32" s="24"/>
      <c r="H32" s="25"/>
      <c r="I32" s="12">
        <f>ROUND(I22+I31, -1)</f>
        <v>930</v>
      </c>
    </row>
    <row r="34" spans="5:9" x14ac:dyDescent="0.2">
      <c r="E34" s="1" t="s">
        <v>59</v>
      </c>
      <c r="F34" s="1">
        <v>8</v>
      </c>
      <c r="I34" s="2">
        <v>784</v>
      </c>
    </row>
  </sheetData>
  <mergeCells count="15">
    <mergeCell ref="B3:I3"/>
    <mergeCell ref="B7:I7"/>
    <mergeCell ref="B8:I8"/>
    <mergeCell ref="F32:H32"/>
    <mergeCell ref="B10:I10"/>
    <mergeCell ref="B16:I16"/>
    <mergeCell ref="B23:I23"/>
    <mergeCell ref="B24:I24"/>
    <mergeCell ref="B25:I25"/>
    <mergeCell ref="B26:I26"/>
    <mergeCell ref="B27:I27"/>
    <mergeCell ref="B29:I29"/>
    <mergeCell ref="B30:I30"/>
    <mergeCell ref="F22:H22"/>
    <mergeCell ref="F31:H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I12" sqref="I12"/>
    </sheetView>
  </sheetViews>
  <sheetFormatPr defaultColWidth="8.85546875" defaultRowHeight="11.25" x14ac:dyDescent="0.2"/>
  <cols>
    <col min="1" max="1" width="29.7109375" style="1" customWidth="1"/>
    <col min="2" max="2" width="13.7109375" style="1" customWidth="1"/>
    <col min="3" max="3" width="16.28515625" style="1" customWidth="1"/>
    <col min="4" max="4" width="12" style="1" customWidth="1"/>
    <col min="5" max="5" width="8.85546875" style="1"/>
    <col min="6" max="6" width="13.5703125" style="1" customWidth="1"/>
    <col min="7" max="7" width="13.85546875" style="1" customWidth="1"/>
    <col min="8" max="8" width="12.7109375" style="1" customWidth="1"/>
    <col min="9" max="9" width="8.85546875" style="1"/>
    <col min="10" max="10" width="5" style="1" customWidth="1"/>
    <col min="11" max="16384" width="8.85546875" style="1"/>
  </cols>
  <sheetData>
    <row r="1" spans="1:12" x14ac:dyDescent="0.2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8</v>
      </c>
    </row>
    <row r="2" spans="1:12" s="15" customFormat="1" ht="45" x14ac:dyDescent="0.25">
      <c r="A2" s="14" t="s">
        <v>41</v>
      </c>
      <c r="B2" s="14" t="s">
        <v>42</v>
      </c>
      <c r="C2" s="14" t="s">
        <v>43</v>
      </c>
      <c r="D2" s="14" t="s">
        <v>65</v>
      </c>
      <c r="E2" s="14" t="s">
        <v>52</v>
      </c>
      <c r="F2" s="14" t="s">
        <v>56</v>
      </c>
      <c r="G2" s="14" t="s">
        <v>66</v>
      </c>
      <c r="H2" s="14" t="s">
        <v>67</v>
      </c>
      <c r="I2" s="14" t="s">
        <v>36</v>
      </c>
    </row>
    <row r="3" spans="1:12" x14ac:dyDescent="0.2">
      <c r="A3" s="4" t="s">
        <v>44</v>
      </c>
      <c r="B3" s="22"/>
      <c r="C3" s="22"/>
      <c r="D3" s="22"/>
      <c r="E3" s="22"/>
      <c r="F3" s="22"/>
      <c r="G3" s="22"/>
      <c r="H3" s="22"/>
      <c r="I3" s="22"/>
    </row>
    <row r="4" spans="1:12" x14ac:dyDescent="0.2">
      <c r="A4" s="5" t="s">
        <v>45</v>
      </c>
      <c r="B4" s="3">
        <v>6</v>
      </c>
      <c r="C4" s="3">
        <v>0.33</v>
      </c>
      <c r="D4" s="3">
        <f>B4*C4</f>
        <v>1.98</v>
      </c>
      <c r="E4" s="3">
        <v>1</v>
      </c>
      <c r="F4" s="3">
        <f>D4*E4</f>
        <v>1.98</v>
      </c>
      <c r="G4" s="16">
        <f>F4*0.05</f>
        <v>9.9000000000000005E-2</v>
      </c>
      <c r="H4" s="16">
        <f>F4*0.1</f>
        <v>0.19800000000000001</v>
      </c>
      <c r="I4" s="6">
        <f>F4*$L$4+G4*$L$5+H4*$L$6</f>
        <v>102.61251000000001</v>
      </c>
      <c r="K4" s="1" t="s">
        <v>62</v>
      </c>
      <c r="L4" s="1">
        <v>46.21</v>
      </c>
    </row>
    <row r="5" spans="1:12" x14ac:dyDescent="0.2">
      <c r="A5" s="4" t="s">
        <v>46</v>
      </c>
      <c r="B5" s="22"/>
      <c r="C5" s="22"/>
      <c r="D5" s="22"/>
      <c r="E5" s="22"/>
      <c r="F5" s="22"/>
      <c r="G5" s="22"/>
      <c r="H5" s="22"/>
      <c r="I5" s="22"/>
      <c r="K5" s="1" t="s">
        <v>61</v>
      </c>
      <c r="L5" s="1">
        <v>62.27</v>
      </c>
    </row>
    <row r="6" spans="1:12" x14ac:dyDescent="0.2">
      <c r="A6" s="5" t="s">
        <v>47</v>
      </c>
      <c r="B6" s="3">
        <v>4</v>
      </c>
      <c r="C6" s="3">
        <v>0.33</v>
      </c>
      <c r="D6" s="3">
        <f>B6*C6</f>
        <v>1.32</v>
      </c>
      <c r="E6" s="3">
        <v>1</v>
      </c>
      <c r="F6" s="3">
        <f>D6*E6</f>
        <v>1.32</v>
      </c>
      <c r="G6" s="16">
        <f>F6*0.05</f>
        <v>6.6000000000000003E-2</v>
      </c>
      <c r="H6" s="16">
        <f>F6*0.1</f>
        <v>0.13200000000000001</v>
      </c>
      <c r="I6" s="6">
        <f>F6*$L$4+G6*$L$5+H6*$L$6</f>
        <v>68.40834000000001</v>
      </c>
      <c r="K6" s="1" t="s">
        <v>63</v>
      </c>
      <c r="L6" s="1">
        <v>25.01</v>
      </c>
    </row>
    <row r="7" spans="1:12" x14ac:dyDescent="0.2">
      <c r="A7" s="5" t="s">
        <v>48</v>
      </c>
      <c r="B7" s="3">
        <v>2</v>
      </c>
      <c r="C7" s="3">
        <v>0.33</v>
      </c>
      <c r="D7" s="3">
        <f t="shared" ref="D7:D9" si="0">B7*C7</f>
        <v>0.66</v>
      </c>
      <c r="E7" s="3">
        <v>0</v>
      </c>
      <c r="F7" s="3">
        <f>D7*E7</f>
        <v>0</v>
      </c>
      <c r="G7" s="18">
        <f t="shared" ref="G7:G9" si="1">F7*0.05</f>
        <v>0</v>
      </c>
      <c r="H7" s="18">
        <f t="shared" ref="H7:H9" si="2">F7*0.1</f>
        <v>0</v>
      </c>
      <c r="I7" s="6">
        <f t="shared" ref="I7:I9" si="3">F7*$L$4+G7*$L$5+H7*$L$6</f>
        <v>0</v>
      </c>
    </row>
    <row r="8" spans="1:12" ht="22.5" x14ac:dyDescent="0.2">
      <c r="A8" s="5" t="s">
        <v>49</v>
      </c>
      <c r="B8" s="3">
        <v>3</v>
      </c>
      <c r="C8" s="3">
        <v>0.33</v>
      </c>
      <c r="D8" s="3">
        <f t="shared" si="0"/>
        <v>0.99</v>
      </c>
      <c r="E8" s="3">
        <v>1</v>
      </c>
      <c r="F8" s="3">
        <f>D8*E8</f>
        <v>0.99</v>
      </c>
      <c r="G8" s="16">
        <f t="shared" si="1"/>
        <v>4.9500000000000002E-2</v>
      </c>
      <c r="H8" s="16">
        <f t="shared" si="2"/>
        <v>9.9000000000000005E-2</v>
      </c>
      <c r="I8" s="6">
        <f t="shared" si="3"/>
        <v>51.306255000000007</v>
      </c>
    </row>
    <row r="9" spans="1:12" x14ac:dyDescent="0.2">
      <c r="A9" s="5" t="s">
        <v>50</v>
      </c>
      <c r="B9" s="3">
        <v>1</v>
      </c>
      <c r="C9" s="3">
        <v>0.33</v>
      </c>
      <c r="D9" s="3">
        <f t="shared" si="0"/>
        <v>0.33</v>
      </c>
      <c r="E9" s="3">
        <v>1</v>
      </c>
      <c r="F9" s="3">
        <f>D9*E9</f>
        <v>0.33</v>
      </c>
      <c r="G9" s="16">
        <f t="shared" si="1"/>
        <v>1.6500000000000001E-2</v>
      </c>
      <c r="H9" s="16">
        <f t="shared" si="2"/>
        <v>3.3000000000000002E-2</v>
      </c>
      <c r="I9" s="6">
        <f t="shared" si="3"/>
        <v>17.102085000000002</v>
      </c>
    </row>
    <row r="10" spans="1:12" x14ac:dyDescent="0.2">
      <c r="A10" s="4"/>
      <c r="B10" s="3"/>
      <c r="C10" s="3"/>
      <c r="D10" s="3"/>
      <c r="E10" s="3"/>
      <c r="F10" s="3"/>
      <c r="G10" s="3"/>
      <c r="H10" s="3"/>
      <c r="I10" s="8"/>
    </row>
    <row r="11" spans="1:12" s="11" customFormat="1" x14ac:dyDescent="0.2">
      <c r="A11" s="19" t="s">
        <v>51</v>
      </c>
      <c r="B11" s="10"/>
      <c r="C11" s="10"/>
      <c r="D11" s="10"/>
      <c r="E11" s="10"/>
      <c r="F11" s="29">
        <f>SUM(F4:H4,F6:H9)</f>
        <v>5.3130000000000006</v>
      </c>
      <c r="G11" s="29"/>
      <c r="H11" s="29"/>
      <c r="I11" s="12">
        <f>ROUND(SUM(I4,I6:I9), -1)</f>
        <v>240</v>
      </c>
    </row>
    <row r="14" spans="1:12" x14ac:dyDescent="0.2">
      <c r="E14" s="1" t="s">
        <v>59</v>
      </c>
      <c r="H14" s="1">
        <v>5</v>
      </c>
      <c r="I14" s="2">
        <v>239</v>
      </c>
    </row>
  </sheetData>
  <mergeCells count="3">
    <mergeCell ref="B5:I5"/>
    <mergeCell ref="F11:H11"/>
    <mergeCell ref="B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Table1</vt:lpstr>
      <vt:lpstr>Table2</vt:lpstr>
      <vt:lpstr>Sheet3</vt:lpstr>
    </vt:vector>
  </TitlesOfParts>
  <Company>Eastern Research Group,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AHou</dc:creator>
  <cp:lastModifiedBy>Courtney Kerwin</cp:lastModifiedBy>
  <dcterms:created xsi:type="dcterms:W3CDTF">2014-01-14T20:47:53Z</dcterms:created>
  <dcterms:modified xsi:type="dcterms:W3CDTF">2015-05-01T19:29:42Z</dcterms:modified>
</cp:coreProperties>
</file>