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16" windowWidth="16260" windowHeight="5352" firstSheet="6" activeTab="8"/>
  </bookViews>
  <sheets>
    <sheet name="Prg Codes" sheetId="1" r:id="rId1"/>
    <sheet name="TBL 1, 2 &amp; 3 NRC Reporting " sheetId="2" r:id="rId2"/>
    <sheet name="TBL 4, 5 &amp; 6 AS Reporting" sheetId="12" r:id="rId3"/>
    <sheet name="TBL 7,8 NRC RecordKeeping" sheetId="3" r:id="rId4"/>
    <sheet name="TBL 9,10 AS RecordKeeping" sheetId="4" r:id="rId5"/>
    <sheet name="TBL 11,12 3rd Party" sheetId="5" r:id="rId6"/>
    <sheet name="TBL 13,14 One time Reporting" sheetId="15" r:id="rId7"/>
    <sheet name="TBL 15,16 One Time Rdkeeping" sheetId="16" r:id="rId8"/>
    <sheet name="TOTAL BURDEN" sheetId="19" r:id="rId9"/>
    <sheet name="Total R&amp;R" sheetId="17" r:id="rId10"/>
  </sheets>
  <definedNames>
    <definedName name="_xlnm.Print_Area" localSheetId="0">'Prg Codes'!$A$1:$G$22</definedName>
    <definedName name="_xlnm.Print_Area" localSheetId="1">'TBL 1, 2 &amp; 3 NRC Reporting '!$A$23:$H$53</definedName>
    <definedName name="_xlnm.Print_Area" localSheetId="6">'TBL 13,14 One time Reporting'!$A$10:$H$15</definedName>
    <definedName name="_xlnm.Print_Area" localSheetId="7">'TBL 15,16 One Time Rdkeeping'!$A$2:$I$16</definedName>
    <definedName name="_xlnm.Print_Area" localSheetId="2">'TBL 4, 5 &amp; 6 AS Reporting'!$A$23:$H$53</definedName>
    <definedName name="_xlnm.Print_Area" localSheetId="3">'TBL 7,8 NRC RecordKeeping'!$A$1:$I$18</definedName>
    <definedName name="_xlnm.Print_Area" localSheetId="4">'TBL 9,10 AS RecordKeeping'!$A$1:$I$18</definedName>
  </definedNames>
  <calcPr calcId="145621"/>
</workbook>
</file>

<file path=xl/calcChain.xml><?xml version="1.0" encoding="utf-8"?>
<calcChain xmlns="http://schemas.openxmlformats.org/spreadsheetml/2006/main">
  <c r="E52" i="12" l="1"/>
  <c r="E52" i="2"/>
  <c r="B11" i="19"/>
  <c r="M5" i="19" l="1"/>
  <c r="M3" i="19"/>
  <c r="F7" i="17"/>
  <c r="F6" i="17"/>
  <c r="E8" i="17"/>
  <c r="E13" i="5"/>
  <c r="E7" i="17"/>
  <c r="E6" i="5"/>
  <c r="B7" i="17"/>
  <c r="E6" i="17"/>
  <c r="C7" i="17"/>
  <c r="C6" i="17"/>
  <c r="G12" i="12"/>
  <c r="E12" i="12"/>
  <c r="G11" i="12"/>
  <c r="E11" i="12"/>
  <c r="G10" i="12"/>
  <c r="E10" i="12"/>
  <c r="G9" i="12"/>
  <c r="E9" i="12"/>
  <c r="G8" i="12"/>
  <c r="E8" i="12"/>
  <c r="G5" i="12"/>
  <c r="E5" i="12"/>
  <c r="G4" i="12"/>
  <c r="G13" i="12" s="1"/>
  <c r="E4" i="12"/>
  <c r="E13" i="12" s="1"/>
  <c r="E12" i="2"/>
  <c r="G12" i="2" s="1"/>
  <c r="E11" i="2"/>
  <c r="G11" i="2" s="1"/>
  <c r="E10" i="2"/>
  <c r="G10" i="2" s="1"/>
  <c r="E9" i="2"/>
  <c r="G9" i="2" s="1"/>
  <c r="E8" i="2"/>
  <c r="G8" i="2" s="1"/>
  <c r="E5" i="2"/>
  <c r="G5" i="2" s="1"/>
  <c r="E4" i="2"/>
  <c r="G4" i="2" s="1"/>
  <c r="G13" i="2" s="1"/>
  <c r="C52" i="12"/>
  <c r="G51" i="12"/>
  <c r="H51" i="12" s="1"/>
  <c r="E51" i="12"/>
  <c r="E50" i="12"/>
  <c r="G50" i="12" s="1"/>
  <c r="H50" i="12" s="1"/>
  <c r="H49" i="12"/>
  <c r="E48" i="12"/>
  <c r="G48" i="12" s="1"/>
  <c r="H48" i="12" s="1"/>
  <c r="G47" i="12"/>
  <c r="H47" i="12" s="1"/>
  <c r="E47" i="12"/>
  <c r="E46" i="12"/>
  <c r="G46" i="12" s="1"/>
  <c r="H46" i="12" s="1"/>
  <c r="G45" i="12"/>
  <c r="H45" i="12" s="1"/>
  <c r="E45" i="12"/>
  <c r="E44" i="12"/>
  <c r="G44" i="12" s="1"/>
  <c r="H44" i="12" s="1"/>
  <c r="G43" i="12"/>
  <c r="H43" i="12" s="1"/>
  <c r="E43" i="12"/>
  <c r="E42" i="12"/>
  <c r="G42" i="12" s="1"/>
  <c r="H42" i="12" s="1"/>
  <c r="G41" i="12"/>
  <c r="H41" i="12" s="1"/>
  <c r="E41" i="12"/>
  <c r="E40" i="12"/>
  <c r="G40" i="12" s="1"/>
  <c r="H40" i="12" s="1"/>
  <c r="G39" i="12"/>
  <c r="H39" i="12" s="1"/>
  <c r="E39" i="12"/>
  <c r="E38" i="12"/>
  <c r="G38" i="12" s="1"/>
  <c r="H38" i="12" s="1"/>
  <c r="G37" i="12"/>
  <c r="H37" i="12" s="1"/>
  <c r="E37" i="12"/>
  <c r="E36" i="12"/>
  <c r="G36" i="12" s="1"/>
  <c r="H36" i="12" s="1"/>
  <c r="G35" i="12"/>
  <c r="H35" i="12" s="1"/>
  <c r="E35" i="12"/>
  <c r="H34" i="12"/>
  <c r="G33" i="12"/>
  <c r="H33" i="12" s="1"/>
  <c r="E33" i="12"/>
  <c r="E32" i="12"/>
  <c r="G32" i="12" s="1"/>
  <c r="H32" i="12" s="1"/>
  <c r="G31" i="12"/>
  <c r="H31" i="12" s="1"/>
  <c r="E31" i="12"/>
  <c r="E30" i="12"/>
  <c r="G30" i="12" s="1"/>
  <c r="H30" i="12" s="1"/>
  <c r="G29" i="12"/>
  <c r="H29" i="12" s="1"/>
  <c r="E29" i="12"/>
  <c r="E28" i="12"/>
  <c r="G28" i="12" s="1"/>
  <c r="H28" i="12" s="1"/>
  <c r="G27" i="12"/>
  <c r="H27" i="12" s="1"/>
  <c r="E27" i="12"/>
  <c r="E26" i="12"/>
  <c r="G51" i="2"/>
  <c r="H51" i="2" s="1"/>
  <c r="E51" i="2"/>
  <c r="E50" i="2"/>
  <c r="G50" i="2" s="1"/>
  <c r="H50" i="2" s="1"/>
  <c r="H49" i="2"/>
  <c r="E48" i="2"/>
  <c r="G48" i="2" s="1"/>
  <c r="H48" i="2" s="1"/>
  <c r="G47" i="2"/>
  <c r="H47" i="2" s="1"/>
  <c r="E47" i="2"/>
  <c r="E46" i="2"/>
  <c r="G46" i="2" s="1"/>
  <c r="H46" i="2" s="1"/>
  <c r="G45" i="2"/>
  <c r="H45" i="2" s="1"/>
  <c r="E45" i="2"/>
  <c r="E44" i="2"/>
  <c r="G44" i="2" s="1"/>
  <c r="H44" i="2" s="1"/>
  <c r="G43" i="2"/>
  <c r="H43" i="2" s="1"/>
  <c r="E43" i="2"/>
  <c r="E42" i="2"/>
  <c r="G42" i="2" s="1"/>
  <c r="H42" i="2" s="1"/>
  <c r="G41" i="2"/>
  <c r="H41" i="2" s="1"/>
  <c r="E41" i="2"/>
  <c r="E40" i="2"/>
  <c r="G40" i="2" s="1"/>
  <c r="H40" i="2" s="1"/>
  <c r="G39" i="2"/>
  <c r="H39" i="2" s="1"/>
  <c r="E39" i="2"/>
  <c r="E38" i="2"/>
  <c r="G38" i="2" s="1"/>
  <c r="H38" i="2" s="1"/>
  <c r="G37" i="2"/>
  <c r="H37" i="2" s="1"/>
  <c r="E37" i="2"/>
  <c r="E36" i="2"/>
  <c r="G36" i="2" s="1"/>
  <c r="H36" i="2" s="1"/>
  <c r="G35" i="2"/>
  <c r="H35" i="2" s="1"/>
  <c r="E35" i="2"/>
  <c r="H34" i="2"/>
  <c r="G33" i="2"/>
  <c r="H33" i="2" s="1"/>
  <c r="E33" i="2"/>
  <c r="E32" i="2"/>
  <c r="G32" i="2" s="1"/>
  <c r="H32" i="2" s="1"/>
  <c r="G31" i="2"/>
  <c r="H31" i="2" s="1"/>
  <c r="E31" i="2"/>
  <c r="E30" i="2"/>
  <c r="G30" i="2" s="1"/>
  <c r="H30" i="2" s="1"/>
  <c r="G29" i="2"/>
  <c r="H29" i="2" s="1"/>
  <c r="E29" i="2"/>
  <c r="E28" i="2"/>
  <c r="G28" i="2" s="1"/>
  <c r="H28" i="2" s="1"/>
  <c r="G27" i="2"/>
  <c r="H27" i="2" s="1"/>
  <c r="E27" i="2"/>
  <c r="E26" i="2"/>
  <c r="G26" i="2" s="1"/>
  <c r="H26" i="2" s="1"/>
  <c r="E13" i="2" l="1"/>
  <c r="G26" i="12"/>
  <c r="G52" i="12" l="1"/>
  <c r="H26" i="12"/>
  <c r="H52" i="12" s="1"/>
  <c r="B6" i="17" l="1"/>
  <c r="D6" i="17" s="1"/>
  <c r="G7" i="17"/>
  <c r="G8" i="17"/>
  <c r="G6" i="17"/>
  <c r="B39" i="19"/>
  <c r="C40" i="19"/>
  <c r="C38" i="19"/>
  <c r="B38" i="19"/>
  <c r="D31" i="19"/>
  <c r="C32" i="19"/>
  <c r="D32" i="19" s="1"/>
  <c r="B33" i="19"/>
  <c r="B34" i="19" s="1"/>
  <c r="C25" i="19"/>
  <c r="D25" i="19" s="1"/>
  <c r="D39" i="19" s="1"/>
  <c r="D24" i="19"/>
  <c r="D38" i="19" s="1"/>
  <c r="C27" i="19"/>
  <c r="E15" i="15"/>
  <c r="E14" i="15"/>
  <c r="E8" i="15"/>
  <c r="E7" i="15"/>
  <c r="B26" i="19"/>
  <c r="B40" i="19" s="1"/>
  <c r="D17" i="19"/>
  <c r="K3" i="19" s="1"/>
  <c r="C19" i="19"/>
  <c r="J5" i="19" s="1"/>
  <c r="D19" i="19"/>
  <c r="K5" i="19" s="1"/>
  <c r="D11" i="19"/>
  <c r="D13" i="19" s="1"/>
  <c r="C11" i="19"/>
  <c r="C10" i="19"/>
  <c r="C13" i="19" s="1"/>
  <c r="E11" i="19"/>
  <c r="B10" i="19"/>
  <c r="E10" i="19" s="1"/>
  <c r="D4" i="19"/>
  <c r="D18" i="19" s="1"/>
  <c r="K4" i="19" s="1"/>
  <c r="C4" i="19"/>
  <c r="C18" i="19" s="1"/>
  <c r="C3" i="19"/>
  <c r="D6" i="19"/>
  <c r="B3" i="19"/>
  <c r="H15" i="15"/>
  <c r="G15" i="15"/>
  <c r="H8" i="15"/>
  <c r="G8" i="15"/>
  <c r="H16" i="16"/>
  <c r="G16" i="16"/>
  <c r="H33" i="16"/>
  <c r="G33" i="16"/>
  <c r="D20" i="19" l="1"/>
  <c r="K6" i="19" s="1"/>
  <c r="E3" i="19"/>
  <c r="E17" i="19" s="1"/>
  <c r="B17" i="19"/>
  <c r="I3" i="19" s="1"/>
  <c r="D26" i="19"/>
  <c r="C34" i="19"/>
  <c r="D33" i="19"/>
  <c r="D34" i="19" s="1"/>
  <c r="C41" i="19"/>
  <c r="C39" i="19"/>
  <c r="J4" i="19" s="1"/>
  <c r="C6" i="19"/>
  <c r="C20" i="19" s="1"/>
  <c r="J6" i="19" s="1"/>
  <c r="C17" i="19"/>
  <c r="J3" i="19" s="1"/>
  <c r="B27" i="19"/>
  <c r="B41" i="19" s="1"/>
  <c r="H23" i="4"/>
  <c r="G24" i="4"/>
  <c r="G23" i="4"/>
  <c r="G24" i="3"/>
  <c r="H24" i="3"/>
  <c r="H23" i="3"/>
  <c r="G23" i="3"/>
  <c r="D40" i="19" l="1"/>
  <c r="L3" i="19"/>
  <c r="D27" i="19"/>
  <c r="D41" i="19" s="1"/>
  <c r="I19" i="1"/>
  <c r="G9" i="17" l="1"/>
  <c r="H6" i="17"/>
  <c r="D18" i="17"/>
  <c r="D17" i="17"/>
  <c r="D16" i="17"/>
  <c r="D19" i="17" s="1"/>
  <c r="C52" i="2" l="1"/>
  <c r="E12" i="5" l="1"/>
  <c r="G12" i="5" s="1"/>
  <c r="H12" i="5" s="1"/>
  <c r="E11" i="5"/>
  <c r="G11" i="5" s="1"/>
  <c r="E5" i="5"/>
  <c r="G5" i="5" s="1"/>
  <c r="H5" i="5" s="1"/>
  <c r="E4" i="5"/>
  <c r="G4" i="5" s="1"/>
  <c r="G13" i="5" l="1"/>
  <c r="H11" i="5"/>
  <c r="H13" i="5" s="1"/>
  <c r="G6" i="5"/>
  <c r="H4" i="5"/>
  <c r="H6" i="5" s="1"/>
  <c r="E31" i="16" l="1"/>
  <c r="E30" i="16"/>
  <c r="E32" i="16" s="1"/>
  <c r="E29" i="16"/>
  <c r="E14" i="16"/>
  <c r="E13" i="16"/>
  <c r="E12" i="16"/>
  <c r="G31" i="16"/>
  <c r="H31" i="16" s="1"/>
  <c r="G30" i="16"/>
  <c r="H30" i="16" s="1"/>
  <c r="G29" i="16"/>
  <c r="G32" i="16" s="1"/>
  <c r="G14" i="16"/>
  <c r="H14" i="16" s="1"/>
  <c r="G13" i="16"/>
  <c r="G12" i="16"/>
  <c r="H12" i="16" s="1"/>
  <c r="E15" i="16" l="1"/>
  <c r="G15" i="16"/>
  <c r="H13" i="16"/>
  <c r="H15" i="16" s="1"/>
  <c r="H29" i="16"/>
  <c r="H32" i="16" s="1"/>
  <c r="E16" i="4"/>
  <c r="E15" i="4"/>
  <c r="E14" i="4"/>
  <c r="E13" i="4"/>
  <c r="E10" i="4"/>
  <c r="E16" i="3"/>
  <c r="E15" i="3"/>
  <c r="E14" i="3"/>
  <c r="E13" i="3"/>
  <c r="E10" i="3"/>
  <c r="E17" i="4" l="1"/>
  <c r="E17" i="3"/>
  <c r="E20" i="12"/>
  <c r="G19" i="12" l="1"/>
  <c r="G19" i="2"/>
  <c r="H19" i="2" s="1"/>
  <c r="H20" i="2" s="1"/>
  <c r="H19" i="12" l="1"/>
  <c r="H20" i="12" s="1"/>
  <c r="G20" i="12"/>
  <c r="G20" i="2"/>
  <c r="E20" i="2"/>
  <c r="G10" i="3"/>
  <c r="G16" i="3" l="1"/>
  <c r="H16" i="3" s="1"/>
  <c r="H10" i="3"/>
  <c r="H7" i="12"/>
  <c r="H6" i="12"/>
  <c r="H7" i="2"/>
  <c r="H6" i="2"/>
  <c r="G15" i="4" l="1"/>
  <c r="H15" i="4" s="1"/>
  <c r="G15" i="3" l="1"/>
  <c r="H15" i="3" s="1"/>
  <c r="E6" i="15" l="1"/>
  <c r="G6" i="15" s="1"/>
  <c r="H6" i="15" s="1"/>
  <c r="E13" i="15"/>
  <c r="G13" i="15" s="1"/>
  <c r="H13" i="15" s="1"/>
  <c r="E12" i="15" l="1"/>
  <c r="G12" i="15" s="1"/>
  <c r="H12" i="15" s="1"/>
  <c r="H14" i="15" s="1"/>
  <c r="E5" i="15"/>
  <c r="G5" i="15" s="1"/>
  <c r="H5" i="15" s="1"/>
  <c r="H7" i="15" s="1"/>
  <c r="H12" i="12"/>
  <c r="H11" i="12"/>
  <c r="H10" i="12"/>
  <c r="H9" i="12"/>
  <c r="H8" i="12"/>
  <c r="H5" i="12"/>
  <c r="H4" i="12"/>
  <c r="G16" i="4"/>
  <c r="H16" i="4" s="1"/>
  <c r="G14" i="4"/>
  <c r="H14" i="4" s="1"/>
  <c r="G13" i="4"/>
  <c r="H13" i="4" s="1"/>
  <c r="G10" i="4"/>
  <c r="H10" i="4" s="1"/>
  <c r="G14" i="3"/>
  <c r="H14" i="3" s="1"/>
  <c r="G13" i="3"/>
  <c r="H13" i="3" s="1"/>
  <c r="G14" i="15" l="1"/>
  <c r="G7" i="15"/>
  <c r="B8" i="17"/>
  <c r="D8" i="17" s="1"/>
  <c r="G17" i="3"/>
  <c r="H17" i="4"/>
  <c r="G17" i="4"/>
  <c r="H17" i="3"/>
  <c r="H5" i="2"/>
  <c r="H12" i="2"/>
  <c r="H11" i="2"/>
  <c r="H10" i="2"/>
  <c r="H9" i="2"/>
  <c r="H8" i="2"/>
  <c r="H4" i="2"/>
  <c r="G52" i="2" l="1"/>
  <c r="B5" i="19" s="1"/>
  <c r="E5" i="19" s="1"/>
  <c r="H8" i="17"/>
  <c r="H52" i="2"/>
  <c r="H13" i="12"/>
  <c r="B12" i="19"/>
  <c r="B4" i="19"/>
  <c r="H13" i="2"/>
  <c r="D7" i="17"/>
  <c r="H7" i="17" s="1"/>
  <c r="B18" i="19" l="1"/>
  <c r="I4" i="19" s="1"/>
  <c r="L4" i="19" s="1"/>
  <c r="M4" i="19" s="1"/>
  <c r="E4" i="19"/>
  <c r="E18" i="19" s="1"/>
  <c r="D9" i="17"/>
  <c r="H9" i="17"/>
  <c r="B6" i="19"/>
  <c r="E12" i="19"/>
  <c r="E19" i="19" s="1"/>
  <c r="B13" i="19"/>
  <c r="E13" i="19" s="1"/>
  <c r="B19" i="19"/>
  <c r="I5" i="19" s="1"/>
  <c r="L5" i="19" s="1"/>
  <c r="E6" i="19" l="1"/>
  <c r="L6" i="19"/>
  <c r="M6" i="19" s="1"/>
  <c r="E20" i="19"/>
  <c r="B20" i="19"/>
  <c r="I6" i="19" s="1"/>
</calcChain>
</file>

<file path=xl/comments1.xml><?xml version="1.0" encoding="utf-8"?>
<comments xmlns="http://schemas.openxmlformats.org/spreadsheetml/2006/main">
  <authors>
    <author>Ed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Ed: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<sst xmlns="http://schemas.openxmlformats.org/spreadsheetml/2006/main" count="578" uniqueCount="194">
  <si>
    <t>License Title</t>
  </si>
  <si>
    <t xml:space="preserve">Program codes </t>
  </si>
  <si>
    <t xml:space="preserve">NRC </t>
  </si>
  <si>
    <t>MML</t>
  </si>
  <si>
    <t>Total NRC Licensees</t>
  </si>
  <si>
    <t>Agreement States</t>
  </si>
  <si>
    <t>Total Licensees</t>
  </si>
  <si>
    <t>Medical Institution-Broad</t>
  </si>
  <si>
    <t>Medical Institution-Written Directive Required</t>
  </si>
  <si>
    <t>Medical Private Practice-Written Directive Required</t>
  </si>
  <si>
    <t>Medical Private Practice-Written Directive Not Required</t>
  </si>
  <si>
    <t>Eye Applicators Strontium-90</t>
  </si>
  <si>
    <t>Mobile Medicine Service – Written Directive Not Required</t>
  </si>
  <si>
    <t>High Dose-Rate Remote Afterloader</t>
  </si>
  <si>
    <t>Mobile Medical Service – Written Directive Required</t>
  </si>
  <si>
    <t>Medical Therapy – Other Emerging Technology</t>
  </si>
  <si>
    <t>Teletherapy</t>
  </si>
  <si>
    <t>Gamma Stereotactic Radiosurgery</t>
  </si>
  <si>
    <t>Sub Totals</t>
  </si>
  <si>
    <t xml:space="preserve"> </t>
  </si>
  <si>
    <t>TOTAL</t>
  </si>
  <si>
    <t>1 NRC Material License Program Codes, November 2012.</t>
  </si>
  <si>
    <t>2 Data from NRC License Tracking System (LTS), November 2012.</t>
  </si>
  <si>
    <t>3 Estimated, based on 1 to 5.9 ratio of NRC licensees to Agreement States licensees.</t>
  </si>
  <si>
    <t>Section</t>
  </si>
  <si>
    <t>Number of Respondents</t>
  </si>
  <si>
    <t>Responses Per Respondent</t>
  </si>
  <si>
    <t>Total Number of Responses</t>
  </si>
  <si>
    <t>Burden per Response (Hours)</t>
  </si>
  <si>
    <t>Total Annual Burden (Hours)</t>
  </si>
  <si>
    <t>30.34(g)</t>
  </si>
  <si>
    <t>35.204(e)</t>
  </si>
  <si>
    <t>35.3045(c)</t>
  </si>
  <si>
    <t>35.3045(d)</t>
  </si>
  <si>
    <t>35.3045(e)</t>
  </si>
  <si>
    <t>35.3204(a)</t>
  </si>
  <si>
    <t>35.3204(b)</t>
  </si>
  <si>
    <t>Total</t>
  </si>
  <si>
    <t>All</t>
  </si>
  <si>
    <t>35.14(b)(1)</t>
  </si>
  <si>
    <t>35.14(b)(6)</t>
  </si>
  <si>
    <t>2120, 2200, 2230, 2240</t>
  </si>
  <si>
    <t>2110, 2120, 2121,2200, 2201,2220, 2231</t>
  </si>
  <si>
    <t>2110, 2120, 2121, 2200, 2201, 2220</t>
  </si>
  <si>
    <t>No. of NRC</t>
  </si>
  <si>
    <t>Recordkeepers</t>
  </si>
  <si>
    <t>Number of Records per Licensee</t>
  </si>
  <si>
    <t>Burden Hours</t>
  </si>
  <si>
    <t>per Record</t>
  </si>
  <si>
    <t>Total Annual</t>
  </si>
  <si>
    <t>Record Retention</t>
  </si>
  <si>
    <t>Period</t>
  </si>
  <si>
    <t>35.24(b)</t>
  </si>
  <si>
    <t>35.50(a)</t>
  </si>
  <si>
    <t>35.50(c)(1)</t>
  </si>
  <si>
    <t>35.51(a)</t>
  </si>
  <si>
    <t>35.55(a)</t>
  </si>
  <si>
    <t>35.57(a)(1)</t>
  </si>
  <si>
    <t>35.57(a)(2)</t>
  </si>
  <si>
    <t>35.57(a)(3)</t>
  </si>
  <si>
    <t>35.57(b)(1)</t>
  </si>
  <si>
    <t>35.57(b)(2)</t>
  </si>
  <si>
    <t>35.65(b((2)</t>
  </si>
  <si>
    <t>35.190(a)</t>
  </si>
  <si>
    <t>35.204(b)</t>
  </si>
  <si>
    <t>35.290(a)</t>
  </si>
  <si>
    <t>35.390(a)</t>
  </si>
  <si>
    <t>35.392(a)</t>
  </si>
  <si>
    <t>35.394(a)</t>
  </si>
  <si>
    <t>35.490(a)</t>
  </si>
  <si>
    <t>35.610(d)</t>
  </si>
  <si>
    <t>35.690(a)</t>
  </si>
  <si>
    <t>3 years</t>
  </si>
  <si>
    <t>Program Codes</t>
  </si>
  <si>
    <t>35.41(b)(5)</t>
  </si>
  <si>
    <t>35.41(b)(6)</t>
  </si>
  <si>
    <t xml:space="preserve">35.41(c) </t>
  </si>
  <si>
    <t>35.41(a)</t>
  </si>
  <si>
    <t>Covered in 35.2041</t>
  </si>
  <si>
    <t>Duration of the license</t>
  </si>
  <si>
    <t>Medical Institution-Written Directive Not Required</t>
  </si>
  <si>
    <t>2110, 2120, 2200, 2210, 2230, 2231, 2240, 2310</t>
  </si>
  <si>
    <t>2110, 2120, 2200, 2240</t>
  </si>
  <si>
    <t>Covered in 35.41(a)  (489)</t>
  </si>
  <si>
    <t>From 35.41(a)</t>
  </si>
  <si>
    <t>2110, 2120, 2121, 2200, 2201, 2200, 2231</t>
  </si>
  <si>
    <t>35.2310</t>
  </si>
  <si>
    <t>From 35.610(d)</t>
  </si>
  <si>
    <t>2110, 2120, 2230, 2300, 2310</t>
  </si>
  <si>
    <t>Covered in 35.2310</t>
  </si>
  <si>
    <t>From 35.204(b)</t>
  </si>
  <si>
    <t xml:space="preserve">35.2024(c) </t>
  </si>
  <si>
    <t>From 35.24(b)</t>
  </si>
  <si>
    <t>No. of Agreement State</t>
  </si>
  <si>
    <t>Table 1 – Reporting Burden for NRC Licensees (3150-0010)</t>
  </si>
  <si>
    <t>35.12(b)</t>
  </si>
  <si>
    <t>35.13(i)</t>
  </si>
  <si>
    <t>35.13(d)</t>
  </si>
  <si>
    <t>Covered in 35.41(a)  (2885)</t>
  </si>
  <si>
    <t xml:space="preserve">35.12(c)(1) </t>
  </si>
  <si>
    <t>All (copy)</t>
  </si>
  <si>
    <t>2210, 2120, 2200, 2210, 2230, 2231, 2240, 2310</t>
  </si>
  <si>
    <t>All (ARSO)</t>
  </si>
  <si>
    <t>All (Renewals)</t>
  </si>
  <si>
    <t>All (Amendments)</t>
  </si>
  <si>
    <t xml:space="preserve">All </t>
  </si>
  <si>
    <t xml:space="preserve">Burden covered in 35.2024(c) </t>
  </si>
  <si>
    <t>Burden covered in 35.2041</t>
  </si>
  <si>
    <t>35.41(b)(5) &amp; 35.41(b)(6)</t>
  </si>
  <si>
    <t>35.2041</t>
  </si>
  <si>
    <t>21210, 2120, 2200, 2210, 2230, 2231, 2240, 2310</t>
  </si>
  <si>
    <t>Subset of 35.50(a)</t>
  </si>
  <si>
    <t>35.50(c)(3)</t>
  </si>
  <si>
    <t>All (Turnover)</t>
  </si>
  <si>
    <t>35.65(b)(2)</t>
  </si>
  <si>
    <t xml:space="preserve">2110, 2120 </t>
  </si>
  <si>
    <t>Covered under 35.2204 (2390)</t>
  </si>
  <si>
    <t>No Additional Burden</t>
  </si>
  <si>
    <t>From 35.24(b) (Turnover)</t>
  </si>
  <si>
    <t>From 35.41(a) (Turnover)</t>
  </si>
  <si>
    <t>2110, 2120, 2200, 2210, 2230, 2231, 2240, 2310 (Turnover)</t>
  </si>
  <si>
    <t>2110, 2120 (Turnover)</t>
  </si>
  <si>
    <t>2110, 2120, 2121, 2200, 2201, 2220 (Turnover)</t>
  </si>
  <si>
    <t>2110, 2120, 2200, 2231 (Turnover)</t>
  </si>
  <si>
    <t>2110, 2120, 2200, 2210, 2240 (Turnover)</t>
  </si>
  <si>
    <t>2110, 2230, 2300, 2310 (Turnover)</t>
  </si>
  <si>
    <t>Covered in 35.41(a)  (18)</t>
  </si>
  <si>
    <t>Covered in 35.41(a)  (15)</t>
  </si>
  <si>
    <t>Covered in 35.41(a)  (106)</t>
  </si>
  <si>
    <t>Covered in 35.41(a)  (88)</t>
  </si>
  <si>
    <t>2110, 2120, 2121, 2200, 2201, 2220, 2231</t>
  </si>
  <si>
    <t>Covered under 35.2204 (61)</t>
  </si>
  <si>
    <t>Inventory and leak testing  3 years</t>
  </si>
  <si>
    <t>Burden covered in 35.3204(a) &amp; (b)</t>
  </si>
  <si>
    <t>Burden covered in 35.3045(c), (d) &amp; (e)</t>
  </si>
  <si>
    <t>35.3045(a)(2)</t>
  </si>
  <si>
    <t>Inventory and leak testing 3 years</t>
  </si>
  <si>
    <t>Cost @ $274/Hr</t>
  </si>
  <si>
    <t>Cost @ $274/HR</t>
  </si>
  <si>
    <t>5 years after ARSO is removed from license</t>
  </si>
  <si>
    <t>Cost @ $274/Hour</t>
  </si>
  <si>
    <t xml:space="preserve">Table 2 – Reporting Burden for NRC Licensees (3150-0017)  </t>
  </si>
  <si>
    <t>Table 3 – Reporting Burden for NRC Licensees (3150-0120)</t>
  </si>
  <si>
    <t xml:space="preserve">Table 5 – Reporting Burden for Agreement States  Licensees (3150-0017) </t>
  </si>
  <si>
    <t>Table 4 – Reporting Burden for Agreement States  Licensees (3150-0010)</t>
  </si>
  <si>
    <t>Table 6 – Reporting Burden for Agreement States  Licensees (3150-0120)</t>
  </si>
  <si>
    <t>Total Number of Records</t>
  </si>
  <si>
    <t>2110, 2120, 2200, 2210, 2230, 2231, 2240, 2300, 2310</t>
  </si>
  <si>
    <t>Covered in 35.41(a)  (600)</t>
  </si>
  <si>
    <t>Covered in 35.41(a)  (3540)</t>
  </si>
  <si>
    <t>Radiopharmacies (Part 30)</t>
  </si>
  <si>
    <t>2110, 2120, 2121, 2200, 2201, 2220, 2500</t>
  </si>
  <si>
    <t>Total:</t>
  </si>
  <si>
    <t>Number of Respondents NRC</t>
  </si>
  <si>
    <t>Number of Respondents Agreement States</t>
  </si>
  <si>
    <t xml:space="preserve">10 CFR Part 35 (OMB 3150-0010) </t>
  </si>
  <si>
    <t xml:space="preserve">10 CFR Part 30 (OMB 3150-0017) </t>
  </si>
  <si>
    <t xml:space="preserve">Form 313 (OMB 3150-0120) </t>
  </si>
  <si>
    <t>Burden Hours per Record</t>
  </si>
  <si>
    <t>1 </t>
  </si>
  <si>
    <t>3 years </t>
  </si>
  <si>
    <t>Table 7 – Recordkeeping Burden for NRC Licensees for Part 35 (3150-0010)</t>
  </si>
  <si>
    <t>Table 8 – Recordkeeping Burden for NRC Licensees for Part 30 (3150-0010)</t>
  </si>
  <si>
    <t>Table 9 – Recordkeeping Burden for Agreement State Licensees for Part 35 (3150-0010)</t>
  </si>
  <si>
    <t>Table 10 – Recordkeeping Burden for Agreement State Licensees for Part 30 (3150-0017)</t>
  </si>
  <si>
    <t>Reporting Burden</t>
  </si>
  <si>
    <t>Recordkeeping Burden</t>
  </si>
  <si>
    <t>10 CFR Part 30</t>
  </si>
  <si>
    <t>10 CFR Part 35</t>
  </si>
  <si>
    <t>Form 313</t>
  </si>
  <si>
    <r>
      <t>3</t>
    </r>
    <r>
      <rPr>
        <vertAlign val="superscript"/>
        <sz val="11"/>
        <color theme="1"/>
        <rFont val="Arial"/>
        <family val="2"/>
      </rPr>
      <t>rd</t>
    </r>
    <r>
      <rPr>
        <sz val="11"/>
        <color theme="1"/>
        <rFont val="Arial"/>
        <family val="2"/>
      </rPr>
      <t xml:space="preserve"> Party Disclosure Burden</t>
    </r>
  </si>
  <si>
    <t>Annualized Total</t>
  </si>
  <si>
    <t>Table 19 – Total Recurring Annual Burden in Hours for All Licensees</t>
  </si>
  <si>
    <t>Table 17 – Total Recurring Annual Burden in Hours for NRC Licensees</t>
  </si>
  <si>
    <t>Table 18 – Total Recurring Annual Burden in Hours for Agreement State Licensees</t>
  </si>
  <si>
    <t>Responses</t>
  </si>
  <si>
    <t>NRC Licensees</t>
  </si>
  <si>
    <t>Agreement State Licensees</t>
  </si>
  <si>
    <t xml:space="preserve">Table 11 - Third-party Disclosure Burden for NRC Licensees (3150-0010) </t>
  </si>
  <si>
    <t xml:space="preserve">Table 12 - Third-party Disclosure Burden for Agreement State Licensees (3150-0010) </t>
  </si>
  <si>
    <t xml:space="preserve">Table 13 - One-Time Implementation Reporting Burden for NRC Licensees for Form 313 (3150-0120) </t>
  </si>
  <si>
    <t>Table 14 - One-Time Implementation Reporting Burden for Agreement State Licensees for Form 313 (3150-0120)</t>
  </si>
  <si>
    <t>Table 15 - One Time Implementation Recordkeeping Burden for Agreement State Licensees for Part 35 (3150-0010)</t>
  </si>
  <si>
    <t>Table 16 - One-Time Implementation Recordkeeping Burden for NRC Licensees for Part 35 (3150-0010)</t>
  </si>
  <si>
    <t>Table 25 – Total Respondents</t>
  </si>
  <si>
    <t>Table 24 – Total Annual Responses for All Licensees</t>
  </si>
  <si>
    <t>Cost at $274/hr</t>
  </si>
  <si>
    <t>Unduplicated total:</t>
  </si>
  <si>
    <t>Table 23:TOTAL BURDEN FOR PROPOSED RULE</t>
  </si>
  <si>
    <t>NOTE: Grayed numbers indicate new responses to complete NRC Form 313.  Other responses are a reduction in the time associatied with completing the form for existing respondents.</t>
  </si>
  <si>
    <t>Table 20 – Total One-Time Burden in Hours for NRC Licensees (Annualized)</t>
  </si>
  <si>
    <t>Table 21 – Total One-Time Burden in Hours for Agreement State Licensees (Annualized)</t>
  </si>
  <si>
    <t>Table 22 – Total One-Time Burden in Hours for All Licensees (Annualized)</t>
  </si>
  <si>
    <t>The respondents for Part 35 and Form 313 are the same licensees.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</si>
</sst>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0.000"/>
    <numFmt numFmtId="167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vertAlign val="superscript"/>
      <sz val="11"/>
      <color theme="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254">
    <xf numFmtId="0" fontId="0" fillId="0" borderId="0" xfId="0"/>
    <xf numFmtId="0" fontId="13" fillId="0" borderId="0" xfId="0" applyFont="1"/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NumberFormat="1" applyFont="1"/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/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3" fontId="16" fillId="0" borderId="4" xfId="0" applyNumberFormat="1" applyFont="1" applyBorder="1" applyAlignment="1">
      <alignment horizontal="center" vertical="center" wrapText="1"/>
    </xf>
    <xf numFmtId="1" fontId="16" fillId="0" borderId="4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2" fontId="16" fillId="0" borderId="6" xfId="0" applyNumberFormat="1" applyFont="1" applyBorder="1" applyAlignment="1">
      <alignment horizontal="center" vertical="center" wrapText="1"/>
    </xf>
    <xf numFmtId="2" fontId="16" fillId="0" borderId="4" xfId="0" applyNumberFormat="1" applyFont="1" applyBorder="1" applyAlignment="1">
      <alignment horizontal="center" vertical="center" wrapText="1"/>
    </xf>
    <xf numFmtId="2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" fontId="16" fillId="0" borderId="9" xfId="0" applyNumberFormat="1" applyFont="1" applyBorder="1" applyAlignment="1">
      <alignment horizontal="center" vertical="center"/>
    </xf>
    <xf numFmtId="0" fontId="13" fillId="0" borderId="3" xfId="0" applyFont="1" applyBorder="1"/>
    <xf numFmtId="49" fontId="16" fillId="0" borderId="3" xfId="0" applyNumberFormat="1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1" fontId="13" fillId="0" borderId="0" xfId="0" applyNumberFormat="1" applyFont="1" applyBorder="1" applyAlignment="1">
      <alignment horizontal="center" vertical="center"/>
    </xf>
    <xf numFmtId="1" fontId="13" fillId="0" borderId="0" xfId="0" applyNumberFormat="1" applyFont="1" applyBorder="1"/>
    <xf numFmtId="0" fontId="16" fillId="0" borderId="0" xfId="0" applyFont="1" applyBorder="1" applyAlignment="1">
      <alignment horizontal="center" vertical="center" wrapText="1"/>
    </xf>
    <xf numFmtId="1" fontId="16" fillId="0" borderId="0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1" fontId="13" fillId="0" borderId="8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2" fontId="16" fillId="0" borderId="0" xfId="0" applyNumberFormat="1" applyFont="1" applyBorder="1" applyAlignment="1">
      <alignment horizontal="center" vertical="center" wrapText="1"/>
    </xf>
    <xf numFmtId="2" fontId="13" fillId="0" borderId="0" xfId="0" applyNumberFormat="1" applyFont="1"/>
    <xf numFmtId="0" fontId="10" fillId="0" borderId="4" xfId="0" applyFont="1" applyBorder="1" applyAlignment="1">
      <alignment horizontal="center" vertical="center" wrapText="1"/>
    </xf>
    <xf numFmtId="166" fontId="16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166" fontId="16" fillId="0" borderId="9" xfId="0" applyNumberFormat="1" applyFont="1" applyBorder="1" applyAlignment="1">
      <alignment horizontal="center" vertical="center" wrapText="1"/>
    </xf>
    <xf numFmtId="2" fontId="16" fillId="0" borderId="9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/>
    <xf numFmtId="0" fontId="8" fillId="0" borderId="3" xfId="0" applyFont="1" applyBorder="1" applyAlignment="1">
      <alignment horizontal="center" vertical="center" wrapText="1"/>
    </xf>
    <xf numFmtId="1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16" fillId="0" borderId="0" xfId="0" applyNumberFormat="1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 wrapText="1"/>
    </xf>
    <xf numFmtId="2" fontId="16" fillId="0" borderId="4" xfId="1" applyNumberFormat="1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 wrapText="1"/>
    </xf>
    <xf numFmtId="1" fontId="13" fillId="0" borderId="0" xfId="0" applyNumberFormat="1" applyFont="1"/>
    <xf numFmtId="3" fontId="16" fillId="0" borderId="0" xfId="0" applyNumberFormat="1" applyFont="1" applyBorder="1" applyAlignment="1">
      <alignment horizontal="center" vertical="center" wrapText="1"/>
    </xf>
    <xf numFmtId="3" fontId="13" fillId="0" borderId="0" xfId="0" applyNumberFormat="1" applyFont="1"/>
    <xf numFmtId="3" fontId="16" fillId="0" borderId="0" xfId="1" applyNumberFormat="1" applyFont="1" applyBorder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/>
    </xf>
    <xf numFmtId="3" fontId="16" fillId="0" borderId="4" xfId="1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16" fillId="0" borderId="4" xfId="0" applyNumberFormat="1" applyFont="1" applyBorder="1" applyAlignment="1">
      <alignment horizontal="center" vertical="center" wrapText="1"/>
    </xf>
    <xf numFmtId="4" fontId="13" fillId="0" borderId="0" xfId="0" applyNumberFormat="1" applyFont="1"/>
    <xf numFmtId="1" fontId="8" fillId="0" borderId="4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1" fontId="16" fillId="0" borderId="9" xfId="0" applyNumberFormat="1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 wrapText="1"/>
    </xf>
    <xf numFmtId="4" fontId="16" fillId="0" borderId="6" xfId="0" applyNumberFormat="1" applyFon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2" fontId="16" fillId="0" borderId="0" xfId="1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3" fontId="8" fillId="0" borderId="4" xfId="1" applyNumberFormat="1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3" fontId="16" fillId="0" borderId="6" xfId="0" applyNumberFormat="1" applyFont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 vertical="center" wrapText="1"/>
    </xf>
    <xf numFmtId="4" fontId="16" fillId="0" borderId="4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3" fontId="0" fillId="0" borderId="0" xfId="0" applyNumberFormat="1"/>
    <xf numFmtId="4" fontId="8" fillId="0" borderId="4" xfId="1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7" fillId="3" borderId="4" xfId="0" applyFont="1" applyFill="1" applyBorder="1" applyAlignment="1">
      <alignment horizontal="right" vertical="center" wrapText="1"/>
    </xf>
    <xf numFmtId="3" fontId="7" fillId="3" borderId="4" xfId="0" applyNumberFormat="1" applyFont="1" applyFill="1" applyBorder="1" applyAlignment="1">
      <alignment horizontal="right" vertical="center" wrapText="1"/>
    </xf>
    <xf numFmtId="164" fontId="16" fillId="0" borderId="4" xfId="0" applyNumberFormat="1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8" fillId="0" borderId="9" xfId="0" applyNumberFormat="1" applyFont="1" applyBorder="1" applyAlignment="1">
      <alignment horizontal="center" vertical="center" wrapText="1"/>
    </xf>
    <xf numFmtId="164" fontId="16" fillId="0" borderId="4" xfId="1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4" fontId="13" fillId="0" borderId="0" xfId="0" applyNumberFormat="1" applyFont="1"/>
    <xf numFmtId="164" fontId="16" fillId="0" borderId="0" xfId="1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 wrapText="1"/>
    </xf>
    <xf numFmtId="164" fontId="9" fillId="0" borderId="4" xfId="1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164" fontId="8" fillId="0" borderId="4" xfId="1" applyNumberFormat="1" applyFont="1" applyBorder="1" applyAlignment="1">
      <alignment horizontal="center" vertical="center" wrapText="1"/>
    </xf>
    <xf numFmtId="164" fontId="21" fillId="0" borderId="4" xfId="1" applyNumberFormat="1" applyFont="1" applyBorder="1" applyAlignment="1">
      <alignment horizontal="center" vertical="center" wrapText="1"/>
    </xf>
    <xf numFmtId="164" fontId="0" fillId="0" borderId="0" xfId="0" applyNumberFormat="1"/>
    <xf numFmtId="0" fontId="8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8" fillId="0" borderId="8" xfId="0" applyFont="1" applyBorder="1" applyAlignment="1">
      <alignment wrapText="1"/>
    </xf>
    <xf numFmtId="1" fontId="8" fillId="0" borderId="8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wrapText="1"/>
    </xf>
    <xf numFmtId="0" fontId="13" fillId="0" borderId="8" xfId="0" applyFont="1" applyBorder="1" applyAlignment="1">
      <alignment horizontal="center" vertical="center" wrapText="1"/>
    </xf>
    <xf numFmtId="3" fontId="13" fillId="0" borderId="8" xfId="0" applyNumberFormat="1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 vertical="center" wrapText="1"/>
    </xf>
    <xf numFmtId="2" fontId="13" fillId="0" borderId="8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2" fontId="13" fillId="0" borderId="12" xfId="0" applyNumberFormat="1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2" fontId="13" fillId="0" borderId="0" xfId="0" applyNumberFormat="1" applyFont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3" fontId="8" fillId="4" borderId="4" xfId="0" applyNumberFormat="1" applyFont="1" applyFill="1" applyBorder="1" applyAlignment="1">
      <alignment horizontal="center" vertical="center" wrapText="1"/>
    </xf>
    <xf numFmtId="0" fontId="3" fillId="0" borderId="0" xfId="0" applyFont="1"/>
    <xf numFmtId="167" fontId="7" fillId="0" borderId="4" xfId="2" applyNumberFormat="1" applyFont="1" applyBorder="1" applyAlignment="1">
      <alignment horizontal="right" vertical="center" wrapText="1"/>
    </xf>
    <xf numFmtId="167" fontId="7" fillId="2" borderId="4" xfId="2" applyNumberFormat="1" applyFont="1" applyFill="1" applyBorder="1" applyAlignment="1">
      <alignment horizontal="right" vertical="center" wrapText="1"/>
    </xf>
    <xf numFmtId="0" fontId="2" fillId="0" borderId="0" xfId="0" applyFont="1"/>
    <xf numFmtId="3" fontId="16" fillId="5" borderId="4" xfId="1" applyNumberFormat="1" applyFont="1" applyFill="1" applyBorder="1" applyAlignment="1">
      <alignment horizontal="center" vertical="center" wrapText="1"/>
    </xf>
    <xf numFmtId="3" fontId="8" fillId="6" borderId="4" xfId="0" applyNumberFormat="1" applyFont="1" applyFill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/>
    </xf>
    <xf numFmtId="164" fontId="8" fillId="0" borderId="8" xfId="1" applyNumberFormat="1" applyFont="1" applyBorder="1" applyAlignment="1">
      <alignment horizontal="center" vertical="center"/>
    </xf>
    <xf numFmtId="0" fontId="8" fillId="0" borderId="0" xfId="0" applyFont="1"/>
    <xf numFmtId="0" fontId="17" fillId="0" borderId="0" xfId="0" applyFont="1"/>
    <xf numFmtId="0" fontId="0" fillId="0" borderId="0" xfId="0" applyFill="1"/>
    <xf numFmtId="0" fontId="5" fillId="0" borderId="8" xfId="0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right" vertical="center" wrapText="1"/>
    </xf>
    <xf numFmtId="2" fontId="5" fillId="0" borderId="4" xfId="0" applyNumberFormat="1" applyFont="1" applyFill="1" applyBorder="1" applyAlignment="1">
      <alignment horizontal="right" vertical="center" wrapText="1"/>
    </xf>
    <xf numFmtId="164" fontId="4" fillId="0" borderId="8" xfId="0" applyNumberFormat="1" applyFont="1" applyFill="1" applyBorder="1"/>
    <xf numFmtId="0" fontId="17" fillId="0" borderId="3" xfId="0" applyFont="1" applyFill="1" applyBorder="1" applyAlignment="1">
      <alignment horizontal="center" vertical="center" wrapText="1"/>
    </xf>
    <xf numFmtId="4" fontId="0" fillId="0" borderId="0" xfId="0" applyNumberFormat="1" applyFill="1" applyAlignment="1">
      <alignment horizontal="right"/>
    </xf>
    <xf numFmtId="0" fontId="4" fillId="0" borderId="0" xfId="0" applyFont="1" applyFill="1"/>
    <xf numFmtId="164" fontId="4" fillId="0" borderId="0" xfId="1" applyNumberFormat="1" applyFont="1" applyFill="1"/>
    <xf numFmtId="0" fontId="24" fillId="0" borderId="0" xfId="0" applyFont="1" applyFill="1" applyAlignment="1">
      <alignment vertical="center"/>
    </xf>
    <xf numFmtId="4" fontId="5" fillId="0" borderId="9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4" fontId="4" fillId="0" borderId="8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4" fontId="4" fillId="0" borderId="4" xfId="0" applyNumberFormat="1" applyFont="1" applyFill="1" applyBorder="1" applyAlignment="1">
      <alignment horizontal="right" vertical="center" wrapText="1"/>
    </xf>
    <xf numFmtId="4" fontId="4" fillId="0" borderId="8" xfId="0" applyNumberFormat="1" applyFont="1" applyFill="1" applyBorder="1" applyAlignment="1">
      <alignment horizontal="right"/>
    </xf>
    <xf numFmtId="0" fontId="15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164" fontId="16" fillId="0" borderId="2" xfId="0" applyNumberFormat="1" applyFont="1" applyBorder="1" applyAlignment="1">
      <alignment horizontal="center" vertical="center" wrapText="1"/>
    </xf>
    <xf numFmtId="2" fontId="15" fillId="0" borderId="0" xfId="0" applyNumberFormat="1" applyFont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49" fontId="16" fillId="0" borderId="5" xfId="0" applyNumberFormat="1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1" fontId="16" fillId="0" borderId="7" xfId="0" applyNumberFormat="1" applyFont="1" applyBorder="1" applyAlignment="1">
      <alignment horizontal="center" vertical="center" wrapText="1"/>
    </xf>
    <xf numFmtId="1" fontId="16" fillId="0" borderId="5" xfId="0" applyNumberFormat="1" applyFont="1" applyBorder="1" applyAlignment="1">
      <alignment horizontal="center" vertical="center" wrapText="1"/>
    </xf>
    <xf numFmtId="1" fontId="16" fillId="0" borderId="3" xfId="0" applyNumberFormat="1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164" fontId="16" fillId="0" borderId="5" xfId="0" applyNumberFormat="1" applyFont="1" applyBorder="1" applyAlignment="1">
      <alignment horizontal="center" vertical="center" wrapText="1"/>
    </xf>
    <xf numFmtId="164" fontId="16" fillId="0" borderId="3" xfId="0" applyNumberFormat="1" applyFont="1" applyBorder="1" applyAlignment="1">
      <alignment horizontal="center" vertical="center" wrapText="1"/>
    </xf>
    <xf numFmtId="0" fontId="16" fillId="0" borderId="7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164" fontId="21" fillId="0" borderId="7" xfId="0" applyNumberFormat="1" applyFont="1" applyBorder="1" applyAlignment="1">
      <alignment horizontal="center" vertical="center" wrapText="1"/>
    </xf>
    <xf numFmtId="164" fontId="21" fillId="0" borderId="3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164" fontId="8" fillId="0" borderId="7" xfId="0" applyNumberFormat="1" applyFont="1" applyBorder="1" applyAlignment="1">
      <alignment vertical="center" wrapText="1"/>
    </xf>
    <xf numFmtId="164" fontId="8" fillId="0" borderId="3" xfId="0" applyNumberFormat="1" applyFont="1" applyBorder="1" applyAlignment="1">
      <alignment vertical="center" wrapText="1"/>
    </xf>
    <xf numFmtId="49" fontId="1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2" fontId="16" fillId="0" borderId="7" xfId="0" applyNumberFormat="1" applyFont="1" applyBorder="1" applyAlignment="1">
      <alignment horizontal="center" vertical="center" wrapText="1"/>
    </xf>
    <xf numFmtId="2" fontId="16" fillId="0" borderId="5" xfId="0" applyNumberFormat="1" applyFont="1" applyBorder="1" applyAlignment="1">
      <alignment horizontal="center" vertical="center" wrapText="1"/>
    </xf>
    <xf numFmtId="2" fontId="16" fillId="0" borderId="3" xfId="0" applyNumberFormat="1" applyFont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/>
    </xf>
    <xf numFmtId="0" fontId="17" fillId="0" borderId="14" xfId="0" applyFont="1" applyFill="1" applyBorder="1" applyAlignment="1">
      <alignment horizontal="center"/>
    </xf>
    <xf numFmtId="0" fontId="17" fillId="0" borderId="10" xfId="0" applyFont="1" applyFill="1" applyBorder="1" applyAlignment="1">
      <alignment horizontal="center"/>
    </xf>
    <xf numFmtId="0" fontId="17" fillId="0" borderId="11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/>
    </xf>
    <xf numFmtId="0" fontId="17" fillId="0" borderId="12" xfId="0" applyFont="1" applyFill="1" applyBorder="1" applyAlignment="1">
      <alignment horizontal="center"/>
    </xf>
    <xf numFmtId="0" fontId="17" fillId="0" borderId="9" xfId="0" applyFont="1" applyFill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3" borderId="11" xfId="0" applyFont="1" applyFill="1" applyBorder="1" applyAlignment="1">
      <alignment horizontal="center"/>
    </xf>
    <xf numFmtId="0" fontId="17" fillId="3" borderId="12" xfId="0" applyFont="1" applyFill="1" applyBorder="1" applyAlignment="1">
      <alignment horizontal="center"/>
    </xf>
    <xf numFmtId="0" fontId="17" fillId="3" borderId="9" xfId="0" applyFont="1" applyFill="1" applyBorder="1" applyAlignment="1">
      <alignment horizontal="center"/>
    </xf>
    <xf numFmtId="3" fontId="17" fillId="3" borderId="7" xfId="0" applyNumberFormat="1" applyFont="1" applyFill="1" applyBorder="1" applyAlignment="1">
      <alignment horizontal="center" vertical="center" wrapText="1"/>
    </xf>
    <xf numFmtId="3" fontId="17" fillId="3" borderId="5" xfId="0" applyNumberFormat="1" applyFont="1" applyFill="1" applyBorder="1" applyAlignment="1">
      <alignment horizontal="center" vertical="center" wrapText="1"/>
    </xf>
    <xf numFmtId="3" fontId="17" fillId="3" borderId="3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CC"/>
      <color rgb="FFCC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I20" sqref="I20"/>
    </sheetView>
  </sheetViews>
  <sheetFormatPr defaultColWidth="9.109375" defaultRowHeight="13.8" x14ac:dyDescent="0.25"/>
  <cols>
    <col min="1" max="1" width="55.33203125" style="1" customWidth="1"/>
    <col min="2" max="4" width="9.109375" style="1"/>
    <col min="5" max="5" width="10.6640625" style="1" customWidth="1"/>
    <col min="6" max="6" width="11.33203125" style="1" customWidth="1"/>
    <col min="7" max="7" width="10.6640625" style="1" customWidth="1"/>
    <col min="8" max="16384" width="9.109375" style="1"/>
  </cols>
  <sheetData>
    <row r="1" spans="1:7" ht="27.6" x14ac:dyDescent="0.25">
      <c r="A1" s="3" t="s">
        <v>0</v>
      </c>
      <c r="B1" s="5" t="s">
        <v>1</v>
      </c>
      <c r="C1" s="3" t="s">
        <v>2</v>
      </c>
      <c r="D1" s="3" t="s">
        <v>3</v>
      </c>
      <c r="E1" s="5" t="s">
        <v>4</v>
      </c>
      <c r="F1" s="5" t="s">
        <v>5</v>
      </c>
      <c r="G1" s="5" t="s">
        <v>6</v>
      </c>
    </row>
    <row r="2" spans="1:7" x14ac:dyDescent="0.25">
      <c r="A2" s="3" t="s">
        <v>7</v>
      </c>
      <c r="B2" s="3">
        <v>2110</v>
      </c>
      <c r="C2" s="3">
        <v>23</v>
      </c>
      <c r="D2" s="3">
        <v>44</v>
      </c>
      <c r="E2" s="3">
        <v>67</v>
      </c>
      <c r="F2" s="6">
        <v>395.3</v>
      </c>
      <c r="G2" s="7">
        <v>462.3</v>
      </c>
    </row>
    <row r="3" spans="1:7" x14ac:dyDescent="0.25">
      <c r="A3" s="3" t="s">
        <v>8</v>
      </c>
      <c r="B3" s="3">
        <v>2120</v>
      </c>
      <c r="C3" s="3">
        <v>257</v>
      </c>
      <c r="D3" s="3">
        <v>81</v>
      </c>
      <c r="E3" s="3">
        <v>338</v>
      </c>
      <c r="F3" s="6">
        <v>1994.2</v>
      </c>
      <c r="G3" s="7">
        <v>2332.1999999999998</v>
      </c>
    </row>
    <row r="4" spans="1:7" x14ac:dyDescent="0.25">
      <c r="A4" s="3" t="s">
        <v>80</v>
      </c>
      <c r="B4" s="3">
        <v>2121</v>
      </c>
      <c r="C4" s="3">
        <v>145</v>
      </c>
      <c r="D4" s="3">
        <v>13</v>
      </c>
      <c r="E4" s="3">
        <v>158</v>
      </c>
      <c r="F4" s="6">
        <v>932.2</v>
      </c>
      <c r="G4" s="7">
        <v>1090.2</v>
      </c>
    </row>
    <row r="5" spans="1:7" x14ac:dyDescent="0.25">
      <c r="A5" s="3" t="s">
        <v>9</v>
      </c>
      <c r="B5" s="3">
        <v>2200</v>
      </c>
      <c r="C5" s="3">
        <v>58</v>
      </c>
      <c r="D5" s="3">
        <v>0</v>
      </c>
      <c r="E5" s="3">
        <v>58</v>
      </c>
      <c r="F5" s="6">
        <v>342.20000000000005</v>
      </c>
      <c r="G5" s="7">
        <v>400.20000000000005</v>
      </c>
    </row>
    <row r="6" spans="1:7" x14ac:dyDescent="0.25">
      <c r="A6" s="3" t="s">
        <v>10</v>
      </c>
      <c r="B6" s="3">
        <v>2201</v>
      </c>
      <c r="C6" s="3">
        <v>286</v>
      </c>
      <c r="D6" s="3">
        <v>0</v>
      </c>
      <c r="E6" s="3">
        <v>286</v>
      </c>
      <c r="F6" s="6">
        <v>1687.4</v>
      </c>
      <c r="G6" s="7">
        <v>1973.4</v>
      </c>
    </row>
    <row r="7" spans="1:7" x14ac:dyDescent="0.25">
      <c r="A7" s="3" t="s">
        <v>11</v>
      </c>
      <c r="B7" s="3">
        <v>2210</v>
      </c>
      <c r="C7" s="3">
        <v>14</v>
      </c>
      <c r="D7" s="3">
        <v>0</v>
      </c>
      <c r="E7" s="3">
        <v>14</v>
      </c>
      <c r="F7" s="6">
        <v>82.600000000000009</v>
      </c>
      <c r="G7" s="7">
        <v>96.600000000000009</v>
      </c>
    </row>
    <row r="8" spans="1:7" x14ac:dyDescent="0.25">
      <c r="A8" s="3" t="s">
        <v>12</v>
      </c>
      <c r="B8" s="3">
        <v>2220</v>
      </c>
      <c r="C8" s="3">
        <v>41</v>
      </c>
      <c r="D8" s="3">
        <v>0</v>
      </c>
      <c r="E8" s="3">
        <v>41</v>
      </c>
      <c r="F8" s="6">
        <v>241.9</v>
      </c>
      <c r="G8" s="7">
        <v>282.89999999999998</v>
      </c>
    </row>
    <row r="9" spans="1:7" x14ac:dyDescent="0.25">
      <c r="A9" s="3" t="s">
        <v>13</v>
      </c>
      <c r="B9" s="3">
        <v>2230</v>
      </c>
      <c r="C9" s="3">
        <v>85</v>
      </c>
      <c r="D9" s="3">
        <v>0</v>
      </c>
      <c r="E9" s="3">
        <v>85</v>
      </c>
      <c r="F9" s="6">
        <v>501.50000000000006</v>
      </c>
      <c r="G9" s="7">
        <v>586.5</v>
      </c>
    </row>
    <row r="10" spans="1:7" x14ac:dyDescent="0.25">
      <c r="A10" s="3" t="s">
        <v>14</v>
      </c>
      <c r="B10" s="3">
        <v>2231</v>
      </c>
      <c r="C10" s="3">
        <v>2</v>
      </c>
      <c r="D10" s="3">
        <v>0</v>
      </c>
      <c r="E10" s="3">
        <v>2</v>
      </c>
      <c r="F10" s="6">
        <v>11.8</v>
      </c>
      <c r="G10" s="7">
        <v>13.8</v>
      </c>
    </row>
    <row r="11" spans="1:7" x14ac:dyDescent="0.25">
      <c r="A11" s="3" t="s">
        <v>15</v>
      </c>
      <c r="B11" s="3">
        <v>2240</v>
      </c>
      <c r="C11" s="3">
        <v>26</v>
      </c>
      <c r="D11" s="3">
        <v>0</v>
      </c>
      <c r="E11" s="3">
        <v>26</v>
      </c>
      <c r="F11" s="6">
        <v>153.4</v>
      </c>
      <c r="G11" s="7">
        <v>179.4</v>
      </c>
    </row>
    <row r="12" spans="1:7" x14ac:dyDescent="0.25">
      <c r="A12" s="3" t="s">
        <v>16</v>
      </c>
      <c r="B12" s="3">
        <v>2300</v>
      </c>
      <c r="C12" s="3">
        <v>2</v>
      </c>
      <c r="D12" s="3">
        <v>0</v>
      </c>
      <c r="E12" s="3">
        <v>2</v>
      </c>
      <c r="F12" s="6">
        <v>12</v>
      </c>
      <c r="G12" s="7">
        <v>0</v>
      </c>
    </row>
    <row r="13" spans="1:7" x14ac:dyDescent="0.25">
      <c r="A13" s="3" t="s">
        <v>17</v>
      </c>
      <c r="B13" s="3">
        <v>2310</v>
      </c>
      <c r="C13" s="3">
        <v>8</v>
      </c>
      <c r="D13" s="3">
        <v>0</v>
      </c>
      <c r="E13" s="3">
        <v>8</v>
      </c>
      <c r="F13" s="6">
        <v>47.2</v>
      </c>
      <c r="G13" s="7">
        <v>55.2</v>
      </c>
    </row>
    <row r="14" spans="1:7" x14ac:dyDescent="0.25">
      <c r="A14" s="3" t="s">
        <v>18</v>
      </c>
      <c r="B14" s="3"/>
      <c r="C14" s="3">
        <v>947</v>
      </c>
      <c r="D14" s="3">
        <v>138</v>
      </c>
      <c r="E14" s="3">
        <v>1085</v>
      </c>
      <c r="F14" s="6">
        <v>6401</v>
      </c>
      <c r="G14" s="7" t="s">
        <v>19</v>
      </c>
    </row>
    <row r="15" spans="1:7" x14ac:dyDescent="0.25">
      <c r="A15" s="3" t="s">
        <v>20</v>
      </c>
      <c r="B15" s="3"/>
      <c r="C15" s="3"/>
      <c r="D15" s="3"/>
      <c r="E15" s="3" t="s">
        <v>19</v>
      </c>
      <c r="F15" s="6" t="s">
        <v>19</v>
      </c>
      <c r="G15" s="7">
        <v>7468</v>
      </c>
    </row>
    <row r="16" spans="1:7" s="2" customFormat="1" x14ac:dyDescent="0.25">
      <c r="A16" s="26"/>
      <c r="B16" s="26"/>
      <c r="C16" s="26"/>
      <c r="D16" s="26"/>
      <c r="E16" s="26"/>
      <c r="F16" s="27"/>
      <c r="G16" s="28"/>
    </row>
    <row r="18" spans="1:9" x14ac:dyDescent="0.25">
      <c r="A18" s="2" t="s">
        <v>21</v>
      </c>
    </row>
    <row r="19" spans="1:9" x14ac:dyDescent="0.25">
      <c r="A19" s="4" t="s">
        <v>22</v>
      </c>
      <c r="I19" s="67">
        <f>SUM(G15,G23)</f>
        <v>7827</v>
      </c>
    </row>
    <row r="20" spans="1:9" x14ac:dyDescent="0.25">
      <c r="A20" s="2" t="s">
        <v>23</v>
      </c>
    </row>
    <row r="23" spans="1:9" s="2" customFormat="1" x14ac:dyDescent="0.25">
      <c r="A23" s="2" t="s">
        <v>150</v>
      </c>
      <c r="B23" s="2">
        <v>2500</v>
      </c>
      <c r="C23" s="2">
        <v>52</v>
      </c>
      <c r="D23" s="2">
        <v>0</v>
      </c>
      <c r="E23" s="2">
        <v>52</v>
      </c>
      <c r="F23" s="2">
        <v>307</v>
      </c>
      <c r="G23" s="2">
        <v>359</v>
      </c>
    </row>
  </sheetData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H29"/>
  <sheetViews>
    <sheetView workbookViewId="0">
      <selection activeCell="B7" sqref="B7"/>
    </sheetView>
  </sheetViews>
  <sheetFormatPr defaultRowHeight="14.4" x14ac:dyDescent="0.3"/>
  <cols>
    <col min="1" max="1" width="18.88671875" style="148" customWidth="1"/>
    <col min="2" max="7" width="16.44140625" customWidth="1"/>
    <col min="8" max="8" width="8.88671875" style="100"/>
  </cols>
  <sheetData>
    <row r="1" spans="1:8" ht="15" thickBot="1" x14ac:dyDescent="0.35">
      <c r="B1" s="242" t="s">
        <v>185</v>
      </c>
      <c r="C1" s="243"/>
      <c r="D1" s="243"/>
      <c r="E1" s="243"/>
      <c r="F1" s="243"/>
      <c r="G1" s="243"/>
      <c r="H1" s="244"/>
    </row>
    <row r="2" spans="1:8" ht="15" thickBot="1" x14ac:dyDescent="0.35">
      <c r="B2" s="245" t="s">
        <v>176</v>
      </c>
      <c r="C2" s="246"/>
      <c r="D2" s="247"/>
      <c r="E2" s="239" t="s">
        <v>177</v>
      </c>
      <c r="F2" s="240"/>
      <c r="G2" s="241"/>
      <c r="H2" s="248" t="s">
        <v>20</v>
      </c>
    </row>
    <row r="3" spans="1:8" s="98" customFormat="1" ht="14.4" customHeight="1" x14ac:dyDescent="0.3">
      <c r="A3" s="232"/>
      <c r="B3" s="236" t="s">
        <v>175</v>
      </c>
      <c r="C3" s="236" t="s">
        <v>45</v>
      </c>
      <c r="D3" s="236" t="s">
        <v>37</v>
      </c>
      <c r="E3" s="251" t="s">
        <v>175</v>
      </c>
      <c r="F3" s="251" t="s">
        <v>45</v>
      </c>
      <c r="G3" s="251" t="s">
        <v>37</v>
      </c>
      <c r="H3" s="249"/>
    </row>
    <row r="4" spans="1:8" s="98" customFormat="1" x14ac:dyDescent="0.3">
      <c r="A4" s="233"/>
      <c r="B4" s="237"/>
      <c r="C4" s="237"/>
      <c r="D4" s="237"/>
      <c r="E4" s="252"/>
      <c r="F4" s="252"/>
      <c r="G4" s="252"/>
      <c r="H4" s="249"/>
    </row>
    <row r="5" spans="1:8" s="98" customFormat="1" ht="15" thickBot="1" x14ac:dyDescent="0.35">
      <c r="A5" s="234"/>
      <c r="B5" s="238"/>
      <c r="C5" s="238"/>
      <c r="D5" s="238"/>
      <c r="E5" s="253"/>
      <c r="F5" s="253"/>
      <c r="G5" s="253"/>
      <c r="H5" s="250"/>
    </row>
    <row r="6" spans="1:8" ht="28.2" thickBot="1" x14ac:dyDescent="0.35">
      <c r="A6" s="114" t="s">
        <v>156</v>
      </c>
      <c r="B6" s="117">
        <f>'TBL 1, 2 &amp; 3 NRC Reporting '!E20</f>
        <v>1</v>
      </c>
      <c r="C6" s="116">
        <f>'TBL 7,8 NRC RecordKeeping'!C23</f>
        <v>52</v>
      </c>
      <c r="D6" s="117">
        <f>SUM(B6:C6)</f>
        <v>53</v>
      </c>
      <c r="E6" s="113">
        <f>'TBL 4, 5 &amp; 6 AS Reporting'!E20</f>
        <v>6</v>
      </c>
      <c r="F6" s="112">
        <f>'TBL 9,10 AS RecordKeeping'!C23</f>
        <v>307</v>
      </c>
      <c r="G6" s="112">
        <f>SUM(E6:F6)</f>
        <v>313</v>
      </c>
      <c r="H6" s="117">
        <f>SUM(D6 +G6)</f>
        <v>366</v>
      </c>
    </row>
    <row r="7" spans="1:8" ht="28.2" thickBot="1" x14ac:dyDescent="0.35">
      <c r="A7" s="114" t="s">
        <v>155</v>
      </c>
      <c r="B7" s="117">
        <f>SUM('TBL 1, 2 &amp; 3 NRC Reporting '!E13,'TBL 11,12 3rd Party'!E6)</f>
        <v>1063</v>
      </c>
      <c r="C7" s="116">
        <f>'TBL 7,8 NRC RecordKeeping'!C17</f>
        <v>141</v>
      </c>
      <c r="D7" s="117">
        <f t="shared" ref="D7:D8" si="0">SUM(B7:C7)</f>
        <v>1204</v>
      </c>
      <c r="E7" s="113">
        <f>SUM('TBL 4, 5 &amp; 6 AS Reporting'!E13,'TBL 11,12 3rd Party'!E13)</f>
        <v>6273</v>
      </c>
      <c r="F7" s="112">
        <f>'TBL 9,10 AS RecordKeeping'!C17</f>
        <v>824</v>
      </c>
      <c r="G7" s="112">
        <f t="shared" ref="G7:G8" si="1">SUM(E7:F7)</f>
        <v>7097</v>
      </c>
      <c r="H7" s="117">
        <f>SUM(D7 +G7)</f>
        <v>8301</v>
      </c>
    </row>
    <row r="8" spans="1:8" ht="28.2" thickBot="1" x14ac:dyDescent="0.35">
      <c r="A8" s="114" t="s">
        <v>157</v>
      </c>
      <c r="B8" s="117">
        <f>SUM('TBL 1, 2 &amp; 3 NRC Reporting '!E52,'TBL 13,14 One time Reporting'!E8)</f>
        <v>541</v>
      </c>
      <c r="C8" s="116">
        <v>0</v>
      </c>
      <c r="D8" s="117">
        <f t="shared" si="0"/>
        <v>541</v>
      </c>
      <c r="E8" s="113">
        <f>SUM('TBL 4, 5 &amp; 6 AS Reporting'!E52,'TBL 13,14 One time Reporting'!E15)</f>
        <v>3184</v>
      </c>
      <c r="F8" s="112">
        <v>0</v>
      </c>
      <c r="G8" s="112">
        <f t="shared" si="1"/>
        <v>3184</v>
      </c>
      <c r="H8" s="117">
        <f>SUM(D8 +G8)</f>
        <v>3725</v>
      </c>
    </row>
    <row r="9" spans="1:8" ht="15" thickBot="1" x14ac:dyDescent="0.35">
      <c r="A9" s="115" t="s">
        <v>152</v>
      </c>
      <c r="B9" s="116"/>
      <c r="C9" s="116"/>
      <c r="D9" s="117">
        <f>SUM(D6:D8)</f>
        <v>1798</v>
      </c>
      <c r="E9" s="112"/>
      <c r="F9" s="112"/>
      <c r="G9" s="113">
        <f>SUM(G6:G8)</f>
        <v>10594</v>
      </c>
      <c r="H9" s="117">
        <f>SUM(H6:H8)</f>
        <v>12392</v>
      </c>
    </row>
    <row r="11" spans="1:8" ht="15" thickBot="1" x14ac:dyDescent="0.35">
      <c r="C11" s="99"/>
    </row>
    <row r="12" spans="1:8" ht="15" thickBot="1" x14ac:dyDescent="0.35">
      <c r="A12" s="239" t="s">
        <v>184</v>
      </c>
      <c r="B12" s="240"/>
      <c r="C12" s="240"/>
      <c r="D12" s="241"/>
    </row>
    <row r="13" spans="1:8" ht="14.4" customHeight="1" x14ac:dyDescent="0.3">
      <c r="A13" s="232"/>
      <c r="B13" s="235" t="s">
        <v>153</v>
      </c>
      <c r="C13" s="235" t="s">
        <v>154</v>
      </c>
      <c r="D13" s="232" t="s">
        <v>37</v>
      </c>
    </row>
    <row r="14" spans="1:8" x14ac:dyDescent="0.3">
      <c r="A14" s="233"/>
      <c r="B14" s="233"/>
      <c r="C14" s="233"/>
      <c r="D14" s="233"/>
    </row>
    <row r="15" spans="1:8" ht="24" customHeight="1" thickBot="1" x14ac:dyDescent="0.35">
      <c r="A15" s="234"/>
      <c r="B15" s="234"/>
      <c r="C15" s="234"/>
      <c r="D15" s="234"/>
    </row>
    <row r="16" spans="1:8" ht="28.2" thickBot="1" x14ac:dyDescent="0.35">
      <c r="A16" s="114" t="s">
        <v>156</v>
      </c>
      <c r="B16" s="112">
        <v>52</v>
      </c>
      <c r="C16" s="112">
        <v>307</v>
      </c>
      <c r="D16" s="151">
        <f>SUM(B16:C16)</f>
        <v>359</v>
      </c>
    </row>
    <row r="17" spans="1:8" ht="28.2" thickBot="1" x14ac:dyDescent="0.35">
      <c r="A17" s="114" t="s">
        <v>155</v>
      </c>
      <c r="B17" s="113">
        <v>1085</v>
      </c>
      <c r="C17" s="113">
        <v>6401</v>
      </c>
      <c r="D17" s="151">
        <f>SUM(B17:C17)</f>
        <v>7486</v>
      </c>
    </row>
    <row r="18" spans="1:8" ht="28.2" thickBot="1" x14ac:dyDescent="0.35">
      <c r="A18" s="114" t="s">
        <v>157</v>
      </c>
      <c r="B18" s="113">
        <v>1085</v>
      </c>
      <c r="C18" s="113">
        <v>6401</v>
      </c>
      <c r="D18" s="151">
        <f>SUM(B18:C18)</f>
        <v>7486</v>
      </c>
    </row>
    <row r="19" spans="1:8" ht="28.2" thickBot="1" x14ac:dyDescent="0.35">
      <c r="A19" s="115" t="s">
        <v>187</v>
      </c>
      <c r="B19" s="112"/>
      <c r="C19" s="112"/>
      <c r="D19" s="152">
        <f>SUM(D16:D17)</f>
        <v>7845</v>
      </c>
    </row>
    <row r="20" spans="1:8" x14ac:dyDescent="0.3">
      <c r="A20" s="161" t="s">
        <v>193</v>
      </c>
    </row>
    <row r="22" spans="1:8" x14ac:dyDescent="0.3">
      <c r="B22" s="100"/>
      <c r="H22"/>
    </row>
    <row r="23" spans="1:8" x14ac:dyDescent="0.3">
      <c r="H23"/>
    </row>
    <row r="24" spans="1:8" x14ac:dyDescent="0.3">
      <c r="H24"/>
    </row>
    <row r="25" spans="1:8" x14ac:dyDescent="0.3">
      <c r="H25"/>
    </row>
    <row r="26" spans="1:8" x14ac:dyDescent="0.3">
      <c r="H26"/>
    </row>
    <row r="27" spans="1:8" x14ac:dyDescent="0.3">
      <c r="H27"/>
    </row>
    <row r="28" spans="1:8" x14ac:dyDescent="0.3">
      <c r="H28"/>
    </row>
    <row r="29" spans="1:8" x14ac:dyDescent="0.3">
      <c r="H29"/>
    </row>
  </sheetData>
  <mergeCells count="16">
    <mergeCell ref="B1:H1"/>
    <mergeCell ref="B2:D2"/>
    <mergeCell ref="E2:G2"/>
    <mergeCell ref="H2:H5"/>
    <mergeCell ref="E3:E5"/>
    <mergeCell ref="F3:F5"/>
    <mergeCell ref="G3:G5"/>
    <mergeCell ref="C3:C5"/>
    <mergeCell ref="D13:D15"/>
    <mergeCell ref="A13:A15"/>
    <mergeCell ref="B13:B15"/>
    <mergeCell ref="C13:C15"/>
    <mergeCell ref="A3:A5"/>
    <mergeCell ref="B3:B5"/>
    <mergeCell ref="D3:D5"/>
    <mergeCell ref="A12:D12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FFFF"/>
  </sheetPr>
  <dimension ref="A1:H60"/>
  <sheetViews>
    <sheetView zoomScaleNormal="100" workbookViewId="0">
      <selection activeCell="F13" sqref="F13"/>
    </sheetView>
  </sheetViews>
  <sheetFormatPr defaultColWidth="9.109375" defaultRowHeight="13.8" x14ac:dyDescent="0.25"/>
  <cols>
    <col min="1" max="1" width="17.33203125" style="1" customWidth="1"/>
    <col min="2" max="2" width="35.88671875" style="2" customWidth="1"/>
    <col min="3" max="3" width="30.88671875" style="1" customWidth="1"/>
    <col min="4" max="4" width="13.33203125" style="69" customWidth="1"/>
    <col min="5" max="5" width="12.33203125" style="69" customWidth="1"/>
    <col min="6" max="6" width="15.6640625" style="38" customWidth="1"/>
    <col min="7" max="7" width="13.6640625" style="38" customWidth="1"/>
    <col min="8" max="8" width="15.33203125" style="120" customWidth="1"/>
    <col min="9" max="16384" width="9.109375" style="1"/>
  </cols>
  <sheetData>
    <row r="1" spans="1:8" x14ac:dyDescent="0.25">
      <c r="A1" s="182" t="s">
        <v>94</v>
      </c>
      <c r="B1" s="182"/>
      <c r="C1" s="182"/>
      <c r="D1" s="182"/>
      <c r="E1" s="182"/>
      <c r="F1" s="182"/>
      <c r="G1" s="182"/>
      <c r="H1" s="184"/>
    </row>
    <row r="2" spans="1:8" ht="14.4" thickBot="1" x14ac:dyDescent="0.3">
      <c r="A2" s="183"/>
      <c r="B2" s="183"/>
      <c r="C2" s="183"/>
      <c r="D2" s="183"/>
      <c r="E2" s="183"/>
      <c r="F2" s="183"/>
      <c r="G2" s="183"/>
      <c r="H2" s="185"/>
    </row>
    <row r="3" spans="1:8" ht="40.200000000000003" thickBot="1" x14ac:dyDescent="0.3">
      <c r="A3" s="8" t="s">
        <v>24</v>
      </c>
      <c r="B3" s="9" t="s">
        <v>73</v>
      </c>
      <c r="C3" s="9" t="s">
        <v>25</v>
      </c>
      <c r="D3" s="10" t="s">
        <v>26</v>
      </c>
      <c r="E3" s="10" t="s">
        <v>27</v>
      </c>
      <c r="F3" s="16" t="s">
        <v>28</v>
      </c>
      <c r="G3" s="16" t="s">
        <v>29</v>
      </c>
      <c r="H3" s="123" t="s">
        <v>137</v>
      </c>
    </row>
    <row r="4" spans="1:8" ht="14.4" thickBot="1" x14ac:dyDescent="0.3">
      <c r="A4" s="8" t="s">
        <v>39</v>
      </c>
      <c r="B4" s="9" t="s">
        <v>38</v>
      </c>
      <c r="C4" s="49">
        <v>37</v>
      </c>
      <c r="D4" s="55">
        <v>1</v>
      </c>
      <c r="E4" s="55">
        <f>(C4*D4)</f>
        <v>37</v>
      </c>
      <c r="F4" s="91">
        <v>0.25</v>
      </c>
      <c r="G4" s="91">
        <f t="shared" ref="G4:G5" si="0">(F4*E4)</f>
        <v>9.25</v>
      </c>
      <c r="H4" s="122">
        <f t="shared" ref="H4:H12" si="1">(G4*274)</f>
        <v>2534.5</v>
      </c>
    </row>
    <row r="5" spans="1:8" s="2" customFormat="1" ht="14.4" thickBot="1" x14ac:dyDescent="0.3">
      <c r="A5" s="8" t="s">
        <v>40</v>
      </c>
      <c r="B5" s="10" t="s">
        <v>41</v>
      </c>
      <c r="C5" s="49">
        <v>507</v>
      </c>
      <c r="D5" s="55">
        <v>2</v>
      </c>
      <c r="E5" s="55">
        <f>(C5*D5)</f>
        <v>1014</v>
      </c>
      <c r="F5" s="91">
        <v>0.25</v>
      </c>
      <c r="G5" s="91">
        <f t="shared" si="0"/>
        <v>253.5</v>
      </c>
      <c r="H5" s="122">
        <f t="shared" si="1"/>
        <v>69459</v>
      </c>
    </row>
    <row r="6" spans="1:8" ht="14.4" thickBot="1" x14ac:dyDescent="0.3">
      <c r="A6" s="8" t="s">
        <v>31</v>
      </c>
      <c r="B6" s="9" t="s">
        <v>42</v>
      </c>
      <c r="C6" s="49" t="s">
        <v>133</v>
      </c>
      <c r="D6" s="55"/>
      <c r="E6" s="55"/>
      <c r="F6" s="91"/>
      <c r="G6" s="91"/>
      <c r="H6" s="122">
        <f t="shared" si="1"/>
        <v>0</v>
      </c>
    </row>
    <row r="7" spans="1:8" ht="27" thickBot="1" x14ac:dyDescent="0.3">
      <c r="A7" s="51" t="s">
        <v>135</v>
      </c>
      <c r="B7" s="9"/>
      <c r="C7" s="49" t="s">
        <v>134</v>
      </c>
      <c r="D7" s="55"/>
      <c r="E7" s="55"/>
      <c r="F7" s="91"/>
      <c r="G7" s="91"/>
      <c r="H7" s="122">
        <f t="shared" si="1"/>
        <v>0</v>
      </c>
    </row>
    <row r="8" spans="1:8" ht="27" thickBot="1" x14ac:dyDescent="0.3">
      <c r="A8" s="8" t="s">
        <v>32</v>
      </c>
      <c r="B8" s="49" t="s">
        <v>81</v>
      </c>
      <c r="C8" s="49">
        <v>1</v>
      </c>
      <c r="D8" s="55">
        <v>1</v>
      </c>
      <c r="E8" s="55">
        <f t="shared" ref="E8:E12" si="2">(C8*D8)</f>
        <v>1</v>
      </c>
      <c r="F8" s="91">
        <v>-0.5</v>
      </c>
      <c r="G8" s="91">
        <f t="shared" ref="G8:G12" si="3">(F8*E8)</f>
        <v>-0.5</v>
      </c>
      <c r="H8" s="122">
        <f t="shared" si="1"/>
        <v>-137</v>
      </c>
    </row>
    <row r="9" spans="1:8" ht="27" thickBot="1" x14ac:dyDescent="0.3">
      <c r="A9" s="8" t="s">
        <v>33</v>
      </c>
      <c r="B9" s="41" t="s">
        <v>81</v>
      </c>
      <c r="C9" s="49">
        <v>1</v>
      </c>
      <c r="D9" s="55">
        <v>1</v>
      </c>
      <c r="E9" s="55">
        <f t="shared" si="2"/>
        <v>1</v>
      </c>
      <c r="F9" s="91">
        <v>-8</v>
      </c>
      <c r="G9" s="91">
        <f t="shared" si="3"/>
        <v>-8</v>
      </c>
      <c r="H9" s="122">
        <f t="shared" si="1"/>
        <v>-2192</v>
      </c>
    </row>
    <row r="10" spans="1:8" ht="27" thickBot="1" x14ac:dyDescent="0.3">
      <c r="A10" s="8" t="s">
        <v>34</v>
      </c>
      <c r="B10" s="49" t="s">
        <v>147</v>
      </c>
      <c r="C10" s="49">
        <v>3</v>
      </c>
      <c r="D10" s="55">
        <v>1</v>
      </c>
      <c r="E10" s="55">
        <f t="shared" si="2"/>
        <v>3</v>
      </c>
      <c r="F10" s="91">
        <v>-2</v>
      </c>
      <c r="G10" s="91">
        <f t="shared" si="3"/>
        <v>-6</v>
      </c>
      <c r="H10" s="122">
        <f t="shared" si="1"/>
        <v>-1644</v>
      </c>
    </row>
    <row r="11" spans="1:8" ht="14.4" thickBot="1" x14ac:dyDescent="0.3">
      <c r="A11" s="8" t="s">
        <v>35</v>
      </c>
      <c r="B11" s="9" t="s">
        <v>43</v>
      </c>
      <c r="C11" s="49">
        <v>1</v>
      </c>
      <c r="D11" s="55">
        <v>1</v>
      </c>
      <c r="E11" s="55">
        <f t="shared" si="2"/>
        <v>1</v>
      </c>
      <c r="F11" s="91">
        <v>0.25</v>
      </c>
      <c r="G11" s="91">
        <f t="shared" si="3"/>
        <v>0.25</v>
      </c>
      <c r="H11" s="122">
        <f t="shared" si="1"/>
        <v>68.5</v>
      </c>
    </row>
    <row r="12" spans="1:8" ht="14.4" thickBot="1" x14ac:dyDescent="0.3">
      <c r="A12" s="8" t="s">
        <v>36</v>
      </c>
      <c r="B12" s="9" t="s">
        <v>43</v>
      </c>
      <c r="C12" s="49">
        <v>1</v>
      </c>
      <c r="D12" s="55">
        <v>1</v>
      </c>
      <c r="E12" s="55">
        <f t="shared" si="2"/>
        <v>1</v>
      </c>
      <c r="F12" s="91">
        <v>2</v>
      </c>
      <c r="G12" s="91">
        <f t="shared" si="3"/>
        <v>2</v>
      </c>
      <c r="H12" s="122">
        <f t="shared" si="1"/>
        <v>548</v>
      </c>
    </row>
    <row r="13" spans="1:8" ht="14.4" thickBot="1" x14ac:dyDescent="0.3">
      <c r="A13" s="81" t="s">
        <v>37</v>
      </c>
      <c r="B13" s="9"/>
      <c r="C13" s="49">
        <v>551</v>
      </c>
      <c r="D13" s="55"/>
      <c r="E13" s="55">
        <f>SUM(E4:E12)</f>
        <v>1058</v>
      </c>
      <c r="F13" s="91"/>
      <c r="G13" s="91">
        <f>SUM(G4:G12)</f>
        <v>250.5</v>
      </c>
      <c r="H13" s="122">
        <f>SUM(H4:H12)</f>
        <v>68637</v>
      </c>
    </row>
    <row r="14" spans="1:8" s="2" customFormat="1" x14ac:dyDescent="0.25">
      <c r="A14" s="88"/>
      <c r="B14" s="29"/>
      <c r="C14" s="89"/>
      <c r="D14" s="68"/>
      <c r="E14" s="68"/>
      <c r="F14" s="37"/>
      <c r="G14" s="37"/>
      <c r="H14" s="125"/>
    </row>
    <row r="15" spans="1:8" s="2" customFormat="1" x14ac:dyDescent="0.25">
      <c r="A15" s="29"/>
      <c r="B15" s="29"/>
      <c r="C15" s="29"/>
      <c r="D15" s="68"/>
      <c r="E15" s="68"/>
      <c r="F15" s="37"/>
      <c r="G15" s="37"/>
      <c r="H15" s="125"/>
    </row>
    <row r="16" spans="1:8" s="2" customFormat="1" x14ac:dyDescent="0.25">
      <c r="A16" s="182" t="s">
        <v>141</v>
      </c>
      <c r="B16" s="182"/>
      <c r="C16" s="182"/>
      <c r="D16" s="182"/>
      <c r="E16" s="182"/>
      <c r="F16" s="182"/>
      <c r="G16" s="182"/>
      <c r="H16" s="184"/>
    </row>
    <row r="17" spans="1:8" s="2" customFormat="1" ht="14.4" thickBot="1" x14ac:dyDescent="0.3">
      <c r="A17" s="183"/>
      <c r="B17" s="183"/>
      <c r="C17" s="183"/>
      <c r="D17" s="183"/>
      <c r="E17" s="183"/>
      <c r="F17" s="183"/>
      <c r="G17" s="183"/>
      <c r="H17" s="185"/>
    </row>
    <row r="18" spans="1:8" s="2" customFormat="1" ht="40.200000000000003" thickBot="1" x14ac:dyDescent="0.3">
      <c r="A18" s="20" t="s">
        <v>24</v>
      </c>
      <c r="B18" s="9" t="s">
        <v>73</v>
      </c>
      <c r="C18" s="9" t="s">
        <v>25</v>
      </c>
      <c r="D18" s="10" t="s">
        <v>26</v>
      </c>
      <c r="E18" s="10" t="s">
        <v>27</v>
      </c>
      <c r="F18" s="16" t="s">
        <v>28</v>
      </c>
      <c r="G18" s="16" t="s">
        <v>29</v>
      </c>
      <c r="H18" s="123" t="s">
        <v>137</v>
      </c>
    </row>
    <row r="19" spans="1:8" s="2" customFormat="1" ht="14.4" thickBot="1" x14ac:dyDescent="0.3">
      <c r="A19" s="20" t="s">
        <v>30</v>
      </c>
      <c r="B19" s="9">
        <v>2511</v>
      </c>
      <c r="C19" s="9">
        <v>1</v>
      </c>
      <c r="D19" s="10">
        <v>1</v>
      </c>
      <c r="E19" s="10">
        <v>1</v>
      </c>
      <c r="F19" s="16">
        <v>0.5</v>
      </c>
      <c r="G19" s="16">
        <f>(F19*E19)</f>
        <v>0.5</v>
      </c>
      <c r="H19" s="122">
        <f>(G19*274)</f>
        <v>137</v>
      </c>
    </row>
    <row r="20" spans="1:8" s="2" customFormat="1" ht="14.4" thickBot="1" x14ac:dyDescent="0.3">
      <c r="A20" s="81" t="s">
        <v>37</v>
      </c>
      <c r="B20" s="9"/>
      <c r="C20" s="9">
        <v>1</v>
      </c>
      <c r="D20" s="10"/>
      <c r="E20" s="72">
        <f>SUM(E19:E19)</f>
        <v>1</v>
      </c>
      <c r="F20" s="64"/>
      <c r="G20" s="97">
        <f>SUM(G19:G19)</f>
        <v>0.5</v>
      </c>
      <c r="H20" s="122">
        <f>SUM(H19:H19)</f>
        <v>137</v>
      </c>
    </row>
    <row r="21" spans="1:8" s="2" customFormat="1" x14ac:dyDescent="0.25">
      <c r="A21" s="88"/>
      <c r="B21" s="29"/>
      <c r="C21" s="29"/>
      <c r="D21" s="68"/>
      <c r="E21" s="70"/>
      <c r="F21" s="90"/>
      <c r="G21" s="70"/>
      <c r="H21" s="125"/>
    </row>
    <row r="22" spans="1:8" s="2" customFormat="1" x14ac:dyDescent="0.25">
      <c r="A22" s="88"/>
      <c r="B22" s="29"/>
      <c r="C22" s="29"/>
      <c r="D22" s="68"/>
      <c r="E22" s="70"/>
      <c r="F22" s="90"/>
      <c r="G22" s="70"/>
      <c r="H22" s="125"/>
    </row>
    <row r="23" spans="1:8" s="2" customFormat="1" x14ac:dyDescent="0.25">
      <c r="A23" s="182" t="s">
        <v>142</v>
      </c>
      <c r="B23" s="182"/>
      <c r="C23" s="182"/>
      <c r="D23" s="182"/>
      <c r="E23" s="182"/>
      <c r="F23" s="182"/>
      <c r="G23" s="182"/>
      <c r="H23" s="184"/>
    </row>
    <row r="24" spans="1:8" ht="14.4" thickBot="1" x14ac:dyDescent="0.3">
      <c r="A24" s="183"/>
      <c r="B24" s="183"/>
      <c r="C24" s="183"/>
      <c r="D24" s="183"/>
      <c r="E24" s="183"/>
      <c r="F24" s="183"/>
      <c r="G24" s="183"/>
      <c r="H24" s="185"/>
    </row>
    <row r="25" spans="1:8" s="2" customFormat="1" ht="40.200000000000003" thickBot="1" x14ac:dyDescent="0.3">
      <c r="A25" s="20" t="s">
        <v>24</v>
      </c>
      <c r="B25" s="9" t="s">
        <v>73</v>
      </c>
      <c r="C25" s="9" t="s">
        <v>25</v>
      </c>
      <c r="D25" s="10" t="s">
        <v>26</v>
      </c>
      <c r="E25" s="10" t="s">
        <v>27</v>
      </c>
      <c r="F25" s="16" t="s">
        <v>28</v>
      </c>
      <c r="G25" s="16" t="s">
        <v>29</v>
      </c>
      <c r="H25" s="123" t="s">
        <v>137</v>
      </c>
    </row>
    <row r="26" spans="1:8" s="2" customFormat="1" ht="14.4" thickBot="1" x14ac:dyDescent="0.3">
      <c r="A26" s="34" t="s">
        <v>95</v>
      </c>
      <c r="B26" s="39" t="s">
        <v>102</v>
      </c>
      <c r="C26" s="49">
        <v>33</v>
      </c>
      <c r="D26" s="55">
        <v>1</v>
      </c>
      <c r="E26" s="149">
        <f t="shared" ref="E26:E51" si="4">(C26*D26)</f>
        <v>33</v>
      </c>
      <c r="F26" s="91">
        <v>0.25</v>
      </c>
      <c r="G26" s="91">
        <f t="shared" ref="G26:G50" si="5">(F26*E26)</f>
        <v>8.25</v>
      </c>
      <c r="H26" s="130">
        <f>(G26*274)</f>
        <v>2260.5</v>
      </c>
    </row>
    <row r="27" spans="1:8" s="2" customFormat="1" ht="14.4" thickBot="1" x14ac:dyDescent="0.3">
      <c r="A27" s="34" t="s">
        <v>95</v>
      </c>
      <c r="B27" s="31" t="s">
        <v>100</v>
      </c>
      <c r="C27" s="133">
        <v>33</v>
      </c>
      <c r="D27" s="55">
        <v>1</v>
      </c>
      <c r="E27" s="55">
        <f t="shared" si="4"/>
        <v>33</v>
      </c>
      <c r="F27" s="91">
        <v>-0.25</v>
      </c>
      <c r="G27" s="91">
        <f t="shared" si="5"/>
        <v>-8.25</v>
      </c>
      <c r="H27" s="130">
        <f t="shared" ref="H27:H51" si="6">(G27*274)</f>
        <v>-2260.5</v>
      </c>
    </row>
    <row r="28" spans="1:8" s="2" customFormat="1" ht="14.4" thickBot="1" x14ac:dyDescent="0.3">
      <c r="A28" s="34" t="s">
        <v>99</v>
      </c>
      <c r="B28" s="41" t="s">
        <v>103</v>
      </c>
      <c r="C28" s="133">
        <v>108</v>
      </c>
      <c r="D28" s="55">
        <v>1</v>
      </c>
      <c r="E28" s="55">
        <f t="shared" si="4"/>
        <v>108</v>
      </c>
      <c r="F28" s="91">
        <v>-0.25</v>
      </c>
      <c r="G28" s="91">
        <f t="shared" si="5"/>
        <v>-27</v>
      </c>
      <c r="H28" s="130">
        <f t="shared" si="6"/>
        <v>-7398</v>
      </c>
    </row>
    <row r="29" spans="1:8" s="2" customFormat="1" ht="14.4" thickBot="1" x14ac:dyDescent="0.3">
      <c r="A29" s="34" t="s">
        <v>99</v>
      </c>
      <c r="B29" s="41" t="s">
        <v>104</v>
      </c>
      <c r="C29" s="133">
        <v>1085</v>
      </c>
      <c r="D29" s="55">
        <v>1</v>
      </c>
      <c r="E29" s="55">
        <f t="shared" si="4"/>
        <v>1085</v>
      </c>
      <c r="F29" s="91">
        <v>-0.25</v>
      </c>
      <c r="G29" s="91">
        <f t="shared" si="5"/>
        <v>-271.25</v>
      </c>
      <c r="H29" s="130">
        <f t="shared" si="6"/>
        <v>-74322.5</v>
      </c>
    </row>
    <row r="30" spans="1:8" s="2" customFormat="1" ht="14.4" thickBot="1" x14ac:dyDescent="0.3">
      <c r="A30" s="34" t="s">
        <v>97</v>
      </c>
      <c r="B30" s="41" t="s">
        <v>113</v>
      </c>
      <c r="C30" s="133">
        <v>33</v>
      </c>
      <c r="D30" s="55">
        <v>1</v>
      </c>
      <c r="E30" s="149">
        <f t="shared" si="4"/>
        <v>33</v>
      </c>
      <c r="F30" s="91">
        <v>0.5</v>
      </c>
      <c r="G30" s="91">
        <f t="shared" si="5"/>
        <v>16.5</v>
      </c>
      <c r="H30" s="130">
        <f t="shared" si="6"/>
        <v>4521</v>
      </c>
    </row>
    <row r="31" spans="1:8" s="2" customFormat="1" ht="14.4" thickBot="1" x14ac:dyDescent="0.3">
      <c r="A31" s="34" t="s">
        <v>97</v>
      </c>
      <c r="B31" s="41" t="s">
        <v>104</v>
      </c>
      <c r="C31" s="49">
        <v>108</v>
      </c>
      <c r="D31" s="55">
        <v>1</v>
      </c>
      <c r="E31" s="149">
        <f t="shared" si="4"/>
        <v>108</v>
      </c>
      <c r="F31" s="91">
        <v>0.5</v>
      </c>
      <c r="G31" s="91">
        <f t="shared" si="5"/>
        <v>54</v>
      </c>
      <c r="H31" s="130">
        <f t="shared" si="6"/>
        <v>14796</v>
      </c>
    </row>
    <row r="32" spans="1:8" s="2" customFormat="1" ht="14.4" thickBot="1" x14ac:dyDescent="0.3">
      <c r="A32" s="34" t="s">
        <v>96</v>
      </c>
      <c r="B32" s="10" t="s">
        <v>41</v>
      </c>
      <c r="C32" s="49">
        <v>507</v>
      </c>
      <c r="D32" s="55">
        <v>2</v>
      </c>
      <c r="E32" s="55">
        <f t="shared" si="4"/>
        <v>1014</v>
      </c>
      <c r="F32" s="91">
        <v>-0.5</v>
      </c>
      <c r="G32" s="91">
        <f>(F32*E32)</f>
        <v>-507</v>
      </c>
      <c r="H32" s="130">
        <f t="shared" si="6"/>
        <v>-138918</v>
      </c>
    </row>
    <row r="33" spans="1:8" s="2" customFormat="1" ht="14.4" thickBot="1" x14ac:dyDescent="0.3">
      <c r="A33" s="35" t="s">
        <v>53</v>
      </c>
      <c r="B33" s="55" t="s">
        <v>113</v>
      </c>
      <c r="C33" s="49">
        <v>10</v>
      </c>
      <c r="D33" s="55">
        <v>1</v>
      </c>
      <c r="E33" s="55">
        <f t="shared" si="4"/>
        <v>10</v>
      </c>
      <c r="F33" s="91">
        <v>-0.5</v>
      </c>
      <c r="G33" s="91">
        <f t="shared" si="5"/>
        <v>-5</v>
      </c>
      <c r="H33" s="130">
        <f t="shared" si="6"/>
        <v>-1370</v>
      </c>
    </row>
    <row r="34" spans="1:8" s="2" customFormat="1" ht="14.4" thickBot="1" x14ac:dyDescent="0.3">
      <c r="A34" s="35" t="s">
        <v>54</v>
      </c>
      <c r="B34" s="55" t="s">
        <v>111</v>
      </c>
      <c r="C34" s="49"/>
      <c r="D34" s="55"/>
      <c r="E34" s="55"/>
      <c r="F34" s="91"/>
      <c r="G34" s="91"/>
      <c r="H34" s="130">
        <f t="shared" si="6"/>
        <v>0</v>
      </c>
    </row>
    <row r="35" spans="1:8" s="2" customFormat="1" ht="14.4" thickBot="1" x14ac:dyDescent="0.3">
      <c r="A35" s="54" t="s">
        <v>112</v>
      </c>
      <c r="B35" s="61">
        <v>2201</v>
      </c>
      <c r="C35" s="49">
        <v>1</v>
      </c>
      <c r="D35" s="55">
        <v>1</v>
      </c>
      <c r="E35" s="55">
        <f t="shared" si="4"/>
        <v>1</v>
      </c>
      <c r="F35" s="91">
        <v>-0.5</v>
      </c>
      <c r="G35" s="91">
        <f t="shared" si="5"/>
        <v>-0.5</v>
      </c>
      <c r="H35" s="130">
        <f t="shared" si="6"/>
        <v>-137</v>
      </c>
    </row>
    <row r="36" spans="1:8" s="2" customFormat="1" ht="27" thickBot="1" x14ac:dyDescent="0.3">
      <c r="A36" s="35" t="s">
        <v>55</v>
      </c>
      <c r="B36" s="55" t="s">
        <v>120</v>
      </c>
      <c r="C36" s="49">
        <v>5</v>
      </c>
      <c r="D36" s="55">
        <v>1</v>
      </c>
      <c r="E36" s="55">
        <f t="shared" si="4"/>
        <v>5</v>
      </c>
      <c r="F36" s="91">
        <v>-0.5</v>
      </c>
      <c r="G36" s="91">
        <f t="shared" si="5"/>
        <v>-2.5</v>
      </c>
      <c r="H36" s="130">
        <f t="shared" si="6"/>
        <v>-685</v>
      </c>
    </row>
    <row r="37" spans="1:8" s="2" customFormat="1" ht="14.4" thickBot="1" x14ac:dyDescent="0.3">
      <c r="A37" s="35" t="s">
        <v>56</v>
      </c>
      <c r="B37" s="55" t="s">
        <v>121</v>
      </c>
      <c r="C37" s="49">
        <v>1</v>
      </c>
      <c r="D37" s="55">
        <v>1</v>
      </c>
      <c r="E37" s="55">
        <f t="shared" si="4"/>
        <v>1</v>
      </c>
      <c r="F37" s="91">
        <v>-0.5</v>
      </c>
      <c r="G37" s="91">
        <f t="shared" si="5"/>
        <v>-0.5</v>
      </c>
      <c r="H37" s="130">
        <f t="shared" si="6"/>
        <v>-137</v>
      </c>
    </row>
    <row r="38" spans="1:8" s="2" customFormat="1" ht="27" thickBot="1" x14ac:dyDescent="0.3">
      <c r="A38" s="25" t="s">
        <v>57</v>
      </c>
      <c r="B38" s="55" t="s">
        <v>110</v>
      </c>
      <c r="C38" s="49">
        <v>6</v>
      </c>
      <c r="D38" s="55">
        <v>1</v>
      </c>
      <c r="E38" s="55">
        <f t="shared" si="4"/>
        <v>6</v>
      </c>
      <c r="F38" s="91">
        <v>-0.5</v>
      </c>
      <c r="G38" s="91">
        <f t="shared" si="5"/>
        <v>-3</v>
      </c>
      <c r="H38" s="130">
        <f t="shared" si="6"/>
        <v>-822</v>
      </c>
    </row>
    <row r="39" spans="1:8" s="2" customFormat="1" ht="14.4" thickBot="1" x14ac:dyDescent="0.3">
      <c r="A39" s="25" t="s">
        <v>58</v>
      </c>
      <c r="B39" s="36" t="s">
        <v>38</v>
      </c>
      <c r="C39" s="49">
        <v>11</v>
      </c>
      <c r="D39" s="55">
        <v>1</v>
      </c>
      <c r="E39" s="55">
        <f t="shared" si="4"/>
        <v>11</v>
      </c>
      <c r="F39" s="91">
        <v>-0.5</v>
      </c>
      <c r="G39" s="91">
        <f t="shared" si="5"/>
        <v>-5.5</v>
      </c>
      <c r="H39" s="130">
        <f t="shared" si="6"/>
        <v>-1507</v>
      </c>
    </row>
    <row r="40" spans="1:8" s="2" customFormat="1" ht="27" thickBot="1" x14ac:dyDescent="0.3">
      <c r="A40" s="25" t="s">
        <v>59</v>
      </c>
      <c r="B40" s="55" t="s">
        <v>101</v>
      </c>
      <c r="C40" s="49">
        <v>6</v>
      </c>
      <c r="D40" s="55">
        <v>1</v>
      </c>
      <c r="E40" s="55">
        <f t="shared" si="4"/>
        <v>6</v>
      </c>
      <c r="F40" s="91">
        <v>-0.5</v>
      </c>
      <c r="G40" s="91">
        <f t="shared" si="5"/>
        <v>-3</v>
      </c>
      <c r="H40" s="130">
        <f t="shared" si="6"/>
        <v>-822</v>
      </c>
    </row>
    <row r="41" spans="1:8" s="2" customFormat="1" ht="14.4" thickBot="1" x14ac:dyDescent="0.3">
      <c r="A41" s="25" t="s">
        <v>60</v>
      </c>
      <c r="B41" s="36" t="s">
        <v>38</v>
      </c>
      <c r="C41" s="49">
        <v>325</v>
      </c>
      <c r="D41" s="55">
        <v>1</v>
      </c>
      <c r="E41" s="55">
        <f t="shared" si="4"/>
        <v>325</v>
      </c>
      <c r="F41" s="91">
        <v>-0.5</v>
      </c>
      <c r="G41" s="91">
        <f t="shared" si="5"/>
        <v>-162.5</v>
      </c>
      <c r="H41" s="130">
        <f t="shared" si="6"/>
        <v>-44525</v>
      </c>
    </row>
    <row r="42" spans="1:8" s="2" customFormat="1" ht="14.4" thickBot="1" x14ac:dyDescent="0.3">
      <c r="A42" s="25" t="s">
        <v>61</v>
      </c>
      <c r="B42" s="36" t="s">
        <v>38</v>
      </c>
      <c r="C42" s="49">
        <v>27</v>
      </c>
      <c r="D42" s="55">
        <v>1</v>
      </c>
      <c r="E42" s="55">
        <f t="shared" si="4"/>
        <v>27</v>
      </c>
      <c r="F42" s="91">
        <v>-0.5</v>
      </c>
      <c r="G42" s="91">
        <f t="shared" si="5"/>
        <v>-13.5</v>
      </c>
      <c r="H42" s="130">
        <f t="shared" si="6"/>
        <v>-3699</v>
      </c>
    </row>
    <row r="43" spans="1:8" s="2" customFormat="1" ht="27" thickBot="1" x14ac:dyDescent="0.3">
      <c r="A43" s="54" t="s">
        <v>114</v>
      </c>
      <c r="B43" s="9" t="s">
        <v>85</v>
      </c>
      <c r="C43" s="49">
        <v>2</v>
      </c>
      <c r="D43" s="55">
        <v>1</v>
      </c>
      <c r="E43" s="149">
        <f t="shared" si="4"/>
        <v>2</v>
      </c>
      <c r="F43" s="91">
        <v>0.5</v>
      </c>
      <c r="G43" s="91">
        <f t="shared" si="5"/>
        <v>1</v>
      </c>
      <c r="H43" s="130">
        <f t="shared" si="6"/>
        <v>274</v>
      </c>
    </row>
    <row r="44" spans="1:8" s="2" customFormat="1" ht="27" thickBot="1" x14ac:dyDescent="0.3">
      <c r="A44" s="25" t="s">
        <v>63</v>
      </c>
      <c r="B44" s="55" t="s">
        <v>122</v>
      </c>
      <c r="C44" s="49">
        <v>8</v>
      </c>
      <c r="D44" s="55">
        <v>1</v>
      </c>
      <c r="E44" s="55">
        <f t="shared" si="4"/>
        <v>8</v>
      </c>
      <c r="F44" s="91">
        <v>-0.5</v>
      </c>
      <c r="G44" s="91">
        <f t="shared" si="5"/>
        <v>-4</v>
      </c>
      <c r="H44" s="130">
        <f t="shared" si="6"/>
        <v>-1096</v>
      </c>
    </row>
    <row r="45" spans="1:8" s="2" customFormat="1" ht="27" thickBot="1" x14ac:dyDescent="0.3">
      <c r="A45" s="25" t="s">
        <v>65</v>
      </c>
      <c r="B45" s="55" t="s">
        <v>122</v>
      </c>
      <c r="C45" s="49">
        <v>8</v>
      </c>
      <c r="D45" s="55">
        <v>1</v>
      </c>
      <c r="E45" s="55">
        <f t="shared" si="4"/>
        <v>8</v>
      </c>
      <c r="F45" s="91">
        <v>-0.5</v>
      </c>
      <c r="G45" s="91">
        <f t="shared" si="5"/>
        <v>-4</v>
      </c>
      <c r="H45" s="130">
        <f t="shared" si="6"/>
        <v>-1096</v>
      </c>
    </row>
    <row r="46" spans="1:8" s="2" customFormat="1" ht="14.4" thickBot="1" x14ac:dyDescent="0.3">
      <c r="A46" s="35" t="s">
        <v>66</v>
      </c>
      <c r="B46" s="55" t="s">
        <v>123</v>
      </c>
      <c r="C46" s="49">
        <v>4</v>
      </c>
      <c r="D46" s="55">
        <v>1</v>
      </c>
      <c r="E46" s="55">
        <f t="shared" si="4"/>
        <v>4</v>
      </c>
      <c r="F46" s="91">
        <v>-0.5</v>
      </c>
      <c r="G46" s="91">
        <f t="shared" si="5"/>
        <v>-2</v>
      </c>
      <c r="H46" s="130">
        <f t="shared" si="6"/>
        <v>-548</v>
      </c>
    </row>
    <row r="47" spans="1:8" s="2" customFormat="1" ht="14.4" thickBot="1" x14ac:dyDescent="0.3">
      <c r="A47" s="25" t="s">
        <v>67</v>
      </c>
      <c r="B47" s="55" t="s">
        <v>123</v>
      </c>
      <c r="C47" s="49">
        <v>4</v>
      </c>
      <c r="D47" s="55">
        <v>1</v>
      </c>
      <c r="E47" s="55">
        <f t="shared" si="4"/>
        <v>4</v>
      </c>
      <c r="F47" s="91">
        <v>-0.5</v>
      </c>
      <c r="G47" s="91">
        <f t="shared" si="5"/>
        <v>-2</v>
      </c>
      <c r="H47" s="130">
        <f t="shared" si="6"/>
        <v>-548</v>
      </c>
    </row>
    <row r="48" spans="1:8" s="2" customFormat="1" ht="14.4" thickBot="1" x14ac:dyDescent="0.3">
      <c r="A48" s="25" t="s">
        <v>68</v>
      </c>
      <c r="B48" s="55" t="s">
        <v>123</v>
      </c>
      <c r="C48" s="49">
        <v>4</v>
      </c>
      <c r="D48" s="55">
        <v>1</v>
      </c>
      <c r="E48" s="55">
        <f t="shared" si="4"/>
        <v>4</v>
      </c>
      <c r="F48" s="91">
        <v>-0.5</v>
      </c>
      <c r="G48" s="91">
        <f t="shared" si="5"/>
        <v>-2</v>
      </c>
      <c r="H48" s="130">
        <f t="shared" si="6"/>
        <v>-548</v>
      </c>
    </row>
    <row r="49" spans="1:8" s="2" customFormat="1" ht="14.4" thickBot="1" x14ac:dyDescent="0.3">
      <c r="A49" s="20">
        <v>35.433</v>
      </c>
      <c r="B49" s="49" t="s">
        <v>117</v>
      </c>
      <c r="C49" s="49"/>
      <c r="D49" s="55"/>
      <c r="E49" s="55"/>
      <c r="F49" s="91"/>
      <c r="G49" s="91"/>
      <c r="H49" s="130">
        <f t="shared" si="6"/>
        <v>0</v>
      </c>
    </row>
    <row r="50" spans="1:8" s="2" customFormat="1" ht="14.4" thickBot="1" x14ac:dyDescent="0.3">
      <c r="A50" s="35" t="s">
        <v>69</v>
      </c>
      <c r="B50" s="55" t="s">
        <v>124</v>
      </c>
      <c r="C50" s="49">
        <v>5</v>
      </c>
      <c r="D50" s="55">
        <v>1</v>
      </c>
      <c r="E50" s="55">
        <f t="shared" si="4"/>
        <v>5</v>
      </c>
      <c r="F50" s="91">
        <v>-0.5</v>
      </c>
      <c r="G50" s="91">
        <f t="shared" si="5"/>
        <v>-2.5</v>
      </c>
      <c r="H50" s="130">
        <f t="shared" si="6"/>
        <v>-685</v>
      </c>
    </row>
    <row r="51" spans="1:8" s="2" customFormat="1" ht="14.4" thickBot="1" x14ac:dyDescent="0.3">
      <c r="A51" s="35" t="s">
        <v>71</v>
      </c>
      <c r="B51" s="55" t="s">
        <v>125</v>
      </c>
      <c r="C51" s="49">
        <v>2</v>
      </c>
      <c r="D51" s="55">
        <v>1</v>
      </c>
      <c r="E51" s="55">
        <f t="shared" si="4"/>
        <v>2</v>
      </c>
      <c r="F51" s="91">
        <v>-0.5</v>
      </c>
      <c r="G51" s="91">
        <f>(F51*E51)</f>
        <v>-1</v>
      </c>
      <c r="H51" s="130">
        <f t="shared" si="6"/>
        <v>-274</v>
      </c>
    </row>
    <row r="52" spans="1:8" s="2" customFormat="1" ht="14.4" thickBot="1" x14ac:dyDescent="0.3">
      <c r="A52" s="81" t="s">
        <v>37</v>
      </c>
      <c r="B52" s="9"/>
      <c r="C52" s="9">
        <f>SUM(C26:C51)</f>
        <v>2336</v>
      </c>
      <c r="D52" s="10"/>
      <c r="E52" s="154">
        <f>SUM(E26,E30:E31,E43)</f>
        <v>176</v>
      </c>
      <c r="F52" s="64"/>
      <c r="G52" s="64">
        <f>SUM(G26:G51)</f>
        <v>-947.25</v>
      </c>
      <c r="H52" s="122">
        <f>SUM(H26:H51)</f>
        <v>-259546.5</v>
      </c>
    </row>
    <row r="53" spans="1:8" s="2" customFormat="1" x14ac:dyDescent="0.25">
      <c r="A53" s="29"/>
      <c r="B53" s="29"/>
      <c r="C53" s="29"/>
      <c r="D53" s="68"/>
      <c r="E53" s="68"/>
      <c r="F53" s="37"/>
      <c r="G53" s="37"/>
      <c r="H53" s="125"/>
    </row>
    <row r="54" spans="1:8" x14ac:dyDescent="0.25">
      <c r="A54" s="153" t="s">
        <v>189</v>
      </c>
    </row>
    <row r="55" spans="1:8" x14ac:dyDescent="0.25">
      <c r="B55" s="1"/>
      <c r="D55" s="1"/>
      <c r="E55" s="1"/>
      <c r="F55" s="1"/>
      <c r="G55" s="1"/>
      <c r="H55" s="124"/>
    </row>
    <row r="56" spans="1:8" x14ac:dyDescent="0.25">
      <c r="B56" s="1"/>
      <c r="D56" s="1"/>
      <c r="E56" s="1"/>
      <c r="F56" s="1"/>
      <c r="G56" s="1"/>
      <c r="H56" s="124"/>
    </row>
    <row r="57" spans="1:8" x14ac:dyDescent="0.25">
      <c r="B57" s="1"/>
      <c r="D57" s="1"/>
      <c r="E57" s="1"/>
      <c r="F57" s="1"/>
      <c r="G57" s="1"/>
      <c r="H57" s="124"/>
    </row>
    <row r="58" spans="1:8" x14ac:dyDescent="0.25">
      <c r="B58" s="1"/>
      <c r="D58" s="1"/>
      <c r="E58" s="1"/>
      <c r="F58" s="1"/>
      <c r="G58" s="1"/>
      <c r="H58" s="124"/>
    </row>
    <row r="59" spans="1:8" x14ac:dyDescent="0.25">
      <c r="B59" s="1"/>
      <c r="D59" s="1"/>
      <c r="E59" s="1"/>
      <c r="F59" s="1"/>
      <c r="G59" s="1"/>
      <c r="H59" s="124"/>
    </row>
    <row r="60" spans="1:8" x14ac:dyDescent="0.25">
      <c r="B60" s="1"/>
      <c r="D60" s="1"/>
      <c r="E60" s="1"/>
      <c r="F60" s="1"/>
      <c r="G60" s="1"/>
      <c r="H60" s="124"/>
    </row>
  </sheetData>
  <mergeCells count="6">
    <mergeCell ref="A16:G17"/>
    <mergeCell ref="H16:H17"/>
    <mergeCell ref="A1:G2"/>
    <mergeCell ref="H1:H2"/>
    <mergeCell ref="A23:G24"/>
    <mergeCell ref="H23:H24"/>
  </mergeCells>
  <pageMargins left="0.7" right="0.7" top="0.75" bottom="0.87" header="0.3" footer="0.3"/>
  <pageSetup scale="78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1:H54"/>
  <sheetViews>
    <sheetView topLeftCell="A25" zoomScaleNormal="100" workbookViewId="0">
      <selection activeCell="J46" sqref="J46"/>
    </sheetView>
  </sheetViews>
  <sheetFormatPr defaultColWidth="9.109375" defaultRowHeight="13.8" x14ac:dyDescent="0.25"/>
  <cols>
    <col min="1" max="1" width="17.33203125" style="2" customWidth="1"/>
    <col min="2" max="2" width="35.88671875" style="4" customWidth="1"/>
    <col min="3" max="3" width="30.88671875" style="2" customWidth="1"/>
    <col min="4" max="4" width="13.33203125" style="67" customWidth="1"/>
    <col min="5" max="5" width="13.6640625" style="69" customWidth="1"/>
    <col min="6" max="6" width="15.6640625" style="38" customWidth="1"/>
    <col min="7" max="7" width="13.6640625" style="76" customWidth="1"/>
    <col min="8" max="8" width="15.33203125" style="120" customWidth="1"/>
    <col min="9" max="16384" width="9.109375" style="2"/>
  </cols>
  <sheetData>
    <row r="1" spans="1:8" x14ac:dyDescent="0.25">
      <c r="A1" s="182" t="s">
        <v>144</v>
      </c>
      <c r="B1" s="182"/>
      <c r="C1" s="182"/>
      <c r="D1" s="182"/>
      <c r="E1" s="182"/>
      <c r="F1" s="182"/>
      <c r="G1" s="182"/>
      <c r="H1" s="126"/>
    </row>
    <row r="2" spans="1:8" ht="14.4" thickBot="1" x14ac:dyDescent="0.3">
      <c r="A2" s="183"/>
      <c r="B2" s="183"/>
      <c r="C2" s="183"/>
      <c r="D2" s="183"/>
      <c r="E2" s="183"/>
      <c r="F2" s="183"/>
      <c r="G2" s="183"/>
      <c r="H2" s="126"/>
    </row>
    <row r="3" spans="1:8" ht="40.200000000000003" thickBot="1" x14ac:dyDescent="0.3">
      <c r="A3" s="43" t="s">
        <v>24</v>
      </c>
      <c r="B3" s="56" t="s">
        <v>73</v>
      </c>
      <c r="C3" s="41" t="s">
        <v>25</v>
      </c>
      <c r="D3" s="45" t="s">
        <v>26</v>
      </c>
      <c r="E3" s="84" t="s">
        <v>27</v>
      </c>
      <c r="F3" s="44" t="s">
        <v>28</v>
      </c>
      <c r="G3" s="73" t="s">
        <v>29</v>
      </c>
      <c r="H3" s="127" t="s">
        <v>137</v>
      </c>
    </row>
    <row r="4" spans="1:8" ht="14.4" thickBot="1" x14ac:dyDescent="0.3">
      <c r="A4" s="43" t="s">
        <v>39</v>
      </c>
      <c r="B4" s="56" t="s">
        <v>38</v>
      </c>
      <c r="C4" s="49">
        <v>225</v>
      </c>
      <c r="D4" s="77">
        <v>1</v>
      </c>
      <c r="E4" s="55">
        <f>(C4*D4)</f>
        <v>225</v>
      </c>
      <c r="F4" s="91">
        <v>0.25</v>
      </c>
      <c r="G4" s="92">
        <f t="shared" ref="G4:G5" si="0">(F4*E4)</f>
        <v>56.25</v>
      </c>
      <c r="H4" s="128">
        <f t="shared" ref="H4:H12" si="1">(G4*274)</f>
        <v>15412.5</v>
      </c>
    </row>
    <row r="5" spans="1:8" ht="14.4" thickBot="1" x14ac:dyDescent="0.3">
      <c r="A5" s="43" t="s">
        <v>40</v>
      </c>
      <c r="B5" s="56" t="s">
        <v>41</v>
      </c>
      <c r="C5" s="49">
        <v>2991</v>
      </c>
      <c r="D5" s="77">
        <v>2</v>
      </c>
      <c r="E5" s="55">
        <f>(C5*D5)</f>
        <v>5982</v>
      </c>
      <c r="F5" s="91">
        <v>0.25</v>
      </c>
      <c r="G5" s="92">
        <f t="shared" si="0"/>
        <v>1495.5</v>
      </c>
      <c r="H5" s="128">
        <f t="shared" si="1"/>
        <v>409767</v>
      </c>
    </row>
    <row r="6" spans="1:8" ht="14.4" thickBot="1" x14ac:dyDescent="0.3">
      <c r="A6" s="43" t="s">
        <v>31</v>
      </c>
      <c r="B6" s="56" t="s">
        <v>42</v>
      </c>
      <c r="C6" s="49" t="s">
        <v>133</v>
      </c>
      <c r="D6" s="77"/>
      <c r="E6" s="55"/>
      <c r="F6" s="91"/>
      <c r="G6" s="92"/>
      <c r="H6" s="128">
        <f t="shared" si="1"/>
        <v>0</v>
      </c>
    </row>
    <row r="7" spans="1:8" ht="27" thickBot="1" x14ac:dyDescent="0.3">
      <c r="A7" s="51" t="s">
        <v>135</v>
      </c>
      <c r="B7" s="56"/>
      <c r="C7" s="49" t="s">
        <v>134</v>
      </c>
      <c r="D7" s="77"/>
      <c r="E7" s="55"/>
      <c r="F7" s="91"/>
      <c r="G7" s="92"/>
      <c r="H7" s="128">
        <f t="shared" si="1"/>
        <v>0</v>
      </c>
    </row>
    <row r="8" spans="1:8" ht="27" thickBot="1" x14ac:dyDescent="0.3">
      <c r="A8" s="43" t="s">
        <v>32</v>
      </c>
      <c r="B8" s="56" t="s">
        <v>81</v>
      </c>
      <c r="C8" s="49">
        <v>6</v>
      </c>
      <c r="D8" s="77">
        <v>1</v>
      </c>
      <c r="E8" s="55">
        <f t="shared" ref="E8:E12" si="2">(C8*D8)</f>
        <v>6</v>
      </c>
      <c r="F8" s="91">
        <v>-0.5</v>
      </c>
      <c r="G8" s="92">
        <f t="shared" ref="G8:G12" si="3">(F8*E8)</f>
        <v>-3</v>
      </c>
      <c r="H8" s="128">
        <f t="shared" si="1"/>
        <v>-822</v>
      </c>
    </row>
    <row r="9" spans="1:8" ht="27" thickBot="1" x14ac:dyDescent="0.3">
      <c r="A9" s="43" t="s">
        <v>33</v>
      </c>
      <c r="B9" s="56" t="s">
        <v>81</v>
      </c>
      <c r="C9" s="49">
        <v>6</v>
      </c>
      <c r="D9" s="77">
        <v>1</v>
      </c>
      <c r="E9" s="55">
        <f t="shared" si="2"/>
        <v>6</v>
      </c>
      <c r="F9" s="91">
        <v>-8</v>
      </c>
      <c r="G9" s="92">
        <f t="shared" si="3"/>
        <v>-48</v>
      </c>
      <c r="H9" s="128">
        <f t="shared" si="1"/>
        <v>-13152</v>
      </c>
    </row>
    <row r="10" spans="1:8" ht="27" thickBot="1" x14ac:dyDescent="0.3">
      <c r="A10" s="43" t="s">
        <v>34</v>
      </c>
      <c r="B10" s="61" t="s">
        <v>147</v>
      </c>
      <c r="C10" s="49">
        <v>5</v>
      </c>
      <c r="D10" s="77">
        <v>3</v>
      </c>
      <c r="E10" s="55">
        <f t="shared" si="2"/>
        <v>15</v>
      </c>
      <c r="F10" s="91">
        <v>-2</v>
      </c>
      <c r="G10" s="92">
        <f t="shared" si="3"/>
        <v>-30</v>
      </c>
      <c r="H10" s="128">
        <f t="shared" si="1"/>
        <v>-8220</v>
      </c>
    </row>
    <row r="11" spans="1:8" ht="14.4" thickBot="1" x14ac:dyDescent="0.3">
      <c r="A11" s="43" t="s">
        <v>35</v>
      </c>
      <c r="B11" s="56" t="s">
        <v>43</v>
      </c>
      <c r="C11" s="49">
        <v>6</v>
      </c>
      <c r="D11" s="77">
        <v>1</v>
      </c>
      <c r="E11" s="55">
        <f t="shared" si="2"/>
        <v>6</v>
      </c>
      <c r="F11" s="91">
        <v>0.25</v>
      </c>
      <c r="G11" s="92">
        <f t="shared" si="3"/>
        <v>1.5</v>
      </c>
      <c r="H11" s="128">
        <f t="shared" si="1"/>
        <v>411</v>
      </c>
    </row>
    <row r="12" spans="1:8" ht="14.4" thickBot="1" x14ac:dyDescent="0.3">
      <c r="A12" s="43" t="s">
        <v>36</v>
      </c>
      <c r="B12" s="56" t="s">
        <v>43</v>
      </c>
      <c r="C12" s="49">
        <v>6</v>
      </c>
      <c r="D12" s="77">
        <v>1</v>
      </c>
      <c r="E12" s="55">
        <f t="shared" si="2"/>
        <v>6</v>
      </c>
      <c r="F12" s="91">
        <v>2</v>
      </c>
      <c r="G12" s="92">
        <f t="shared" si="3"/>
        <v>12</v>
      </c>
      <c r="H12" s="128">
        <f t="shared" si="1"/>
        <v>3288</v>
      </c>
    </row>
    <row r="13" spans="1:8" ht="14.4" thickBot="1" x14ac:dyDescent="0.3">
      <c r="A13" s="81" t="s">
        <v>37</v>
      </c>
      <c r="B13" s="56"/>
      <c r="C13" s="49">
        <v>3245</v>
      </c>
      <c r="D13" s="77"/>
      <c r="E13" s="55">
        <f>SUM(E4:E12)</f>
        <v>6246</v>
      </c>
      <c r="F13" s="91"/>
      <c r="G13" s="92">
        <f>SUM(G4:G12)</f>
        <v>1484.25</v>
      </c>
      <c r="H13" s="128">
        <f>SUM(H4:H12)</f>
        <v>406684.5</v>
      </c>
    </row>
    <row r="14" spans="1:8" x14ac:dyDescent="0.25">
      <c r="A14" s="29"/>
      <c r="B14" s="57"/>
      <c r="C14" s="29"/>
      <c r="D14" s="30"/>
      <c r="E14" s="68"/>
      <c r="F14" s="37"/>
      <c r="G14" s="74"/>
      <c r="H14" s="125"/>
    </row>
    <row r="15" spans="1:8" x14ac:dyDescent="0.25">
      <c r="A15" s="29"/>
      <c r="B15" s="57"/>
      <c r="C15" s="29"/>
      <c r="D15" s="30"/>
      <c r="E15" s="68"/>
      <c r="F15" s="37"/>
      <c r="G15" s="74"/>
      <c r="H15" s="125"/>
    </row>
    <row r="16" spans="1:8" ht="14.25" customHeight="1" x14ac:dyDescent="0.25">
      <c r="A16" s="182" t="s">
        <v>143</v>
      </c>
      <c r="B16" s="182"/>
      <c r="C16" s="182"/>
      <c r="D16" s="182"/>
      <c r="E16" s="182"/>
      <c r="F16" s="182"/>
      <c r="G16" s="182"/>
      <c r="H16" s="129"/>
    </row>
    <row r="17" spans="1:8" ht="14.4" thickBot="1" x14ac:dyDescent="0.3">
      <c r="A17" s="183"/>
      <c r="B17" s="183"/>
      <c r="C17" s="183"/>
      <c r="D17" s="183"/>
      <c r="E17" s="183"/>
      <c r="F17" s="183"/>
      <c r="G17" s="183"/>
      <c r="H17" s="129"/>
    </row>
    <row r="18" spans="1:8" ht="40.200000000000003" thickBot="1" x14ac:dyDescent="0.3">
      <c r="A18" s="51" t="s">
        <v>24</v>
      </c>
      <c r="B18" s="61" t="s">
        <v>73</v>
      </c>
      <c r="C18" s="49" t="s">
        <v>25</v>
      </c>
      <c r="D18" s="77" t="s">
        <v>26</v>
      </c>
      <c r="E18" s="55" t="s">
        <v>27</v>
      </c>
      <c r="F18" s="91" t="s">
        <v>28</v>
      </c>
      <c r="G18" s="92" t="s">
        <v>29</v>
      </c>
      <c r="H18" s="127" t="s">
        <v>137</v>
      </c>
    </row>
    <row r="19" spans="1:8" ht="14.4" thickBot="1" x14ac:dyDescent="0.3">
      <c r="A19" s="51" t="s">
        <v>30</v>
      </c>
      <c r="B19" s="61">
        <v>2511</v>
      </c>
      <c r="C19" s="49">
        <v>1</v>
      </c>
      <c r="D19" s="77">
        <v>6</v>
      </c>
      <c r="E19" s="55">
        <v>6</v>
      </c>
      <c r="F19" s="91">
        <v>0.5</v>
      </c>
      <c r="G19" s="92">
        <f>(F19*E19)</f>
        <v>3</v>
      </c>
      <c r="H19" s="130">
        <f>(G19*274)</f>
        <v>822</v>
      </c>
    </row>
    <row r="20" spans="1:8" ht="14.4" thickBot="1" x14ac:dyDescent="0.3">
      <c r="A20" s="81" t="s">
        <v>37</v>
      </c>
      <c r="B20" s="61"/>
      <c r="C20" s="49">
        <v>1</v>
      </c>
      <c r="D20" s="77"/>
      <c r="E20" s="93">
        <f>SUM(E19:E19)</f>
        <v>6</v>
      </c>
      <c r="F20" s="91"/>
      <c r="G20" s="101">
        <f>SUM(G19:G19)</f>
        <v>3</v>
      </c>
      <c r="H20" s="130">
        <f>SUM(H19:H19)</f>
        <v>822</v>
      </c>
    </row>
    <row r="21" spans="1:8" x14ac:dyDescent="0.25">
      <c r="A21" s="29"/>
      <c r="B21" s="57"/>
      <c r="C21" s="29"/>
      <c r="D21" s="30"/>
      <c r="E21" s="68"/>
      <c r="F21" s="37"/>
      <c r="G21" s="74"/>
      <c r="H21" s="125"/>
    </row>
    <row r="22" spans="1:8" x14ac:dyDescent="0.25">
      <c r="A22" s="29"/>
      <c r="B22" s="57"/>
      <c r="C22" s="29"/>
      <c r="D22" s="30"/>
      <c r="E22" s="68"/>
      <c r="F22" s="37"/>
      <c r="G22" s="74"/>
      <c r="H22" s="125"/>
    </row>
    <row r="23" spans="1:8" x14ac:dyDescent="0.25">
      <c r="A23" s="186" t="s">
        <v>145</v>
      </c>
      <c r="B23" s="186"/>
      <c r="C23" s="186"/>
      <c r="D23" s="186"/>
      <c r="E23" s="186"/>
      <c r="F23" s="186"/>
      <c r="G23" s="186"/>
    </row>
    <row r="24" spans="1:8" ht="13.95" customHeight="1" thickBot="1" x14ac:dyDescent="0.3">
      <c r="A24" s="187"/>
      <c r="B24" s="187"/>
      <c r="C24" s="187"/>
      <c r="D24" s="187"/>
      <c r="E24" s="187"/>
      <c r="F24" s="187"/>
      <c r="G24" s="187"/>
    </row>
    <row r="25" spans="1:8" ht="40.200000000000003" thickBot="1" x14ac:dyDescent="0.3">
      <c r="A25" s="20" t="s">
        <v>24</v>
      </c>
      <c r="B25" s="58" t="s">
        <v>73</v>
      </c>
      <c r="C25" s="9" t="s">
        <v>25</v>
      </c>
      <c r="D25" s="11" t="s">
        <v>26</v>
      </c>
      <c r="E25" s="10" t="s">
        <v>27</v>
      </c>
      <c r="F25" s="16" t="s">
        <v>28</v>
      </c>
      <c r="G25" s="75" t="s">
        <v>29</v>
      </c>
      <c r="H25" s="127" t="s">
        <v>137</v>
      </c>
    </row>
    <row r="26" spans="1:8" ht="14.4" thickBot="1" x14ac:dyDescent="0.3">
      <c r="A26" s="34" t="s">
        <v>95</v>
      </c>
      <c r="B26" s="59" t="s">
        <v>102</v>
      </c>
      <c r="C26" s="49">
        <v>192</v>
      </c>
      <c r="D26" s="77">
        <v>1</v>
      </c>
      <c r="E26" s="149">
        <f>(C26*D26)</f>
        <v>192</v>
      </c>
      <c r="F26" s="91">
        <v>0.25</v>
      </c>
      <c r="G26" s="92">
        <f t="shared" ref="G26:G31" si="4">(F26*E26)</f>
        <v>48</v>
      </c>
      <c r="H26" s="130">
        <f>(G26*274)</f>
        <v>13152</v>
      </c>
    </row>
    <row r="27" spans="1:8" ht="14.4" thickBot="1" x14ac:dyDescent="0.3">
      <c r="A27" s="34" t="s">
        <v>95</v>
      </c>
      <c r="B27" s="60" t="s">
        <v>100</v>
      </c>
      <c r="C27" s="133">
        <v>192</v>
      </c>
      <c r="D27" s="77">
        <v>1</v>
      </c>
      <c r="E27" s="55">
        <f t="shared" ref="E27:E51" si="5">(C27*D27)</f>
        <v>192</v>
      </c>
      <c r="F27" s="91">
        <v>-0.25</v>
      </c>
      <c r="G27" s="92">
        <f t="shared" si="4"/>
        <v>-48</v>
      </c>
      <c r="H27" s="130">
        <f t="shared" ref="H27:H51" si="6">(G27*274)</f>
        <v>-13152</v>
      </c>
    </row>
    <row r="28" spans="1:8" ht="14.4" thickBot="1" x14ac:dyDescent="0.3">
      <c r="A28" s="34" t="s">
        <v>99</v>
      </c>
      <c r="B28" s="56" t="s">
        <v>103</v>
      </c>
      <c r="C28" s="133">
        <v>369</v>
      </c>
      <c r="D28" s="77">
        <v>1</v>
      </c>
      <c r="E28" s="55">
        <f t="shared" si="5"/>
        <v>369</v>
      </c>
      <c r="F28" s="91">
        <v>-0.25</v>
      </c>
      <c r="G28" s="92">
        <f t="shared" si="4"/>
        <v>-92.25</v>
      </c>
      <c r="H28" s="130">
        <f t="shared" si="6"/>
        <v>-25276.5</v>
      </c>
    </row>
    <row r="29" spans="1:8" ht="14.4" thickBot="1" x14ac:dyDescent="0.3">
      <c r="A29" s="34" t="s">
        <v>99</v>
      </c>
      <c r="B29" s="56" t="s">
        <v>104</v>
      </c>
      <c r="C29" s="49">
        <v>6401</v>
      </c>
      <c r="D29" s="77">
        <v>1</v>
      </c>
      <c r="E29" s="55">
        <f t="shared" si="5"/>
        <v>6401</v>
      </c>
      <c r="F29" s="91">
        <v>-0.25</v>
      </c>
      <c r="G29" s="92">
        <f t="shared" si="4"/>
        <v>-1600.25</v>
      </c>
      <c r="H29" s="130">
        <f t="shared" si="6"/>
        <v>-438468.5</v>
      </c>
    </row>
    <row r="30" spans="1:8" ht="14.4" thickBot="1" x14ac:dyDescent="0.3">
      <c r="A30" s="34" t="s">
        <v>97</v>
      </c>
      <c r="B30" s="56" t="s">
        <v>113</v>
      </c>
      <c r="C30" s="49">
        <v>192</v>
      </c>
      <c r="D30" s="77">
        <v>1</v>
      </c>
      <c r="E30" s="149">
        <f t="shared" si="5"/>
        <v>192</v>
      </c>
      <c r="F30" s="91">
        <v>0.5</v>
      </c>
      <c r="G30" s="92">
        <f t="shared" si="4"/>
        <v>96</v>
      </c>
      <c r="H30" s="130">
        <f>(G30*274)</f>
        <v>26304</v>
      </c>
    </row>
    <row r="31" spans="1:8" ht="14.4" thickBot="1" x14ac:dyDescent="0.3">
      <c r="A31" s="34" t="s">
        <v>97</v>
      </c>
      <c r="B31" s="56" t="s">
        <v>104</v>
      </c>
      <c r="C31" s="49">
        <v>639</v>
      </c>
      <c r="D31" s="77">
        <v>1</v>
      </c>
      <c r="E31" s="149">
        <f t="shared" si="5"/>
        <v>639</v>
      </c>
      <c r="F31" s="91">
        <v>0.5</v>
      </c>
      <c r="G31" s="92">
        <f t="shared" si="4"/>
        <v>319.5</v>
      </c>
      <c r="H31" s="130">
        <f t="shared" si="6"/>
        <v>87543</v>
      </c>
    </row>
    <row r="32" spans="1:8" ht="14.4" thickBot="1" x14ac:dyDescent="0.3">
      <c r="A32" s="34" t="s">
        <v>96</v>
      </c>
      <c r="B32" s="58" t="s">
        <v>41</v>
      </c>
      <c r="C32" s="49">
        <v>2991</v>
      </c>
      <c r="D32" s="77">
        <v>2</v>
      </c>
      <c r="E32" s="55">
        <f t="shared" si="5"/>
        <v>5982</v>
      </c>
      <c r="F32" s="91">
        <v>-0.5</v>
      </c>
      <c r="G32" s="92">
        <f>(F32*E32)</f>
        <v>-2991</v>
      </c>
      <c r="H32" s="130">
        <f t="shared" si="6"/>
        <v>-819534</v>
      </c>
    </row>
    <row r="33" spans="1:8" ht="14.4" thickBot="1" x14ac:dyDescent="0.3">
      <c r="A33" s="42" t="s">
        <v>53</v>
      </c>
      <c r="B33" s="61" t="s">
        <v>113</v>
      </c>
      <c r="C33" s="49">
        <v>57</v>
      </c>
      <c r="D33" s="77">
        <v>1</v>
      </c>
      <c r="E33" s="55">
        <f t="shared" si="5"/>
        <v>57</v>
      </c>
      <c r="F33" s="91">
        <v>-0.5</v>
      </c>
      <c r="G33" s="92">
        <f t="shared" ref="G33:G51" si="7">(F33*E33)</f>
        <v>-28.5</v>
      </c>
      <c r="H33" s="130">
        <f t="shared" si="6"/>
        <v>-7809</v>
      </c>
    </row>
    <row r="34" spans="1:8" ht="14.4" thickBot="1" x14ac:dyDescent="0.3">
      <c r="A34" s="42" t="s">
        <v>54</v>
      </c>
      <c r="B34" s="61" t="s">
        <v>111</v>
      </c>
      <c r="C34" s="49"/>
      <c r="D34" s="77"/>
      <c r="E34" s="55"/>
      <c r="F34" s="91"/>
      <c r="G34" s="92"/>
      <c r="H34" s="130">
        <f t="shared" si="6"/>
        <v>0</v>
      </c>
    </row>
    <row r="35" spans="1:8" ht="14.4" thickBot="1" x14ac:dyDescent="0.3">
      <c r="A35" s="54" t="s">
        <v>112</v>
      </c>
      <c r="B35" s="61">
        <v>2201</v>
      </c>
      <c r="C35" s="49">
        <v>2</v>
      </c>
      <c r="D35" s="77">
        <v>1</v>
      </c>
      <c r="E35" s="55">
        <f t="shared" si="5"/>
        <v>2</v>
      </c>
      <c r="F35" s="91">
        <v>-0.5</v>
      </c>
      <c r="G35" s="92">
        <f t="shared" si="7"/>
        <v>-1</v>
      </c>
      <c r="H35" s="130">
        <f t="shared" si="6"/>
        <v>-274</v>
      </c>
    </row>
    <row r="36" spans="1:8" ht="27" thickBot="1" x14ac:dyDescent="0.3">
      <c r="A36" s="42" t="s">
        <v>55</v>
      </c>
      <c r="B36" s="61" t="s">
        <v>120</v>
      </c>
      <c r="C36" s="49">
        <v>32</v>
      </c>
      <c r="D36" s="77">
        <v>1</v>
      </c>
      <c r="E36" s="55">
        <f t="shared" si="5"/>
        <v>32</v>
      </c>
      <c r="F36" s="91">
        <v>-0.5</v>
      </c>
      <c r="G36" s="92">
        <f t="shared" si="7"/>
        <v>-16</v>
      </c>
      <c r="H36" s="130">
        <f t="shared" si="6"/>
        <v>-4384</v>
      </c>
    </row>
    <row r="37" spans="1:8" ht="14.4" thickBot="1" x14ac:dyDescent="0.3">
      <c r="A37" s="42" t="s">
        <v>56</v>
      </c>
      <c r="B37" s="61" t="s">
        <v>121</v>
      </c>
      <c r="C37" s="49">
        <v>6</v>
      </c>
      <c r="D37" s="77">
        <v>1</v>
      </c>
      <c r="E37" s="55">
        <f t="shared" si="5"/>
        <v>6</v>
      </c>
      <c r="F37" s="91">
        <v>-0.5</v>
      </c>
      <c r="G37" s="92">
        <f t="shared" si="7"/>
        <v>-3</v>
      </c>
      <c r="H37" s="130">
        <f t="shared" si="6"/>
        <v>-822</v>
      </c>
    </row>
    <row r="38" spans="1:8" ht="27" thickBot="1" x14ac:dyDescent="0.3">
      <c r="A38" s="42" t="s">
        <v>57</v>
      </c>
      <c r="B38" s="61" t="s">
        <v>81</v>
      </c>
      <c r="C38" s="49">
        <v>35</v>
      </c>
      <c r="D38" s="77">
        <v>1</v>
      </c>
      <c r="E38" s="55">
        <f t="shared" si="5"/>
        <v>35</v>
      </c>
      <c r="F38" s="91">
        <v>-0.5</v>
      </c>
      <c r="G38" s="92">
        <f t="shared" si="7"/>
        <v>-17.5</v>
      </c>
      <c r="H38" s="130">
        <f t="shared" si="6"/>
        <v>-4795</v>
      </c>
    </row>
    <row r="39" spans="1:8" ht="14.4" thickBot="1" x14ac:dyDescent="0.3">
      <c r="A39" s="42" t="s">
        <v>58</v>
      </c>
      <c r="B39" s="62" t="s">
        <v>38</v>
      </c>
      <c r="C39" s="49">
        <v>64</v>
      </c>
      <c r="D39" s="77">
        <v>1</v>
      </c>
      <c r="E39" s="55">
        <f t="shared" si="5"/>
        <v>64</v>
      </c>
      <c r="F39" s="91">
        <v>-0.5</v>
      </c>
      <c r="G39" s="92">
        <f t="shared" si="7"/>
        <v>-32</v>
      </c>
      <c r="H39" s="130">
        <f t="shared" si="6"/>
        <v>-8768</v>
      </c>
    </row>
    <row r="40" spans="1:8" ht="27" thickBot="1" x14ac:dyDescent="0.3">
      <c r="A40" s="42" t="s">
        <v>59</v>
      </c>
      <c r="B40" s="61" t="s">
        <v>81</v>
      </c>
      <c r="C40" s="49">
        <v>35</v>
      </c>
      <c r="D40" s="77">
        <v>1</v>
      </c>
      <c r="E40" s="55">
        <f t="shared" si="5"/>
        <v>35</v>
      </c>
      <c r="F40" s="91">
        <v>-0.5</v>
      </c>
      <c r="G40" s="92">
        <f t="shared" si="7"/>
        <v>-17.5</v>
      </c>
      <c r="H40" s="130">
        <f t="shared" si="6"/>
        <v>-4795</v>
      </c>
    </row>
    <row r="41" spans="1:8" ht="14.4" thickBot="1" x14ac:dyDescent="0.3">
      <c r="A41" s="42" t="s">
        <v>60</v>
      </c>
      <c r="B41" s="62" t="s">
        <v>38</v>
      </c>
      <c r="C41" s="49">
        <v>1917</v>
      </c>
      <c r="D41" s="77">
        <v>1</v>
      </c>
      <c r="E41" s="55">
        <f t="shared" si="5"/>
        <v>1917</v>
      </c>
      <c r="F41" s="91">
        <v>-0.5</v>
      </c>
      <c r="G41" s="92">
        <f t="shared" si="7"/>
        <v>-958.5</v>
      </c>
      <c r="H41" s="130">
        <f t="shared" si="6"/>
        <v>-262629</v>
      </c>
    </row>
    <row r="42" spans="1:8" ht="14.4" thickBot="1" x14ac:dyDescent="0.3">
      <c r="A42" s="42" t="s">
        <v>61</v>
      </c>
      <c r="B42" s="62" t="s">
        <v>38</v>
      </c>
      <c r="C42" s="49">
        <v>160</v>
      </c>
      <c r="D42" s="77">
        <v>1</v>
      </c>
      <c r="E42" s="55">
        <f t="shared" si="5"/>
        <v>160</v>
      </c>
      <c r="F42" s="91">
        <v>-0.5</v>
      </c>
      <c r="G42" s="92">
        <f t="shared" si="7"/>
        <v>-80</v>
      </c>
      <c r="H42" s="130">
        <f t="shared" si="6"/>
        <v>-21920</v>
      </c>
    </row>
    <row r="43" spans="1:8" ht="27" thickBot="1" x14ac:dyDescent="0.3">
      <c r="A43" s="54" t="s">
        <v>114</v>
      </c>
      <c r="B43" s="9" t="s">
        <v>85</v>
      </c>
      <c r="C43" s="49">
        <v>9</v>
      </c>
      <c r="D43" s="77">
        <v>1</v>
      </c>
      <c r="E43" s="149">
        <f t="shared" si="5"/>
        <v>9</v>
      </c>
      <c r="F43" s="91">
        <v>0.5</v>
      </c>
      <c r="G43" s="92">
        <f t="shared" si="7"/>
        <v>4.5</v>
      </c>
      <c r="H43" s="130">
        <f t="shared" si="6"/>
        <v>1233</v>
      </c>
    </row>
    <row r="44" spans="1:8" ht="27" thickBot="1" x14ac:dyDescent="0.3">
      <c r="A44" s="42" t="s">
        <v>63</v>
      </c>
      <c r="B44" s="61" t="s">
        <v>122</v>
      </c>
      <c r="C44" s="49">
        <v>50</v>
      </c>
      <c r="D44" s="77">
        <v>1</v>
      </c>
      <c r="E44" s="55">
        <f t="shared" si="5"/>
        <v>50</v>
      </c>
      <c r="F44" s="91">
        <v>-0.5</v>
      </c>
      <c r="G44" s="92">
        <f t="shared" si="7"/>
        <v>-25</v>
      </c>
      <c r="H44" s="130">
        <f t="shared" si="6"/>
        <v>-6850</v>
      </c>
    </row>
    <row r="45" spans="1:8" ht="27" thickBot="1" x14ac:dyDescent="0.3">
      <c r="A45" s="42" t="s">
        <v>65</v>
      </c>
      <c r="B45" s="61" t="s">
        <v>122</v>
      </c>
      <c r="C45" s="49">
        <v>50</v>
      </c>
      <c r="D45" s="77">
        <v>1</v>
      </c>
      <c r="E45" s="55">
        <f t="shared" si="5"/>
        <v>50</v>
      </c>
      <c r="F45" s="91">
        <v>-0.5</v>
      </c>
      <c r="G45" s="92">
        <f t="shared" si="7"/>
        <v>-25</v>
      </c>
      <c r="H45" s="130">
        <f t="shared" si="6"/>
        <v>-6850</v>
      </c>
    </row>
    <row r="46" spans="1:8" ht="14.4" thickBot="1" x14ac:dyDescent="0.3">
      <c r="A46" s="42" t="s">
        <v>66</v>
      </c>
      <c r="B46" s="61" t="s">
        <v>123</v>
      </c>
      <c r="C46" s="49">
        <v>25</v>
      </c>
      <c r="D46" s="77">
        <v>1</v>
      </c>
      <c r="E46" s="55">
        <f t="shared" si="5"/>
        <v>25</v>
      </c>
      <c r="F46" s="91">
        <v>-0.5</v>
      </c>
      <c r="G46" s="92">
        <f t="shared" si="7"/>
        <v>-12.5</v>
      </c>
      <c r="H46" s="130">
        <f t="shared" si="6"/>
        <v>-3425</v>
      </c>
    </row>
    <row r="47" spans="1:8" ht="14.4" thickBot="1" x14ac:dyDescent="0.3">
      <c r="A47" s="42" t="s">
        <v>67</v>
      </c>
      <c r="B47" s="61" t="s">
        <v>123</v>
      </c>
      <c r="C47" s="49">
        <v>25</v>
      </c>
      <c r="D47" s="77">
        <v>1</v>
      </c>
      <c r="E47" s="55">
        <f t="shared" si="5"/>
        <v>25</v>
      </c>
      <c r="F47" s="91">
        <v>-0.5</v>
      </c>
      <c r="G47" s="92">
        <f t="shared" si="7"/>
        <v>-12.5</v>
      </c>
      <c r="H47" s="130">
        <f t="shared" si="6"/>
        <v>-3425</v>
      </c>
    </row>
    <row r="48" spans="1:8" ht="14.4" thickBot="1" x14ac:dyDescent="0.3">
      <c r="A48" s="42" t="s">
        <v>68</v>
      </c>
      <c r="B48" s="61" t="s">
        <v>123</v>
      </c>
      <c r="C48" s="49">
        <v>25</v>
      </c>
      <c r="D48" s="77">
        <v>1</v>
      </c>
      <c r="E48" s="55">
        <f t="shared" si="5"/>
        <v>25</v>
      </c>
      <c r="F48" s="91">
        <v>-0.5</v>
      </c>
      <c r="G48" s="92">
        <f t="shared" si="7"/>
        <v>-12.5</v>
      </c>
      <c r="H48" s="130">
        <f t="shared" si="6"/>
        <v>-3425</v>
      </c>
    </row>
    <row r="49" spans="1:8" ht="14.4" thickBot="1" x14ac:dyDescent="0.3">
      <c r="A49" s="20">
        <v>35.433</v>
      </c>
      <c r="B49" s="61" t="s">
        <v>117</v>
      </c>
      <c r="C49" s="49"/>
      <c r="D49" s="77"/>
      <c r="E49" s="55"/>
      <c r="F49" s="91"/>
      <c r="G49" s="92"/>
      <c r="H49" s="130">
        <f t="shared" si="6"/>
        <v>0</v>
      </c>
    </row>
    <row r="50" spans="1:8" ht="14.4" thickBot="1" x14ac:dyDescent="0.3">
      <c r="A50" s="42" t="s">
        <v>69</v>
      </c>
      <c r="B50" s="61" t="s">
        <v>124</v>
      </c>
      <c r="C50" s="49">
        <v>27</v>
      </c>
      <c r="D50" s="77">
        <v>1</v>
      </c>
      <c r="E50" s="55">
        <f t="shared" si="5"/>
        <v>27</v>
      </c>
      <c r="F50" s="91">
        <v>-0.5</v>
      </c>
      <c r="G50" s="92">
        <f t="shared" si="7"/>
        <v>-13.5</v>
      </c>
      <c r="H50" s="130">
        <f t="shared" si="6"/>
        <v>-3699</v>
      </c>
    </row>
    <row r="51" spans="1:8" ht="14.4" thickBot="1" x14ac:dyDescent="0.3">
      <c r="A51" s="42" t="s">
        <v>71</v>
      </c>
      <c r="B51" s="61" t="s">
        <v>125</v>
      </c>
      <c r="C51" s="49">
        <v>8</v>
      </c>
      <c r="D51" s="77">
        <v>1</v>
      </c>
      <c r="E51" s="55">
        <f t="shared" si="5"/>
        <v>8</v>
      </c>
      <c r="F51" s="91">
        <v>-0.5</v>
      </c>
      <c r="G51" s="92">
        <f t="shared" si="7"/>
        <v>-4</v>
      </c>
      <c r="H51" s="130">
        <f t="shared" si="6"/>
        <v>-1096</v>
      </c>
    </row>
    <row r="52" spans="1:8" ht="14.4" thickBot="1" x14ac:dyDescent="0.3">
      <c r="A52" s="81" t="s">
        <v>37</v>
      </c>
      <c r="B52" s="58"/>
      <c r="C52" s="49">
        <f>SUM(C26:C51)</f>
        <v>13503</v>
      </c>
      <c r="D52" s="77"/>
      <c r="E52" s="155">
        <f>SUM(E26,E30, E31,E43,)</f>
        <v>1032</v>
      </c>
      <c r="F52" s="91"/>
      <c r="G52" s="92">
        <f>SUM(G26:G51)</f>
        <v>-5522.5</v>
      </c>
      <c r="H52" s="130">
        <f>SUM(H26:H51)</f>
        <v>-1513165</v>
      </c>
    </row>
    <row r="54" spans="1:8" x14ac:dyDescent="0.25">
      <c r="A54" s="150" t="s">
        <v>189</v>
      </c>
    </row>
  </sheetData>
  <mergeCells count="3">
    <mergeCell ref="A1:G2"/>
    <mergeCell ref="A23:G24"/>
    <mergeCell ref="A16:G17"/>
  </mergeCells>
  <pageMargins left="0.7" right="0.7" top="0.75" bottom="0.62" header="0.3" footer="0.3"/>
  <pageSetup scale="7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1:I24"/>
  <sheetViews>
    <sheetView workbookViewId="0">
      <selection activeCell="E25" sqref="E25"/>
    </sheetView>
  </sheetViews>
  <sheetFormatPr defaultColWidth="9.109375" defaultRowHeight="13.8" x14ac:dyDescent="0.25"/>
  <cols>
    <col min="1" max="1" width="18.33203125" style="24" customWidth="1"/>
    <col min="2" max="2" width="33.33203125" style="13" customWidth="1"/>
    <col min="3" max="3" width="25.6640625" style="13" customWidth="1"/>
    <col min="4" max="4" width="15.44140625" style="14" customWidth="1"/>
    <col min="5" max="5" width="15.44140625" style="71" customWidth="1"/>
    <col min="6" max="6" width="12.33203125" style="17" customWidth="1"/>
    <col min="7" max="7" width="12.6640625" style="87" customWidth="1"/>
    <col min="8" max="8" width="16" style="120" customWidth="1"/>
    <col min="9" max="9" width="22" style="13" customWidth="1"/>
    <col min="10" max="16384" width="9.109375" style="1"/>
  </cols>
  <sheetData>
    <row r="1" spans="1:9" x14ac:dyDescent="0.25">
      <c r="A1" s="188" t="s">
        <v>161</v>
      </c>
      <c r="B1" s="188"/>
      <c r="C1" s="188"/>
      <c r="D1" s="188"/>
      <c r="E1" s="188"/>
      <c r="F1" s="188"/>
      <c r="G1" s="188"/>
      <c r="H1" s="188"/>
      <c r="I1" s="188"/>
    </row>
    <row r="2" spans="1:9" ht="14.4" thickBot="1" x14ac:dyDescent="0.3">
      <c r="A2" s="189"/>
      <c r="B2" s="189"/>
      <c r="C2" s="189"/>
      <c r="D2" s="189"/>
      <c r="E2" s="189"/>
      <c r="F2" s="189"/>
      <c r="G2" s="189"/>
      <c r="H2" s="189"/>
      <c r="I2" s="189"/>
    </row>
    <row r="3" spans="1:9" ht="26.4" x14ac:dyDescent="0.25">
      <c r="A3" s="190" t="s">
        <v>24</v>
      </c>
      <c r="B3" s="199" t="s">
        <v>73</v>
      </c>
      <c r="C3" s="12" t="s">
        <v>44</v>
      </c>
      <c r="D3" s="193" t="s">
        <v>46</v>
      </c>
      <c r="E3" s="94" t="s">
        <v>146</v>
      </c>
      <c r="F3" s="15" t="s">
        <v>47</v>
      </c>
      <c r="G3" s="85" t="s">
        <v>49</v>
      </c>
      <c r="H3" s="196" t="s">
        <v>140</v>
      </c>
      <c r="I3" s="12" t="s">
        <v>50</v>
      </c>
    </row>
    <row r="4" spans="1:9" x14ac:dyDescent="0.25">
      <c r="A4" s="191"/>
      <c r="B4" s="200"/>
      <c r="C4" s="12" t="s">
        <v>45</v>
      </c>
      <c r="D4" s="194"/>
      <c r="E4" s="95"/>
      <c r="F4" s="15" t="s">
        <v>48</v>
      </c>
      <c r="G4" s="85" t="s">
        <v>47</v>
      </c>
      <c r="H4" s="197"/>
      <c r="I4" s="12" t="s">
        <v>51</v>
      </c>
    </row>
    <row r="5" spans="1:9" ht="15" thickBot="1" x14ac:dyDescent="0.3">
      <c r="A5" s="192"/>
      <c r="B5" s="201"/>
      <c r="C5" s="9"/>
      <c r="D5" s="195"/>
      <c r="E5" s="10"/>
      <c r="F5" s="16"/>
      <c r="G5" s="86"/>
      <c r="H5" s="198"/>
      <c r="I5" s="9"/>
    </row>
    <row r="6" spans="1:9" ht="14.4" thickBot="1" x14ac:dyDescent="0.3">
      <c r="A6" s="23" t="s">
        <v>52</v>
      </c>
      <c r="B6" s="9" t="s">
        <v>38</v>
      </c>
      <c r="C6" s="50" t="s">
        <v>106</v>
      </c>
      <c r="D6" s="11"/>
      <c r="E6" s="10"/>
      <c r="F6" s="16"/>
      <c r="G6" s="75"/>
      <c r="H6" s="118"/>
      <c r="I6" s="9"/>
    </row>
    <row r="7" spans="1:9" s="2" customFormat="1" ht="14.4" thickBot="1" x14ac:dyDescent="0.3">
      <c r="A7" s="23" t="s">
        <v>77</v>
      </c>
      <c r="B7" s="49" t="s">
        <v>108</v>
      </c>
      <c r="C7" s="52" t="s">
        <v>107</v>
      </c>
      <c r="D7" s="11"/>
      <c r="E7" s="10"/>
      <c r="F7" s="16"/>
      <c r="G7" s="75"/>
      <c r="H7" s="118"/>
      <c r="I7" s="9"/>
    </row>
    <row r="8" spans="1:9" s="2" customFormat="1" ht="42" customHeight="1" thickBot="1" x14ac:dyDescent="0.3">
      <c r="A8" s="23" t="s">
        <v>74</v>
      </c>
      <c r="B8" s="9" t="s">
        <v>81</v>
      </c>
      <c r="C8" s="49" t="s">
        <v>126</v>
      </c>
      <c r="D8" s="11"/>
      <c r="E8" s="10"/>
      <c r="F8" s="16"/>
      <c r="G8" s="75"/>
      <c r="H8" s="118"/>
      <c r="I8" s="9"/>
    </row>
    <row r="9" spans="1:9" s="2" customFormat="1" ht="14.4" thickBot="1" x14ac:dyDescent="0.3">
      <c r="A9" s="23" t="s">
        <v>75</v>
      </c>
      <c r="B9" s="9" t="s">
        <v>82</v>
      </c>
      <c r="C9" s="49" t="s">
        <v>127</v>
      </c>
      <c r="D9" s="11"/>
      <c r="E9" s="10"/>
      <c r="F9" s="16"/>
      <c r="G9" s="75"/>
      <c r="H9" s="118"/>
      <c r="I9" s="9"/>
    </row>
    <row r="10" spans="1:9" ht="27" thickBot="1" x14ac:dyDescent="0.3">
      <c r="A10" s="23" t="s">
        <v>62</v>
      </c>
      <c r="B10" s="49" t="s">
        <v>130</v>
      </c>
      <c r="C10" s="9">
        <v>2</v>
      </c>
      <c r="D10" s="11">
        <v>1</v>
      </c>
      <c r="E10" s="10">
        <f>C10*D10</f>
        <v>2</v>
      </c>
      <c r="F10" s="16">
        <v>2.5</v>
      </c>
      <c r="G10" s="75">
        <f t="shared" ref="G10:G13" si="0">(C10*D10*F10)</f>
        <v>5</v>
      </c>
      <c r="H10" s="118">
        <f>(G10*274)</f>
        <v>1370</v>
      </c>
      <c r="I10" s="49" t="s">
        <v>132</v>
      </c>
    </row>
    <row r="11" spans="1:9" ht="14.4" thickBot="1" x14ac:dyDescent="0.3">
      <c r="A11" s="23" t="s">
        <v>64</v>
      </c>
      <c r="B11" s="55" t="s">
        <v>115</v>
      </c>
      <c r="C11" s="49" t="s">
        <v>131</v>
      </c>
      <c r="D11" s="11"/>
      <c r="E11" s="10"/>
      <c r="F11" s="16"/>
      <c r="G11" s="75"/>
      <c r="H11" s="118"/>
      <c r="I11" s="49"/>
    </row>
    <row r="12" spans="1:9" ht="14.4" thickBot="1" x14ac:dyDescent="0.3">
      <c r="A12" s="23" t="s">
        <v>70</v>
      </c>
      <c r="B12" s="20" t="s">
        <v>88</v>
      </c>
      <c r="C12" s="9" t="s">
        <v>89</v>
      </c>
      <c r="D12" s="11"/>
      <c r="E12" s="10"/>
      <c r="F12" s="16"/>
      <c r="G12" s="75"/>
      <c r="H12" s="118"/>
      <c r="I12" s="9"/>
    </row>
    <row r="13" spans="1:9" ht="27" thickBot="1" x14ac:dyDescent="0.3">
      <c r="A13" s="23" t="s">
        <v>91</v>
      </c>
      <c r="B13" s="51" t="s">
        <v>118</v>
      </c>
      <c r="C13" s="9">
        <v>33</v>
      </c>
      <c r="D13" s="11">
        <v>1</v>
      </c>
      <c r="E13" s="10">
        <f>C13*D13</f>
        <v>33</v>
      </c>
      <c r="F13" s="16">
        <v>1</v>
      </c>
      <c r="G13" s="75">
        <f t="shared" si="0"/>
        <v>33</v>
      </c>
      <c r="H13" s="118">
        <f t="shared" ref="H13:H16" si="1">(G13*274)</f>
        <v>9042</v>
      </c>
      <c r="I13" s="49" t="s">
        <v>139</v>
      </c>
    </row>
    <row r="14" spans="1:9" s="2" customFormat="1" ht="14.4" thickBot="1" x14ac:dyDescent="0.3">
      <c r="A14" s="23">
        <v>35.204099999999997</v>
      </c>
      <c r="B14" s="53" t="s">
        <v>119</v>
      </c>
      <c r="C14" s="21">
        <v>33</v>
      </c>
      <c r="D14" s="11">
        <v>1</v>
      </c>
      <c r="E14" s="10">
        <f>C14*D14</f>
        <v>33</v>
      </c>
      <c r="F14" s="16">
        <v>9</v>
      </c>
      <c r="G14" s="75">
        <f>(C14*D14*F14)</f>
        <v>297</v>
      </c>
      <c r="H14" s="118">
        <f t="shared" si="1"/>
        <v>81378</v>
      </c>
      <c r="I14" s="9" t="s">
        <v>79</v>
      </c>
    </row>
    <row r="15" spans="1:9" ht="14.4" thickBot="1" x14ac:dyDescent="0.3">
      <c r="A15" s="23">
        <v>35.220399999999998</v>
      </c>
      <c r="B15" s="19" t="s">
        <v>90</v>
      </c>
      <c r="C15" s="9">
        <v>48</v>
      </c>
      <c r="D15" s="11">
        <v>1</v>
      </c>
      <c r="E15" s="10">
        <f>C15*D15</f>
        <v>48</v>
      </c>
      <c r="F15" s="16">
        <v>13</v>
      </c>
      <c r="G15" s="75">
        <f>(C15*D15*F15)</f>
        <v>624</v>
      </c>
      <c r="H15" s="118">
        <f t="shared" si="1"/>
        <v>170976</v>
      </c>
      <c r="I15" s="9" t="s">
        <v>72</v>
      </c>
    </row>
    <row r="16" spans="1:9" ht="14.4" thickBot="1" x14ac:dyDescent="0.3">
      <c r="A16" s="23" t="s">
        <v>86</v>
      </c>
      <c r="B16" s="19" t="s">
        <v>87</v>
      </c>
      <c r="C16" s="9">
        <v>25</v>
      </c>
      <c r="D16" s="11">
        <v>1</v>
      </c>
      <c r="E16" s="10">
        <f>C16*D16</f>
        <v>25</v>
      </c>
      <c r="F16" s="16">
        <v>1</v>
      </c>
      <c r="G16" s="75">
        <f>(C16*D16*F16)</f>
        <v>25</v>
      </c>
      <c r="H16" s="118">
        <f t="shared" si="1"/>
        <v>6850</v>
      </c>
      <c r="I16" s="9" t="s">
        <v>72</v>
      </c>
    </row>
    <row r="17" spans="1:9" ht="14.4" thickBot="1" x14ac:dyDescent="0.3">
      <c r="A17" s="79" t="s">
        <v>37</v>
      </c>
      <c r="B17" s="22"/>
      <c r="C17" s="9">
        <v>141</v>
      </c>
      <c r="D17" s="77"/>
      <c r="E17" s="10">
        <f>SUM(E6:E16)</f>
        <v>141</v>
      </c>
      <c r="F17" s="16"/>
      <c r="G17" s="75">
        <f>SUM(G6:G16)</f>
        <v>984</v>
      </c>
      <c r="H17" s="118">
        <f>SUM(H6:H16)</f>
        <v>269616</v>
      </c>
      <c r="I17" s="49" t="s">
        <v>19</v>
      </c>
    </row>
    <row r="19" spans="1:9" x14ac:dyDescent="0.25">
      <c r="B19" s="202" t="s">
        <v>162</v>
      </c>
      <c r="C19" s="202"/>
      <c r="D19" s="202"/>
      <c r="E19" s="202"/>
      <c r="F19" s="202"/>
      <c r="G19" s="202"/>
      <c r="H19" s="202"/>
      <c r="I19" s="202"/>
    </row>
    <row r="20" spans="1:9" ht="14.4" thickBot="1" x14ac:dyDescent="0.3">
      <c r="B20" s="203"/>
      <c r="C20" s="203"/>
      <c r="D20" s="203"/>
      <c r="E20" s="203"/>
      <c r="F20" s="203"/>
      <c r="G20" s="203"/>
      <c r="H20" s="203"/>
      <c r="I20" s="203"/>
    </row>
    <row r="21" spans="1:9" ht="25.2" customHeight="1" x14ac:dyDescent="0.25">
      <c r="B21" s="204" t="s">
        <v>24</v>
      </c>
      <c r="C21" s="102" t="s">
        <v>44</v>
      </c>
      <c r="D21" s="204" t="s">
        <v>46</v>
      </c>
      <c r="E21" s="204" t="s">
        <v>146</v>
      </c>
      <c r="F21" s="204" t="s">
        <v>158</v>
      </c>
      <c r="G21" s="102" t="s">
        <v>49</v>
      </c>
      <c r="H21" s="206" t="s">
        <v>140</v>
      </c>
      <c r="I21" s="102" t="s">
        <v>50</v>
      </c>
    </row>
    <row r="22" spans="1:9" ht="14.4" thickBot="1" x14ac:dyDescent="0.3">
      <c r="B22" s="205"/>
      <c r="C22" s="103" t="s">
        <v>45</v>
      </c>
      <c r="D22" s="205"/>
      <c r="E22" s="205"/>
      <c r="F22" s="205"/>
      <c r="G22" s="103" t="s">
        <v>47</v>
      </c>
      <c r="H22" s="207"/>
      <c r="I22" s="103" t="s">
        <v>51</v>
      </c>
    </row>
    <row r="23" spans="1:9" ht="14.4" thickBot="1" x14ac:dyDescent="0.3">
      <c r="B23" s="104" t="s">
        <v>30</v>
      </c>
      <c r="C23" s="105">
        <v>52</v>
      </c>
      <c r="D23" s="103" t="s">
        <v>159</v>
      </c>
      <c r="E23" s="103">
        <v>52</v>
      </c>
      <c r="F23" s="103">
        <v>13</v>
      </c>
      <c r="G23" s="103">
        <f>E23*F23</f>
        <v>676</v>
      </c>
      <c r="H23" s="131">
        <f>G23*274</f>
        <v>185224</v>
      </c>
      <c r="I23" s="103" t="s">
        <v>160</v>
      </c>
    </row>
    <row r="24" spans="1:9" ht="14.4" thickBot="1" x14ac:dyDescent="0.3">
      <c r="B24" s="106" t="s">
        <v>37</v>
      </c>
      <c r="C24" s="103">
        <v>52</v>
      </c>
      <c r="D24" s="103" t="s">
        <v>19</v>
      </c>
      <c r="E24" s="103">
        <v>52</v>
      </c>
      <c r="F24" s="103"/>
      <c r="G24" s="103">
        <f>G23</f>
        <v>676</v>
      </c>
      <c r="H24" s="131">
        <f>G24*274</f>
        <v>185224</v>
      </c>
      <c r="I24" s="103" t="s">
        <v>19</v>
      </c>
    </row>
  </sheetData>
  <mergeCells count="11">
    <mergeCell ref="B19:I20"/>
    <mergeCell ref="B21:B22"/>
    <mergeCell ref="D21:D22"/>
    <mergeCell ref="E21:E22"/>
    <mergeCell ref="F21:F22"/>
    <mergeCell ref="H21:H22"/>
    <mergeCell ref="A1:I2"/>
    <mergeCell ref="A3:A5"/>
    <mergeCell ref="D3:D5"/>
    <mergeCell ref="H3:H5"/>
    <mergeCell ref="B3:B5"/>
  </mergeCells>
  <pageMargins left="0.45" right="0.45" top="0.36" bottom="0.32" header="0.3" footer="0.3"/>
  <pageSetup scale="8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1:I24"/>
  <sheetViews>
    <sheetView zoomScaleNormal="100" workbookViewId="0">
      <selection activeCell="B19" sqref="B19:I20"/>
    </sheetView>
  </sheetViews>
  <sheetFormatPr defaultColWidth="9.109375" defaultRowHeight="13.8" x14ac:dyDescent="0.25"/>
  <cols>
    <col min="1" max="1" width="17.33203125" style="1" customWidth="1"/>
    <col min="2" max="2" width="28.6640625" style="1" customWidth="1"/>
    <col min="3" max="3" width="26.6640625" style="1" customWidth="1"/>
    <col min="4" max="4" width="16.5546875" style="67" customWidth="1"/>
    <col min="5" max="5" width="16.5546875" style="69" customWidth="1"/>
    <col min="6" max="6" width="14.88671875" style="38" customWidth="1"/>
    <col min="7" max="7" width="12.109375" style="76" customWidth="1"/>
    <col min="8" max="8" width="22.5546875" style="124" customWidth="1"/>
    <col min="9" max="9" width="22" style="13" customWidth="1"/>
    <col min="10" max="16384" width="9.109375" style="1"/>
  </cols>
  <sheetData>
    <row r="1" spans="1:9" s="2" customFormat="1" x14ac:dyDescent="0.25">
      <c r="A1" s="188" t="s">
        <v>163</v>
      </c>
      <c r="B1" s="188"/>
      <c r="C1" s="188"/>
      <c r="D1" s="188"/>
      <c r="E1" s="188"/>
      <c r="F1" s="188"/>
      <c r="G1" s="188"/>
      <c r="H1" s="188"/>
      <c r="I1" s="188"/>
    </row>
    <row r="2" spans="1:9" s="2" customFormat="1" ht="14.4" thickBot="1" x14ac:dyDescent="0.3">
      <c r="A2" s="189"/>
      <c r="B2" s="189"/>
      <c r="C2" s="189"/>
      <c r="D2" s="189"/>
      <c r="E2" s="189"/>
      <c r="F2" s="189"/>
      <c r="G2" s="189"/>
      <c r="H2" s="189"/>
      <c r="I2" s="189"/>
    </row>
    <row r="3" spans="1:9" s="2" customFormat="1" x14ac:dyDescent="0.25">
      <c r="A3" s="190" t="s">
        <v>24</v>
      </c>
      <c r="B3" s="199" t="s">
        <v>73</v>
      </c>
      <c r="C3" s="12" t="s">
        <v>93</v>
      </c>
      <c r="D3" s="193" t="s">
        <v>46</v>
      </c>
      <c r="E3" s="95"/>
      <c r="F3" s="15" t="s">
        <v>47</v>
      </c>
      <c r="G3" s="85" t="s">
        <v>49</v>
      </c>
      <c r="H3" s="196" t="s">
        <v>140</v>
      </c>
      <c r="I3" s="12" t="s">
        <v>50</v>
      </c>
    </row>
    <row r="4" spans="1:9" s="2" customFormat="1" ht="26.4" x14ac:dyDescent="0.25">
      <c r="A4" s="191"/>
      <c r="B4" s="200"/>
      <c r="C4" s="12" t="s">
        <v>45</v>
      </c>
      <c r="D4" s="194"/>
      <c r="E4" s="94" t="s">
        <v>146</v>
      </c>
      <c r="F4" s="15" t="s">
        <v>48</v>
      </c>
      <c r="G4" s="85" t="s">
        <v>47</v>
      </c>
      <c r="H4" s="197"/>
      <c r="I4" s="12" t="s">
        <v>51</v>
      </c>
    </row>
    <row r="5" spans="1:9" s="2" customFormat="1" ht="15" thickBot="1" x14ac:dyDescent="0.3">
      <c r="A5" s="192"/>
      <c r="B5" s="201"/>
      <c r="C5" s="9"/>
      <c r="D5" s="195"/>
      <c r="E5" s="10"/>
      <c r="F5" s="16"/>
      <c r="G5" s="86"/>
      <c r="H5" s="198"/>
      <c r="I5" s="9"/>
    </row>
    <row r="6" spans="1:9" s="2" customFormat="1" ht="14.4" thickBot="1" x14ac:dyDescent="0.3">
      <c r="A6" s="23" t="s">
        <v>52</v>
      </c>
      <c r="B6" s="9" t="s">
        <v>38</v>
      </c>
      <c r="C6" s="53" t="s">
        <v>106</v>
      </c>
      <c r="D6" s="11"/>
      <c r="E6" s="10"/>
      <c r="F6" s="16"/>
      <c r="G6" s="75"/>
      <c r="H6" s="118"/>
      <c r="I6" s="9"/>
    </row>
    <row r="7" spans="1:9" s="2" customFormat="1" ht="14.4" thickBot="1" x14ac:dyDescent="0.3">
      <c r="A7" s="23" t="s">
        <v>77</v>
      </c>
      <c r="B7" s="49" t="s">
        <v>108</v>
      </c>
      <c r="C7" s="52" t="s">
        <v>107</v>
      </c>
      <c r="D7" s="11"/>
      <c r="E7" s="10"/>
      <c r="F7" s="16"/>
      <c r="G7" s="75"/>
      <c r="H7" s="118"/>
      <c r="I7" s="9"/>
    </row>
    <row r="8" spans="1:9" s="2" customFormat="1" ht="42" customHeight="1" thickBot="1" x14ac:dyDescent="0.3">
      <c r="A8" s="23" t="s">
        <v>74</v>
      </c>
      <c r="B8" s="9" t="s">
        <v>81</v>
      </c>
      <c r="C8" s="49" t="s">
        <v>128</v>
      </c>
      <c r="D8" s="11"/>
      <c r="E8" s="10"/>
      <c r="F8" s="16"/>
      <c r="G8" s="75"/>
      <c r="H8" s="118"/>
      <c r="I8" s="9"/>
    </row>
    <row r="9" spans="1:9" s="2" customFormat="1" ht="14.4" thickBot="1" x14ac:dyDescent="0.3">
      <c r="A9" s="23" t="s">
        <v>75</v>
      </c>
      <c r="B9" s="9" t="s">
        <v>82</v>
      </c>
      <c r="C9" s="49" t="s">
        <v>129</v>
      </c>
      <c r="D9" s="11"/>
      <c r="E9" s="10"/>
      <c r="F9" s="16"/>
      <c r="G9" s="75"/>
      <c r="H9" s="118"/>
      <c r="I9" s="9"/>
    </row>
    <row r="10" spans="1:9" s="2" customFormat="1" ht="27" thickBot="1" x14ac:dyDescent="0.3">
      <c r="A10" s="23" t="s">
        <v>62</v>
      </c>
      <c r="B10" s="49" t="s">
        <v>130</v>
      </c>
      <c r="C10" s="9">
        <v>8</v>
      </c>
      <c r="D10" s="11">
        <v>1</v>
      </c>
      <c r="E10" s="10">
        <f>C10*D10</f>
        <v>8</v>
      </c>
      <c r="F10" s="16">
        <v>2.5</v>
      </c>
      <c r="G10" s="75">
        <f t="shared" ref="G10:G16" si="0">(C10*D10*F10)</f>
        <v>20</v>
      </c>
      <c r="H10" s="118">
        <f>(G10*274)</f>
        <v>5480</v>
      </c>
      <c r="I10" s="49" t="s">
        <v>132</v>
      </c>
    </row>
    <row r="11" spans="1:9" s="2" customFormat="1" ht="27" thickBot="1" x14ac:dyDescent="0.3">
      <c r="A11" s="23" t="s">
        <v>64</v>
      </c>
      <c r="B11" s="9" t="s">
        <v>43</v>
      </c>
      <c r="C11" s="49" t="s">
        <v>116</v>
      </c>
      <c r="D11" s="11"/>
      <c r="E11" s="10"/>
      <c r="F11" s="16"/>
      <c r="G11" s="75"/>
      <c r="H11" s="118"/>
      <c r="I11" s="49"/>
    </row>
    <row r="12" spans="1:9" s="2" customFormat="1" ht="14.4" thickBot="1" x14ac:dyDescent="0.3">
      <c r="A12" s="23" t="s">
        <v>70</v>
      </c>
      <c r="B12" s="20" t="s">
        <v>88</v>
      </c>
      <c r="C12" s="9" t="s">
        <v>89</v>
      </c>
      <c r="D12" s="11"/>
      <c r="E12" s="10"/>
      <c r="F12" s="16"/>
      <c r="G12" s="75"/>
      <c r="H12" s="118"/>
      <c r="I12" s="9"/>
    </row>
    <row r="13" spans="1:9" s="2" customFormat="1" ht="27" thickBot="1" x14ac:dyDescent="0.3">
      <c r="A13" s="23" t="s">
        <v>91</v>
      </c>
      <c r="B13" s="51" t="s">
        <v>118</v>
      </c>
      <c r="C13" s="9">
        <v>192</v>
      </c>
      <c r="D13" s="11">
        <v>1</v>
      </c>
      <c r="E13" s="10">
        <f>C13*D13</f>
        <v>192</v>
      </c>
      <c r="F13" s="16">
        <v>1</v>
      </c>
      <c r="G13" s="75">
        <f t="shared" si="0"/>
        <v>192</v>
      </c>
      <c r="H13" s="118">
        <f t="shared" ref="H13:H16" si="1">(G13*274)</f>
        <v>52608</v>
      </c>
      <c r="I13" s="49" t="s">
        <v>139</v>
      </c>
    </row>
    <row r="14" spans="1:9" s="2" customFormat="1" ht="14.4" thickBot="1" x14ac:dyDescent="0.3">
      <c r="A14" s="23">
        <v>35.204099999999997</v>
      </c>
      <c r="B14" s="53" t="s">
        <v>119</v>
      </c>
      <c r="C14" s="21">
        <v>194</v>
      </c>
      <c r="D14" s="11">
        <v>1</v>
      </c>
      <c r="E14" s="10">
        <f>C14*D14</f>
        <v>194</v>
      </c>
      <c r="F14" s="16">
        <v>9</v>
      </c>
      <c r="G14" s="75">
        <f>(C14*D14*F14)</f>
        <v>1746</v>
      </c>
      <c r="H14" s="118">
        <f t="shared" si="1"/>
        <v>478404</v>
      </c>
      <c r="I14" s="9" t="s">
        <v>79</v>
      </c>
    </row>
    <row r="15" spans="1:9" s="2" customFormat="1" ht="14.4" thickBot="1" x14ac:dyDescent="0.3">
      <c r="A15" s="23">
        <v>35.220399999999998</v>
      </c>
      <c r="B15" s="19" t="s">
        <v>90</v>
      </c>
      <c r="C15" s="9">
        <v>283</v>
      </c>
      <c r="D15" s="11">
        <v>1</v>
      </c>
      <c r="E15" s="10">
        <f>C15*D15</f>
        <v>283</v>
      </c>
      <c r="F15" s="16">
        <v>13</v>
      </c>
      <c r="G15" s="75">
        <f>(C15*D15*F15)</f>
        <v>3679</v>
      </c>
      <c r="H15" s="118">
        <f t="shared" si="1"/>
        <v>1008046</v>
      </c>
      <c r="I15" s="9" t="s">
        <v>72</v>
      </c>
    </row>
    <row r="16" spans="1:9" s="2" customFormat="1" ht="14.4" thickBot="1" x14ac:dyDescent="0.3">
      <c r="A16" s="23" t="s">
        <v>86</v>
      </c>
      <c r="B16" s="19" t="s">
        <v>87</v>
      </c>
      <c r="C16" s="9">
        <v>147</v>
      </c>
      <c r="D16" s="11">
        <v>1</v>
      </c>
      <c r="E16" s="10">
        <f>C16*D16</f>
        <v>147</v>
      </c>
      <c r="F16" s="16">
        <v>1</v>
      </c>
      <c r="G16" s="75">
        <f t="shared" si="0"/>
        <v>147</v>
      </c>
      <c r="H16" s="118">
        <f t="shared" si="1"/>
        <v>40278</v>
      </c>
      <c r="I16" s="9" t="s">
        <v>72</v>
      </c>
    </row>
    <row r="17" spans="1:9" ht="14.4" thickBot="1" x14ac:dyDescent="0.3">
      <c r="A17" s="80" t="s">
        <v>37</v>
      </c>
      <c r="B17" s="32"/>
      <c r="C17" s="53">
        <v>824</v>
      </c>
      <c r="D17" s="33"/>
      <c r="E17" s="78">
        <f>SUM(E6:E16)</f>
        <v>824</v>
      </c>
      <c r="F17" s="65"/>
      <c r="G17" s="83">
        <f>SUM(G6:G16)</f>
        <v>5784</v>
      </c>
      <c r="H17" s="119">
        <f>SUM(H6:H16)</f>
        <v>1584816</v>
      </c>
      <c r="I17" s="9"/>
    </row>
    <row r="18" spans="1:9" s="2" customFormat="1" x14ac:dyDescent="0.25">
      <c r="A18" s="13"/>
      <c r="B18" s="13"/>
      <c r="C18" s="13"/>
      <c r="D18" s="14"/>
      <c r="E18" s="71"/>
      <c r="F18" s="17"/>
      <c r="G18" s="87"/>
      <c r="H18" s="120"/>
      <c r="I18" s="13"/>
    </row>
    <row r="19" spans="1:9" s="2" customFormat="1" x14ac:dyDescent="0.25">
      <c r="A19" s="13"/>
      <c r="B19" s="202" t="s">
        <v>164</v>
      </c>
      <c r="C19" s="208"/>
      <c r="D19" s="208"/>
      <c r="E19" s="208"/>
      <c r="F19" s="208"/>
      <c r="G19" s="208"/>
      <c r="H19" s="208"/>
      <c r="I19" s="208"/>
    </row>
    <row r="20" spans="1:9" ht="14.4" thickBot="1" x14ac:dyDescent="0.3">
      <c r="B20" s="209"/>
      <c r="C20" s="209"/>
      <c r="D20" s="209"/>
      <c r="E20" s="209"/>
      <c r="F20" s="209"/>
      <c r="G20" s="209"/>
      <c r="H20" s="209"/>
      <c r="I20" s="209"/>
    </row>
    <row r="21" spans="1:9" x14ac:dyDescent="0.25">
      <c r="B21" s="210" t="s">
        <v>24</v>
      </c>
      <c r="C21" s="107" t="s">
        <v>93</v>
      </c>
      <c r="D21" s="210" t="s">
        <v>46</v>
      </c>
      <c r="E21" s="210" t="s">
        <v>146</v>
      </c>
      <c r="F21" s="210" t="s">
        <v>158</v>
      </c>
      <c r="G21" s="107" t="s">
        <v>49</v>
      </c>
      <c r="H21" s="212" t="s">
        <v>140</v>
      </c>
      <c r="I21" s="107" t="s">
        <v>50</v>
      </c>
    </row>
    <row r="22" spans="1:9" ht="27" thickBot="1" x14ac:dyDescent="0.3">
      <c r="B22" s="211"/>
      <c r="C22" s="108" t="s">
        <v>45</v>
      </c>
      <c r="D22" s="211"/>
      <c r="E22" s="211"/>
      <c r="F22" s="211"/>
      <c r="G22" s="108" t="s">
        <v>47</v>
      </c>
      <c r="H22" s="213"/>
      <c r="I22" s="108" t="s">
        <v>51</v>
      </c>
    </row>
    <row r="23" spans="1:9" ht="14.4" thickBot="1" x14ac:dyDescent="0.3">
      <c r="B23" s="51" t="s">
        <v>30</v>
      </c>
      <c r="C23" s="109">
        <v>307</v>
      </c>
      <c r="D23" s="49">
        <v>1</v>
      </c>
      <c r="E23" s="49">
        <v>307</v>
      </c>
      <c r="F23" s="49">
        <v>13</v>
      </c>
      <c r="G23" s="49">
        <f>E23*F23</f>
        <v>3991</v>
      </c>
      <c r="H23" s="123">
        <f>G23*274</f>
        <v>1093534</v>
      </c>
      <c r="I23" s="49" t="s">
        <v>72</v>
      </c>
    </row>
    <row r="24" spans="1:9" ht="14.4" thickBot="1" x14ac:dyDescent="0.3">
      <c r="B24" s="81" t="s">
        <v>37</v>
      </c>
      <c r="C24" s="49">
        <v>307</v>
      </c>
      <c r="D24" s="110"/>
      <c r="E24" s="49">
        <v>307</v>
      </c>
      <c r="F24" s="110"/>
      <c r="G24" s="49">
        <f>G23</f>
        <v>3991</v>
      </c>
      <c r="H24" s="123">
        <v>1093534</v>
      </c>
      <c r="I24" s="110"/>
    </row>
  </sheetData>
  <mergeCells count="11">
    <mergeCell ref="B19:I20"/>
    <mergeCell ref="B21:B22"/>
    <mergeCell ref="D21:D22"/>
    <mergeCell ref="E21:E22"/>
    <mergeCell ref="F21:F22"/>
    <mergeCell ref="H21:H22"/>
    <mergeCell ref="A1:I2"/>
    <mergeCell ref="A3:A5"/>
    <mergeCell ref="B3:B5"/>
    <mergeCell ref="D3:D5"/>
    <mergeCell ref="H3:H5"/>
  </mergeCells>
  <pageMargins left="0.45" right="0.45" top="0.33" bottom="0.31" header="0.3" footer="0.3"/>
  <pageSetup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2:H17"/>
  <sheetViews>
    <sheetView workbookViewId="0">
      <selection activeCell="C18" sqref="C18"/>
    </sheetView>
  </sheetViews>
  <sheetFormatPr defaultRowHeight="14.4" x14ac:dyDescent="0.3"/>
  <cols>
    <col min="1" max="1" width="16.6640625" customWidth="1"/>
    <col min="2" max="2" width="28.44140625" customWidth="1"/>
    <col min="3" max="3" width="14.5546875" customWidth="1"/>
    <col min="4" max="4" width="15.109375" customWidth="1"/>
    <col min="5" max="5" width="11.109375" customWidth="1"/>
    <col min="6" max="6" width="12" customWidth="1"/>
    <col min="7" max="7" width="14.88671875" customWidth="1"/>
    <col min="8" max="8" width="13" style="132" customWidth="1"/>
    <col min="9" max="9" width="7.6640625" customWidth="1"/>
  </cols>
  <sheetData>
    <row r="2" spans="1:8" ht="15" customHeight="1" thickBot="1" x14ac:dyDescent="0.35">
      <c r="A2" s="214" t="s">
        <v>178</v>
      </c>
      <c r="B2" s="215"/>
      <c r="C2" s="215"/>
      <c r="D2" s="215"/>
      <c r="E2" s="215"/>
      <c r="F2" s="215"/>
      <c r="G2" s="215"/>
      <c r="H2" s="215"/>
    </row>
    <row r="3" spans="1:8" ht="40.200000000000003" thickBot="1" x14ac:dyDescent="0.35">
      <c r="A3" s="19" t="s">
        <v>24</v>
      </c>
      <c r="B3" s="46" t="s">
        <v>73</v>
      </c>
      <c r="C3" s="46" t="s">
        <v>25</v>
      </c>
      <c r="D3" s="82" t="s">
        <v>26</v>
      </c>
      <c r="E3" s="46" t="s">
        <v>27</v>
      </c>
      <c r="F3" s="48" t="s">
        <v>28</v>
      </c>
      <c r="G3" s="48" t="s">
        <v>29</v>
      </c>
      <c r="H3" s="121" t="s">
        <v>137</v>
      </c>
    </row>
    <row r="4" spans="1:8" ht="27" thickBot="1" x14ac:dyDescent="0.35">
      <c r="A4" s="20" t="s">
        <v>34</v>
      </c>
      <c r="B4" s="49" t="s">
        <v>147</v>
      </c>
      <c r="C4" s="19">
        <v>1</v>
      </c>
      <c r="D4" s="11">
        <v>3</v>
      </c>
      <c r="E4" s="10">
        <f>(C4*D4)</f>
        <v>3</v>
      </c>
      <c r="F4" s="16">
        <v>-2</v>
      </c>
      <c r="G4" s="16">
        <f t="shared" ref="G4:G5" si="0">(F4*E4)</f>
        <v>-6</v>
      </c>
      <c r="H4" s="122">
        <f>(G4*274)</f>
        <v>-1644</v>
      </c>
    </row>
    <row r="5" spans="1:8" ht="27" thickBot="1" x14ac:dyDescent="0.35">
      <c r="A5" s="43" t="s">
        <v>35</v>
      </c>
      <c r="B5" s="61" t="s">
        <v>151</v>
      </c>
      <c r="C5" s="9">
        <v>2</v>
      </c>
      <c r="D5" s="11">
        <v>1</v>
      </c>
      <c r="E5" s="10">
        <f>(C5*D5)</f>
        <v>2</v>
      </c>
      <c r="F5" s="16">
        <v>0.25</v>
      </c>
      <c r="G5" s="16">
        <f t="shared" si="0"/>
        <v>0.5</v>
      </c>
      <c r="H5" s="122">
        <f>(G5*274)</f>
        <v>137</v>
      </c>
    </row>
    <row r="6" spans="1:8" ht="15" thickBot="1" x14ac:dyDescent="0.35">
      <c r="A6" s="81" t="s">
        <v>37</v>
      </c>
      <c r="B6" s="9"/>
      <c r="C6" s="9">
        <v>3</v>
      </c>
      <c r="D6" s="11">
        <v>4</v>
      </c>
      <c r="E6" s="11">
        <f>SUM(E4:E5)</f>
        <v>5</v>
      </c>
      <c r="F6" s="16"/>
      <c r="G6" s="16">
        <f>SUM(G4:G5)</f>
        <v>-5.5</v>
      </c>
      <c r="H6" s="122">
        <f>SUM(H4:H5)</f>
        <v>-1507</v>
      </c>
    </row>
    <row r="9" spans="1:8" ht="15" thickBot="1" x14ac:dyDescent="0.35">
      <c r="A9" s="214" t="s">
        <v>179</v>
      </c>
      <c r="B9" s="215"/>
      <c r="C9" s="215"/>
      <c r="D9" s="215"/>
      <c r="E9" s="215"/>
      <c r="F9" s="215"/>
      <c r="G9" s="215"/>
      <c r="H9" s="215"/>
    </row>
    <row r="10" spans="1:8" ht="40.200000000000003" thickBot="1" x14ac:dyDescent="0.35">
      <c r="A10" s="19" t="s">
        <v>24</v>
      </c>
      <c r="B10" s="46" t="s">
        <v>73</v>
      </c>
      <c r="C10" s="46" t="s">
        <v>25</v>
      </c>
      <c r="D10" s="82" t="s">
        <v>26</v>
      </c>
      <c r="E10" s="46" t="s">
        <v>27</v>
      </c>
      <c r="F10" s="48" t="s">
        <v>28</v>
      </c>
      <c r="G10" s="48" t="s">
        <v>29</v>
      </c>
      <c r="H10" s="121" t="s">
        <v>137</v>
      </c>
    </row>
    <row r="11" spans="1:8" ht="27" thickBot="1" x14ac:dyDescent="0.35">
      <c r="A11" s="20" t="s">
        <v>34</v>
      </c>
      <c r="B11" s="49" t="s">
        <v>147</v>
      </c>
      <c r="C11" s="19">
        <v>5</v>
      </c>
      <c r="D11" s="11">
        <v>3</v>
      </c>
      <c r="E11" s="10">
        <f>(C11*D11)</f>
        <v>15</v>
      </c>
      <c r="F11" s="16">
        <v>-2</v>
      </c>
      <c r="G11" s="16">
        <f t="shared" ref="G11:G12" si="1">(F11*E11)</f>
        <v>-30</v>
      </c>
      <c r="H11" s="122">
        <f>(G11*274)</f>
        <v>-8220</v>
      </c>
    </row>
    <row r="12" spans="1:8" ht="27" thickBot="1" x14ac:dyDescent="0.35">
      <c r="A12" s="43" t="s">
        <v>35</v>
      </c>
      <c r="B12" s="61" t="s">
        <v>151</v>
      </c>
      <c r="C12" s="9">
        <v>12</v>
      </c>
      <c r="D12" s="11">
        <v>1</v>
      </c>
      <c r="E12" s="10">
        <f>(C12*D12)</f>
        <v>12</v>
      </c>
      <c r="F12" s="16">
        <v>0.25</v>
      </c>
      <c r="G12" s="16">
        <f t="shared" si="1"/>
        <v>3</v>
      </c>
      <c r="H12" s="122">
        <f>(G12*274)</f>
        <v>822</v>
      </c>
    </row>
    <row r="13" spans="1:8" ht="15" thickBot="1" x14ac:dyDescent="0.35">
      <c r="A13" s="81" t="s">
        <v>37</v>
      </c>
      <c r="B13" s="9"/>
      <c r="C13" s="9">
        <v>17</v>
      </c>
      <c r="D13" s="11">
        <v>4</v>
      </c>
      <c r="E13" s="11">
        <f>SUM(E11:E12)</f>
        <v>27</v>
      </c>
      <c r="F13" s="16"/>
      <c r="G13" s="16">
        <f>SUM(G11:G12)</f>
        <v>-27</v>
      </c>
      <c r="H13" s="122">
        <f>SUM(H11:H12)</f>
        <v>-7398</v>
      </c>
    </row>
    <row r="17" spans="5:5" x14ac:dyDescent="0.3">
      <c r="E17" t="s">
        <v>19</v>
      </c>
    </row>
  </sheetData>
  <mergeCells count="2">
    <mergeCell ref="A9:H9"/>
    <mergeCell ref="A2:H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5"/>
  <sheetViews>
    <sheetView workbookViewId="0">
      <selection activeCell="G19" sqref="G19"/>
    </sheetView>
  </sheetViews>
  <sheetFormatPr defaultColWidth="9.109375" defaultRowHeight="13.8" x14ac:dyDescent="0.25"/>
  <cols>
    <col min="1" max="1" width="18.33203125" style="24" customWidth="1"/>
    <col min="2" max="2" width="21.109375" style="13" customWidth="1"/>
    <col min="3" max="3" width="14.6640625" style="13" customWidth="1"/>
    <col min="4" max="6" width="14.6640625" style="17" customWidth="1"/>
    <col min="7" max="7" width="14.6640625" style="18" customWidth="1"/>
    <col min="8" max="8" width="14.6640625" style="120" customWidth="1"/>
    <col min="9" max="16384" width="9.109375" style="2"/>
  </cols>
  <sheetData>
    <row r="3" spans="1:8" ht="24" customHeight="1" thickBot="1" x14ac:dyDescent="0.3">
      <c r="A3" s="214" t="s">
        <v>180</v>
      </c>
      <c r="B3" s="215"/>
      <c r="C3" s="215"/>
      <c r="D3" s="215"/>
      <c r="E3" s="215"/>
      <c r="F3" s="215"/>
      <c r="G3" s="215"/>
      <c r="H3" s="215"/>
    </row>
    <row r="4" spans="1:8" ht="40.200000000000003" thickBot="1" x14ac:dyDescent="0.3">
      <c r="A4" s="19" t="s">
        <v>24</v>
      </c>
      <c r="B4" s="46" t="s">
        <v>73</v>
      </c>
      <c r="C4" s="46" t="s">
        <v>25</v>
      </c>
      <c r="D4" s="82" t="s">
        <v>26</v>
      </c>
      <c r="E4" s="46" t="s">
        <v>27</v>
      </c>
      <c r="F4" s="48" t="s">
        <v>28</v>
      </c>
      <c r="G4" s="48" t="s">
        <v>29</v>
      </c>
      <c r="H4" s="121" t="s">
        <v>137</v>
      </c>
    </row>
    <row r="5" spans="1:8" ht="14.4" thickBot="1" x14ac:dyDescent="0.3">
      <c r="A5" s="34" t="s">
        <v>97</v>
      </c>
      <c r="B5" s="49" t="s">
        <v>105</v>
      </c>
      <c r="C5" s="19">
        <v>1085</v>
      </c>
      <c r="D5" s="11">
        <v>1</v>
      </c>
      <c r="E5" s="10">
        <f>(C5*D5)</f>
        <v>1085</v>
      </c>
      <c r="F5" s="16">
        <v>0.5</v>
      </c>
      <c r="G5" s="16">
        <f t="shared" ref="G5:G6" si="0">(F5*E5)</f>
        <v>542.5</v>
      </c>
      <c r="H5" s="122">
        <f>(G5*274)</f>
        <v>148645</v>
      </c>
    </row>
    <row r="6" spans="1:8" ht="27" thickBot="1" x14ac:dyDescent="0.3">
      <c r="A6" s="54" t="s">
        <v>114</v>
      </c>
      <c r="B6" s="49" t="s">
        <v>130</v>
      </c>
      <c r="C6" s="9">
        <v>10</v>
      </c>
      <c r="D6" s="11">
        <v>1</v>
      </c>
      <c r="E6" s="10">
        <f>(C6*D6)</f>
        <v>10</v>
      </c>
      <c r="F6" s="16">
        <v>0.5</v>
      </c>
      <c r="G6" s="16">
        <f t="shared" si="0"/>
        <v>5</v>
      </c>
      <c r="H6" s="122">
        <f>(G6*274)</f>
        <v>1370</v>
      </c>
    </row>
    <row r="7" spans="1:8" ht="14.4" thickBot="1" x14ac:dyDescent="0.3">
      <c r="A7" s="81" t="s">
        <v>37</v>
      </c>
      <c r="B7" s="9"/>
      <c r="C7" s="9">
        <v>2095</v>
      </c>
      <c r="D7" s="11"/>
      <c r="E7" s="11">
        <f>SUM(E5:E6)</f>
        <v>1095</v>
      </c>
      <c r="F7" s="16"/>
      <c r="G7" s="16">
        <f>SUM(G5:G6)</f>
        <v>547.5</v>
      </c>
      <c r="H7" s="122">
        <f>SUM(H5:H6)</f>
        <v>150015</v>
      </c>
    </row>
    <row r="8" spans="1:8" s="160" customFormat="1" thickBot="1" x14ac:dyDescent="0.3">
      <c r="A8" s="158" t="s">
        <v>171</v>
      </c>
      <c r="B8" s="53"/>
      <c r="C8" s="53"/>
      <c r="D8" s="65"/>
      <c r="E8" s="65">
        <f>E7/3</f>
        <v>365</v>
      </c>
      <c r="F8" s="65"/>
      <c r="G8" s="65">
        <f>G7/3</f>
        <v>182.5</v>
      </c>
      <c r="H8" s="159">
        <f>G8*274</f>
        <v>50005</v>
      </c>
    </row>
    <row r="10" spans="1:8" ht="24" customHeight="1" thickBot="1" x14ac:dyDescent="0.3">
      <c r="A10" s="216" t="s">
        <v>181</v>
      </c>
      <c r="B10" s="216"/>
      <c r="C10" s="216"/>
      <c r="D10" s="216"/>
      <c r="E10" s="216"/>
      <c r="F10" s="216"/>
      <c r="G10" s="216"/>
      <c r="H10" s="216"/>
    </row>
    <row r="11" spans="1:8" ht="40.200000000000003" thickBot="1" x14ac:dyDescent="0.3">
      <c r="A11" s="19" t="s">
        <v>24</v>
      </c>
      <c r="B11" s="46" t="s">
        <v>73</v>
      </c>
      <c r="C11" s="46" t="s">
        <v>25</v>
      </c>
      <c r="D11" s="47" t="s">
        <v>26</v>
      </c>
      <c r="E11" s="46" t="s">
        <v>27</v>
      </c>
      <c r="F11" s="48" t="s">
        <v>28</v>
      </c>
      <c r="G11" s="48" t="s">
        <v>29</v>
      </c>
      <c r="H11" s="121" t="s">
        <v>137</v>
      </c>
    </row>
    <row r="12" spans="1:8" ht="14.4" thickBot="1" x14ac:dyDescent="0.3">
      <c r="A12" s="34" t="s">
        <v>97</v>
      </c>
      <c r="B12" s="49" t="s">
        <v>105</v>
      </c>
      <c r="C12" s="19">
        <v>6401</v>
      </c>
      <c r="D12" s="10">
        <v>1</v>
      </c>
      <c r="E12" s="10">
        <f>(C12*D12)</f>
        <v>6401</v>
      </c>
      <c r="F12" s="16">
        <v>0.5</v>
      </c>
      <c r="G12" s="16">
        <f t="shared" ref="G12:G13" si="1">(F12*E12)</f>
        <v>3200.5</v>
      </c>
      <c r="H12" s="122">
        <f>(G12*274)</f>
        <v>876937</v>
      </c>
    </row>
    <row r="13" spans="1:8" ht="27" thickBot="1" x14ac:dyDescent="0.3">
      <c r="A13" s="54" t="s">
        <v>114</v>
      </c>
      <c r="B13" s="49" t="s">
        <v>130</v>
      </c>
      <c r="C13" s="9">
        <v>55</v>
      </c>
      <c r="D13" s="10">
        <v>1</v>
      </c>
      <c r="E13" s="10">
        <f>(C13*D13)</f>
        <v>55</v>
      </c>
      <c r="F13" s="16">
        <v>2</v>
      </c>
      <c r="G13" s="16">
        <f t="shared" si="1"/>
        <v>110</v>
      </c>
      <c r="H13" s="122">
        <f>(G13*274)</f>
        <v>30140</v>
      </c>
    </row>
    <row r="14" spans="1:8" ht="14.4" thickBot="1" x14ac:dyDescent="0.3">
      <c r="A14" s="81" t="s">
        <v>37</v>
      </c>
      <c r="B14" s="9"/>
      <c r="C14" s="9">
        <v>6456</v>
      </c>
      <c r="D14" s="40"/>
      <c r="E14" s="11">
        <f>SUM(E12:E13)</f>
        <v>6456</v>
      </c>
      <c r="F14" s="16"/>
      <c r="G14" s="16">
        <f>SUM(G12:G13)</f>
        <v>3310.5</v>
      </c>
      <c r="H14" s="122">
        <f>SUM(H12:H13)</f>
        <v>907077</v>
      </c>
    </row>
    <row r="15" spans="1:8" s="160" customFormat="1" thickBot="1" x14ac:dyDescent="0.3">
      <c r="A15" s="158" t="s">
        <v>171</v>
      </c>
      <c r="B15" s="53"/>
      <c r="C15" s="53"/>
      <c r="D15" s="65"/>
      <c r="E15" s="65">
        <f>E14/3</f>
        <v>2152</v>
      </c>
      <c r="F15" s="65"/>
      <c r="G15" s="65">
        <f>G14/3</f>
        <v>1103.5</v>
      </c>
      <c r="H15" s="119">
        <f>G15*274</f>
        <v>302359</v>
      </c>
    </row>
  </sheetData>
  <mergeCells count="2">
    <mergeCell ref="A3:H3"/>
    <mergeCell ref="A10:H10"/>
  </mergeCells>
  <pageMargins left="0.45" right="0.45" top="0.36" bottom="0.32" header="0.3" footer="0.3"/>
  <pageSetup scale="8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3"/>
  <sheetViews>
    <sheetView topLeftCell="A25" workbookViewId="0">
      <selection activeCell="F43" sqref="F43"/>
    </sheetView>
  </sheetViews>
  <sheetFormatPr defaultColWidth="9.109375" defaultRowHeight="13.8" x14ac:dyDescent="0.25"/>
  <cols>
    <col min="1" max="1" width="14.109375" style="144" customWidth="1"/>
    <col min="2" max="2" width="15.33203125" style="145" customWidth="1"/>
    <col min="3" max="3" width="17.6640625" style="145" customWidth="1"/>
    <col min="4" max="4" width="12" style="146" customWidth="1"/>
    <col min="5" max="5" width="12.6640625" style="146" customWidth="1"/>
    <col min="6" max="6" width="10.44140625" style="146" customWidth="1"/>
    <col min="7" max="7" width="12.5546875" style="146" customWidth="1"/>
    <col min="8" max="8" width="12.88671875" style="147" customWidth="1"/>
    <col min="9" max="9" width="15.88671875" style="145" bestFit="1" customWidth="1"/>
    <col min="10" max="16384" width="9.109375" style="134"/>
  </cols>
  <sheetData>
    <row r="2" spans="1:9" x14ac:dyDescent="0.25">
      <c r="A2" s="188" t="s">
        <v>182</v>
      </c>
      <c r="B2" s="188"/>
      <c r="C2" s="188"/>
      <c r="D2" s="188"/>
      <c r="E2" s="188"/>
      <c r="F2" s="188"/>
      <c r="G2" s="188"/>
      <c r="H2" s="188"/>
      <c r="I2" s="188"/>
    </row>
    <row r="3" spans="1:9" ht="14.4" thickBot="1" x14ac:dyDescent="0.3">
      <c r="A3" s="189"/>
      <c r="B3" s="189"/>
      <c r="C3" s="189"/>
      <c r="D3" s="189"/>
      <c r="E3" s="189"/>
      <c r="F3" s="189"/>
      <c r="G3" s="189"/>
      <c r="H3" s="189"/>
      <c r="I3" s="189"/>
    </row>
    <row r="4" spans="1:9" ht="26.4" x14ac:dyDescent="0.25">
      <c r="A4" s="190" t="s">
        <v>24</v>
      </c>
      <c r="B4" s="199" t="s">
        <v>73</v>
      </c>
      <c r="C4" s="12" t="s">
        <v>44</v>
      </c>
      <c r="D4" s="217" t="s">
        <v>46</v>
      </c>
      <c r="E4" s="96" t="s">
        <v>146</v>
      </c>
      <c r="F4" s="15" t="s">
        <v>47</v>
      </c>
      <c r="G4" s="15" t="s">
        <v>49</v>
      </c>
      <c r="H4" s="196" t="s">
        <v>138</v>
      </c>
      <c r="I4" s="12" t="s">
        <v>50</v>
      </c>
    </row>
    <row r="5" spans="1:9" x14ac:dyDescent="0.25">
      <c r="A5" s="191"/>
      <c r="B5" s="200"/>
      <c r="C5" s="12" t="s">
        <v>45</v>
      </c>
      <c r="D5" s="218"/>
      <c r="E5" s="15"/>
      <c r="F5" s="15" t="s">
        <v>48</v>
      </c>
      <c r="G5" s="15" t="s">
        <v>47</v>
      </c>
      <c r="H5" s="197"/>
      <c r="I5" s="12" t="s">
        <v>51</v>
      </c>
    </row>
    <row r="6" spans="1:9" ht="15" thickBot="1" x14ac:dyDescent="0.3">
      <c r="A6" s="192"/>
      <c r="B6" s="201"/>
      <c r="C6" s="9"/>
      <c r="D6" s="219"/>
      <c r="E6" s="16"/>
      <c r="F6" s="16"/>
      <c r="G6" s="63"/>
      <c r="H6" s="198"/>
      <c r="I6" s="9"/>
    </row>
    <row r="7" spans="1:9" ht="27" thickBot="1" x14ac:dyDescent="0.3">
      <c r="A7" s="111" t="s">
        <v>52</v>
      </c>
      <c r="B7" s="9" t="s">
        <v>38</v>
      </c>
      <c r="C7" s="135" t="s">
        <v>106</v>
      </c>
      <c r="D7" s="10"/>
      <c r="E7" s="10"/>
      <c r="F7" s="16"/>
      <c r="G7" s="75"/>
      <c r="H7" s="118"/>
      <c r="I7" s="9"/>
    </row>
    <row r="8" spans="1:9" ht="31.5" customHeight="1" thickBot="1" x14ac:dyDescent="0.3">
      <c r="A8" s="111" t="s">
        <v>77</v>
      </c>
      <c r="B8" s="49" t="s">
        <v>108</v>
      </c>
      <c r="C8" s="136" t="s">
        <v>107</v>
      </c>
      <c r="D8" s="10"/>
      <c r="E8" s="10"/>
      <c r="F8" s="16"/>
      <c r="G8" s="75"/>
      <c r="H8" s="118"/>
      <c r="I8" s="137"/>
    </row>
    <row r="9" spans="1:9" ht="65.25" customHeight="1" thickBot="1" x14ac:dyDescent="0.3">
      <c r="A9" s="111" t="s">
        <v>74</v>
      </c>
      <c r="B9" s="49" t="s">
        <v>147</v>
      </c>
      <c r="C9" s="49" t="s">
        <v>149</v>
      </c>
      <c r="D9" s="10"/>
      <c r="E9" s="10"/>
      <c r="F9" s="16"/>
      <c r="G9" s="75"/>
      <c r="H9" s="118"/>
      <c r="I9" s="49" t="s">
        <v>19</v>
      </c>
    </row>
    <row r="10" spans="1:9" ht="27" thickBot="1" x14ac:dyDescent="0.3">
      <c r="A10" s="111" t="s">
        <v>75</v>
      </c>
      <c r="B10" s="9" t="s">
        <v>82</v>
      </c>
      <c r="C10" s="49" t="s">
        <v>98</v>
      </c>
      <c r="D10" s="10"/>
      <c r="E10" s="10"/>
      <c r="F10" s="16"/>
      <c r="G10" s="75"/>
      <c r="H10" s="118"/>
      <c r="I10" s="9"/>
    </row>
    <row r="11" spans="1:9" ht="14.4" thickBot="1" x14ac:dyDescent="0.3">
      <c r="A11" s="111" t="s">
        <v>76</v>
      </c>
      <c r="B11" s="9"/>
      <c r="C11" s="9" t="s">
        <v>78</v>
      </c>
      <c r="D11" s="10"/>
      <c r="E11" s="10"/>
      <c r="F11" s="16"/>
      <c r="G11" s="75"/>
      <c r="H11" s="118"/>
      <c r="I11" s="9"/>
    </row>
    <row r="12" spans="1:9" ht="40.200000000000003" thickBot="1" x14ac:dyDescent="0.3">
      <c r="A12" s="54" t="s">
        <v>114</v>
      </c>
      <c r="B12" s="49" t="s">
        <v>130</v>
      </c>
      <c r="C12" s="9">
        <v>56</v>
      </c>
      <c r="D12" s="10">
        <v>1</v>
      </c>
      <c r="E12" s="10">
        <f>C12*D12</f>
        <v>56</v>
      </c>
      <c r="F12" s="16">
        <v>2</v>
      </c>
      <c r="G12" s="75">
        <f>(C12*D12*F12)</f>
        <v>112</v>
      </c>
      <c r="H12" s="118">
        <f>(G12*274)</f>
        <v>30688</v>
      </c>
      <c r="I12" s="66" t="s">
        <v>136</v>
      </c>
    </row>
    <row r="13" spans="1:9" ht="40.200000000000003" thickBot="1" x14ac:dyDescent="0.3">
      <c r="A13" s="111" t="s">
        <v>91</v>
      </c>
      <c r="B13" s="20" t="s">
        <v>92</v>
      </c>
      <c r="C13" s="9">
        <v>6401</v>
      </c>
      <c r="D13" s="10">
        <v>1</v>
      </c>
      <c r="E13" s="10">
        <f>C13*D13</f>
        <v>6401</v>
      </c>
      <c r="F13" s="16">
        <v>1</v>
      </c>
      <c r="G13" s="75">
        <f>(C13*D13*F13)</f>
        <v>6401</v>
      </c>
      <c r="H13" s="118">
        <f t="shared" ref="H13:H14" si="0">(G13*274)</f>
        <v>1753874</v>
      </c>
      <c r="I13" s="49" t="s">
        <v>139</v>
      </c>
    </row>
    <row r="14" spans="1:9" ht="27" thickBot="1" x14ac:dyDescent="0.3">
      <c r="A14" s="54" t="s">
        <v>109</v>
      </c>
      <c r="B14" s="49" t="s">
        <v>84</v>
      </c>
      <c r="C14" s="9">
        <v>6425</v>
      </c>
      <c r="D14" s="10">
        <v>1</v>
      </c>
      <c r="E14" s="10">
        <f>C14*D14</f>
        <v>6425</v>
      </c>
      <c r="F14" s="16">
        <v>9</v>
      </c>
      <c r="G14" s="75">
        <f>(C14*D14*F14)</f>
        <v>57825</v>
      </c>
      <c r="H14" s="118">
        <f t="shared" si="0"/>
        <v>15844050</v>
      </c>
      <c r="I14" s="9" t="s">
        <v>79</v>
      </c>
    </row>
    <row r="15" spans="1:9" ht="14.4" thickBot="1" x14ac:dyDescent="0.3">
      <c r="A15" s="157" t="s">
        <v>37</v>
      </c>
      <c r="B15" s="138"/>
      <c r="C15" s="138"/>
      <c r="D15" s="139"/>
      <c r="E15" s="140">
        <f>SUM(E7:E14)</f>
        <v>12882</v>
      </c>
      <c r="F15" s="141"/>
      <c r="G15" s="140">
        <f>SUM(G7:G14)</f>
        <v>64338</v>
      </c>
      <c r="H15" s="127">
        <f>SUM(H7:H14)</f>
        <v>17628612</v>
      </c>
      <c r="I15" s="138"/>
    </row>
    <row r="16" spans="1:9" ht="30" customHeight="1" thickBot="1" x14ac:dyDescent="0.3">
      <c r="A16" s="157" t="s">
        <v>171</v>
      </c>
      <c r="B16" s="138"/>
      <c r="C16" s="142"/>
      <c r="D16" s="141"/>
      <c r="E16" s="141"/>
      <c r="F16" s="143"/>
      <c r="G16" s="156">
        <f>G15/3</f>
        <v>21446</v>
      </c>
      <c r="H16" s="127">
        <f>G16*274</f>
        <v>5876204</v>
      </c>
      <c r="I16" s="138"/>
    </row>
    <row r="19" spans="1:9" x14ac:dyDescent="0.25">
      <c r="A19" s="188" t="s">
        <v>183</v>
      </c>
      <c r="B19" s="188"/>
      <c r="C19" s="188"/>
      <c r="D19" s="188"/>
      <c r="E19" s="188"/>
      <c r="F19" s="188"/>
      <c r="G19" s="188"/>
      <c r="H19" s="188"/>
      <c r="I19" s="188"/>
    </row>
    <row r="20" spans="1:9" ht="14.4" thickBot="1" x14ac:dyDescent="0.3">
      <c r="A20" s="189"/>
      <c r="B20" s="189"/>
      <c r="C20" s="189"/>
      <c r="D20" s="189"/>
      <c r="E20" s="189"/>
      <c r="F20" s="189"/>
      <c r="G20" s="189"/>
      <c r="H20" s="189"/>
      <c r="I20" s="189"/>
    </row>
    <row r="21" spans="1:9" ht="26.4" x14ac:dyDescent="0.25">
      <c r="A21" s="190" t="s">
        <v>24</v>
      </c>
      <c r="B21" s="199" t="s">
        <v>73</v>
      </c>
      <c r="C21" s="12" t="s">
        <v>44</v>
      </c>
      <c r="D21" s="217" t="s">
        <v>46</v>
      </c>
      <c r="E21" s="96" t="s">
        <v>146</v>
      </c>
      <c r="F21" s="15" t="s">
        <v>47</v>
      </c>
      <c r="G21" s="15" t="s">
        <v>49</v>
      </c>
      <c r="H21" s="196" t="s">
        <v>138</v>
      </c>
      <c r="I21" s="12" t="s">
        <v>50</v>
      </c>
    </row>
    <row r="22" spans="1:9" x14ac:dyDescent="0.25">
      <c r="A22" s="191"/>
      <c r="B22" s="200"/>
      <c r="C22" s="12" t="s">
        <v>45</v>
      </c>
      <c r="D22" s="218"/>
      <c r="E22" s="15"/>
      <c r="F22" s="15" t="s">
        <v>48</v>
      </c>
      <c r="G22" s="15" t="s">
        <v>47</v>
      </c>
      <c r="H22" s="197"/>
      <c r="I22" s="12" t="s">
        <v>51</v>
      </c>
    </row>
    <row r="23" spans="1:9" ht="15" thickBot="1" x14ac:dyDescent="0.3">
      <c r="A23" s="192"/>
      <c r="B23" s="201"/>
      <c r="C23" s="9"/>
      <c r="D23" s="219"/>
      <c r="E23" s="16"/>
      <c r="F23" s="16"/>
      <c r="G23" s="63"/>
      <c r="H23" s="198"/>
      <c r="I23" s="9"/>
    </row>
    <row r="24" spans="1:9" ht="27" thickBot="1" x14ac:dyDescent="0.3">
      <c r="A24" s="111" t="s">
        <v>52</v>
      </c>
      <c r="B24" s="9" t="s">
        <v>38</v>
      </c>
      <c r="C24" s="135" t="s">
        <v>106</v>
      </c>
      <c r="D24" s="11"/>
      <c r="E24" s="11"/>
      <c r="F24" s="16"/>
      <c r="G24" s="75"/>
      <c r="H24" s="118"/>
      <c r="I24" s="9"/>
    </row>
    <row r="25" spans="1:9" ht="27" thickBot="1" x14ac:dyDescent="0.3">
      <c r="A25" s="111" t="s">
        <v>77</v>
      </c>
      <c r="B25" s="49" t="s">
        <v>108</v>
      </c>
      <c r="C25" s="136" t="s">
        <v>107</v>
      </c>
      <c r="D25" s="11"/>
      <c r="E25" s="11"/>
      <c r="F25" s="16"/>
      <c r="G25" s="75"/>
      <c r="H25" s="118"/>
      <c r="I25" s="137"/>
    </row>
    <row r="26" spans="1:9" ht="53.4" thickBot="1" x14ac:dyDescent="0.3">
      <c r="A26" s="111" t="s">
        <v>74</v>
      </c>
      <c r="B26" s="49" t="s">
        <v>147</v>
      </c>
      <c r="C26" s="49" t="s">
        <v>148</v>
      </c>
      <c r="D26" s="11"/>
      <c r="E26" s="11"/>
      <c r="F26" s="16"/>
      <c r="G26" s="75"/>
      <c r="H26" s="118"/>
      <c r="I26" s="9"/>
    </row>
    <row r="27" spans="1:9" ht="27" thickBot="1" x14ac:dyDescent="0.3">
      <c r="A27" s="111" t="s">
        <v>75</v>
      </c>
      <c r="B27" s="9" t="s">
        <v>82</v>
      </c>
      <c r="C27" s="9" t="s">
        <v>83</v>
      </c>
      <c r="D27" s="11"/>
      <c r="E27" s="11"/>
      <c r="F27" s="16"/>
      <c r="G27" s="75"/>
      <c r="H27" s="118"/>
      <c r="I27" s="9"/>
    </row>
    <row r="28" spans="1:9" ht="14.4" thickBot="1" x14ac:dyDescent="0.3">
      <c r="A28" s="111" t="s">
        <v>76</v>
      </c>
      <c r="B28" s="9"/>
      <c r="C28" s="9" t="s">
        <v>78</v>
      </c>
      <c r="D28" s="11"/>
      <c r="E28" s="11"/>
      <c r="F28" s="16"/>
      <c r="G28" s="75"/>
      <c r="H28" s="118"/>
      <c r="I28" s="9"/>
    </row>
    <row r="29" spans="1:9" ht="40.200000000000003" thickBot="1" x14ac:dyDescent="0.3">
      <c r="A29" s="54" t="s">
        <v>114</v>
      </c>
      <c r="B29" s="49" t="s">
        <v>130</v>
      </c>
      <c r="C29" s="9">
        <v>10</v>
      </c>
      <c r="D29" s="11">
        <v>1</v>
      </c>
      <c r="E29" s="10">
        <f>C29*D29</f>
        <v>10</v>
      </c>
      <c r="F29" s="16">
        <v>2</v>
      </c>
      <c r="G29" s="75">
        <f>(C29*D29*F29)</f>
        <v>20</v>
      </c>
      <c r="H29" s="118">
        <f>(G29*274)</f>
        <v>5480</v>
      </c>
      <c r="I29" s="66" t="s">
        <v>136</v>
      </c>
    </row>
    <row r="30" spans="1:9" ht="40.200000000000003" thickBot="1" x14ac:dyDescent="0.3">
      <c r="A30" s="111" t="s">
        <v>91</v>
      </c>
      <c r="B30" s="20" t="s">
        <v>92</v>
      </c>
      <c r="C30" s="9">
        <v>1085</v>
      </c>
      <c r="D30" s="11">
        <v>1</v>
      </c>
      <c r="E30" s="10">
        <f>C30*D30</f>
        <v>1085</v>
      </c>
      <c r="F30" s="16">
        <v>1</v>
      </c>
      <c r="G30" s="75">
        <f>(C30*D30*F30)</f>
        <v>1085</v>
      </c>
      <c r="H30" s="118">
        <f>(G30*274)</f>
        <v>297290</v>
      </c>
      <c r="I30" s="49" t="s">
        <v>139</v>
      </c>
    </row>
    <row r="31" spans="1:9" ht="27" thickBot="1" x14ac:dyDescent="0.3">
      <c r="A31" s="54" t="s">
        <v>109</v>
      </c>
      <c r="B31" s="49" t="s">
        <v>84</v>
      </c>
      <c r="C31" s="9">
        <v>1089</v>
      </c>
      <c r="D31" s="11">
        <v>1</v>
      </c>
      <c r="E31" s="10">
        <f>C31*D31</f>
        <v>1089</v>
      </c>
      <c r="F31" s="16">
        <v>9</v>
      </c>
      <c r="G31" s="75">
        <f>(C31*D31*F31)</f>
        <v>9801</v>
      </c>
      <c r="H31" s="118">
        <f>(G31*274)</f>
        <v>2685474</v>
      </c>
      <c r="I31" s="9" t="s">
        <v>79</v>
      </c>
    </row>
    <row r="32" spans="1:9" ht="14.4" thickBot="1" x14ac:dyDescent="0.3">
      <c r="A32" s="157" t="s">
        <v>37</v>
      </c>
      <c r="B32" s="133"/>
      <c r="C32" s="133"/>
      <c r="D32" s="156"/>
      <c r="E32" s="140">
        <f>SUM(E24:E31)</f>
        <v>2184</v>
      </c>
      <c r="F32" s="156"/>
      <c r="G32" s="140">
        <f>SUM(G24:G31)</f>
        <v>10906</v>
      </c>
      <c r="H32" s="127">
        <f>SUM(H24:H31)</f>
        <v>2988244</v>
      </c>
      <c r="I32" s="138"/>
    </row>
    <row r="33" spans="1:9" ht="27" thickBot="1" x14ac:dyDescent="0.3">
      <c r="A33" s="157" t="s">
        <v>171</v>
      </c>
      <c r="B33" s="133"/>
      <c r="C33" s="133"/>
      <c r="D33" s="156"/>
      <c r="E33" s="156"/>
      <c r="F33" s="156"/>
      <c r="G33" s="156">
        <f>G32/3</f>
        <v>3635.3333333333335</v>
      </c>
      <c r="H33" s="127">
        <f>G33*274</f>
        <v>996081.33333333337</v>
      </c>
      <c r="I33" s="138"/>
    </row>
  </sheetData>
  <mergeCells count="10">
    <mergeCell ref="A2:I3"/>
    <mergeCell ref="A4:A6"/>
    <mergeCell ref="B4:B6"/>
    <mergeCell ref="D4:D6"/>
    <mergeCell ref="H4:H6"/>
    <mergeCell ref="A19:I20"/>
    <mergeCell ref="A21:A23"/>
    <mergeCell ref="B21:B23"/>
    <mergeCell ref="D21:D23"/>
    <mergeCell ref="H21:H23"/>
  </mergeCells>
  <pageMargins left="0.45" right="0.45" top="0.36" bottom="0.32" header="0.3" footer="0.3"/>
  <pageSetup scale="8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M41"/>
  <sheetViews>
    <sheetView tabSelected="1" workbookViewId="0">
      <selection activeCell="H16" sqref="H16"/>
    </sheetView>
  </sheetViews>
  <sheetFormatPr defaultRowHeight="14.4" x14ac:dyDescent="0.3"/>
  <cols>
    <col min="1" max="1" width="19.88671875" style="162" customWidth="1"/>
    <col min="2" max="5" width="19.88671875" style="172" customWidth="1"/>
    <col min="6" max="7" width="8.88671875" style="162"/>
    <col min="8" max="8" width="16" style="162" customWidth="1"/>
    <col min="9" max="9" width="14.44140625" style="162" customWidth="1"/>
    <col min="10" max="10" width="17.5546875" style="162" customWidth="1"/>
    <col min="11" max="12" width="14.44140625" style="162" customWidth="1"/>
    <col min="13" max="13" width="16.5546875" style="162" customWidth="1"/>
    <col min="14" max="16384" width="8.88671875" style="162"/>
  </cols>
  <sheetData>
    <row r="1" spans="1:13" ht="15" thickBot="1" x14ac:dyDescent="0.35">
      <c r="A1" s="223" t="s">
        <v>173</v>
      </c>
      <c r="B1" s="224"/>
      <c r="C1" s="224"/>
      <c r="D1" s="224"/>
      <c r="E1" s="225"/>
      <c r="H1" s="220" t="s">
        <v>188</v>
      </c>
      <c r="I1" s="221"/>
      <c r="J1" s="221"/>
      <c r="K1" s="221"/>
      <c r="L1" s="221"/>
      <c r="M1" s="222"/>
    </row>
    <row r="2" spans="1:13" ht="44.4" thickBot="1" x14ac:dyDescent="0.35">
      <c r="A2" s="163"/>
      <c r="B2" s="164" t="s">
        <v>165</v>
      </c>
      <c r="C2" s="164" t="s">
        <v>166</v>
      </c>
      <c r="D2" s="164" t="s">
        <v>170</v>
      </c>
      <c r="E2" s="164" t="s">
        <v>37</v>
      </c>
      <c r="H2" s="163"/>
      <c r="I2" s="165" t="s">
        <v>165</v>
      </c>
      <c r="J2" s="165" t="s">
        <v>166</v>
      </c>
      <c r="K2" s="165" t="s">
        <v>170</v>
      </c>
      <c r="L2" s="165" t="s">
        <v>37</v>
      </c>
      <c r="M2" s="166" t="s">
        <v>186</v>
      </c>
    </row>
    <row r="3" spans="1:13" ht="15" thickBot="1" x14ac:dyDescent="0.35">
      <c r="A3" s="167" t="s">
        <v>167</v>
      </c>
      <c r="B3" s="168">
        <f>'TBL 1, 2 &amp; 3 NRC Reporting '!G20</f>
        <v>0.5</v>
      </c>
      <c r="C3" s="168">
        <f>'TBL 7,8 NRC RecordKeeping'!G24</f>
        <v>676</v>
      </c>
      <c r="D3" s="168">
        <v>0</v>
      </c>
      <c r="E3" s="168">
        <f>SUM(B3:D3)</f>
        <v>676.5</v>
      </c>
      <c r="H3" s="167" t="s">
        <v>167</v>
      </c>
      <c r="I3" s="168">
        <f>SUM(B17,B38)</f>
        <v>3.5</v>
      </c>
      <c r="J3" s="168">
        <f>SUM(C17,C38)</f>
        <v>4667</v>
      </c>
      <c r="K3" s="169">
        <f>D17</f>
        <v>0</v>
      </c>
      <c r="L3" s="168">
        <f>SUM(I3:K3)</f>
        <v>4670.5</v>
      </c>
      <c r="M3" s="170">
        <f>L3*274</f>
        <v>1279717</v>
      </c>
    </row>
    <row r="4" spans="1:13" ht="15" thickBot="1" x14ac:dyDescent="0.35">
      <c r="A4" s="167" t="s">
        <v>168</v>
      </c>
      <c r="B4" s="168">
        <f>'TBL 1, 2 &amp; 3 NRC Reporting '!G13</f>
        <v>250.5</v>
      </c>
      <c r="C4" s="168">
        <f>'TBL 7,8 NRC RecordKeeping'!G17</f>
        <v>984</v>
      </c>
      <c r="D4" s="168">
        <f>'TBL 11,12 3rd Party'!G6</f>
        <v>-5.5</v>
      </c>
      <c r="E4" s="168">
        <f t="shared" ref="E4:E5" si="0">SUM(B4:D4)</f>
        <v>1229</v>
      </c>
      <c r="H4" s="167" t="s">
        <v>168</v>
      </c>
      <c r="I4" s="168">
        <f t="shared" ref="I4:J6" si="1">SUM(B18,B39)</f>
        <v>1734.75</v>
      </c>
      <c r="J4" s="168">
        <f t="shared" si="1"/>
        <v>31849.333333333332</v>
      </c>
      <c r="K4" s="169">
        <f t="shared" ref="K4:K6" si="2">D18</f>
        <v>-32.5</v>
      </c>
      <c r="L4" s="168">
        <f t="shared" ref="L4:L5" si="3">SUM(I4:K4)</f>
        <v>33551.583333333328</v>
      </c>
      <c r="M4" s="170">
        <f t="shared" ref="M4:M6" si="4">L4*274</f>
        <v>9193133.8333333321</v>
      </c>
    </row>
    <row r="5" spans="1:13" ht="15" thickBot="1" x14ac:dyDescent="0.35">
      <c r="A5" s="167" t="s">
        <v>169</v>
      </c>
      <c r="B5" s="168">
        <f>'TBL 1, 2 &amp; 3 NRC Reporting '!G52</f>
        <v>-947.25</v>
      </c>
      <c r="C5" s="168">
        <v>0</v>
      </c>
      <c r="D5" s="168">
        <v>0</v>
      </c>
      <c r="E5" s="168">
        <f t="shared" si="0"/>
        <v>-947.25</v>
      </c>
      <c r="H5" s="167" t="s">
        <v>169</v>
      </c>
      <c r="I5" s="168">
        <f t="shared" si="1"/>
        <v>-5183.75</v>
      </c>
      <c r="J5" s="168">
        <f t="shared" si="1"/>
        <v>0</v>
      </c>
      <c r="K5" s="169">
        <f t="shared" si="2"/>
        <v>0</v>
      </c>
      <c r="L5" s="168">
        <f t="shared" si="3"/>
        <v>-5183.75</v>
      </c>
      <c r="M5" s="170">
        <f t="shared" si="4"/>
        <v>-1420347.5</v>
      </c>
    </row>
    <row r="6" spans="1:13" ht="15" thickBot="1" x14ac:dyDescent="0.35">
      <c r="A6" s="171" t="s">
        <v>152</v>
      </c>
      <c r="B6" s="168">
        <f>SUM(B3:B5)</f>
        <v>-696.25</v>
      </c>
      <c r="C6" s="168">
        <f t="shared" ref="C6:D6" si="5">SUM(C3:C5)</f>
        <v>1660</v>
      </c>
      <c r="D6" s="168">
        <f t="shared" si="5"/>
        <v>-5.5</v>
      </c>
      <c r="E6" s="168">
        <f>SUM(E3:E5)</f>
        <v>958.25</v>
      </c>
      <c r="H6" s="171" t="s">
        <v>152</v>
      </c>
      <c r="I6" s="168">
        <f t="shared" si="1"/>
        <v>-3445.5</v>
      </c>
      <c r="J6" s="168">
        <f t="shared" si="1"/>
        <v>36516.333333333328</v>
      </c>
      <c r="K6" s="169">
        <f t="shared" si="2"/>
        <v>-32.5</v>
      </c>
      <c r="L6" s="168">
        <f>SUM(L3:L5)</f>
        <v>33038.333333333328</v>
      </c>
      <c r="M6" s="170">
        <f t="shared" si="4"/>
        <v>9052503.3333333321</v>
      </c>
    </row>
    <row r="7" spans="1:13" ht="15" thickBot="1" x14ac:dyDescent="0.35"/>
    <row r="8" spans="1:13" ht="15" thickBot="1" x14ac:dyDescent="0.35">
      <c r="A8" s="229" t="s">
        <v>174</v>
      </c>
      <c r="B8" s="230"/>
      <c r="C8" s="230"/>
      <c r="D8" s="230"/>
      <c r="E8" s="231"/>
    </row>
    <row r="9" spans="1:13" ht="30.6" thickBot="1" x14ac:dyDescent="0.35">
      <c r="A9" s="163"/>
      <c r="B9" s="164" t="s">
        <v>165</v>
      </c>
      <c r="C9" s="164" t="s">
        <v>166</v>
      </c>
      <c r="D9" s="164" t="s">
        <v>170</v>
      </c>
      <c r="E9" s="164" t="s">
        <v>37</v>
      </c>
    </row>
    <row r="10" spans="1:13" ht="15" thickBot="1" x14ac:dyDescent="0.35">
      <c r="A10" s="167" t="s">
        <v>167</v>
      </c>
      <c r="B10" s="168">
        <f>'TBL 4, 5 &amp; 6 AS Reporting'!G20</f>
        <v>3</v>
      </c>
      <c r="C10" s="168">
        <f>'TBL 9,10 AS RecordKeeping'!G24</f>
        <v>3991</v>
      </c>
      <c r="D10" s="168">
        <v>0</v>
      </c>
      <c r="E10" s="168">
        <f t="shared" ref="E10:E12" si="6">SUM(B10:D10)</f>
        <v>3994</v>
      </c>
      <c r="H10" s="173"/>
      <c r="I10" s="174"/>
    </row>
    <row r="11" spans="1:13" ht="15" thickBot="1" x14ac:dyDescent="0.35">
      <c r="A11" s="167" t="s">
        <v>168</v>
      </c>
      <c r="B11" s="168">
        <f>'TBL 4, 5 &amp; 6 AS Reporting'!G13</f>
        <v>1484.25</v>
      </c>
      <c r="C11" s="168">
        <f>'TBL 9,10 AS RecordKeeping'!G17</f>
        <v>5784</v>
      </c>
      <c r="D11" s="168">
        <f>'TBL 11,12 3rd Party'!G13</f>
        <v>-27</v>
      </c>
      <c r="E11" s="168">
        <f t="shared" si="6"/>
        <v>7241.25</v>
      </c>
      <c r="H11" s="173"/>
      <c r="I11" s="173"/>
    </row>
    <row r="12" spans="1:13" ht="15" thickBot="1" x14ac:dyDescent="0.35">
      <c r="A12" s="167" t="s">
        <v>169</v>
      </c>
      <c r="B12" s="168">
        <f>'TBL 4, 5 &amp; 6 AS Reporting'!G52</f>
        <v>-5522.5</v>
      </c>
      <c r="C12" s="168">
        <v>0</v>
      </c>
      <c r="D12" s="168">
        <v>0</v>
      </c>
      <c r="E12" s="168">
        <f t="shared" si="6"/>
        <v>-5522.5</v>
      </c>
    </row>
    <row r="13" spans="1:13" ht="15" thickBot="1" x14ac:dyDescent="0.35">
      <c r="A13" s="171" t="s">
        <v>152</v>
      </c>
      <c r="B13" s="168">
        <f>SUM(B10:B12)</f>
        <v>-4035.25</v>
      </c>
      <c r="C13" s="168">
        <f t="shared" ref="C13:D13" si="7">SUM(C10:C12)</f>
        <v>9775</v>
      </c>
      <c r="D13" s="168">
        <f t="shared" si="7"/>
        <v>-27</v>
      </c>
      <c r="E13" s="168">
        <f>SUM(B13:D13)</f>
        <v>5712.75</v>
      </c>
    </row>
    <row r="14" spans="1:13" ht="15" thickBot="1" x14ac:dyDescent="0.35">
      <c r="A14" s="175"/>
    </row>
    <row r="15" spans="1:13" ht="15" thickBot="1" x14ac:dyDescent="0.35">
      <c r="A15" s="229" t="s">
        <v>172</v>
      </c>
      <c r="B15" s="230"/>
      <c r="C15" s="230"/>
      <c r="D15" s="230"/>
      <c r="E15" s="231"/>
    </row>
    <row r="16" spans="1:13" ht="30.6" thickBot="1" x14ac:dyDescent="0.35">
      <c r="A16" s="163"/>
      <c r="B16" s="176" t="s">
        <v>165</v>
      </c>
      <c r="C16" s="176" t="s">
        <v>166</v>
      </c>
      <c r="D16" s="176" t="s">
        <v>170</v>
      </c>
      <c r="E16" s="176" t="s">
        <v>37</v>
      </c>
    </row>
    <row r="17" spans="1:7" ht="15" thickBot="1" x14ac:dyDescent="0.35">
      <c r="A17" s="167" t="s">
        <v>167</v>
      </c>
      <c r="B17" s="168">
        <f>SUM(B3,B10)</f>
        <v>3.5</v>
      </c>
      <c r="C17" s="168">
        <f t="shared" ref="C17:E17" si="8">SUM(C3,C10)</f>
        <v>4667</v>
      </c>
      <c r="D17" s="168">
        <f t="shared" si="8"/>
        <v>0</v>
      </c>
      <c r="E17" s="168">
        <f t="shared" si="8"/>
        <v>4670.5</v>
      </c>
    </row>
    <row r="18" spans="1:7" ht="15" thickBot="1" x14ac:dyDescent="0.35">
      <c r="A18" s="167" t="s">
        <v>168</v>
      </c>
      <c r="B18" s="168">
        <f t="shared" ref="B18:E20" si="9">SUM(B4,B11)</f>
        <v>1734.75</v>
      </c>
      <c r="C18" s="168">
        <f t="shared" si="9"/>
        <v>6768</v>
      </c>
      <c r="D18" s="168">
        <f t="shared" si="9"/>
        <v>-32.5</v>
      </c>
      <c r="E18" s="168">
        <f t="shared" si="9"/>
        <v>8470.25</v>
      </c>
    </row>
    <row r="19" spans="1:7" ht="15" thickBot="1" x14ac:dyDescent="0.35">
      <c r="A19" s="167" t="s">
        <v>169</v>
      </c>
      <c r="B19" s="168">
        <f t="shared" si="9"/>
        <v>-6469.75</v>
      </c>
      <c r="C19" s="168">
        <f t="shared" si="9"/>
        <v>0</v>
      </c>
      <c r="D19" s="168">
        <f t="shared" si="9"/>
        <v>0</v>
      </c>
      <c r="E19" s="168">
        <f t="shared" si="9"/>
        <v>-6469.75</v>
      </c>
    </row>
    <row r="20" spans="1:7" ht="15" thickBot="1" x14ac:dyDescent="0.35">
      <c r="A20" s="171" t="s">
        <v>152</v>
      </c>
      <c r="B20" s="168">
        <f t="shared" si="9"/>
        <v>-4731.5</v>
      </c>
      <c r="C20" s="168">
        <f t="shared" si="9"/>
        <v>11435</v>
      </c>
      <c r="D20" s="168">
        <f t="shared" si="9"/>
        <v>-32.5</v>
      </c>
      <c r="E20" s="168">
        <f t="shared" si="9"/>
        <v>6671</v>
      </c>
      <c r="G20" s="177"/>
    </row>
    <row r="21" spans="1:7" ht="15" thickBot="1" x14ac:dyDescent="0.35"/>
    <row r="22" spans="1:7" ht="15" thickBot="1" x14ac:dyDescent="0.35">
      <c r="A22" s="223" t="s">
        <v>190</v>
      </c>
      <c r="B22" s="224"/>
      <c r="C22" s="224"/>
      <c r="D22" s="225"/>
    </row>
    <row r="23" spans="1:7" ht="28.2" thickBot="1" x14ac:dyDescent="0.35">
      <c r="A23" s="163"/>
      <c r="B23" s="176" t="s">
        <v>165</v>
      </c>
      <c r="C23" s="176" t="s">
        <v>166</v>
      </c>
      <c r="D23" s="176" t="s">
        <v>37</v>
      </c>
    </row>
    <row r="24" spans="1:7" ht="15" thickBot="1" x14ac:dyDescent="0.35">
      <c r="A24" s="167" t="s">
        <v>167</v>
      </c>
      <c r="B24" s="168">
        <v>0</v>
      </c>
      <c r="C24" s="168">
        <v>0</v>
      </c>
      <c r="D24" s="168">
        <f>SUM(B24:C24)</f>
        <v>0</v>
      </c>
    </row>
    <row r="25" spans="1:7" ht="15" thickBot="1" x14ac:dyDescent="0.35">
      <c r="A25" s="167" t="s">
        <v>168</v>
      </c>
      <c r="B25" s="178">
        <v>0</v>
      </c>
      <c r="C25" s="168">
        <f>'TBL 15,16 One Time Rdkeeping'!G33</f>
        <v>3635.3333333333335</v>
      </c>
      <c r="D25" s="168">
        <f t="shared" ref="D25:D27" si="10">SUM(B25:C25)</f>
        <v>3635.3333333333335</v>
      </c>
    </row>
    <row r="26" spans="1:7" ht="15" thickBot="1" x14ac:dyDescent="0.35">
      <c r="A26" s="167" t="s">
        <v>169</v>
      </c>
      <c r="B26" s="168">
        <f>'TBL 13,14 One time Reporting'!G8</f>
        <v>182.5</v>
      </c>
      <c r="C26" s="168">
        <v>0</v>
      </c>
      <c r="D26" s="168">
        <f t="shared" si="10"/>
        <v>182.5</v>
      </c>
    </row>
    <row r="27" spans="1:7" ht="15" thickBot="1" x14ac:dyDescent="0.35">
      <c r="A27" s="171" t="s">
        <v>152</v>
      </c>
      <c r="B27" s="168">
        <f>SUM(B24:B26)</f>
        <v>182.5</v>
      </c>
      <c r="C27" s="168">
        <f>SUM(C24:C26)</f>
        <v>3635.3333333333335</v>
      </c>
      <c r="D27" s="168">
        <f t="shared" si="10"/>
        <v>3817.8333333333335</v>
      </c>
    </row>
    <row r="28" spans="1:7" ht="15" thickBot="1" x14ac:dyDescent="0.35">
      <c r="A28" s="179"/>
    </row>
    <row r="29" spans="1:7" ht="33.75" customHeight="1" thickBot="1" x14ac:dyDescent="0.35">
      <c r="A29" s="226" t="s">
        <v>191</v>
      </c>
      <c r="B29" s="227"/>
      <c r="C29" s="227"/>
      <c r="D29" s="228"/>
    </row>
    <row r="30" spans="1:7" ht="28.2" thickBot="1" x14ac:dyDescent="0.35">
      <c r="A30" s="163"/>
      <c r="B30" s="176" t="s">
        <v>165</v>
      </c>
      <c r="C30" s="176" t="s">
        <v>166</v>
      </c>
      <c r="D30" s="176" t="s">
        <v>37</v>
      </c>
    </row>
    <row r="31" spans="1:7" ht="15" thickBot="1" x14ac:dyDescent="0.35">
      <c r="A31" s="167" t="s">
        <v>167</v>
      </c>
      <c r="B31" s="180">
        <v>0</v>
      </c>
      <c r="C31" s="180">
        <v>0</v>
      </c>
      <c r="D31" s="180">
        <f>SUM(B31:C31)</f>
        <v>0</v>
      </c>
    </row>
    <row r="32" spans="1:7" ht="15" thickBot="1" x14ac:dyDescent="0.35">
      <c r="A32" s="167" t="s">
        <v>168</v>
      </c>
      <c r="B32" s="181">
        <v>0</v>
      </c>
      <c r="C32" s="180">
        <f>'TBL 15,16 One Time Rdkeeping'!G16</f>
        <v>21446</v>
      </c>
      <c r="D32" s="180">
        <f t="shared" ref="D32:D33" si="11">SUM(B32:C32)</f>
        <v>21446</v>
      </c>
    </row>
    <row r="33" spans="1:4" ht="15" thickBot="1" x14ac:dyDescent="0.35">
      <c r="A33" s="167" t="s">
        <v>169</v>
      </c>
      <c r="B33" s="180">
        <f>'TBL 13,14 One time Reporting'!G15</f>
        <v>1103.5</v>
      </c>
      <c r="C33" s="180">
        <v>0</v>
      </c>
      <c r="D33" s="180">
        <f t="shared" si="11"/>
        <v>1103.5</v>
      </c>
    </row>
    <row r="34" spans="1:4" ht="15" thickBot="1" x14ac:dyDescent="0.35">
      <c r="A34" s="171" t="s">
        <v>152</v>
      </c>
      <c r="B34" s="180">
        <f>SUM(B31:B33)</f>
        <v>1103.5</v>
      </c>
      <c r="C34" s="180">
        <f t="shared" ref="C34:D34" si="12">SUM(C31:C33)</f>
        <v>21446</v>
      </c>
      <c r="D34" s="180">
        <f t="shared" si="12"/>
        <v>22549.5</v>
      </c>
    </row>
    <row r="35" spans="1:4" ht="15" thickBot="1" x14ac:dyDescent="0.35">
      <c r="A35" s="179"/>
    </row>
    <row r="36" spans="1:4" ht="15" thickBot="1" x14ac:dyDescent="0.35">
      <c r="A36" s="223" t="s">
        <v>192</v>
      </c>
      <c r="B36" s="224"/>
      <c r="C36" s="224"/>
      <c r="D36" s="225"/>
    </row>
    <row r="37" spans="1:4" ht="28.2" thickBot="1" x14ac:dyDescent="0.35">
      <c r="A37" s="163"/>
      <c r="B37" s="176" t="s">
        <v>165</v>
      </c>
      <c r="C37" s="176" t="s">
        <v>166</v>
      </c>
      <c r="D37" s="176" t="s">
        <v>37</v>
      </c>
    </row>
    <row r="38" spans="1:4" ht="15" thickBot="1" x14ac:dyDescent="0.35">
      <c r="A38" s="167" t="s">
        <v>167</v>
      </c>
      <c r="B38" s="168">
        <f>SUM(B24,B31)</f>
        <v>0</v>
      </c>
      <c r="C38" s="168">
        <f>SUM(C24,C31)</f>
        <v>0</v>
      </c>
      <c r="D38" s="168">
        <f>SUM(D24,D31)</f>
        <v>0</v>
      </c>
    </row>
    <row r="39" spans="1:4" ht="15" thickBot="1" x14ac:dyDescent="0.35">
      <c r="A39" s="167" t="s">
        <v>168</v>
      </c>
      <c r="B39" s="168">
        <f t="shared" ref="B39:C39" si="13">SUM(B25,B32)</f>
        <v>0</v>
      </c>
      <c r="C39" s="168">
        <f t="shared" si="13"/>
        <v>25081.333333333332</v>
      </c>
      <c r="D39" s="168">
        <f t="shared" ref="D39" si="14">SUM(D25,D32)</f>
        <v>25081.333333333332</v>
      </c>
    </row>
    <row r="40" spans="1:4" ht="15" thickBot="1" x14ac:dyDescent="0.35">
      <c r="A40" s="167" t="s">
        <v>169</v>
      </c>
      <c r="B40" s="168">
        <f t="shared" ref="B40:C40" si="15">SUM(B26,B33)</f>
        <v>1286</v>
      </c>
      <c r="C40" s="168">
        <f t="shared" si="15"/>
        <v>0</v>
      </c>
      <c r="D40" s="168">
        <f t="shared" ref="D40" si="16">SUM(D26,D33)</f>
        <v>1286</v>
      </c>
    </row>
    <row r="41" spans="1:4" ht="15" thickBot="1" x14ac:dyDescent="0.35">
      <c r="A41" s="171" t="s">
        <v>152</v>
      </c>
      <c r="B41" s="168">
        <f t="shared" ref="B41:C41" si="17">SUM(B27,B34)</f>
        <v>1286</v>
      </c>
      <c r="C41" s="168">
        <f t="shared" si="17"/>
        <v>25081.333333333332</v>
      </c>
      <c r="D41" s="168">
        <f t="shared" ref="D41" si="18">SUM(D27,D34)</f>
        <v>26367.333333333332</v>
      </c>
    </row>
  </sheetData>
  <mergeCells count="7">
    <mergeCell ref="H1:M1"/>
    <mergeCell ref="A22:D22"/>
    <mergeCell ref="A29:D29"/>
    <mergeCell ref="A36:D36"/>
    <mergeCell ref="A1:E1"/>
    <mergeCell ref="A8:E8"/>
    <mergeCell ref="A15:E1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Prg Codes</vt:lpstr>
      <vt:lpstr>TBL 1, 2 &amp; 3 NRC Reporting </vt:lpstr>
      <vt:lpstr>TBL 4, 5 &amp; 6 AS Reporting</vt:lpstr>
      <vt:lpstr>TBL 7,8 NRC RecordKeeping</vt:lpstr>
      <vt:lpstr>TBL 9,10 AS RecordKeeping</vt:lpstr>
      <vt:lpstr>TBL 11,12 3rd Party</vt:lpstr>
      <vt:lpstr>TBL 13,14 One time Reporting</vt:lpstr>
      <vt:lpstr>TBL 15,16 One Time Rdkeeping</vt:lpstr>
      <vt:lpstr>TOTAL BURDEN</vt:lpstr>
      <vt:lpstr>Total R&amp;R</vt:lpstr>
      <vt:lpstr>'Prg Codes'!Print_Area</vt:lpstr>
      <vt:lpstr>'TBL 1, 2 &amp; 3 NRC Reporting '!Print_Area</vt:lpstr>
      <vt:lpstr>'TBL 13,14 One time Reporting'!Print_Area</vt:lpstr>
      <vt:lpstr>'TBL 15,16 One Time Rdkeeping'!Print_Area</vt:lpstr>
      <vt:lpstr>'TBL 4, 5 &amp; 6 AS Reporting'!Print_Area</vt:lpstr>
      <vt:lpstr>'TBL 7,8 NRC RecordKeeping'!Print_Area</vt:lpstr>
      <vt:lpstr>'TBL 9,10 AS RecordKeeping'!Print_Area</vt:lpstr>
    </vt:vector>
  </TitlesOfParts>
  <Company>USNRC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GRT1</dc:creator>
  <cp:lastModifiedBy>Majeed, Fajr</cp:lastModifiedBy>
  <cp:lastPrinted>2014-02-27T17:43:52Z</cp:lastPrinted>
  <dcterms:created xsi:type="dcterms:W3CDTF">2010-02-26T16:25:42Z</dcterms:created>
  <dcterms:modified xsi:type="dcterms:W3CDTF">2014-09-12T17:32:00Z</dcterms:modified>
</cp:coreProperties>
</file>