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645" yWindow="540" windowWidth="19170" windowHeight="7935" tabRatio="640" activeTab="2"/>
  </bookViews>
  <sheets>
    <sheet name="RecordKeeping" sheetId="8" r:id="rId1"/>
    <sheet name="Reporting" sheetId="27" r:id="rId2"/>
    <sheet name="Burden Summary" sheetId="4" r:id="rId3"/>
    <sheet name="Notes" sheetId="29" r:id="rId4"/>
  </sheets>
  <definedNames>
    <definedName name="_xlnm._FilterDatabase" localSheetId="0" hidden="1">RecordKeeping!$A$3:$N$19</definedName>
    <definedName name="_xlnm._FilterDatabase" localSheetId="1" hidden="1">Reporting!$A$3:$N$35</definedName>
    <definedName name="_xlnm.Print_Area" localSheetId="2">'Burden Summary'!$A$1:$F$15</definedName>
    <definedName name="_xlnm.Print_Area" localSheetId="0">RecordKeeping!$A$1:$N$27</definedName>
    <definedName name="_xlnm.Print_Area" localSheetId="1">Reporting!$A$1:$N$43</definedName>
  </definedNames>
  <calcPr calcId="145621"/>
</workbook>
</file>

<file path=xl/calcChain.xml><?xml version="1.0" encoding="utf-8"?>
<calcChain xmlns="http://schemas.openxmlformats.org/spreadsheetml/2006/main">
  <c r="J34" i="8" l="1"/>
  <c r="J10" i="8"/>
  <c r="I34" i="8"/>
  <c r="H34" i="8" s="1"/>
  <c r="G34" i="8"/>
  <c r="F34" i="8"/>
  <c r="E34" i="8"/>
  <c r="G9" i="8"/>
  <c r="I9" i="8" s="1"/>
  <c r="N9" i="8" s="1"/>
  <c r="J14" i="27"/>
  <c r="M13" i="27"/>
  <c r="I50" i="27"/>
  <c r="H50" i="27" s="1"/>
  <c r="G50" i="27"/>
  <c r="F50" i="27"/>
  <c r="E50" i="27"/>
  <c r="I13" i="27"/>
  <c r="N13" i="27" s="1"/>
  <c r="G13" i="27"/>
  <c r="E26" i="27" l="1"/>
  <c r="L26" i="27"/>
  <c r="K26" i="27"/>
  <c r="J26" i="27"/>
  <c r="G16" i="27"/>
  <c r="I16" i="27" s="1"/>
  <c r="M16" i="27" s="1"/>
  <c r="D44" i="27"/>
  <c r="D43" i="27"/>
  <c r="D33" i="8"/>
  <c r="L33" i="8" s="1"/>
  <c r="D32" i="8"/>
  <c r="K32" i="8" s="1"/>
  <c r="D31" i="8"/>
  <c r="K31" i="8" s="1"/>
  <c r="D30" i="8"/>
  <c r="M30" i="8" s="1"/>
  <c r="D29" i="8"/>
  <c r="L29" i="8" s="1"/>
  <c r="D28" i="8"/>
  <c r="K28" i="8" s="1"/>
  <c r="D27" i="8"/>
  <c r="K27" i="8" s="1"/>
  <c r="D26" i="8"/>
  <c r="M26" i="8" s="1"/>
  <c r="D25" i="8"/>
  <c r="L25" i="8" s="1"/>
  <c r="K14" i="8"/>
  <c r="J14" i="8"/>
  <c r="N16" i="27" l="1"/>
  <c r="K26" i="8"/>
  <c r="K30" i="8"/>
  <c r="L28" i="8"/>
  <c r="L32" i="8"/>
  <c r="M25" i="8"/>
  <c r="M29" i="8"/>
  <c r="M33" i="8"/>
  <c r="K25" i="8"/>
  <c r="K29" i="8"/>
  <c r="K33" i="8"/>
  <c r="L27" i="8"/>
  <c r="L31" i="8"/>
  <c r="M28" i="8"/>
  <c r="M32" i="8"/>
  <c r="L26" i="8"/>
  <c r="L30" i="8"/>
  <c r="M27" i="8"/>
  <c r="M31" i="8"/>
  <c r="G12" i="27"/>
  <c r="I12" i="27" s="1"/>
  <c r="G8" i="8"/>
  <c r="I8" i="8" s="1"/>
  <c r="N8" i="8" s="1"/>
  <c r="D24" i="8"/>
  <c r="L14" i="8"/>
  <c r="E14" i="8"/>
  <c r="G13" i="8"/>
  <c r="I13" i="8" s="1"/>
  <c r="G18" i="27"/>
  <c r="N13" i="8" l="1"/>
  <c r="M13" i="8"/>
  <c r="N12" i="27"/>
  <c r="M12" i="27"/>
  <c r="L24" i="8"/>
  <c r="K24" i="8"/>
  <c r="M24" i="8"/>
  <c r="G11" i="27"/>
  <c r="I11" i="27" s="1"/>
  <c r="E10" i="8"/>
  <c r="E14" i="27"/>
  <c r="G6" i="8"/>
  <c r="I6" i="8" s="1"/>
  <c r="M34" i="27"/>
  <c r="L34" i="27"/>
  <c r="K34" i="27"/>
  <c r="J34" i="27"/>
  <c r="G32" i="27"/>
  <c r="I32" i="27" s="1"/>
  <c r="N32" i="27" s="1"/>
  <c r="G33" i="27"/>
  <c r="I33" i="27" s="1"/>
  <c r="N33" i="27" s="1"/>
  <c r="G31" i="27"/>
  <c r="I31" i="27" s="1"/>
  <c r="N31" i="27" s="1"/>
  <c r="I29" i="27"/>
  <c r="J29" i="27"/>
  <c r="K29" i="27"/>
  <c r="L29" i="27"/>
  <c r="M29" i="27"/>
  <c r="I18" i="27"/>
  <c r="G19" i="27"/>
  <c r="I19" i="27" s="1"/>
  <c r="G17" i="27"/>
  <c r="G20" i="27"/>
  <c r="I20" i="27" s="1"/>
  <c r="G22" i="27"/>
  <c r="I22" i="27" s="1"/>
  <c r="N18" i="27" l="1"/>
  <c r="M18" i="27"/>
  <c r="N11" i="27"/>
  <c r="M11" i="27"/>
  <c r="N20" i="27"/>
  <c r="M20" i="27"/>
  <c r="M22" i="27"/>
  <c r="N22" i="27"/>
  <c r="N19" i="27"/>
  <c r="M19" i="27"/>
  <c r="N6" i="8"/>
  <c r="I17" i="27"/>
  <c r="N34" i="27"/>
  <c r="I34" i="27"/>
  <c r="N17" i="27" l="1"/>
  <c r="M17" i="27"/>
  <c r="E34" i="27"/>
  <c r="E29" i="27"/>
  <c r="E38" i="27" s="1"/>
  <c r="F29" i="27"/>
  <c r="G12" i="8"/>
  <c r="G5" i="8"/>
  <c r="G7" i="8"/>
  <c r="H29" i="27"/>
  <c r="G21" i="27"/>
  <c r="G23" i="27"/>
  <c r="I23" i="27" s="1"/>
  <c r="G24" i="27"/>
  <c r="I24" i="27" s="1"/>
  <c r="G25" i="27"/>
  <c r="I25" i="27" s="1"/>
  <c r="I5" i="8" l="1"/>
  <c r="G10" i="8"/>
  <c r="M24" i="27"/>
  <c r="N24" i="27"/>
  <c r="N23" i="27"/>
  <c r="M23" i="27"/>
  <c r="N25" i="27"/>
  <c r="M25" i="27"/>
  <c r="I21" i="27"/>
  <c r="G26" i="27"/>
  <c r="I7" i="8"/>
  <c r="N7" i="8" s="1"/>
  <c r="I12" i="8"/>
  <c r="M12" i="8" s="1"/>
  <c r="M14" i="8" s="1"/>
  <c r="G14" i="8"/>
  <c r="E35" i="27"/>
  <c r="G5" i="27"/>
  <c r="G6" i="27"/>
  <c r="I6" i="27" s="1"/>
  <c r="M6" i="27" s="1"/>
  <c r="G7" i="27"/>
  <c r="I7" i="27" s="1"/>
  <c r="M7" i="27" s="1"/>
  <c r="G8" i="27"/>
  <c r="I8" i="27" s="1"/>
  <c r="M8" i="27" s="1"/>
  <c r="G9" i="27"/>
  <c r="I9" i="27" s="1"/>
  <c r="M9" i="27" s="1"/>
  <c r="G10" i="27"/>
  <c r="I10" i="27" s="1"/>
  <c r="M10" i="27" s="1"/>
  <c r="N5" i="8" l="1"/>
  <c r="N10" i="8" s="1"/>
  <c r="I10" i="8"/>
  <c r="I5" i="27"/>
  <c r="G14" i="27"/>
  <c r="N21" i="27"/>
  <c r="M21" i="27"/>
  <c r="M26" i="27" s="1"/>
  <c r="I26" i="27"/>
  <c r="N12" i="8"/>
  <c r="N14" i="8" s="1"/>
  <c r="I14" i="8"/>
  <c r="F26" i="27"/>
  <c r="N7" i="27"/>
  <c r="N8" i="27"/>
  <c r="N6" i="27"/>
  <c r="N5" i="27"/>
  <c r="D49" i="27"/>
  <c r="J49" i="27" s="1"/>
  <c r="D48" i="27"/>
  <c r="J48" i="27" s="1"/>
  <c r="D47" i="27"/>
  <c r="J47" i="27" s="1"/>
  <c r="D46" i="27"/>
  <c r="J46" i="27" s="1"/>
  <c r="D45" i="27"/>
  <c r="J45" i="27" s="1"/>
  <c r="J44" i="27"/>
  <c r="J43" i="27"/>
  <c r="D42" i="27"/>
  <c r="J42" i="27" s="1"/>
  <c r="D41" i="27"/>
  <c r="J41" i="27" s="1"/>
  <c r="D40" i="27"/>
  <c r="D39" i="27"/>
  <c r="D38" i="27"/>
  <c r="N37" i="27"/>
  <c r="M37" i="27"/>
  <c r="L37" i="27"/>
  <c r="K37" i="27"/>
  <c r="J37" i="27"/>
  <c r="I37" i="27"/>
  <c r="H37" i="27"/>
  <c r="G37" i="27"/>
  <c r="F37" i="27"/>
  <c r="E37" i="27"/>
  <c r="D37" i="27"/>
  <c r="N26" i="27"/>
  <c r="L14" i="27"/>
  <c r="K14" i="27"/>
  <c r="J35" i="27"/>
  <c r="N10" i="27"/>
  <c r="N9" i="27"/>
  <c r="D21" i="8"/>
  <c r="E21" i="8"/>
  <c r="E31" i="8"/>
  <c r="F31" i="8" s="1"/>
  <c r="E32" i="8"/>
  <c r="F32" i="8" s="1"/>
  <c r="E33" i="8"/>
  <c r="F33" i="8" s="1"/>
  <c r="E28" i="8"/>
  <c r="F28" i="8" s="1"/>
  <c r="E29" i="8"/>
  <c r="F29" i="8" s="1"/>
  <c r="E30" i="8"/>
  <c r="F30" i="8" s="1"/>
  <c r="H21" i="8"/>
  <c r="E27" i="8"/>
  <c r="F27" i="8" s="1"/>
  <c r="D23" i="8"/>
  <c r="E25" i="8"/>
  <c r="F25" i="8" s="1"/>
  <c r="D22" i="8"/>
  <c r="F21" i="8"/>
  <c r="G21" i="8"/>
  <c r="I21" i="8"/>
  <c r="J21" i="8"/>
  <c r="K21" i="8"/>
  <c r="L21" i="8"/>
  <c r="M21" i="8"/>
  <c r="N21" i="8"/>
  <c r="E18" i="8"/>
  <c r="E22" i="8" s="1"/>
  <c r="J18" i="8"/>
  <c r="M18" i="8"/>
  <c r="L18" i="8"/>
  <c r="K18" i="8"/>
  <c r="H18" i="8"/>
  <c r="E7" i="4" s="1"/>
  <c r="F18" i="8"/>
  <c r="C7" i="4" s="1"/>
  <c r="B6" i="4"/>
  <c r="K10" i="8"/>
  <c r="L10" i="8"/>
  <c r="M10" i="8"/>
  <c r="B5" i="4"/>
  <c r="G16" i="8"/>
  <c r="I16" i="8" s="1"/>
  <c r="N16" i="8" s="1"/>
  <c r="G17" i="8"/>
  <c r="I17" i="8" s="1"/>
  <c r="N17" i="8" s="1"/>
  <c r="N14" i="27" l="1"/>
  <c r="M5" i="27"/>
  <c r="M14" i="27" s="1"/>
  <c r="I14" i="27"/>
  <c r="K22" i="8"/>
  <c r="K34" i="8" s="1"/>
  <c r="L22" i="8"/>
  <c r="K23" i="8"/>
  <c r="M23" i="8"/>
  <c r="J23" i="8"/>
  <c r="L23" i="8"/>
  <c r="N23" i="8"/>
  <c r="J39" i="27"/>
  <c r="M39" i="27"/>
  <c r="L39" i="27"/>
  <c r="K39" i="27"/>
  <c r="M22" i="8"/>
  <c r="M34" i="8" s="1"/>
  <c r="B7" i="4"/>
  <c r="B8" i="4" s="1"/>
  <c r="G38" i="27"/>
  <c r="K38" i="27"/>
  <c r="L38" i="27"/>
  <c r="H26" i="27"/>
  <c r="E11" i="4" s="1"/>
  <c r="G34" i="27"/>
  <c r="F34" i="27" s="1"/>
  <c r="J40" i="27"/>
  <c r="E40" i="27"/>
  <c r="F40" i="27" s="1"/>
  <c r="G29" i="27"/>
  <c r="C11" i="4"/>
  <c r="B11" i="4"/>
  <c r="F14" i="8"/>
  <c r="C6" i="4" s="1"/>
  <c r="E19" i="8"/>
  <c r="H14" i="8"/>
  <c r="E6" i="4" s="1"/>
  <c r="J30" i="8"/>
  <c r="I29" i="8"/>
  <c r="J28" i="8"/>
  <c r="J31" i="8"/>
  <c r="G22" i="8"/>
  <c r="F22" i="8" s="1"/>
  <c r="G23" i="8"/>
  <c r="I22" i="8"/>
  <c r="I23" i="8"/>
  <c r="J24" i="8"/>
  <c r="L19" i="8"/>
  <c r="J19" i="8"/>
  <c r="G24" i="8"/>
  <c r="H24" i="8" s="1"/>
  <c r="I24" i="8"/>
  <c r="J22" i="8"/>
  <c r="N24" i="8"/>
  <c r="N30" i="8"/>
  <c r="I30" i="8"/>
  <c r="G30" i="8"/>
  <c r="H30" i="8" s="1"/>
  <c r="N29" i="8"/>
  <c r="G29" i="8"/>
  <c r="H29" i="8" s="1"/>
  <c r="N28" i="8"/>
  <c r="J33" i="8"/>
  <c r="J32" i="8"/>
  <c r="N31" i="8"/>
  <c r="G27" i="8"/>
  <c r="H27" i="8" s="1"/>
  <c r="I28" i="8"/>
  <c r="G28" i="8"/>
  <c r="H28" i="8" s="1"/>
  <c r="J29" i="8"/>
  <c r="I27" i="8"/>
  <c r="J27" i="8"/>
  <c r="N27" i="8"/>
  <c r="J26" i="8"/>
  <c r="G26" i="8"/>
  <c r="H26" i="8" s="1"/>
  <c r="I26" i="8"/>
  <c r="N26" i="8"/>
  <c r="G25" i="8"/>
  <c r="H25" i="8" s="1"/>
  <c r="I25" i="8"/>
  <c r="J25" i="8"/>
  <c r="N25" i="8"/>
  <c r="F14" i="27"/>
  <c r="B10" i="4"/>
  <c r="F11" i="4"/>
  <c r="D11" i="4"/>
  <c r="J38" i="27"/>
  <c r="E39" i="27"/>
  <c r="G39" i="27"/>
  <c r="I39" i="27"/>
  <c r="G40" i="27"/>
  <c r="H40" i="27" s="1"/>
  <c r="I40" i="27"/>
  <c r="N40" i="27"/>
  <c r="E41" i="27"/>
  <c r="F41" i="27" s="1"/>
  <c r="G41" i="27"/>
  <c r="H41" i="27" s="1"/>
  <c r="I41" i="27"/>
  <c r="N41" i="27"/>
  <c r="E42" i="27"/>
  <c r="F42" i="27" s="1"/>
  <c r="G42" i="27"/>
  <c r="H42" i="27" s="1"/>
  <c r="I42" i="27"/>
  <c r="N42" i="27"/>
  <c r="E43" i="27"/>
  <c r="F43" i="27" s="1"/>
  <c r="G43" i="27"/>
  <c r="H43" i="27" s="1"/>
  <c r="I43" i="27"/>
  <c r="N43" i="27"/>
  <c r="E44" i="27"/>
  <c r="F44" i="27" s="1"/>
  <c r="G44" i="27"/>
  <c r="H44" i="27" s="1"/>
  <c r="I44" i="27"/>
  <c r="N44" i="27"/>
  <c r="E45" i="27"/>
  <c r="F45" i="27" s="1"/>
  <c r="G45" i="27"/>
  <c r="H45" i="27" s="1"/>
  <c r="I45" i="27"/>
  <c r="N45" i="27"/>
  <c r="E46" i="27"/>
  <c r="F46" i="27" s="1"/>
  <c r="G46" i="27"/>
  <c r="H46" i="27" s="1"/>
  <c r="I46" i="27"/>
  <c r="N46" i="27"/>
  <c r="E47" i="27"/>
  <c r="F47" i="27" s="1"/>
  <c r="G47" i="27"/>
  <c r="H47" i="27" s="1"/>
  <c r="I47" i="27"/>
  <c r="N47" i="27"/>
  <c r="E48" i="27"/>
  <c r="F48" i="27" s="1"/>
  <c r="G48" i="27"/>
  <c r="H48" i="27" s="1"/>
  <c r="I48" i="27"/>
  <c r="E49" i="27"/>
  <c r="F49" i="27" s="1"/>
  <c r="G49" i="27"/>
  <c r="H49" i="27" s="1"/>
  <c r="I49" i="27"/>
  <c r="N49" i="27"/>
  <c r="N33" i="8"/>
  <c r="I33" i="8"/>
  <c r="G33" i="8"/>
  <c r="H33" i="8" s="1"/>
  <c r="N32" i="8"/>
  <c r="I32" i="8"/>
  <c r="G32" i="8"/>
  <c r="H32" i="8" s="1"/>
  <c r="I31" i="8"/>
  <c r="G31" i="8"/>
  <c r="H31" i="8" s="1"/>
  <c r="M19" i="8"/>
  <c r="K19" i="8"/>
  <c r="E26" i="8"/>
  <c r="F26" i="8" s="1"/>
  <c r="E24" i="8"/>
  <c r="F24" i="8" s="1"/>
  <c r="E23" i="8"/>
  <c r="F6" i="4"/>
  <c r="D6" i="4"/>
  <c r="N18" i="8"/>
  <c r="G18" i="8"/>
  <c r="D7" i="4" s="1"/>
  <c r="I18" i="8"/>
  <c r="F7" i="4" s="1"/>
  <c r="M38" i="27" l="1"/>
  <c r="M50" i="27" s="1"/>
  <c r="H39" i="27"/>
  <c r="F39" i="27"/>
  <c r="L34" i="8"/>
  <c r="L50" i="27"/>
  <c r="H23" i="8"/>
  <c r="K50" i="27"/>
  <c r="F38" i="27"/>
  <c r="F23" i="8"/>
  <c r="H22" i="8"/>
  <c r="D5" i="4"/>
  <c r="D8" i="4" s="1"/>
  <c r="C8" i="4" s="1"/>
  <c r="F10" i="8"/>
  <c r="F5" i="4"/>
  <c r="F8" i="4" s="1"/>
  <c r="H10" i="8"/>
  <c r="J50" i="27"/>
  <c r="C10" i="4"/>
  <c r="H34" i="27"/>
  <c r="D10" i="4"/>
  <c r="G35" i="27"/>
  <c r="F35" i="27" s="1"/>
  <c r="N22" i="8"/>
  <c r="N34" i="8" s="1"/>
  <c r="H14" i="27"/>
  <c r="I38" i="27"/>
  <c r="H38" i="27" s="1"/>
  <c r="I19" i="8"/>
  <c r="N19" i="8"/>
  <c r="G19" i="8"/>
  <c r="F19" i="8" s="1"/>
  <c r="E8" i="4" l="1"/>
  <c r="H19" i="8"/>
  <c r="C5" i="4"/>
  <c r="E5" i="4"/>
  <c r="E10" i="4"/>
  <c r="N48" i="27"/>
  <c r="N29" i="27"/>
  <c r="F10" i="4"/>
  <c r="I35" i="27"/>
  <c r="H35" i="27" s="1"/>
  <c r="N38" i="27"/>
  <c r="N39" i="27"/>
  <c r="N35" i="27" l="1"/>
  <c r="N50" i="27"/>
  <c r="E12" i="4"/>
  <c r="L35" i="27"/>
  <c r="K35" i="27"/>
  <c r="M35" i="27"/>
  <c r="D12" i="4"/>
  <c r="D13" i="4" l="1"/>
  <c r="C12" i="4"/>
  <c r="F12" i="4"/>
  <c r="B12" i="4"/>
  <c r="B13" i="4" l="1"/>
  <c r="B14" i="4" s="1"/>
  <c r="F13" i="4"/>
  <c r="E13" i="4" s="1"/>
  <c r="E14" i="4" s="1"/>
  <c r="D14" i="4"/>
  <c r="C14" i="4" l="1"/>
  <c r="C13" i="4"/>
  <c r="F14" i="4"/>
</calcChain>
</file>

<file path=xl/comments1.xml><?xml version="1.0" encoding="utf-8"?>
<comments xmlns="http://schemas.openxmlformats.org/spreadsheetml/2006/main">
  <authors>
    <author>sweeks</author>
    <author>bkowtha</author>
  </authors>
  <commentList>
    <comment ref="E6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 total</t>
        </r>
      </text>
    </comment>
    <comment ref="E8" authorId="0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8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remains same, but wrong citation and title wrere given in last collection. Correction was made tp fix errors</t>
        </r>
      </text>
    </comment>
    <comment ref="J12" authorId="1">
      <text>
        <r>
          <rPr>
            <b/>
            <sz val="10"/>
            <color indexed="81"/>
            <rFont val="Tahoma"/>
            <family val="2"/>
          </rPr>
          <t xml:space="preserve">bkowtha:
</t>
        </r>
        <r>
          <rPr>
            <sz val="10"/>
            <color indexed="81"/>
            <rFont val="Tahoma"/>
            <family val="2"/>
          </rPr>
          <t xml:space="preserve">new for this renewal. It ws not included in 2010 revision by error. </t>
        </r>
      </text>
    </comment>
    <comment ref="J13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changes made in number of records and response time. </t>
        </r>
      </text>
    </comment>
  </commentList>
</comments>
</file>

<file path=xl/comments2.xml><?xml version="1.0" encoding="utf-8"?>
<comments xmlns="http://schemas.openxmlformats.org/spreadsheetml/2006/main">
  <authors>
    <author>bkowtha</author>
    <author>sweeks</author>
  </authors>
  <commentList>
    <comment ref="J5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changes made in number of responses and response time. </t>
        </r>
      </text>
    </comment>
    <comment ref="J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</t>
        </r>
      </text>
    </comment>
    <comment ref="E7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E8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E9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9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chagne made in response time. </t>
        </r>
      </text>
    </comment>
    <comment ref="E10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10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</t>
        </r>
      </text>
    </comment>
    <comment ref="J11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time.</t>
        </r>
      </text>
    </comment>
    <comment ref="E12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12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this line item was missing from 2010 collection. This was an error. </t>
        </r>
      </text>
    </comment>
    <comment ref="J1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as a result of program adjustment. This was not included in 2010 collection as a result of of error. </t>
        </r>
      </text>
    </comment>
    <comment ref="J17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adjustment due to fixing error from 2010 collection</t>
        </r>
      </text>
    </comment>
    <comment ref="J18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for this citation was incorrectly placed in school section with 2010 collection.  Moved this to SFA side in this revision. </t>
        </r>
      </text>
    </comment>
    <comment ref="J19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remains the same from 2010 collection, but program adjustments were made to fix errors in number of respondents and response time. </t>
        </r>
      </text>
    </comment>
    <comment ref="J21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no change in burden for this line item, but citation is corrected from 245.6a(f) (1)
 to 245.6a(f)</t>
        </r>
      </text>
    </comment>
    <comment ref="J22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This is not a new citation. It got reported as 245.6(a)© in 2010 collection. </t>
        </r>
      </text>
    </comment>
    <comment ref="J23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no change in burden, but citation is corrected ifrom 245.9(c) to 245.9(f)</t>
        </r>
      </text>
    </comment>
    <comment ref="J25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Time required to complete response changed from .083 hours to .075. </t>
        </r>
      </text>
    </comment>
  </commentList>
</comments>
</file>

<file path=xl/sharedStrings.xml><?xml version="1.0" encoding="utf-8"?>
<sst xmlns="http://schemas.openxmlformats.org/spreadsheetml/2006/main" count="188" uniqueCount="122">
  <si>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</si>
  <si>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</si>
  <si>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</si>
  <si>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</si>
  <si>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</si>
  <si>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</si>
  <si>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</si>
  <si>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</si>
  <si>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</si>
  <si>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</si>
  <si>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</si>
  <si>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</si>
  <si>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</si>
  <si>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</si>
  <si>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</si>
  <si>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</si>
  <si>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</si>
  <si>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</si>
  <si>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</si>
  <si>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</si>
  <si>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</si>
  <si>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</si>
  <si>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</si>
  <si>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</si>
  <si>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</si>
  <si>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</si>
  <si>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</si>
  <si>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</si>
  <si>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</si>
  <si>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</si>
  <si>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</si>
  <si>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</si>
  <si>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</si>
  <si>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</si>
  <si>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</si>
  <si>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</si>
  <si>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"Please un-hide the colums 40-47 for more data"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</si>
  <si>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</si>
  <si>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</si>
  <si>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</si>
  <si>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</si>
  <si>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</si>
  <si>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 xml:space="preserve">Date </t>
  </si>
  <si>
    <t xml:space="preserve">Comments </t>
  </si>
  <si>
    <t xml:space="preserve">User Initials </t>
  </si>
  <si>
    <t xml:space="preserve">SW </t>
  </si>
  <si>
    <t>245.4 (d)</t>
  </si>
  <si>
    <t>245.4 (c)</t>
  </si>
  <si>
    <t>245.6(i)</t>
  </si>
  <si>
    <t>245.6(j)</t>
  </si>
  <si>
    <t>245.11(h)(4)</t>
  </si>
  <si>
    <t>245.11(g)</t>
  </si>
  <si>
    <t>245.6 (c)(6)(ii)</t>
  </si>
  <si>
    <t>245.6a (c)</t>
  </si>
  <si>
    <t>245.9 (h)</t>
  </si>
  <si>
    <t>245.10 (a)</t>
  </si>
  <si>
    <t>School Level</t>
  </si>
  <si>
    <t xml:space="preserve">Household Level Total </t>
  </si>
  <si>
    <t>Household Level</t>
  </si>
  <si>
    <t>245.6a (a)(7)(i)</t>
  </si>
  <si>
    <t>245.6a (a)(7)(ii)</t>
  </si>
  <si>
    <t>245.6 (a)</t>
  </si>
  <si>
    <t>SA must maintain agreements with the SA conducting eligibility determinations for SNAP.</t>
  </si>
  <si>
    <t>245.11 (h)</t>
  </si>
  <si>
    <t>245.11 (i)</t>
  </si>
  <si>
    <t>This is a DRAFT of the Burden doc using the redesigned template</t>
  </si>
  <si>
    <t>Due to Authorizing Statute</t>
  </si>
  <si>
    <t>Program Rule</t>
  </si>
  <si>
    <t>F/R Eligibility</t>
  </si>
  <si>
    <t>Puerto Rico and Virgin Islands SAs conduct triennial survey to develop factor for withdrawal of funds from Letter of Credit.</t>
  </si>
  <si>
    <t>245.6a (f)</t>
  </si>
  <si>
    <t>245.6a (h)</t>
  </si>
  <si>
    <t>245.9 (f)</t>
  </si>
  <si>
    <t>Due to Program Change - Direct Certification Rule</t>
  </si>
  <si>
    <t>245.6 (c)(7)</t>
  </si>
  <si>
    <t>SFAs with schools under Provision 2 or Provision 3 submit to FNS upon request all data and documentation used in granting extensions.</t>
  </si>
  <si>
    <t>Households cooperate with collateral contacts for verification of eligibility.</t>
  </si>
  <si>
    <t>Households assemble written evidence for verification of eligibility and send to SFA.</t>
  </si>
  <si>
    <t xml:space="preserve">245.6(b)(1)(iv) </t>
  </si>
  <si>
    <t>245.4(e)</t>
  </si>
  <si>
    <t>245.11(i)</t>
  </si>
  <si>
    <t>SAs must collect, analyze, and report to FNS annual verification data from SFAs.</t>
  </si>
  <si>
    <t>SAs maintain annual verification data collected from SFAs.</t>
  </si>
  <si>
    <t>245.9 (g)&amp;(h)</t>
  </si>
  <si>
    <t>245.6 (e)</t>
  </si>
  <si>
    <t xml:space="preserve">ICR #0584-0026, 7 CFR Part 245, Free and Reduced Price Eligibility - Summary </t>
  </si>
  <si>
    <t>This has been corrected to incorporate the interim rule for direct certification published April 2011</t>
  </si>
  <si>
    <t>Direct Certification</t>
  </si>
  <si>
    <t>Households complete application form for free or reduced price meal benefits.</t>
  </si>
  <si>
    <t>"Please un-hide the colums 26-33 for more data"</t>
  </si>
  <si>
    <t>Ready for submssion to PRAB</t>
  </si>
  <si>
    <t>245.6 (c)(6)(i)</t>
  </si>
  <si>
    <t>TOTAL BURDEN</t>
  </si>
  <si>
    <t>SFAs with schools under Provisions 1, 2, or 3 must identify those schools in its free and reduced price policy statement and certify their eligibility for the first year of operation.</t>
  </si>
  <si>
    <t>SFA must enter into written agreement with the agency receiving children's free and reduced price eligibility information.</t>
  </si>
  <si>
    <t>SAs and LEAs must obtain written consent from parent or guardian prior to use or disclosure for other uses not specified in the regulation.</t>
  </si>
  <si>
    <t>SAs enter into written agreement with the agency receiving children's free and reduced price eligibility information.</t>
  </si>
  <si>
    <t>SAs notify FNS if TANF is comparable to or more restrictive than AFDC.</t>
  </si>
  <si>
    <t>SAs submit to FNS upon request, the number of schools on Provision 1, Provision 2 or Provision 3 and extensions.</t>
  </si>
  <si>
    <t>SAs maintain requested data on number of schools on Provisions 1, 2, or 3and extensions granted.</t>
  </si>
  <si>
    <t>SFAs must retain records of schools implementing Provision 1, 2 or 3 for 3 years after submission of the last Claim for Reimbursement.</t>
  </si>
  <si>
    <t>245.11(a)(1) and 245.3(a)</t>
  </si>
  <si>
    <t>SAs issue prototype free and reduced price policy statement and annually announce the family-size income standards to be used in determining eligibility for free or reduced price meals.</t>
  </si>
  <si>
    <t>Puerto Rico and Virgin Islands Sas submit survey results and the factor for fund withdrawal to FNS for approval.</t>
  </si>
  <si>
    <t>Puerto Rico and Virgin Islands SAs must maintain records on the survey and fund withdrawal factor (burden previously removed).</t>
  </si>
  <si>
    <t>SFAs must maintain documentation substantiating eligibility determinations for 3 years after the end of the fiscal year.</t>
  </si>
  <si>
    <t>SFAs notify households of approval of meal benefit applications.</t>
  </si>
  <si>
    <t>SFAs must notify households in writing that children are eligible for free meals based on direct certification and that no application is required.</t>
  </si>
  <si>
    <t>SFAs provide written notice to each household of denied benefits.</t>
  </si>
  <si>
    <t>SFAs must determine sample size of households to verify eligibility.</t>
  </si>
  <si>
    <t>SFAs notify households of selection for verification.</t>
  </si>
  <si>
    <t>SFAs submit to SA for approval a free and reduced price policy statement.</t>
  </si>
  <si>
    <t xml:space="preserve"> School Food Authority Level Total</t>
  </si>
  <si>
    <t>SFAs must report verification information to SA.</t>
  </si>
  <si>
    <t>School Food Authority Level Total</t>
  </si>
  <si>
    <t>CIP</t>
  </si>
  <si>
    <t>245.12(e) and (g)</t>
  </si>
  <si>
    <r>
      <t xml:space="preserve">State agencies that fail to meet the direct certification benchmark must develop and submit a </t>
    </r>
    <r>
      <rPr>
        <b/>
        <i/>
        <sz val="10"/>
        <color theme="1"/>
        <rFont val="Times New Roman"/>
        <family val="1"/>
      </rPr>
      <t>Continuous Improvement Plan</t>
    </r>
    <r>
      <rPr>
        <b/>
        <sz val="10"/>
        <color theme="1"/>
        <rFont val="Times New Roman"/>
        <family val="1"/>
      </rPr>
      <t xml:space="preserve"> within 60 days of notification.</t>
    </r>
  </si>
  <si>
    <t>7 CFR 245.12 (e) and (g)</t>
  </si>
  <si>
    <t>State agencies that fail to meet the direct certification benchmark must maintain a Continuous Improvement Plan.</t>
  </si>
  <si>
    <t>LW</t>
  </si>
  <si>
    <t>Non-Substantive Revision to merge CIP Rule to 0584-0026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</si>
</sst>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#,##0.0"/>
    <numFmt numFmtId="171" formatCode="#,##0.0000"/>
    <numFmt numFmtId="172" formatCode="#,##0.00000"/>
    <numFmt numFmtId="173" formatCode="#,##0.000_);\(#,##0.000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name val="Calibri"/>
      <family val="2"/>
    </font>
    <font>
      <b/>
      <sz val="10"/>
      <color indexed="54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indexed="5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50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165" fontId="5" fillId="11" borderId="1" xfId="3" applyNumberFormat="1" applyFont="1" applyFill="1" applyBorder="1" applyAlignment="1" applyProtection="1">
      <alignment vertical="center"/>
    </xf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0" fontId="1" fillId="0" borderId="0" xfId="0" applyFont="1"/>
    <xf numFmtId="43" fontId="6" fillId="12" borderId="1" xfId="3" applyFont="1" applyFill="1" applyBorder="1" applyAlignment="1" applyProtection="1">
      <alignment horizontal="center" vertical="center" wrapText="1"/>
      <protection locked="0"/>
    </xf>
    <xf numFmtId="166" fontId="5" fillId="12" borderId="1" xfId="3" applyNumberFormat="1" applyFont="1" applyFill="1" applyBorder="1" applyAlignment="1" applyProtection="1">
      <alignment vertical="center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26" fillId="13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9" fontId="0" fillId="0" borderId="23" xfId="0" applyNumberFormat="1" applyBorder="1"/>
    <xf numFmtId="169" fontId="0" fillId="0" borderId="30" xfId="0" applyNumberFormat="1" applyBorder="1"/>
    <xf numFmtId="3" fontId="28" fillId="0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3" fontId="29" fillId="0" borderId="1" xfId="1" applyNumberFormat="1" applyFont="1" applyFill="1" applyBorder="1" applyAlignment="1">
      <alignment vertical="center"/>
    </xf>
    <xf numFmtId="0" fontId="29" fillId="0" borderId="1" xfId="1" applyFont="1" applyFill="1" applyBorder="1" applyAlignment="1">
      <alignment vertical="center" wrapText="1"/>
    </xf>
    <xf numFmtId="0" fontId="29" fillId="0" borderId="1" xfId="1" applyFont="1" applyBorder="1" applyAlignment="1">
      <alignment vertical="center"/>
    </xf>
    <xf numFmtId="3" fontId="29" fillId="0" borderId="1" xfId="1" applyNumberFormat="1" applyFont="1" applyBorder="1" applyAlignment="1">
      <alignment vertical="center"/>
    </xf>
    <xf numFmtId="0" fontId="29" fillId="0" borderId="1" xfId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/>
    </xf>
    <xf numFmtId="2" fontId="5" fillId="12" borderId="1" xfId="3" applyNumberFormat="1" applyFont="1" applyFill="1" applyBorder="1" applyAlignment="1" applyProtection="1">
      <alignment vertical="center"/>
    </xf>
    <xf numFmtId="3" fontId="29" fillId="0" borderId="5" xfId="3" applyNumberFormat="1" applyFont="1" applyFill="1" applyBorder="1" applyAlignment="1" applyProtection="1">
      <alignment vertical="center"/>
    </xf>
    <xf numFmtId="37" fontId="29" fillId="0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1" fontId="29" fillId="0" borderId="1" xfId="3" applyNumberFormat="1" applyFont="1" applyFill="1" applyBorder="1" applyAlignment="1" applyProtection="1">
      <alignment vertical="center"/>
      <protection locked="0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2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2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2" borderId="12" xfId="3" applyNumberFormat="1" applyFont="1" applyFill="1" applyBorder="1" applyAlignment="1" applyProtection="1">
      <alignment vertical="center"/>
    </xf>
    <xf numFmtId="1" fontId="6" fillId="12" borderId="1" xfId="3" applyNumberFormat="1" applyFont="1" applyFill="1" applyBorder="1" applyAlignment="1" applyProtection="1">
      <alignment horizontal="center" vertical="center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" xfId="3" applyNumberFormat="1" applyFont="1" applyFill="1" applyBorder="1" applyAlignment="1" applyProtection="1">
      <alignment vertical="center"/>
      <protection locked="0"/>
    </xf>
    <xf numFmtId="2" fontId="29" fillId="0" borderId="1" xfId="1" applyNumberFormat="1" applyFont="1" applyBorder="1" applyAlignment="1">
      <alignment vertical="center"/>
    </xf>
    <xf numFmtId="3" fontId="2" fillId="0" borderId="1" xfId="1" applyNumberFormat="1" applyBorder="1" applyAlignment="1">
      <alignment vertical="center"/>
    </xf>
    <xf numFmtId="168" fontId="5" fillId="12" borderId="1" xfId="3" applyNumberFormat="1" applyFont="1" applyFill="1" applyBorder="1" applyAlignment="1" applyProtection="1">
      <alignment vertical="center"/>
    </xf>
    <xf numFmtId="39" fontId="6" fillId="9" borderId="15" xfId="3" applyNumberFormat="1" applyFont="1" applyFill="1" applyBorder="1" applyProtection="1"/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2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6" fillId="9" borderId="15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24" fillId="13" borderId="0" xfId="0" applyNumberFormat="1" applyFont="1" applyFill="1" applyBorder="1"/>
    <xf numFmtId="37" fontId="24" fillId="13" borderId="24" xfId="0" applyNumberFormat="1" applyFont="1" applyFill="1" applyBorder="1"/>
    <xf numFmtId="2" fontId="24" fillId="13" borderId="0" xfId="0" applyNumberFormat="1" applyFont="1" applyFill="1" applyBorder="1"/>
    <xf numFmtId="3" fontId="24" fillId="13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2" borderId="12" xfId="3" applyNumberFormat="1" applyFont="1" applyFill="1" applyBorder="1" applyAlignment="1" applyProtection="1">
      <alignment vertical="center"/>
    </xf>
    <xf numFmtId="37" fontId="6" fillId="9" borderId="16" xfId="3" applyNumberFormat="1" applyFont="1" applyFill="1" applyBorder="1" applyProtection="1"/>
    <xf numFmtId="3" fontId="29" fillId="0" borderId="12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12" borderId="1" xfId="3" applyNumberFormat="1" applyFont="1" applyFill="1" applyBorder="1" applyAlignment="1" applyProtection="1">
      <alignment vertical="center"/>
    </xf>
    <xf numFmtId="2" fontId="24" fillId="12" borderId="1" xfId="3" applyNumberFormat="1" applyFont="1" applyFill="1" applyBorder="1" applyAlignment="1" applyProtection="1">
      <alignment vertical="center"/>
    </xf>
    <xf numFmtId="37" fontId="24" fillId="12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3" fontId="28" fillId="0" borderId="1" xfId="0" applyNumberFormat="1" applyFont="1" applyBorder="1" applyAlignment="1">
      <alignment vertical="center"/>
    </xf>
    <xf numFmtId="37" fontId="29" fillId="0" borderId="1" xfId="3" applyNumberFormat="1" applyFont="1" applyFill="1" applyBorder="1" applyAlignment="1" applyProtection="1">
      <alignment vertical="center"/>
      <protection locked="0"/>
    </xf>
    <xf numFmtId="4" fontId="28" fillId="0" borderId="1" xfId="0" applyNumberFormat="1" applyFont="1" applyBorder="1" applyAlignment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3" fontId="5" fillId="11" borderId="1" xfId="3" applyNumberFormat="1" applyFont="1" applyFill="1" applyBorder="1" applyAlignment="1" applyProtection="1">
      <alignment vertical="center"/>
    </xf>
    <xf numFmtId="3" fontId="5" fillId="11" borderId="12" xfId="3" applyNumberFormat="1" applyFont="1" applyFill="1" applyBorder="1" applyAlignment="1" applyProtection="1">
      <alignment vertical="center"/>
    </xf>
    <xf numFmtId="1" fontId="24" fillId="12" borderId="12" xfId="3" applyNumberFormat="1" applyFont="1" applyFill="1" applyBorder="1" applyAlignment="1" applyProtection="1">
      <alignment vertical="center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39" fontId="24" fillId="13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7" fontId="5" fillId="11" borderId="1" xfId="3" applyNumberFormat="1" applyFont="1" applyFill="1" applyBorder="1" applyAlignment="1" applyProtection="1">
      <alignment vertical="center"/>
    </xf>
    <xf numFmtId="170" fontId="24" fillId="13" borderId="0" xfId="0" applyNumberFormat="1" applyFont="1" applyFill="1" applyBorder="1"/>
    <xf numFmtId="173" fontId="11" fillId="0" borderId="0" xfId="3" applyNumberFormat="1" applyFont="1" applyFill="1" applyBorder="1" applyAlignment="1">
      <alignment vertical="center"/>
    </xf>
    <xf numFmtId="173" fontId="11" fillId="0" borderId="0" xfId="3" applyNumberFormat="1" applyFont="1" applyFill="1" applyBorder="1" applyAlignment="1">
      <alignment horizontal="right" vertical="center"/>
    </xf>
    <xf numFmtId="173" fontId="11" fillId="10" borderId="0" xfId="3" applyNumberFormat="1" applyFont="1" applyFill="1" applyBorder="1" applyAlignment="1">
      <alignment vertical="center"/>
    </xf>
    <xf numFmtId="173" fontId="11" fillId="5" borderId="0" xfId="3" applyNumberFormat="1" applyFont="1" applyFill="1" applyBorder="1" applyAlignment="1">
      <alignment vertical="center"/>
    </xf>
    <xf numFmtId="173" fontId="11" fillId="6" borderId="4" xfId="3" applyNumberFormat="1" applyFont="1" applyFill="1" applyBorder="1" applyAlignment="1">
      <alignment vertical="center"/>
    </xf>
    <xf numFmtId="173" fontId="9" fillId="3" borderId="0" xfId="3" applyNumberFormat="1" applyFont="1" applyFill="1" applyBorder="1" applyAlignment="1">
      <alignment vertical="center"/>
    </xf>
    <xf numFmtId="173" fontId="11" fillId="0" borderId="0" xfId="3" applyNumberFormat="1" applyFont="1" applyBorder="1" applyAlignment="1">
      <alignment vertical="center"/>
    </xf>
    <xf numFmtId="4" fontId="5" fillId="11" borderId="1" xfId="3" applyNumberFormat="1" applyFont="1" applyFill="1" applyBorder="1" applyAlignment="1" applyProtection="1">
      <alignment vertical="center"/>
    </xf>
    <xf numFmtId="1" fontId="6" fillId="0" borderId="1" xfId="3" applyNumberFormat="1" applyFont="1" applyFill="1" applyBorder="1" applyAlignment="1" applyProtection="1">
      <alignment vertical="center"/>
      <protection locked="0"/>
    </xf>
    <xf numFmtId="37" fontId="26" fillId="0" borderId="1" xfId="3" applyNumberFormat="1" applyFont="1" applyFill="1" applyBorder="1" applyAlignment="1" applyProtection="1">
      <alignment vertical="center"/>
      <protection locked="0"/>
    </xf>
    <xf numFmtId="39" fontId="26" fillId="0" borderId="1" xfId="3" applyNumberFormat="1" applyFont="1" applyFill="1" applyBorder="1" applyAlignment="1" applyProtection="1">
      <alignment vertical="center"/>
      <protection locked="0"/>
    </xf>
    <xf numFmtId="0" fontId="32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3" fontId="26" fillId="0" borderId="1" xfId="3" applyNumberFormat="1" applyFont="1" applyFill="1" applyBorder="1" applyAlignment="1" applyProtection="1">
      <alignment vertical="center"/>
    </xf>
    <xf numFmtId="4" fontId="34" fillId="0" borderId="1" xfId="0" applyNumberFormat="1" applyFont="1" applyBorder="1" applyAlignment="1">
      <alignment vertical="center"/>
    </xf>
    <xf numFmtId="3" fontId="32" fillId="0" borderId="12" xfId="3" applyNumberFormat="1" applyFont="1" applyFill="1" applyBorder="1" applyAlignment="1" applyProtection="1">
      <alignment vertical="center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172" fontId="5" fillId="0" borderId="1" xfId="3" applyNumberFormat="1" applyFont="1" applyFill="1" applyBorder="1" applyAlignment="1" applyProtection="1">
      <alignment vertical="center"/>
      <protection locked="0"/>
    </xf>
    <xf numFmtId="0" fontId="24" fillId="0" borderId="0" xfId="0" applyFont="1" applyFill="1"/>
    <xf numFmtId="0" fontId="24" fillId="0" borderId="21" xfId="0" applyFont="1" applyFill="1" applyBorder="1"/>
    <xf numFmtId="1" fontId="29" fillId="0" borderId="1" xfId="1" applyNumberFormat="1" applyFont="1" applyFill="1" applyBorder="1" applyAlignment="1">
      <alignment vertical="center"/>
    </xf>
    <xf numFmtId="0" fontId="0" fillId="0" borderId="0" xfId="0" applyFont="1"/>
    <xf numFmtId="0" fontId="0" fillId="9" borderId="21" xfId="0" applyFont="1" applyFill="1" applyBorder="1"/>
    <xf numFmtId="0" fontId="29" fillId="0" borderId="32" xfId="1" applyFont="1" applyBorder="1" applyAlignment="1">
      <alignment vertical="center" wrapText="1"/>
    </xf>
    <xf numFmtId="0" fontId="29" fillId="0" borderId="32" xfId="1" applyFont="1" applyBorder="1" applyAlignment="1">
      <alignment vertical="center"/>
    </xf>
    <xf numFmtId="2" fontId="29" fillId="0" borderId="32" xfId="1" applyNumberFormat="1" applyFont="1" applyBorder="1" applyAlignment="1">
      <alignment vertical="center"/>
    </xf>
    <xf numFmtId="39" fontId="29" fillId="0" borderId="1" xfId="3" applyNumberFormat="1" applyFont="1" applyFill="1" applyBorder="1" applyAlignment="1" applyProtection="1">
      <alignment vertical="center"/>
    </xf>
    <xf numFmtId="1" fontId="29" fillId="0" borderId="33" xfId="1" applyNumberFormat="1" applyFont="1" applyBorder="1" applyAlignment="1">
      <alignment vertical="center"/>
    </xf>
    <xf numFmtId="1" fontId="2" fillId="14" borderId="1" xfId="0" applyNumberFormat="1" applyFont="1" applyFill="1" applyBorder="1" applyAlignment="1">
      <alignment vertical="center"/>
    </xf>
    <xf numFmtId="1" fontId="37" fillId="14" borderId="1" xfId="0" applyNumberFormat="1" applyFont="1" applyFill="1" applyBorder="1" applyAlignment="1">
      <alignment vertical="center"/>
    </xf>
    <xf numFmtId="0" fontId="0" fillId="9" borderId="20" xfId="0" applyFont="1" applyFill="1" applyBorder="1" applyAlignment="1">
      <alignment horizontal="center"/>
    </xf>
    <xf numFmtId="1" fontId="29" fillId="0" borderId="5" xfId="1" applyNumberFormat="1" applyFont="1" applyBorder="1" applyAlignment="1">
      <alignment vertical="center"/>
    </xf>
    <xf numFmtId="0" fontId="0" fillId="9" borderId="21" xfId="0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vertical="center"/>
    </xf>
    <xf numFmtId="1" fontId="0" fillId="14" borderId="31" xfId="0" applyNumberFormat="1" applyFont="1" applyFill="1" applyBorder="1" applyAlignment="1">
      <alignment vertical="center"/>
    </xf>
    <xf numFmtId="170" fontId="29" fillId="0" borderId="5" xfId="3" applyNumberFormat="1" applyFont="1" applyFill="1" applyBorder="1" applyAlignment="1" applyProtection="1">
      <alignment vertical="center"/>
    </xf>
    <xf numFmtId="0" fontId="29" fillId="0" borderId="31" xfId="1" applyFont="1" applyBorder="1" applyAlignment="1">
      <alignment vertical="center"/>
    </xf>
    <xf numFmtId="0" fontId="29" fillId="0" borderId="31" xfId="1" applyFont="1" applyBorder="1" applyAlignment="1">
      <alignment vertical="center" wrapText="1"/>
    </xf>
    <xf numFmtId="37" fontId="24" fillId="0" borderId="1" xfId="3" applyNumberFormat="1" applyFont="1" applyFill="1" applyBorder="1" applyAlignment="1" applyProtection="1">
      <alignment vertical="center"/>
    </xf>
    <xf numFmtId="0" fontId="29" fillId="0" borderId="1" xfId="1" applyFont="1" applyBorder="1"/>
    <xf numFmtId="4" fontId="5" fillId="0" borderId="1" xfId="3" applyNumberFormat="1" applyFont="1" applyFill="1" applyBorder="1" applyAlignment="1" applyProtection="1">
      <alignment vertical="center"/>
      <protection locked="0"/>
    </xf>
    <xf numFmtId="164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21" xfId="0" applyFont="1" applyFill="1" applyBorder="1"/>
    <xf numFmtId="0" fontId="2" fillId="0" borderId="1" xfId="0" applyFont="1" applyFill="1" applyBorder="1" applyAlignment="1">
      <alignment vertical="center" wrapText="1"/>
    </xf>
    <xf numFmtId="168" fontId="5" fillId="0" borderId="1" xfId="3" applyNumberFormat="1" applyFont="1" applyFill="1" applyBorder="1" applyAlignment="1" applyProtection="1">
      <alignment vertical="center"/>
      <protection locked="0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3" fontId="29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vertical="center"/>
    </xf>
    <xf numFmtId="3" fontId="29" fillId="0" borderId="1" xfId="3" applyNumberFormat="1" applyFont="1" applyFill="1" applyBorder="1" applyAlignment="1" applyProtection="1">
      <alignment vertical="center"/>
      <protection locked="0"/>
    </xf>
    <xf numFmtId="0" fontId="29" fillId="0" borderId="1" xfId="0" applyFont="1" applyBorder="1" applyAlignment="1">
      <alignment vertical="center"/>
    </xf>
    <xf numFmtId="0" fontId="32" fillId="0" borderId="2" xfId="1" applyFont="1" applyBorder="1" applyAlignment="1" applyProtection="1">
      <alignment vertical="center" wrapText="1"/>
      <protection locked="0"/>
    </xf>
    <xf numFmtId="0" fontId="35" fillId="0" borderId="21" xfId="0" applyFont="1" applyBorder="1" applyAlignment="1" applyProtection="1">
      <alignment vertical="center" wrapText="1"/>
      <protection locked="0"/>
    </xf>
    <xf numFmtId="0" fontId="32" fillId="0" borderId="1" xfId="1" applyFont="1" applyBorder="1" applyAlignment="1" applyProtection="1">
      <alignment vertical="center"/>
      <protection locked="0"/>
    </xf>
    <xf numFmtId="3" fontId="32" fillId="0" borderId="5" xfId="3" applyNumberFormat="1" applyFont="1" applyFill="1" applyBorder="1" applyAlignment="1" applyProtection="1">
      <alignment vertical="center"/>
      <protection locked="0"/>
    </xf>
    <xf numFmtId="1" fontId="33" fillId="14" borderId="1" xfId="0" applyNumberFormat="1" applyFont="1" applyFill="1" applyBorder="1" applyAlignment="1" applyProtection="1">
      <alignment vertical="center"/>
      <protection locked="0"/>
    </xf>
    <xf numFmtId="1" fontId="26" fillId="0" borderId="12" xfId="3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9" borderId="21" xfId="0" applyFill="1" applyBorder="1" applyProtection="1">
      <protection locked="0"/>
    </xf>
    <xf numFmtId="3" fontId="32" fillId="0" borderId="1" xfId="1" applyNumberFormat="1" applyFont="1" applyFill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 wrapText="1"/>
    </xf>
    <xf numFmtId="166" fontId="29" fillId="0" borderId="1" xfId="3" applyNumberFormat="1" applyFont="1" applyFill="1" applyBorder="1" applyAlignment="1" applyProtection="1">
      <alignment vertical="center"/>
      <protection locked="0"/>
    </xf>
    <xf numFmtId="166" fontId="29" fillId="0" borderId="12" xfId="3" applyNumberFormat="1" applyFont="1" applyFill="1" applyBorder="1" applyAlignment="1" applyProtection="1">
      <alignment vertical="center"/>
    </xf>
    <xf numFmtId="171" fontId="0" fillId="0" borderId="1" xfId="0" applyNumberFormat="1" applyFont="1" applyBorder="1" applyAlignment="1">
      <alignment vertical="center" wrapText="1"/>
    </xf>
    <xf numFmtId="0" fontId="35" fillId="0" borderId="20" xfId="0" applyFont="1" applyBorder="1" applyAlignment="1">
      <alignment vertical="center" wrapText="1"/>
    </xf>
    <xf numFmtId="166" fontId="0" fillId="0" borderId="0" xfId="0" applyNumberFormat="1"/>
  </cellXfs>
  <cellStyles count="5">
    <cellStyle name="Comma 2" xfId="3"/>
    <cellStyle name="Comma 3" xfId="2"/>
    <cellStyle name="Normal" xfId="0" builtinId="0"/>
    <cellStyle name="Normal 2" xfId="1"/>
    <cellStyle name="Normal 3" xfId="4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3:F14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34"/>
  <sheetViews>
    <sheetView zoomScale="70" zoomScaleNormal="70" workbookViewId="0">
      <pane xSplit="15" ySplit="4" topLeftCell="P5" activePane="bottomRight" state="frozen"/>
      <selection pane="topRight" activeCell="R1" sqref="R1"/>
      <selection pane="bottomLeft" activeCell="A5" sqref="A5"/>
      <selection pane="bottomRight" activeCell="C44" sqref="C44"/>
    </sheetView>
  </sheetViews>
  <sheetFormatPr defaultRowHeight="15" outlineLevelCol="1" x14ac:dyDescent="0.25"/>
  <cols>
    <col min="1" max="1" width="11.8554687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0" hidden="1" customWidth="1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">
      <c r="A1" s="184" t="s">
        <v>12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/>
    </row>
    <row r="2" spans="1:17" ht="24" customHeight="1" thickBot="1" x14ac:dyDescent="0.3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64.5" thickBot="1" x14ac:dyDescent="0.3">
      <c r="A3" s="28" t="s">
        <v>67</v>
      </c>
      <c r="B3" s="29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29" t="s">
        <v>41</v>
      </c>
      <c r="K3" s="29" t="s">
        <v>66</v>
      </c>
      <c r="L3" s="29" t="s">
        <v>73</v>
      </c>
      <c r="M3" s="29" t="s">
        <v>8</v>
      </c>
      <c r="N3" s="30" t="s">
        <v>9</v>
      </c>
      <c r="O3" s="17" t="s">
        <v>10</v>
      </c>
      <c r="P3" s="1"/>
      <c r="Q3" s="48" t="s">
        <v>26</v>
      </c>
    </row>
    <row r="4" spans="1:17" ht="18.75" x14ac:dyDescent="0.25">
      <c r="A4" s="187" t="s">
        <v>34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9"/>
      <c r="O4" s="57"/>
      <c r="P4" s="1"/>
      <c r="Q4" s="48"/>
    </row>
    <row r="5" spans="1:17" s="198" customFormat="1" ht="60" x14ac:dyDescent="0.25">
      <c r="A5" s="183" t="s">
        <v>68</v>
      </c>
      <c r="B5" s="101" t="s">
        <v>79</v>
      </c>
      <c r="C5" s="93" t="s">
        <v>104</v>
      </c>
      <c r="D5" s="92"/>
      <c r="E5" s="148">
        <v>0</v>
      </c>
      <c r="F5" s="148">
        <v>0</v>
      </c>
      <c r="G5" s="147">
        <f>+E5*F5</f>
        <v>0</v>
      </c>
      <c r="H5" s="150">
        <v>0</v>
      </c>
      <c r="I5" s="147">
        <f>+G5*H5</f>
        <v>0</v>
      </c>
      <c r="J5" s="91">
        <v>0</v>
      </c>
      <c r="K5" s="149"/>
      <c r="L5" s="149"/>
      <c r="M5" s="149"/>
      <c r="N5" s="140">
        <f t="shared" ref="N5:N9" si="0">+I5-J5</f>
        <v>0</v>
      </c>
      <c r="Q5" s="209" t="s">
        <v>68</v>
      </c>
    </row>
    <row r="6" spans="1:17" s="198" customFormat="1" ht="45" x14ac:dyDescent="0.25">
      <c r="A6" s="183" t="s">
        <v>87</v>
      </c>
      <c r="B6" s="227" t="s">
        <v>78</v>
      </c>
      <c r="C6" s="227" t="s">
        <v>62</v>
      </c>
      <c r="D6" s="228"/>
      <c r="E6" s="229">
        <v>54</v>
      </c>
      <c r="F6" s="229">
        <v>1</v>
      </c>
      <c r="G6" s="147">
        <f t="shared" ref="G6" si="1">+E6*F6</f>
        <v>54</v>
      </c>
      <c r="H6" s="230">
        <v>9.8000000000000004E-2</v>
      </c>
      <c r="I6" s="147">
        <f t="shared" ref="I6:J6" si="2">+G6*H6</f>
        <v>5.2919999999999998</v>
      </c>
      <c r="J6" s="91">
        <v>5.2919999999999998</v>
      </c>
      <c r="K6" s="231"/>
      <c r="L6" s="231"/>
      <c r="M6" s="231"/>
      <c r="N6" s="140">
        <f t="shared" si="0"/>
        <v>0</v>
      </c>
      <c r="Q6" s="209" t="s">
        <v>87</v>
      </c>
    </row>
    <row r="7" spans="1:17" s="198" customFormat="1" ht="45" x14ac:dyDescent="0.25">
      <c r="A7" s="183" t="s">
        <v>68</v>
      </c>
      <c r="B7" s="92" t="s">
        <v>63</v>
      </c>
      <c r="C7" s="100" t="s">
        <v>99</v>
      </c>
      <c r="D7" s="92"/>
      <c r="E7" s="148">
        <v>43</v>
      </c>
      <c r="F7" s="148">
        <v>155</v>
      </c>
      <c r="G7" s="147">
        <f t="shared" ref="G7:G17" si="3">+E7*F7</f>
        <v>6665</v>
      </c>
      <c r="H7" s="150">
        <v>0.25</v>
      </c>
      <c r="I7" s="147">
        <f>+G7*H7</f>
        <v>1666.25</v>
      </c>
      <c r="J7" s="148">
        <v>1666.25</v>
      </c>
      <c r="K7" s="149"/>
      <c r="L7" s="149"/>
      <c r="M7" s="149"/>
      <c r="N7" s="140">
        <f t="shared" si="0"/>
        <v>0</v>
      </c>
      <c r="Q7" s="199"/>
    </row>
    <row r="8" spans="1:17" s="198" customFormat="1" ht="30.75" thickBot="1" x14ac:dyDescent="0.3">
      <c r="A8" s="183" t="s">
        <v>68</v>
      </c>
      <c r="B8" s="232" t="s">
        <v>64</v>
      </c>
      <c r="C8" s="93" t="s">
        <v>82</v>
      </c>
      <c r="D8" s="92">
        <v>742</v>
      </c>
      <c r="E8" s="141">
        <v>56</v>
      </c>
      <c r="F8" s="148">
        <v>1</v>
      </c>
      <c r="G8" s="147">
        <f t="shared" ref="G8:G9" si="4">+E8*F8</f>
        <v>56</v>
      </c>
      <c r="H8" s="150">
        <v>0.19500000000000001</v>
      </c>
      <c r="I8" s="147">
        <f t="shared" ref="I8:J9" si="5">+G8*H8</f>
        <v>10.92</v>
      </c>
      <c r="J8" s="148">
        <v>10.92</v>
      </c>
      <c r="K8" s="141"/>
      <c r="L8" s="141"/>
      <c r="M8" s="141"/>
      <c r="N8" s="140">
        <f t="shared" si="0"/>
        <v>0</v>
      </c>
      <c r="Q8" s="199"/>
    </row>
    <row r="9" spans="1:17" ht="60" customHeight="1" x14ac:dyDescent="0.25">
      <c r="A9" s="23" t="s">
        <v>115</v>
      </c>
      <c r="B9" s="248" t="s">
        <v>118</v>
      </c>
      <c r="C9" s="177" t="s">
        <v>119</v>
      </c>
      <c r="D9" s="178"/>
      <c r="E9" s="175">
        <v>18</v>
      </c>
      <c r="F9" s="179">
        <v>1</v>
      </c>
      <c r="G9" s="180">
        <f t="shared" si="4"/>
        <v>18</v>
      </c>
      <c r="H9" s="181">
        <v>0.5</v>
      </c>
      <c r="I9" s="180">
        <f t="shared" si="5"/>
        <v>9</v>
      </c>
      <c r="J9" s="179">
        <v>9</v>
      </c>
      <c r="K9" s="175"/>
      <c r="L9" s="175"/>
      <c r="M9" s="175"/>
      <c r="N9" s="182">
        <f t="shared" si="0"/>
        <v>0</v>
      </c>
      <c r="Q9" s="49"/>
    </row>
    <row r="10" spans="1:17" ht="15.75" x14ac:dyDescent="0.25">
      <c r="A10" s="58"/>
      <c r="B10" s="59"/>
      <c r="C10" s="63" t="s">
        <v>33</v>
      </c>
      <c r="D10" s="60"/>
      <c r="E10" s="61">
        <f>+MAX(E5:E8)</f>
        <v>56</v>
      </c>
      <c r="F10" s="151">
        <f>G10/E10</f>
        <v>121.30357142857143</v>
      </c>
      <c r="G10" s="61">
        <f>SUM(G5:G9)</f>
        <v>6793</v>
      </c>
      <c r="H10" s="151">
        <f>I10/G10</f>
        <v>0.24900073605181805</v>
      </c>
      <c r="I10" s="152">
        <f>SUM(I5:I9)</f>
        <v>1691.462</v>
      </c>
      <c r="J10" s="152">
        <f>SUM(J5:J9)</f>
        <v>1691.462</v>
      </c>
      <c r="K10" s="152">
        <f t="shared" ref="K10:M10" si="6">SUM(K5:K8)</f>
        <v>0</v>
      </c>
      <c r="L10" s="152">
        <f t="shared" si="6"/>
        <v>0</v>
      </c>
      <c r="M10" s="152">
        <f t="shared" si="6"/>
        <v>0</v>
      </c>
      <c r="N10" s="153">
        <f>SUM(N5:N9)</f>
        <v>0</v>
      </c>
      <c r="Q10" s="49"/>
    </row>
    <row r="11" spans="1:17" ht="18.75" customHeight="1" x14ac:dyDescent="0.25">
      <c r="A11" s="187" t="s">
        <v>28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9"/>
      <c r="O11" s="57"/>
      <c r="P11" s="1"/>
      <c r="Q11" s="49"/>
    </row>
    <row r="12" spans="1:17" s="198" customFormat="1" ht="45" x14ac:dyDescent="0.25">
      <c r="A12" s="183" t="s">
        <v>68</v>
      </c>
      <c r="B12" s="242" t="s">
        <v>84</v>
      </c>
      <c r="C12" s="242" t="s">
        <v>105</v>
      </c>
      <c r="D12" s="242"/>
      <c r="E12" s="243">
        <v>20858</v>
      </c>
      <c r="F12" s="243">
        <v>1</v>
      </c>
      <c r="G12" s="115">
        <f t="shared" ref="G12" si="7">+E12*F12</f>
        <v>20858</v>
      </c>
      <c r="H12" s="244">
        <v>0.08</v>
      </c>
      <c r="I12" s="115">
        <f t="shared" ref="I12" si="8">+G12*H12</f>
        <v>1668.64</v>
      </c>
      <c r="J12" s="243">
        <v>1668.64</v>
      </c>
      <c r="K12" s="245"/>
      <c r="L12" s="245"/>
      <c r="M12" s="245">
        <f>I12-J12</f>
        <v>0</v>
      </c>
      <c r="N12" s="246">
        <f t="shared" ref="N12:N17" si="9">+I12-J12</f>
        <v>0</v>
      </c>
      <c r="Q12" s="199"/>
    </row>
    <row r="13" spans="1:17" s="198" customFormat="1" ht="60" x14ac:dyDescent="0.25">
      <c r="A13" s="183" t="s">
        <v>68</v>
      </c>
      <c r="B13" s="242" t="s">
        <v>83</v>
      </c>
      <c r="C13" s="242" t="s">
        <v>100</v>
      </c>
      <c r="D13" s="242"/>
      <c r="E13" s="243">
        <v>1092</v>
      </c>
      <c r="F13" s="243">
        <v>1</v>
      </c>
      <c r="G13" s="115">
        <f t="shared" ref="G13" si="10">+E13*F13</f>
        <v>1092</v>
      </c>
      <c r="H13" s="247">
        <v>2.4714999999999998</v>
      </c>
      <c r="I13" s="115">
        <f t="shared" ref="I13" si="11">+G13*H13</f>
        <v>2698.8779999999997</v>
      </c>
      <c r="J13" s="243">
        <v>2698.8779999999997</v>
      </c>
      <c r="K13" s="245"/>
      <c r="L13" s="245"/>
      <c r="M13" s="245">
        <f>I13-J13</f>
        <v>0</v>
      </c>
      <c r="N13" s="246">
        <f t="shared" ref="N13" si="12">+I13-J13</f>
        <v>0</v>
      </c>
      <c r="Q13" s="199"/>
    </row>
    <row r="14" spans="1:17" ht="15.75" x14ac:dyDescent="0.25">
      <c r="A14" s="155"/>
      <c r="B14" s="156"/>
      <c r="C14" s="157" t="s">
        <v>112</v>
      </c>
      <c r="D14" s="158"/>
      <c r="E14" s="152">
        <f>+MAX(E12:E13)</f>
        <v>20858</v>
      </c>
      <c r="F14" s="173">
        <f>G14/E14</f>
        <v>1.0523540128487869</v>
      </c>
      <c r="G14" s="152">
        <f>SUM(G12:G13)</f>
        <v>21950</v>
      </c>
      <c r="H14" s="173">
        <f>I14/G14</f>
        <v>0.1989757630979499</v>
      </c>
      <c r="I14" s="152">
        <f t="shared" ref="I14:N14" si="13">SUM(I12:I13)</f>
        <v>4367.518</v>
      </c>
      <c r="J14" s="152">
        <f>SUM(J12:J13)</f>
        <v>4367.518</v>
      </c>
      <c r="K14" s="164">
        <f>SUM(K12:K13)</f>
        <v>0</v>
      </c>
      <c r="L14" s="164">
        <f t="shared" si="13"/>
        <v>0</v>
      </c>
      <c r="M14" s="164">
        <f t="shared" si="13"/>
        <v>0</v>
      </c>
      <c r="N14" s="159">
        <f t="shared" si="13"/>
        <v>0</v>
      </c>
      <c r="Q14" s="49"/>
    </row>
    <row r="15" spans="1:17" ht="18.75" x14ac:dyDescent="0.25">
      <c r="A15" s="187" t="s">
        <v>29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9"/>
      <c r="O15" s="57"/>
      <c r="P15" s="1"/>
      <c r="Q15" s="49"/>
    </row>
    <row r="16" spans="1:17" x14ac:dyDescent="0.25">
      <c r="A16" s="23"/>
      <c r="B16" s="14"/>
      <c r="C16" s="11"/>
      <c r="D16" s="12"/>
      <c r="E16" s="13"/>
      <c r="F16" s="13"/>
      <c r="G16" s="4">
        <f t="shared" si="3"/>
        <v>0</v>
      </c>
      <c r="H16" s="15"/>
      <c r="I16" s="4">
        <f t="shared" ref="I16" si="14">+G16*H16</f>
        <v>0</v>
      </c>
      <c r="J16" s="13"/>
      <c r="K16" s="13"/>
      <c r="L16" s="13"/>
      <c r="M16" s="13"/>
      <c r="N16" s="24">
        <f t="shared" ref="N16" si="15">+I16-J16</f>
        <v>0</v>
      </c>
      <c r="Q16" s="49"/>
    </row>
    <row r="17" spans="1:17" x14ac:dyDescent="0.25">
      <c r="A17" s="23"/>
      <c r="B17" s="14"/>
      <c r="C17" s="11"/>
      <c r="D17" s="12"/>
      <c r="E17" s="13"/>
      <c r="F17" s="13"/>
      <c r="G17" s="4">
        <f t="shared" si="3"/>
        <v>0</v>
      </c>
      <c r="H17" s="15"/>
      <c r="I17" s="4">
        <f t="shared" ref="I17" si="16">+G17*H17</f>
        <v>0</v>
      </c>
      <c r="J17" s="13"/>
      <c r="K17" s="13"/>
      <c r="L17" s="13"/>
      <c r="M17" s="13"/>
      <c r="N17" s="24">
        <f t="shared" si="9"/>
        <v>0</v>
      </c>
      <c r="Q17" s="49"/>
    </row>
    <row r="18" spans="1:17" ht="16.5" thickBot="1" x14ac:dyDescent="0.3">
      <c r="A18" s="58"/>
      <c r="B18" s="59"/>
      <c r="C18" s="63" t="s">
        <v>39</v>
      </c>
      <c r="D18" s="60"/>
      <c r="E18" s="61">
        <f t="shared" ref="E18:N18" si="17">SUM(E16:E17)</f>
        <v>0</v>
      </c>
      <c r="F18" s="61">
        <f t="shared" si="17"/>
        <v>0</v>
      </c>
      <c r="G18" s="61">
        <f t="shared" si="17"/>
        <v>0</v>
      </c>
      <c r="H18" s="69">
        <f t="shared" si="17"/>
        <v>0</v>
      </c>
      <c r="I18" s="61">
        <f t="shared" si="17"/>
        <v>0</v>
      </c>
      <c r="J18" s="61">
        <f t="shared" si="17"/>
        <v>0</v>
      </c>
      <c r="K18" s="61">
        <f t="shared" si="17"/>
        <v>0</v>
      </c>
      <c r="L18" s="61">
        <f t="shared" si="17"/>
        <v>0</v>
      </c>
      <c r="M18" s="61">
        <f t="shared" si="17"/>
        <v>0</v>
      </c>
      <c r="N18" s="62">
        <f t="shared" si="17"/>
        <v>0</v>
      </c>
      <c r="Q18" s="50"/>
    </row>
    <row r="19" spans="1:17" ht="25.5" customHeight="1" thickBot="1" x14ac:dyDescent="0.3">
      <c r="A19" s="64"/>
      <c r="B19" s="65"/>
      <c r="C19" s="66" t="s">
        <v>40</v>
      </c>
      <c r="D19" s="67"/>
      <c r="E19" s="129">
        <f>+E10+E14+E18</f>
        <v>20914</v>
      </c>
      <c r="F19" s="124">
        <f>G19/E19</f>
        <v>1.3743425456631921</v>
      </c>
      <c r="G19" s="129">
        <f>+G10+G14+G18</f>
        <v>28743</v>
      </c>
      <c r="H19" s="124">
        <f>I19/G19</f>
        <v>0.21079845527606719</v>
      </c>
      <c r="I19" s="129">
        <f t="shared" ref="I19:N19" si="18">+I10+I14+I18</f>
        <v>6058.98</v>
      </c>
      <c r="J19" s="129">
        <f t="shared" si="18"/>
        <v>6058.98</v>
      </c>
      <c r="K19" s="129">
        <f t="shared" si="18"/>
        <v>0</v>
      </c>
      <c r="L19" s="129">
        <f t="shared" si="18"/>
        <v>0</v>
      </c>
      <c r="M19" s="129">
        <f t="shared" si="18"/>
        <v>0</v>
      </c>
      <c r="N19" s="139">
        <f t="shared" si="18"/>
        <v>0</v>
      </c>
      <c r="Q19" s="16"/>
    </row>
    <row r="20" spans="1:17" ht="15.75" thickBot="1" x14ac:dyDescent="0.3">
      <c r="C20" s="16"/>
      <c r="Q20" s="16"/>
    </row>
    <row r="21" spans="1:17" ht="63" customHeight="1" x14ac:dyDescent="0.25">
      <c r="C21" s="16"/>
      <c r="D21" s="78" t="str">
        <f>+A3</f>
        <v>Program Rule</v>
      </c>
      <c r="E21" s="79" t="str">
        <f>+E3</f>
        <v>Estimated # Record-keepers</v>
      </c>
      <c r="F21" s="79" t="str">
        <f t="shared" ref="F21:N21" si="19">+F3</f>
        <v>Records Per Recordkeeper</v>
      </c>
      <c r="G21" s="79" t="str">
        <f t="shared" si="19"/>
        <v>Total Annual Records</v>
      </c>
      <c r="H21" s="79" t="str">
        <f t="shared" si="19"/>
        <v>Estimated Avg. # of Hours Per Record</v>
      </c>
      <c r="I21" s="79" t="str">
        <f t="shared" si="19"/>
        <v xml:space="preserve">Estimated Total Hours            </v>
      </c>
      <c r="J21" s="79" t="str">
        <f t="shared" si="19"/>
        <v>Current OMB Approved Burden Hrs</v>
      </c>
      <c r="K21" s="79" t="str">
        <f t="shared" si="19"/>
        <v>Due to Authorizing Statute</v>
      </c>
      <c r="L21" s="79" t="str">
        <f t="shared" si="19"/>
        <v>Due to Program Change - Direct Certification Rule</v>
      </c>
      <c r="M21" s="79" t="str">
        <f t="shared" si="19"/>
        <v>Due to an Adjustment</v>
      </c>
      <c r="N21" s="80" t="str">
        <f t="shared" si="19"/>
        <v>Total Difference</v>
      </c>
      <c r="Q21" s="16"/>
    </row>
    <row r="22" spans="1:17" hidden="1" x14ac:dyDescent="0.25">
      <c r="C22" s="16"/>
      <c r="D22" s="81" t="str">
        <f>+Q5</f>
        <v>F/R Eligibility</v>
      </c>
      <c r="E22" s="131">
        <f>+SUM($E$10+$E$14+$E$18)</f>
        <v>20914</v>
      </c>
      <c r="F22" s="160">
        <f>+G22/E22</f>
        <v>1.3708998756813617</v>
      </c>
      <c r="G22" s="131">
        <f>+SUMIF($A$5:$A$18,D22,($G$5:$G$18))</f>
        <v>28671</v>
      </c>
      <c r="H22" s="160">
        <f>+I22/G22</f>
        <v>0.21082933975096788</v>
      </c>
      <c r="I22" s="131">
        <f>+SUMIF($A$5:$A$18,D22,($I$5:$I$18))</f>
        <v>6044.6880000000001</v>
      </c>
      <c r="J22" s="131">
        <f>+SUMIF($A$5:$A$18,D22,($J$5:$J$18))</f>
        <v>6044.6880000000001</v>
      </c>
      <c r="K22" s="131">
        <f>+SUMIF($A$5:$A$18,$D$22,($K$5:$K$18))</f>
        <v>0</v>
      </c>
      <c r="L22" s="131">
        <f>+SUMIF($A$5:$A$18,$D$22,($L$5:$L$18))</f>
        <v>0</v>
      </c>
      <c r="M22" s="131">
        <f>+SUMIF($A$5:$A$18,$D$22,($M$5:$M$18))</f>
        <v>0</v>
      </c>
      <c r="N22" s="132">
        <f>+SUMIF($A$5:$A$18,D22,($N$5:$N$18))</f>
        <v>0</v>
      </c>
      <c r="Q22" s="16"/>
    </row>
    <row r="23" spans="1:17" hidden="1" x14ac:dyDescent="0.25">
      <c r="C23" s="16"/>
      <c r="D23" s="81" t="str">
        <f>+Q6</f>
        <v>Direct Certification</v>
      </c>
      <c r="E23" s="73">
        <f>+SUMIF($A$5:$A$18,D23,($E$5:$E$18))</f>
        <v>54</v>
      </c>
      <c r="F23" s="160">
        <f>+G23/E23</f>
        <v>1</v>
      </c>
      <c r="G23" s="73">
        <f>+SUMIF($A$5:$A$18,D23,($G$5:$G$18))</f>
        <v>54</v>
      </c>
      <c r="H23" s="160">
        <f>+I23/G23</f>
        <v>9.799999999999999E-2</v>
      </c>
      <c r="I23" s="73">
        <f>+SUMIF($A$5:$A$18,D23,($I$5:$I$18))</f>
        <v>5.2919999999999998</v>
      </c>
      <c r="J23" s="73">
        <f>+SUMIF($A$5:$A$18,D23,($J$5:$J$18))</f>
        <v>5.2919999999999998</v>
      </c>
      <c r="K23" s="73">
        <f>+SUMIF($A$5:$A$18,$D$23,($K$5:$K$18))</f>
        <v>0</v>
      </c>
      <c r="L23" s="165">
        <f>+SUMIF($A$5:$A$18,$D$23,($L$5:$L$18))</f>
        <v>0</v>
      </c>
      <c r="M23" s="73">
        <f>+SUMIF($A$5:$A$18,$D$23,($M$5:$M$18))</f>
        <v>0</v>
      </c>
      <c r="N23" s="74">
        <f>+SUMIF($A$5:$A$18,D23,($N$5:$N$18))</f>
        <v>0</v>
      </c>
      <c r="Q23" s="16"/>
    </row>
    <row r="24" spans="1:17" hidden="1" x14ac:dyDescent="0.25">
      <c r="C24" s="16"/>
      <c r="D24" s="81">
        <f>+Q7</f>
        <v>0</v>
      </c>
      <c r="E24" s="73">
        <f>+SUMIF($A$5:$A$18,D24,($E$5:$E$18))</f>
        <v>0</v>
      </c>
      <c r="F24" s="160">
        <f t="shared" ref="F24:F33" si="20">IF(E24&gt;0,G24/E24,0)</f>
        <v>0</v>
      </c>
      <c r="G24" s="73">
        <f>+SUMIF($A$5:$A$18,D24,($G$5:$G$18))</f>
        <v>0</v>
      </c>
      <c r="H24" s="160">
        <f t="shared" ref="H24:H33" si="21">IF(G24&gt;0,I24/G24,0)</f>
        <v>0</v>
      </c>
      <c r="I24" s="73">
        <f>+SUMIF($A$5:$A$18,D24,($I$5:$I$18))</f>
        <v>0</v>
      </c>
      <c r="J24" s="73">
        <f>+SUMIF($A$5:$A$18,D24,($J$5:$J$18))</f>
        <v>0</v>
      </c>
      <c r="K24" s="73">
        <f>+SUMIF($A$5:$A$18,$D$24,($K$5:$K$18))</f>
        <v>0</v>
      </c>
      <c r="L24" s="73">
        <f>+SUMIF($A$5:$A$18,$D$24,($L$5:$L$18))</f>
        <v>0</v>
      </c>
      <c r="M24" s="73">
        <f>+SUMIF($A$5:$A$18,$D$24,($M$5:$M$18))</f>
        <v>0</v>
      </c>
      <c r="N24" s="74">
        <f>+SUMIF($A$5:$A$18,D24,($N$5:$N$18))</f>
        <v>0</v>
      </c>
      <c r="Q24" s="16"/>
    </row>
    <row r="25" spans="1:17" hidden="1" x14ac:dyDescent="0.25">
      <c r="C25" s="16"/>
      <c r="D25" s="81">
        <f>+Q8</f>
        <v>0</v>
      </c>
      <c r="E25" s="73">
        <f>+SUMIF($A$5:$A$18,D25,($E$5:$E$18))</f>
        <v>0</v>
      </c>
      <c r="F25" s="160">
        <f t="shared" si="20"/>
        <v>0</v>
      </c>
      <c r="G25" s="73">
        <f>+SUMIF($A$5:$A$18,D25,($G$5:$G$18))</f>
        <v>0</v>
      </c>
      <c r="H25" s="160">
        <f t="shared" si="21"/>
        <v>0</v>
      </c>
      <c r="I25" s="73">
        <f>+SUMIF($A$5:$A$18,D25,($I$5:$I$18))</f>
        <v>0</v>
      </c>
      <c r="J25" s="73">
        <f>+SUMIF($A$5:$A$18,D25,($J$5:$J$18))</f>
        <v>0</v>
      </c>
      <c r="K25" s="73">
        <f>+SUMIF($A$5:$A$18,$D$25,($K$5:$K$18))</f>
        <v>0</v>
      </c>
      <c r="L25" s="73">
        <f>+SUMIF($A$5:$A$18,$D$25,($L$5:$L$18))</f>
        <v>0</v>
      </c>
      <c r="M25" s="73">
        <f>+SUMIF($A$5:$A$18,$D$25,($M$5:$M$18))</f>
        <v>0</v>
      </c>
      <c r="N25" s="74">
        <f>+SUMIF($A$5:$A$18,D25,($N$5:$N$18))</f>
        <v>0</v>
      </c>
      <c r="P25" s="75" t="s">
        <v>89</v>
      </c>
      <c r="Q25" s="16"/>
    </row>
    <row r="26" spans="1:17" hidden="1" x14ac:dyDescent="0.25">
      <c r="C26" s="16"/>
      <c r="D26" s="81">
        <f t="shared" ref="D26:D33" si="22">+Q10</f>
        <v>0</v>
      </c>
      <c r="E26" s="73">
        <f>+SUMIF($A$5:$A$18,D26,($E$5:$E$18))</f>
        <v>0</v>
      </c>
      <c r="F26" s="160">
        <f t="shared" si="20"/>
        <v>0</v>
      </c>
      <c r="G26" s="73">
        <f>+SUMIF($A$5:$A$18,D26,($G$5:$G$18))</f>
        <v>0</v>
      </c>
      <c r="H26" s="160">
        <f t="shared" si="21"/>
        <v>0</v>
      </c>
      <c r="I26" s="73">
        <f>+SUMIF($A$5:$A$18,D26,($I$5:$I$18))</f>
        <v>0</v>
      </c>
      <c r="J26" s="73">
        <f>+SUMIF($A$5:$A$18,D26,($J$5:$J$18))</f>
        <v>0</v>
      </c>
      <c r="K26" s="73">
        <f>+SUMIF($A$5:$A$18,$D$26,($K$5:$K$18))</f>
        <v>0</v>
      </c>
      <c r="L26" s="73">
        <f>+SUMIF($A$5:$A$18,$D$26,($L$5:$L$18))</f>
        <v>0</v>
      </c>
      <c r="M26" s="73">
        <f>+SUMIF($A$5:$A$18,$D$26,($M$5:$M$18))</f>
        <v>0</v>
      </c>
      <c r="N26" s="74">
        <f>+SUMIF($A$5:$A$18,D26,($N$5:$N$18))</f>
        <v>0</v>
      </c>
      <c r="Q26" s="16"/>
    </row>
    <row r="27" spans="1:17" hidden="1" x14ac:dyDescent="0.25">
      <c r="C27" s="16"/>
      <c r="D27" s="81">
        <f t="shared" si="22"/>
        <v>0</v>
      </c>
      <c r="E27" s="73">
        <f>+SUMIF($A$5:$A$18,D27,($E$5:$E$18))</f>
        <v>0</v>
      </c>
      <c r="F27" s="160">
        <f t="shared" si="20"/>
        <v>0</v>
      </c>
      <c r="G27" s="73">
        <f>+SUMIF($A$5:$A$18,D27,($G$5:$G$18))</f>
        <v>0</v>
      </c>
      <c r="H27" s="160">
        <f t="shared" si="21"/>
        <v>0</v>
      </c>
      <c r="I27" s="73">
        <f>+SUMIF($A$5:$A$18,D27,($I$5:$I$18))</f>
        <v>0</v>
      </c>
      <c r="J27" s="73">
        <f>+SUMIF($A$5:$A$18,D27,($J$5:$J$18))</f>
        <v>0</v>
      </c>
      <c r="K27" s="73">
        <f>+SUMIF($A$5:$A$18,$D$27,($K$5:$K$18))</f>
        <v>0</v>
      </c>
      <c r="L27" s="73">
        <f>+SUMIF($A$5:$A$18,$D$27,($L$5:$L$18))</f>
        <v>0</v>
      </c>
      <c r="M27" s="73">
        <f>+SUMIF($A$5:$A$18,$D$27,($M$5:$M$18))</f>
        <v>0</v>
      </c>
      <c r="N27" s="74">
        <f>+SUMIF($A$5:$A$18,D27,($N$5:$N$18))</f>
        <v>0</v>
      </c>
    </row>
    <row r="28" spans="1:17" hidden="1" x14ac:dyDescent="0.25">
      <c r="D28" s="81">
        <f t="shared" si="22"/>
        <v>0</v>
      </c>
      <c r="E28" s="73">
        <f>+SUMIF($A$5:$A$18,D28,($E$5:$E$18))</f>
        <v>0</v>
      </c>
      <c r="F28" s="160">
        <f t="shared" si="20"/>
        <v>0</v>
      </c>
      <c r="G28" s="73">
        <f>+SUMIF($A$5:$A$18,D28,($G$5:$G$18))</f>
        <v>0</v>
      </c>
      <c r="H28" s="160">
        <f t="shared" si="21"/>
        <v>0</v>
      </c>
      <c r="I28" s="73">
        <f>+SUMIF($A$5:$A$18,D28,($I$5:$I$18))</f>
        <v>0</v>
      </c>
      <c r="J28" s="73">
        <f>+SUMIF($A$5:$A$18,D28,($J$5:$J$18))</f>
        <v>0</v>
      </c>
      <c r="K28" s="73">
        <f>+SUMIF($A$5:$A$18,$D$28,($K$5:$K$18))</f>
        <v>0</v>
      </c>
      <c r="L28" s="73">
        <f>+SUMIF($A$5:$A$18,$D$28,($L$5:$L$18))</f>
        <v>0</v>
      </c>
      <c r="M28" s="73">
        <f>+SUMIF($A$5:$A$18,$D$28,($M$5:$M$18))</f>
        <v>0</v>
      </c>
      <c r="N28" s="74">
        <f>+SUMIF($A$5:$A$18,D28,($N$5:$N$18))</f>
        <v>0</v>
      </c>
    </row>
    <row r="29" spans="1:17" hidden="1" x14ac:dyDescent="0.25">
      <c r="D29" s="81">
        <f t="shared" si="22"/>
        <v>0</v>
      </c>
      <c r="E29" s="73">
        <f>+SUMIF($A$5:$A$18,D29,($E$5:$E$18))</f>
        <v>0</v>
      </c>
      <c r="F29" s="160">
        <f t="shared" si="20"/>
        <v>0</v>
      </c>
      <c r="G29" s="73">
        <f>+SUMIF($A$5:$A$18,D29,($G$5:$G$18))</f>
        <v>0</v>
      </c>
      <c r="H29" s="160">
        <f t="shared" si="21"/>
        <v>0</v>
      </c>
      <c r="I29" s="73">
        <f>+SUMIF($A$5:$A$18,D29,($I$5:$I$18))</f>
        <v>0</v>
      </c>
      <c r="J29" s="73">
        <f>+SUMIF($A$5:$A$18,D29,($J$5:$J$18))</f>
        <v>0</v>
      </c>
      <c r="K29" s="73">
        <f>+SUMIF($A$5:$A$18,$D$29,($K$5:$K$18))</f>
        <v>0</v>
      </c>
      <c r="L29" s="73">
        <f>+SUMIF($A$5:$A$18,$D$29,($L$5:$L$18))</f>
        <v>0</v>
      </c>
      <c r="M29" s="73">
        <f>+SUMIF($A$5:$A$18,$D$29,($M$5:$M$18))</f>
        <v>0</v>
      </c>
      <c r="N29" s="74">
        <f>+SUMIF($A$5:$A$18,D29,($N$5:$N$18))</f>
        <v>0</v>
      </c>
    </row>
    <row r="30" spans="1:17" hidden="1" x14ac:dyDescent="0.25">
      <c r="D30" s="81">
        <f t="shared" si="22"/>
        <v>0</v>
      </c>
      <c r="E30" s="73">
        <f>+SUMIF($A$5:$A$18,D30,($E$5:$E$18))</f>
        <v>0</v>
      </c>
      <c r="F30" s="160">
        <f t="shared" si="20"/>
        <v>0</v>
      </c>
      <c r="G30" s="73">
        <f>+SUMIF($A$5:$A$18,D30,($G$5:$G$18))</f>
        <v>0</v>
      </c>
      <c r="H30" s="160">
        <f t="shared" si="21"/>
        <v>0</v>
      </c>
      <c r="I30" s="73">
        <f>+SUMIF($A$5:$A$18,D30,($I$5:$I$18))</f>
        <v>0</v>
      </c>
      <c r="J30" s="73">
        <f>+SUMIF($A$5:$A$18,D30,($J$5:$J$18))</f>
        <v>0</v>
      </c>
      <c r="K30" s="73">
        <f>+SUMIF($A$5:$A$18,$D$30,($K$5:$K$18))</f>
        <v>0</v>
      </c>
      <c r="L30" s="73">
        <f>+SUMIF($A$5:$A$18,$D$30,($L$5:$L$18))</f>
        <v>0</v>
      </c>
      <c r="M30" s="73">
        <f>+SUMIF($A$5:$A$18,$D$30,($M$5:$M$18))</f>
        <v>0</v>
      </c>
      <c r="N30" s="74">
        <f>+SUMIF($A$5:$A$18,D30,($N$5:$N$18))</f>
        <v>0</v>
      </c>
    </row>
    <row r="31" spans="1:17" hidden="1" x14ac:dyDescent="0.25">
      <c r="D31" s="81">
        <f t="shared" si="22"/>
        <v>0</v>
      </c>
      <c r="E31" s="73">
        <f>+SUMIF($A$5:$A$18,D31,($E$5:$E$18))</f>
        <v>0</v>
      </c>
      <c r="F31" s="160">
        <f t="shared" si="20"/>
        <v>0</v>
      </c>
      <c r="G31" s="73">
        <f>+SUMIF($A$5:$A$18,D31,($G$5:$G$18))</f>
        <v>0</v>
      </c>
      <c r="H31" s="160">
        <f t="shared" si="21"/>
        <v>0</v>
      </c>
      <c r="I31" s="73">
        <f>+SUMIF($A$5:$A$18,D31,($I$5:$I$18))</f>
        <v>0</v>
      </c>
      <c r="J31" s="73">
        <f>+SUMIF($A$5:$A$18,D31,($J$5:$J$18))</f>
        <v>0</v>
      </c>
      <c r="K31" s="73">
        <f>+SUMIF($A$5:$A$18,$D$31,($K$5:$K$18))</f>
        <v>0</v>
      </c>
      <c r="L31" s="73">
        <f>+SUMIF($A$5:$A$18,$D$31,($L$5:$L$18))</f>
        <v>0</v>
      </c>
      <c r="M31" s="73">
        <f>+SUMIF($A$5:$A$18,$D$31,($M$5:$M$18))</f>
        <v>0</v>
      </c>
      <c r="N31" s="74">
        <f>+SUMIF($A$5:$A$18,D31,($N$5:$N$18))</f>
        <v>0</v>
      </c>
    </row>
    <row r="32" spans="1:17" hidden="1" x14ac:dyDescent="0.25">
      <c r="D32" s="81">
        <f t="shared" si="22"/>
        <v>0</v>
      </c>
      <c r="E32" s="73">
        <f>+SUMIF($A$5:$A$18,D32,($E$5:$E$18))</f>
        <v>0</v>
      </c>
      <c r="F32" s="160">
        <f t="shared" si="20"/>
        <v>0</v>
      </c>
      <c r="G32" s="73">
        <f>+SUMIF($A$5:$A$18,D32,($G$5:$G$18))</f>
        <v>0</v>
      </c>
      <c r="H32" s="160">
        <f t="shared" si="21"/>
        <v>0</v>
      </c>
      <c r="I32" s="73">
        <f>+SUMIF($A$5:$A$18,D32,($I$5:$I$18))</f>
        <v>0</v>
      </c>
      <c r="J32" s="73">
        <f>+SUMIF($A$5:$A$18,D32,($J$5:$J$18))</f>
        <v>0</v>
      </c>
      <c r="K32" s="73">
        <f>+SUMIF($A$5:$A$18,$D$32,($K$5:$K$18))</f>
        <v>0</v>
      </c>
      <c r="L32" s="73">
        <f>+SUMIF($A$5:$A$18,$D$32,($L$5:$L$18))</f>
        <v>0</v>
      </c>
      <c r="M32" s="73">
        <f>+SUMIF($A$5:$A$18,$D$32,($M$5:$M$18))</f>
        <v>0</v>
      </c>
      <c r="N32" s="74">
        <f>+SUMIF($A$5:$A$18,D32,($N$5:$N$18))</f>
        <v>0</v>
      </c>
    </row>
    <row r="33" spans="4:14" hidden="1" x14ac:dyDescent="0.25">
      <c r="D33" s="81">
        <f t="shared" si="22"/>
        <v>0</v>
      </c>
      <c r="E33" s="73">
        <f>+SUMIF($A$5:$A$18,D33,($E$5:$E$18))</f>
        <v>0</v>
      </c>
      <c r="F33" s="160">
        <f t="shared" si="20"/>
        <v>0</v>
      </c>
      <c r="G33" s="73">
        <f>+SUMIF($A$5:$A$18,D33,($G$5:$G$18))</f>
        <v>0</v>
      </c>
      <c r="H33" s="160">
        <f t="shared" si="21"/>
        <v>0</v>
      </c>
      <c r="I33" s="73">
        <f>+SUMIF($A$5:$A$18,D33,($I$5:$I$18))</f>
        <v>0</v>
      </c>
      <c r="J33" s="73">
        <f>+SUMIF($A$5:$A$18,D33,($J$5:$J$18))</f>
        <v>0</v>
      </c>
      <c r="K33" s="73">
        <f>+SUMIF($A$5:$A$18,$D$33,($K$5:$K$18))</f>
        <v>0</v>
      </c>
      <c r="L33" s="73">
        <f>+SUMIF($A$5:$A$18,$D$33,($L$5:$L$18))</f>
        <v>0</v>
      </c>
      <c r="M33" s="73">
        <f>+SUMIF($A$5:$A$18,$D$33,($M$5:$M$18))</f>
        <v>0</v>
      </c>
      <c r="N33" s="74">
        <f>+SUMIF($A$5:$A$18,D33,($N$5:$N$18))</f>
        <v>0</v>
      </c>
    </row>
    <row r="34" spans="4:14" x14ac:dyDescent="0.25">
      <c r="D34" s="82" t="s">
        <v>35</v>
      </c>
      <c r="E34" s="161">
        <f>+E19</f>
        <v>20914</v>
      </c>
      <c r="F34" s="162">
        <f>+G34/E34</f>
        <v>1.3743425456631921</v>
      </c>
      <c r="G34" s="163">
        <f>+G19</f>
        <v>28743</v>
      </c>
      <c r="H34" s="162">
        <f>+I34/G34</f>
        <v>0.21079845527606719</v>
      </c>
      <c r="I34" s="163">
        <f>+I19</f>
        <v>6058.98</v>
      </c>
      <c r="J34" s="163">
        <f>+J19</f>
        <v>6058.98</v>
      </c>
      <c r="K34" s="163">
        <f t="shared" ref="F34:N34" si="23">SUM(K22:K33)</f>
        <v>0</v>
      </c>
      <c r="L34" s="163">
        <f t="shared" si="23"/>
        <v>0</v>
      </c>
      <c r="M34" s="163">
        <f t="shared" si="23"/>
        <v>0</v>
      </c>
      <c r="N34" s="163">
        <f t="shared" si="23"/>
        <v>0</v>
      </c>
    </row>
  </sheetData>
  <sheetProtection selectLockedCells="1"/>
  <autoFilter ref="A3:N19"/>
  <dataConsolidate/>
  <mergeCells count="4">
    <mergeCell ref="A1:N1"/>
    <mergeCell ref="A4:N4"/>
    <mergeCell ref="A11:N11"/>
    <mergeCell ref="A15:N15"/>
  </mergeCells>
  <dataValidations count="1">
    <dataValidation type="list" allowBlank="1" showInputMessage="1" showErrorMessage="1" sqref="A16:A18 A12:A14 A5:A8 A10">
      <formula1>$Q$5:$Q$16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22:G2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0"/>
  <sheetViews>
    <sheetView zoomScale="70" zoomScaleNormal="70" workbookViewId="0">
      <pane xSplit="15" ySplit="4" topLeftCell="R5" activePane="bottomRight" state="frozen"/>
      <selection pane="topRight" activeCell="R1" sqref="R1"/>
      <selection pane="bottomLeft" activeCell="A5" sqref="A5"/>
      <selection pane="bottomRight" activeCell="C50" sqref="C50"/>
    </sheetView>
  </sheetViews>
  <sheetFormatPr defaultRowHeight="15" outlineLevelCol="1" x14ac:dyDescent="0.25"/>
  <cols>
    <col min="1" max="1" width="11.8554687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5" customWidth="1"/>
    <col min="7" max="7" width="13.8554687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0" hidden="1" customWidth="1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">
      <c r="A1" s="184" t="s">
        <v>31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/>
    </row>
    <row r="2" spans="1:17" ht="24" customHeight="1" thickBot="1" x14ac:dyDescent="0.3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64.5" thickBot="1" x14ac:dyDescent="0.3">
      <c r="A3" s="25" t="s">
        <v>67</v>
      </c>
      <c r="B3" s="26" t="s">
        <v>0</v>
      </c>
      <c r="C3" s="26" t="s">
        <v>1</v>
      </c>
      <c r="D3" s="26" t="s">
        <v>2</v>
      </c>
      <c r="E3" s="26" t="s">
        <v>21</v>
      </c>
      <c r="F3" s="26" t="s">
        <v>27</v>
      </c>
      <c r="G3" s="26" t="s">
        <v>5</v>
      </c>
      <c r="H3" s="26" t="s">
        <v>24</v>
      </c>
      <c r="I3" s="26" t="s">
        <v>7</v>
      </c>
      <c r="J3" s="26" t="s">
        <v>41</v>
      </c>
      <c r="K3" s="26" t="s">
        <v>66</v>
      </c>
      <c r="L3" s="26" t="s">
        <v>73</v>
      </c>
      <c r="M3" s="26" t="s">
        <v>8</v>
      </c>
      <c r="N3" s="27" t="s">
        <v>9</v>
      </c>
      <c r="O3" s="17" t="s">
        <v>10</v>
      </c>
      <c r="P3" s="1"/>
      <c r="Q3" s="48" t="s">
        <v>26</v>
      </c>
    </row>
    <row r="4" spans="1:17" ht="19.5" thickBot="1" x14ac:dyDescent="0.3">
      <c r="A4" s="187" t="s">
        <v>34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9"/>
      <c r="O4" s="57"/>
      <c r="P4" s="1"/>
      <c r="Q4" s="48"/>
    </row>
    <row r="5" spans="1:17" s="198" customFormat="1" ht="44.25" customHeight="1" x14ac:dyDescent="0.25">
      <c r="A5" s="193" t="s">
        <v>68</v>
      </c>
      <c r="B5" s="97" t="s">
        <v>47</v>
      </c>
      <c r="C5" s="200" t="s">
        <v>69</v>
      </c>
      <c r="D5" s="201"/>
      <c r="E5" s="141">
        <v>2</v>
      </c>
      <c r="F5" s="202">
        <v>0.33</v>
      </c>
      <c r="G5" s="203">
        <f t="shared" ref="G5:G10" si="0">+E5*F5</f>
        <v>0.66</v>
      </c>
      <c r="H5" s="145">
        <v>70</v>
      </c>
      <c r="I5" s="204">
        <f t="shared" ref="I5:I6" si="1">G5*H5</f>
        <v>46.2</v>
      </c>
      <c r="J5" s="95">
        <v>46.2</v>
      </c>
      <c r="K5" s="106"/>
      <c r="L5" s="205"/>
      <c r="M5" s="206">
        <f>I5-J5</f>
        <v>0</v>
      </c>
      <c r="N5" s="146">
        <f t="shared" ref="N5:N10" si="2">+I5-J5</f>
        <v>0</v>
      </c>
      <c r="Q5" s="207"/>
    </row>
    <row r="6" spans="1:17" s="198" customFormat="1" ht="45.75" customHeight="1" x14ac:dyDescent="0.25">
      <c r="A6" s="193" t="s">
        <v>68</v>
      </c>
      <c r="B6" s="97" t="s">
        <v>46</v>
      </c>
      <c r="C6" s="99" t="s">
        <v>103</v>
      </c>
      <c r="D6" s="97"/>
      <c r="E6" s="141">
        <v>2</v>
      </c>
      <c r="F6" s="145">
        <v>0.33</v>
      </c>
      <c r="G6" s="203">
        <f t="shared" si="0"/>
        <v>0.66</v>
      </c>
      <c r="H6" s="145">
        <v>5</v>
      </c>
      <c r="I6" s="208">
        <f t="shared" si="1"/>
        <v>3.3000000000000003</v>
      </c>
      <c r="J6" s="95">
        <v>3.3000000000000003</v>
      </c>
      <c r="K6" s="106"/>
      <c r="L6" s="205"/>
      <c r="M6" s="206">
        <f t="shared" ref="M6:M13" si="3">I6-J6</f>
        <v>0</v>
      </c>
      <c r="N6" s="146">
        <f t="shared" si="2"/>
        <v>0</v>
      </c>
      <c r="Q6" s="209" t="s">
        <v>68</v>
      </c>
    </row>
    <row r="7" spans="1:17" s="198" customFormat="1" ht="60" x14ac:dyDescent="0.25">
      <c r="A7" s="193" t="s">
        <v>68</v>
      </c>
      <c r="B7" s="97" t="s">
        <v>48</v>
      </c>
      <c r="C7" s="99" t="s">
        <v>95</v>
      </c>
      <c r="D7" s="97"/>
      <c r="E7" s="141">
        <v>56</v>
      </c>
      <c r="F7" s="141">
        <v>1</v>
      </c>
      <c r="G7" s="104">
        <f t="shared" si="0"/>
        <v>56</v>
      </c>
      <c r="H7" s="145">
        <v>0.25</v>
      </c>
      <c r="I7" s="103">
        <f t="shared" ref="I7:I10" si="4">+G7*H7</f>
        <v>14</v>
      </c>
      <c r="J7" s="95">
        <v>14</v>
      </c>
      <c r="K7" s="106"/>
      <c r="L7" s="210"/>
      <c r="M7" s="206">
        <f t="shared" si="3"/>
        <v>0</v>
      </c>
      <c r="N7" s="146">
        <f t="shared" si="2"/>
        <v>0</v>
      </c>
      <c r="Q7" s="209" t="s">
        <v>87</v>
      </c>
    </row>
    <row r="8" spans="1:17" s="198" customFormat="1" ht="45" x14ac:dyDescent="0.25">
      <c r="A8" s="193" t="s">
        <v>68</v>
      </c>
      <c r="B8" s="97" t="s">
        <v>49</v>
      </c>
      <c r="C8" s="99" t="s">
        <v>96</v>
      </c>
      <c r="D8" s="97"/>
      <c r="E8" s="141">
        <v>56</v>
      </c>
      <c r="F8" s="141">
        <v>1</v>
      </c>
      <c r="G8" s="104">
        <f t="shared" si="0"/>
        <v>56</v>
      </c>
      <c r="H8" s="145">
        <v>0.25</v>
      </c>
      <c r="I8" s="103">
        <f t="shared" si="4"/>
        <v>14</v>
      </c>
      <c r="J8" s="95">
        <v>14</v>
      </c>
      <c r="K8" s="106"/>
      <c r="L8" s="211"/>
      <c r="M8" s="206">
        <f t="shared" si="3"/>
        <v>0</v>
      </c>
      <c r="N8" s="146">
        <f t="shared" si="2"/>
        <v>0</v>
      </c>
      <c r="Q8" s="209"/>
    </row>
    <row r="9" spans="1:17" s="198" customFormat="1" ht="75" x14ac:dyDescent="0.25">
      <c r="A9" s="193" t="s">
        <v>68</v>
      </c>
      <c r="B9" s="99" t="s">
        <v>101</v>
      </c>
      <c r="C9" s="99" t="s">
        <v>102</v>
      </c>
      <c r="D9" s="97"/>
      <c r="E9" s="141">
        <v>56</v>
      </c>
      <c r="F9" s="141">
        <v>1</v>
      </c>
      <c r="G9" s="104">
        <f t="shared" si="0"/>
        <v>56</v>
      </c>
      <c r="H9" s="145">
        <v>0.1</v>
      </c>
      <c r="I9" s="212">
        <f t="shared" si="4"/>
        <v>5.6000000000000005</v>
      </c>
      <c r="J9" s="95">
        <v>5.6000000000000005</v>
      </c>
      <c r="K9" s="107"/>
      <c r="L9" s="107"/>
      <c r="M9" s="206">
        <f t="shared" si="3"/>
        <v>0</v>
      </c>
      <c r="N9" s="146">
        <f t="shared" si="2"/>
        <v>0</v>
      </c>
      <c r="Q9" s="199"/>
    </row>
    <row r="10" spans="1:17" s="198" customFormat="1" ht="30" x14ac:dyDescent="0.25">
      <c r="A10" s="193" t="s">
        <v>68</v>
      </c>
      <c r="B10" s="213" t="s">
        <v>51</v>
      </c>
      <c r="C10" s="214" t="s">
        <v>97</v>
      </c>
      <c r="D10" s="97"/>
      <c r="E10" s="141">
        <v>56</v>
      </c>
      <c r="F10" s="141">
        <v>1</v>
      </c>
      <c r="G10" s="104">
        <f t="shared" si="0"/>
        <v>56</v>
      </c>
      <c r="H10" s="145">
        <v>0.1</v>
      </c>
      <c r="I10" s="212">
        <f t="shared" si="4"/>
        <v>5.6000000000000005</v>
      </c>
      <c r="J10" s="95">
        <v>5.6000000000000005</v>
      </c>
      <c r="K10" s="107"/>
      <c r="L10" s="107"/>
      <c r="M10" s="206">
        <f t="shared" si="3"/>
        <v>0</v>
      </c>
      <c r="N10" s="146">
        <f t="shared" si="2"/>
        <v>0</v>
      </c>
      <c r="Q10" s="199"/>
    </row>
    <row r="11" spans="1:17" s="198" customFormat="1" ht="45" x14ac:dyDescent="0.25">
      <c r="A11" s="193" t="s">
        <v>68</v>
      </c>
      <c r="B11" s="97" t="s">
        <v>50</v>
      </c>
      <c r="C11" s="99" t="s">
        <v>98</v>
      </c>
      <c r="D11" s="97"/>
      <c r="E11" s="141">
        <v>43</v>
      </c>
      <c r="F11" s="141">
        <v>1</v>
      </c>
      <c r="G11" s="215">
        <f>+E11*F11</f>
        <v>43</v>
      </c>
      <c r="H11" s="145">
        <v>1.5</v>
      </c>
      <c r="I11" s="103">
        <f t="shared" ref="I11:I13" si="5">+G11*H11</f>
        <v>64.5</v>
      </c>
      <c r="J11" s="95">
        <v>64.5</v>
      </c>
      <c r="K11" s="107"/>
      <c r="L11" s="107"/>
      <c r="M11" s="206">
        <f t="shared" si="3"/>
        <v>0</v>
      </c>
      <c r="N11" s="146">
        <f t="shared" ref="N11:N13" si="6">+I11-J11</f>
        <v>0</v>
      </c>
      <c r="Q11" s="199"/>
    </row>
    <row r="12" spans="1:17" s="198" customFormat="1" ht="30" x14ac:dyDescent="0.25">
      <c r="A12" s="193" t="s">
        <v>68</v>
      </c>
      <c r="B12" s="97" t="s">
        <v>80</v>
      </c>
      <c r="C12" s="99" t="s">
        <v>81</v>
      </c>
      <c r="D12" s="97">
        <v>742</v>
      </c>
      <c r="E12" s="141">
        <v>56</v>
      </c>
      <c r="F12" s="141">
        <v>1</v>
      </c>
      <c r="G12" s="215">
        <f>+E12*F12</f>
        <v>56</v>
      </c>
      <c r="H12" s="145">
        <v>4</v>
      </c>
      <c r="I12" s="103">
        <f t="shared" si="5"/>
        <v>224</v>
      </c>
      <c r="J12" s="95">
        <v>224</v>
      </c>
      <c r="K12" s="107"/>
      <c r="L12" s="107"/>
      <c r="M12" s="206">
        <f t="shared" si="3"/>
        <v>0</v>
      </c>
      <c r="N12" s="146">
        <f t="shared" si="6"/>
        <v>0</v>
      </c>
      <c r="Q12" s="199"/>
    </row>
    <row r="13" spans="1:17" s="239" customFormat="1" ht="82.5" customHeight="1" x14ac:dyDescent="0.25">
      <c r="A13" s="112" t="s">
        <v>115</v>
      </c>
      <c r="B13" s="233" t="s">
        <v>116</v>
      </c>
      <c r="C13" s="234" t="s">
        <v>117</v>
      </c>
      <c r="D13" s="235"/>
      <c r="E13" s="175">
        <v>18</v>
      </c>
      <c r="F13" s="175">
        <v>1</v>
      </c>
      <c r="G13" s="175">
        <f>+E13*F13</f>
        <v>18</v>
      </c>
      <c r="H13" s="176">
        <v>3</v>
      </c>
      <c r="I13" s="236">
        <f t="shared" si="5"/>
        <v>54</v>
      </c>
      <c r="J13" s="241">
        <v>54</v>
      </c>
      <c r="K13" s="174"/>
      <c r="L13" s="174"/>
      <c r="M13" s="237">
        <f t="shared" si="3"/>
        <v>0</v>
      </c>
      <c r="N13" s="238">
        <f t="shared" si="6"/>
        <v>0</v>
      </c>
      <c r="Q13" s="240"/>
    </row>
    <row r="14" spans="1:17" ht="15.75" x14ac:dyDescent="0.25">
      <c r="A14" s="110"/>
      <c r="B14" s="111"/>
      <c r="C14" s="109" t="s">
        <v>33</v>
      </c>
      <c r="D14" s="114"/>
      <c r="E14" s="142">
        <f>+MAX(E5:E12)</f>
        <v>56</v>
      </c>
      <c r="F14" s="143">
        <f>G14/E14</f>
        <v>6.112857142857143</v>
      </c>
      <c r="G14" s="142">
        <f>SUM(G5:G13)</f>
        <v>342.32</v>
      </c>
      <c r="H14" s="143">
        <f>I14/G14</f>
        <v>1.2596401028277635</v>
      </c>
      <c r="I14" s="142">
        <f>SUM(I5:I13)</f>
        <v>431.2</v>
      </c>
      <c r="J14" s="142">
        <f>SUM(J5:J13)</f>
        <v>431.2</v>
      </c>
      <c r="K14" s="144">
        <f t="shared" ref="K14:L14" si="7">SUM(K5:K12)</f>
        <v>0</v>
      </c>
      <c r="L14" s="144">
        <f t="shared" si="7"/>
        <v>0</v>
      </c>
      <c r="M14" s="144">
        <f>SUM(M5:M13)</f>
        <v>0</v>
      </c>
      <c r="N14" s="154">
        <f>SUM(N5:N13)</f>
        <v>0</v>
      </c>
      <c r="Q14" s="49"/>
    </row>
    <row r="15" spans="1:17" ht="18.75" customHeight="1" x14ac:dyDescent="0.25">
      <c r="A15" s="187" t="s">
        <v>28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9"/>
      <c r="O15" s="57"/>
      <c r="P15" s="1"/>
      <c r="Q15" s="49"/>
    </row>
    <row r="16" spans="1:17" s="198" customFormat="1" ht="36" customHeight="1" x14ac:dyDescent="0.25">
      <c r="A16" s="193" t="s">
        <v>68</v>
      </c>
      <c r="B16" s="94" t="s">
        <v>91</v>
      </c>
      <c r="C16" s="99" t="s">
        <v>106</v>
      </c>
      <c r="D16" s="216"/>
      <c r="E16" s="95">
        <v>20858</v>
      </c>
      <c r="F16" s="107">
        <v>300</v>
      </c>
      <c r="G16" s="115">
        <f t="shared" ref="G16" si="8">+E16*F16</f>
        <v>6257400</v>
      </c>
      <c r="H16" s="217">
        <v>0.02</v>
      </c>
      <c r="I16" s="115">
        <f>+G16*H16</f>
        <v>125148</v>
      </c>
      <c r="J16" s="95">
        <v>125148</v>
      </c>
      <c r="K16" s="116"/>
      <c r="L16" s="116"/>
      <c r="M16" s="116">
        <f>I16-J16</f>
        <v>0</v>
      </c>
      <c r="N16" s="119">
        <f>I16-J16</f>
        <v>0</v>
      </c>
      <c r="O16" s="57"/>
      <c r="P16" s="1"/>
      <c r="Q16" s="199"/>
    </row>
    <row r="17" spans="1:17" s="198" customFormat="1" ht="50.25" customHeight="1" x14ac:dyDescent="0.25">
      <c r="A17" s="183" t="s">
        <v>68</v>
      </c>
      <c r="B17" s="94" t="s">
        <v>52</v>
      </c>
      <c r="C17" s="96" t="s">
        <v>107</v>
      </c>
      <c r="D17" s="94"/>
      <c r="E17" s="95">
        <v>20858</v>
      </c>
      <c r="F17" s="107">
        <v>150</v>
      </c>
      <c r="G17" s="115">
        <f t="shared" ref="G17:G25" si="9">+E17*F17</f>
        <v>3128700</v>
      </c>
      <c r="H17" s="217">
        <v>0.02</v>
      </c>
      <c r="I17" s="115">
        <f t="shared" ref="I17:I19" si="10">+G17*H17</f>
        <v>62574</v>
      </c>
      <c r="J17" s="95">
        <v>62574</v>
      </c>
      <c r="K17" s="116"/>
      <c r="L17" s="116"/>
      <c r="M17" s="116">
        <f t="shared" ref="M17:M25" si="11">I17-J17</f>
        <v>0</v>
      </c>
      <c r="N17" s="119">
        <f t="shared" ref="N17:N24" si="12">I17-J17</f>
        <v>0</v>
      </c>
      <c r="Q17" s="199"/>
    </row>
    <row r="18" spans="1:17" s="198" customFormat="1" ht="30" x14ac:dyDescent="0.25">
      <c r="A18" s="183" t="s">
        <v>68</v>
      </c>
      <c r="B18" s="201" t="s">
        <v>74</v>
      </c>
      <c r="C18" s="99" t="s">
        <v>108</v>
      </c>
      <c r="D18" s="97"/>
      <c r="E18" s="95">
        <v>20858</v>
      </c>
      <c r="F18" s="107">
        <v>17</v>
      </c>
      <c r="G18" s="115">
        <f>+E18*F18</f>
        <v>354586</v>
      </c>
      <c r="H18" s="217">
        <v>0.02</v>
      </c>
      <c r="I18" s="115">
        <f t="shared" si="10"/>
        <v>7091.72</v>
      </c>
      <c r="J18" s="95">
        <v>7091.72</v>
      </c>
      <c r="K18" s="116"/>
      <c r="L18" s="116"/>
      <c r="M18" s="116">
        <f t="shared" si="11"/>
        <v>0</v>
      </c>
      <c r="N18" s="119">
        <f t="shared" si="12"/>
        <v>0</v>
      </c>
      <c r="Q18" s="199"/>
    </row>
    <row r="19" spans="1:17" s="198" customFormat="1" ht="45" x14ac:dyDescent="0.25">
      <c r="A19" s="193" t="s">
        <v>68</v>
      </c>
      <c r="B19" s="97" t="s">
        <v>49</v>
      </c>
      <c r="C19" s="99" t="s">
        <v>94</v>
      </c>
      <c r="D19" s="216"/>
      <c r="E19" s="98">
        <v>20858</v>
      </c>
      <c r="F19" s="107">
        <v>1</v>
      </c>
      <c r="G19" s="115">
        <f t="shared" ref="G19" si="13">+E19*F19</f>
        <v>20858</v>
      </c>
      <c r="H19" s="218">
        <v>0.16600000000000001</v>
      </c>
      <c r="I19" s="115">
        <f t="shared" si="10"/>
        <v>3462.4280000000003</v>
      </c>
      <c r="J19" s="95">
        <v>3462.4280000000003</v>
      </c>
      <c r="K19" s="116"/>
      <c r="L19" s="116"/>
      <c r="M19" s="116">
        <f t="shared" si="11"/>
        <v>0</v>
      </c>
      <c r="N19" s="119">
        <f t="shared" si="12"/>
        <v>0</v>
      </c>
      <c r="Q19" s="199"/>
    </row>
    <row r="20" spans="1:17" s="198" customFormat="1" ht="30" x14ac:dyDescent="0.25">
      <c r="A20" s="193" t="s">
        <v>68</v>
      </c>
      <c r="B20" s="94" t="s">
        <v>53</v>
      </c>
      <c r="C20" s="96" t="s">
        <v>109</v>
      </c>
      <c r="D20" s="94"/>
      <c r="E20" s="95">
        <v>20858</v>
      </c>
      <c r="F20" s="107">
        <v>1</v>
      </c>
      <c r="G20" s="115">
        <f t="shared" si="9"/>
        <v>20858</v>
      </c>
      <c r="H20" s="118">
        <v>0.33</v>
      </c>
      <c r="I20" s="115">
        <f t="shared" ref="I20:I24" si="14">+G20*H20</f>
        <v>6883.14</v>
      </c>
      <c r="J20" s="95">
        <v>6883.14</v>
      </c>
      <c r="K20" s="116"/>
      <c r="L20" s="116"/>
      <c r="M20" s="116">
        <f t="shared" si="11"/>
        <v>0</v>
      </c>
      <c r="N20" s="119">
        <f t="shared" si="12"/>
        <v>0</v>
      </c>
      <c r="Q20" s="199"/>
    </row>
    <row r="21" spans="1:17" s="195" customFormat="1" ht="30" x14ac:dyDescent="0.25">
      <c r="A21" s="193" t="s">
        <v>68</v>
      </c>
      <c r="B21" s="94" t="s">
        <v>70</v>
      </c>
      <c r="C21" s="96" t="s">
        <v>110</v>
      </c>
      <c r="D21" s="94"/>
      <c r="E21" s="95">
        <v>20858</v>
      </c>
      <c r="F21" s="107">
        <v>12</v>
      </c>
      <c r="G21" s="115">
        <f t="shared" si="9"/>
        <v>250296</v>
      </c>
      <c r="H21" s="118">
        <v>0.25</v>
      </c>
      <c r="I21" s="115">
        <f t="shared" si="14"/>
        <v>62574</v>
      </c>
      <c r="J21" s="95">
        <v>62574</v>
      </c>
      <c r="K21" s="116"/>
      <c r="L21" s="116"/>
      <c r="M21" s="116">
        <f t="shared" si="11"/>
        <v>0</v>
      </c>
      <c r="N21" s="119">
        <f t="shared" si="12"/>
        <v>0</v>
      </c>
      <c r="Q21" s="196"/>
    </row>
    <row r="22" spans="1:17" s="195" customFormat="1" ht="30" x14ac:dyDescent="0.25">
      <c r="A22" s="193" t="s">
        <v>68</v>
      </c>
      <c r="B22" s="96" t="s">
        <v>71</v>
      </c>
      <c r="C22" s="96" t="s">
        <v>113</v>
      </c>
      <c r="D22" s="94">
        <v>742</v>
      </c>
      <c r="E22" s="95">
        <v>20858</v>
      </c>
      <c r="F22" s="107">
        <v>1</v>
      </c>
      <c r="G22" s="115">
        <f t="shared" si="9"/>
        <v>20858</v>
      </c>
      <c r="H22" s="118">
        <v>0.75</v>
      </c>
      <c r="I22" s="115">
        <f t="shared" si="14"/>
        <v>15643.5</v>
      </c>
      <c r="J22" s="95">
        <v>15643.5</v>
      </c>
      <c r="K22" s="116"/>
      <c r="L22" s="116"/>
      <c r="M22" s="116">
        <f t="shared" si="11"/>
        <v>0</v>
      </c>
      <c r="N22" s="119">
        <f t="shared" si="12"/>
        <v>0</v>
      </c>
      <c r="Q22" s="196"/>
    </row>
    <row r="23" spans="1:17" s="195" customFormat="1" ht="60" x14ac:dyDescent="0.25">
      <c r="A23" s="193" t="s">
        <v>68</v>
      </c>
      <c r="B23" s="94" t="s">
        <v>72</v>
      </c>
      <c r="C23" s="96" t="s">
        <v>93</v>
      </c>
      <c r="D23" s="94"/>
      <c r="E23" s="95">
        <v>1092</v>
      </c>
      <c r="F23" s="107">
        <v>1</v>
      </c>
      <c r="G23" s="115">
        <f t="shared" si="9"/>
        <v>1092</v>
      </c>
      <c r="H23" s="118">
        <v>0.25</v>
      </c>
      <c r="I23" s="115">
        <f t="shared" si="14"/>
        <v>273</v>
      </c>
      <c r="J23" s="95">
        <v>273</v>
      </c>
      <c r="K23" s="116"/>
      <c r="L23" s="116"/>
      <c r="M23" s="116">
        <f t="shared" si="11"/>
        <v>0</v>
      </c>
      <c r="N23" s="119">
        <f t="shared" si="12"/>
        <v>0</v>
      </c>
      <c r="Q23" s="196"/>
    </row>
    <row r="24" spans="1:17" s="195" customFormat="1" ht="62.25" customHeight="1" x14ac:dyDescent="0.25">
      <c r="A24" s="193" t="s">
        <v>68</v>
      </c>
      <c r="B24" s="94" t="s">
        <v>54</v>
      </c>
      <c r="C24" s="96" t="s">
        <v>75</v>
      </c>
      <c r="D24" s="96"/>
      <c r="E24" s="95">
        <v>1092</v>
      </c>
      <c r="F24" s="197">
        <v>1</v>
      </c>
      <c r="G24" s="115">
        <f t="shared" si="9"/>
        <v>1092</v>
      </c>
      <c r="H24" s="118">
        <v>0.25</v>
      </c>
      <c r="I24" s="115">
        <f t="shared" si="14"/>
        <v>273</v>
      </c>
      <c r="J24" s="95">
        <v>273</v>
      </c>
      <c r="K24" s="116"/>
      <c r="L24" s="116"/>
      <c r="M24" s="116">
        <f t="shared" si="11"/>
        <v>0</v>
      </c>
      <c r="N24" s="119">
        <f t="shared" si="12"/>
        <v>0</v>
      </c>
      <c r="Q24" s="196"/>
    </row>
    <row r="25" spans="1:17" s="195" customFormat="1" ht="30" x14ac:dyDescent="0.25">
      <c r="A25" s="193" t="s">
        <v>68</v>
      </c>
      <c r="B25" s="94" t="s">
        <v>55</v>
      </c>
      <c r="C25" s="96" t="s">
        <v>111</v>
      </c>
      <c r="D25" s="94"/>
      <c r="E25" s="95">
        <v>20858</v>
      </c>
      <c r="F25" s="197">
        <v>1</v>
      </c>
      <c r="G25" s="115">
        <f t="shared" si="9"/>
        <v>20858</v>
      </c>
      <c r="H25" s="194">
        <v>7.535E-2</v>
      </c>
      <c r="I25" s="115">
        <f>+G25*H25</f>
        <v>1571.6503</v>
      </c>
      <c r="J25" s="95">
        <v>1571.6503</v>
      </c>
      <c r="K25" s="116"/>
      <c r="L25" s="116"/>
      <c r="M25" s="116">
        <f t="shared" si="11"/>
        <v>0</v>
      </c>
      <c r="N25" s="119">
        <f>I25-J25</f>
        <v>0</v>
      </c>
      <c r="Q25" s="196"/>
    </row>
    <row r="26" spans="1:17" ht="15.75" x14ac:dyDescent="0.25">
      <c r="A26" s="110"/>
      <c r="B26" s="111"/>
      <c r="C26" s="109" t="s">
        <v>114</v>
      </c>
      <c r="D26" s="108"/>
      <c r="E26" s="117">
        <f>+MAX(E16:E25)</f>
        <v>20858</v>
      </c>
      <c r="F26" s="123">
        <f>G26/E26</f>
        <v>483.10470802569756</v>
      </c>
      <c r="G26" s="117">
        <f>SUM(G16:G25)</f>
        <v>10076598</v>
      </c>
      <c r="H26" s="123">
        <f>I26/G26</f>
        <v>2.8332423135268476E-2</v>
      </c>
      <c r="I26" s="117">
        <f>SUM(I16:I25)</f>
        <v>285494.43830000004</v>
      </c>
      <c r="J26" s="117">
        <f>SUM(J16:J25)</f>
        <v>285494.43830000004</v>
      </c>
      <c r="K26" s="120">
        <f>SUM(K16:K25)</f>
        <v>0</v>
      </c>
      <c r="L26" s="120">
        <f>SUM(L16:L25)</f>
        <v>0</v>
      </c>
      <c r="M26" s="120">
        <f>SUM(M16:M25)</f>
        <v>0</v>
      </c>
      <c r="N26" s="138">
        <f>SUM(N16:N25)</f>
        <v>0</v>
      </c>
      <c r="Q26" s="49"/>
    </row>
    <row r="27" spans="1:17" ht="18.75" x14ac:dyDescent="0.25">
      <c r="A27" s="187" t="s">
        <v>56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9"/>
      <c r="O27" s="57"/>
      <c r="P27" s="1"/>
      <c r="Q27" s="49"/>
    </row>
    <row r="28" spans="1:17" ht="15" customHeight="1" x14ac:dyDescent="0.25">
      <c r="A28" s="112"/>
      <c r="B28" s="97"/>
      <c r="C28" s="99"/>
      <c r="D28" s="97"/>
      <c r="E28" s="98"/>
      <c r="F28" s="121"/>
      <c r="G28" s="105"/>
      <c r="H28" s="118"/>
      <c r="I28" s="115"/>
      <c r="J28" s="122"/>
      <c r="K28" s="116"/>
      <c r="L28" s="116"/>
      <c r="M28" s="116"/>
      <c r="N28" s="119"/>
      <c r="Q28" s="49"/>
    </row>
    <row r="29" spans="1:17" ht="16.5" thickBot="1" x14ac:dyDescent="0.3">
      <c r="A29" s="110"/>
      <c r="B29" s="111"/>
      <c r="C29" s="109" t="s">
        <v>37</v>
      </c>
      <c r="D29" s="108"/>
      <c r="E29" s="77">
        <f>+MAX(E28:E28)</f>
        <v>0</v>
      </c>
      <c r="F29" s="77">
        <f t="shared" ref="F29:N29" si="15">SUM(F28:F28)</f>
        <v>0</v>
      </c>
      <c r="G29" s="77">
        <f t="shared" si="15"/>
        <v>0</v>
      </c>
      <c r="H29" s="77">
        <f t="shared" si="15"/>
        <v>0</v>
      </c>
      <c r="I29" s="77">
        <f t="shared" si="15"/>
        <v>0</v>
      </c>
      <c r="J29" s="77">
        <f t="shared" si="15"/>
        <v>0</v>
      </c>
      <c r="K29" s="77">
        <f t="shared" si="15"/>
        <v>0</v>
      </c>
      <c r="L29" s="77">
        <f t="shared" si="15"/>
        <v>0</v>
      </c>
      <c r="M29" s="77">
        <f t="shared" si="15"/>
        <v>0</v>
      </c>
      <c r="N29" s="113">
        <f t="shared" si="15"/>
        <v>0</v>
      </c>
      <c r="Q29" s="50"/>
    </row>
    <row r="30" spans="1:17" ht="18.75" x14ac:dyDescent="0.25">
      <c r="A30" s="187" t="s">
        <v>58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9"/>
      <c r="O30" s="57"/>
      <c r="P30" s="1"/>
      <c r="Q30" s="49"/>
    </row>
    <row r="31" spans="1:17" s="223" customFormat="1" ht="30" customHeight="1" x14ac:dyDescent="0.25">
      <c r="A31" s="193" t="s">
        <v>68</v>
      </c>
      <c r="B31" s="219" t="s">
        <v>61</v>
      </c>
      <c r="C31" s="220" t="s">
        <v>88</v>
      </c>
      <c r="D31" s="219"/>
      <c r="E31" s="221">
        <v>8262043</v>
      </c>
      <c r="F31" s="222">
        <v>1</v>
      </c>
      <c r="G31" s="115">
        <f t="shared" ref="G31:G32" si="16">+E31*F31</f>
        <v>8262043</v>
      </c>
      <c r="H31" s="118">
        <v>7.0000000000000007E-2</v>
      </c>
      <c r="I31" s="115">
        <f t="shared" ref="I31:I32" si="17">+G31*H31</f>
        <v>578343.01</v>
      </c>
      <c r="J31" s="221">
        <v>578343.01</v>
      </c>
      <c r="K31" s="116"/>
      <c r="L31" s="116"/>
      <c r="M31" s="116"/>
      <c r="N31" s="119">
        <f t="shared" ref="N31:N32" si="18">+I31-J31</f>
        <v>0</v>
      </c>
      <c r="Q31" s="224"/>
    </row>
    <row r="32" spans="1:17" s="223" customFormat="1" ht="30" x14ac:dyDescent="0.25">
      <c r="A32" s="193" t="s">
        <v>68</v>
      </c>
      <c r="B32" s="225" t="s">
        <v>59</v>
      </c>
      <c r="C32" s="220" t="s">
        <v>77</v>
      </c>
      <c r="D32" s="219"/>
      <c r="E32" s="221">
        <v>190000</v>
      </c>
      <c r="F32" s="222">
        <v>1</v>
      </c>
      <c r="G32" s="115">
        <f t="shared" si="16"/>
        <v>190000</v>
      </c>
      <c r="H32" s="118">
        <v>0.5</v>
      </c>
      <c r="I32" s="115">
        <f t="shared" si="17"/>
        <v>95000</v>
      </c>
      <c r="J32" s="221">
        <v>95000</v>
      </c>
      <c r="K32" s="116"/>
      <c r="L32" s="116"/>
      <c r="M32" s="116"/>
      <c r="N32" s="119">
        <f t="shared" si="18"/>
        <v>0</v>
      </c>
      <c r="Q32" s="224"/>
    </row>
    <row r="33" spans="1:17" s="223" customFormat="1" ht="28.5" customHeight="1" x14ac:dyDescent="0.25">
      <c r="A33" s="193" t="s">
        <v>68</v>
      </c>
      <c r="B33" s="225" t="s">
        <v>60</v>
      </c>
      <c r="C33" s="220" t="s">
        <v>76</v>
      </c>
      <c r="D33" s="219"/>
      <c r="E33" s="221">
        <v>1900</v>
      </c>
      <c r="F33" s="222">
        <v>1</v>
      </c>
      <c r="G33" s="115">
        <f t="shared" ref="G33" si="19">+E33*F33</f>
        <v>1900</v>
      </c>
      <c r="H33" s="226">
        <v>0.16700000000000001</v>
      </c>
      <c r="I33" s="115">
        <f t="shared" ref="I33" si="20">+G33*H33</f>
        <v>317.3</v>
      </c>
      <c r="J33" s="221">
        <v>317.3</v>
      </c>
      <c r="K33" s="116"/>
      <c r="L33" s="116"/>
      <c r="M33" s="116"/>
      <c r="N33" s="119">
        <f t="shared" ref="N33" si="21">+I33-J33</f>
        <v>0</v>
      </c>
      <c r="Q33" s="224"/>
    </row>
    <row r="34" spans="1:17" ht="16.5" thickBot="1" x14ac:dyDescent="0.3">
      <c r="A34" s="110"/>
      <c r="B34" s="111"/>
      <c r="C34" s="109" t="s">
        <v>57</v>
      </c>
      <c r="D34" s="76"/>
      <c r="E34" s="77">
        <f>+MAX(E31:E33)</f>
        <v>8262043</v>
      </c>
      <c r="F34" s="102">
        <f>G34/E34</f>
        <v>1.0232267007082874</v>
      </c>
      <c r="G34" s="117">
        <f>SUM(G31:G33)</f>
        <v>8453943</v>
      </c>
      <c r="H34" s="102">
        <f>I34/G34</f>
        <v>7.9685929985570059E-2</v>
      </c>
      <c r="I34" s="117">
        <f t="shared" ref="I34:N34" si="22">SUM(I31:I33)</f>
        <v>673660.31</v>
      </c>
      <c r="J34" s="117">
        <f t="shared" si="22"/>
        <v>673660.31</v>
      </c>
      <c r="K34" s="117">
        <f t="shared" si="22"/>
        <v>0</v>
      </c>
      <c r="L34" s="117">
        <f t="shared" si="22"/>
        <v>0</v>
      </c>
      <c r="M34" s="117">
        <f t="shared" si="22"/>
        <v>0</v>
      </c>
      <c r="N34" s="138">
        <f t="shared" si="22"/>
        <v>0</v>
      </c>
      <c r="Q34" s="50"/>
    </row>
    <row r="35" spans="1:17" ht="25.5" customHeight="1" thickBot="1" x14ac:dyDescent="0.3">
      <c r="A35" s="125"/>
      <c r="B35" s="126"/>
      <c r="C35" s="127" t="s">
        <v>38</v>
      </c>
      <c r="D35" s="128"/>
      <c r="E35" s="129">
        <f>+E14+E26+E29+E34</f>
        <v>8282957</v>
      </c>
      <c r="F35" s="130">
        <f>G35/E35</f>
        <v>2.2372304142107704</v>
      </c>
      <c r="G35" s="68">
        <f>+G14+G26+G29+G34</f>
        <v>18530883.32</v>
      </c>
      <c r="H35" s="130">
        <f>I35/G35</f>
        <v>5.1783065692520912E-2</v>
      </c>
      <c r="I35" s="129">
        <f>+I14+I26+I29+I34</f>
        <v>959585.94830000005</v>
      </c>
      <c r="J35" s="129">
        <f>+J14+J26+J29+J34</f>
        <v>959585.94830000005</v>
      </c>
      <c r="K35" s="129">
        <f>+K14+K26+K34</f>
        <v>0</v>
      </c>
      <c r="L35" s="129">
        <f>+L14+L26+L34</f>
        <v>0</v>
      </c>
      <c r="M35" s="129">
        <f>+M14+M26+M34</f>
        <v>0</v>
      </c>
      <c r="N35" s="139">
        <f>+N14+N26+N29+N34</f>
        <v>0</v>
      </c>
      <c r="Q35" s="16"/>
    </row>
    <row r="36" spans="1:17" ht="15.75" thickBot="1" x14ac:dyDescent="0.3">
      <c r="C36" s="16"/>
      <c r="Q36" s="16"/>
    </row>
    <row r="37" spans="1:17" ht="94.5" x14ac:dyDescent="0.25">
      <c r="C37" s="16"/>
      <c r="D37" s="70" t="str">
        <f>+A3</f>
        <v>Program Rule</v>
      </c>
      <c r="E37" s="71" t="str">
        <f>+E3</f>
        <v>Estimated # Respondents</v>
      </c>
      <c r="F37" s="71" t="str">
        <f>+F3</f>
        <v>Responses per Respondents</v>
      </c>
      <c r="G37" s="71" t="str">
        <f>+G3</f>
        <v>Total Annual Records</v>
      </c>
      <c r="H37" s="71" t="str">
        <f>+H3</f>
        <v>Estimated Avg. # of Hours Per Response</v>
      </c>
      <c r="I37" s="71" t="str">
        <f>+I3</f>
        <v xml:space="preserve">Estimated Total Hours            </v>
      </c>
      <c r="J37" s="71" t="str">
        <f>+J3</f>
        <v>Current OMB Approved Burden Hrs</v>
      </c>
      <c r="K37" s="71" t="str">
        <f>+K3</f>
        <v>Due to Authorizing Statute</v>
      </c>
      <c r="L37" s="71" t="str">
        <f>+L3</f>
        <v>Due to Program Change - Direct Certification Rule</v>
      </c>
      <c r="M37" s="71" t="str">
        <f>+M3</f>
        <v>Due to an Adjustment</v>
      </c>
      <c r="N37" s="72" t="str">
        <f>+N3</f>
        <v>Total Difference</v>
      </c>
      <c r="Q37" s="16"/>
    </row>
    <row r="38" spans="1:17" x14ac:dyDescent="0.25">
      <c r="C38" s="16"/>
      <c r="D38" s="81" t="str">
        <f>+Q6</f>
        <v>F/R Eligibility</v>
      </c>
      <c r="E38" s="131">
        <f>+SUM($E$14+$E$26+$E$29+$E$34)</f>
        <v>8282957</v>
      </c>
      <c r="F38" s="133">
        <f t="shared" ref="F38:F49" si="23">IF(E38&gt;0,G38/E38,0)</f>
        <v>2.2372282410738098</v>
      </c>
      <c r="G38" s="131">
        <f>+SUMIF($A$5:$A$34,D38,($G$5:$G$34))</f>
        <v>18530865.32</v>
      </c>
      <c r="H38" s="133">
        <f t="shared" ref="H38:H49" si="24">IF(G38&gt;0,I38/G38,0)</f>
        <v>5.1780201935006022E-2</v>
      </c>
      <c r="I38" s="131">
        <f>+SUMIF($A$5:$A$34,D38,($I$5:$I$34))</f>
        <v>959531.94830000005</v>
      </c>
      <c r="J38" s="134">
        <f>+SUMIF($A$5:$A$34,D38,($J$5:$J$34))</f>
        <v>959531.94830000005</v>
      </c>
      <c r="K38" s="73">
        <f>+SUMIF($A$5:$A$34,$D$38,($K$5:$K$34))</f>
        <v>0</v>
      </c>
      <c r="L38" s="73">
        <f>+SUMIF($A$5:$A$34,$D$38,($L$5:$L$34))</f>
        <v>0</v>
      </c>
      <c r="M38" s="131">
        <f>+SUMIF($A$5:$A$34,$D$38,($M$5:$M$34))</f>
        <v>0</v>
      </c>
      <c r="N38" s="132">
        <f>+SUMIF($A$5:$A$34,D38,($N$5:$N$34))</f>
        <v>0</v>
      </c>
      <c r="Q38" s="16"/>
    </row>
    <row r="39" spans="1:17" x14ac:dyDescent="0.25">
      <c r="C39" s="16"/>
      <c r="D39" s="81" t="str">
        <f>+Q7</f>
        <v>Direct Certification</v>
      </c>
      <c r="E39" s="73">
        <f>+SUMIF($A$5:$A$34,D39,($E$5:$E$34))</f>
        <v>0</v>
      </c>
      <c r="F39" s="73">
        <f t="shared" si="23"/>
        <v>0</v>
      </c>
      <c r="G39" s="73">
        <f>+SUMIF($A$5:$A$34,D39,($G$5:$G$34))</f>
        <v>0</v>
      </c>
      <c r="H39" s="73">
        <f t="shared" si="24"/>
        <v>0</v>
      </c>
      <c r="I39" s="73">
        <f>+SUMIF($A$5:$A$34,D39,($I$5:$I$34))</f>
        <v>0</v>
      </c>
      <c r="J39" s="73">
        <f>+SUMIF($A$5:$A$34,D39,($J$5:$J$34))</f>
        <v>0</v>
      </c>
      <c r="K39" s="73">
        <f>+SUMIF($A$5:$A$34,$D$39,($K$5:$K$34))</f>
        <v>0</v>
      </c>
      <c r="L39" s="73">
        <f>+SUMIF($A$5:$A$34,$D$39,($L$5:$L$34))</f>
        <v>0</v>
      </c>
      <c r="M39" s="131">
        <f>+SUMIF($A$5:$A$34,$D$39,($M$5:$M$34))</f>
        <v>0</v>
      </c>
      <c r="N39" s="74">
        <f>+SUMIF($A$5:$A$34,D39,($N$5:$N$34))</f>
        <v>0</v>
      </c>
      <c r="Q39" s="16"/>
    </row>
    <row r="40" spans="1:17" x14ac:dyDescent="0.25">
      <c r="C40" s="16"/>
      <c r="D40" s="81">
        <f>+Q8</f>
        <v>0</v>
      </c>
      <c r="E40" s="73">
        <f>+SUMIF($A$5:$A$34,D40,($E$5:$E$34))</f>
        <v>0</v>
      </c>
      <c r="F40" s="73">
        <f t="shared" si="23"/>
        <v>0</v>
      </c>
      <c r="G40" s="73">
        <f>+SUMIF($A$5:$A$34,D40,($G$5:$G$34))</f>
        <v>0</v>
      </c>
      <c r="H40" s="73">
        <f t="shared" si="24"/>
        <v>0</v>
      </c>
      <c r="I40" s="73">
        <f>+SUMIF($A$5:$A$34,D40,($I$5:$I$34))</f>
        <v>0</v>
      </c>
      <c r="J40" s="73">
        <f>+SUMIF($A$5:$A$34,D40,($J$5:$J$34))</f>
        <v>0</v>
      </c>
      <c r="K40" s="73"/>
      <c r="L40" s="73"/>
      <c r="M40" s="73"/>
      <c r="N40" s="74">
        <f>+SUMIF($A$5:$A$34,D40,($N$5:$N$34))</f>
        <v>0</v>
      </c>
      <c r="Q40" s="16"/>
    </row>
    <row r="41" spans="1:17" x14ac:dyDescent="0.25">
      <c r="C41" s="16"/>
      <c r="D41" s="81">
        <f>+Q9</f>
        <v>0</v>
      </c>
      <c r="E41" s="73">
        <f>+SUMIF($A$5:$A$34,D41,($E$5:$E$34))</f>
        <v>0</v>
      </c>
      <c r="F41" s="73">
        <f t="shared" si="23"/>
        <v>0</v>
      </c>
      <c r="G41" s="73">
        <f>+SUMIF($A$5:$A$34,D41,($G$5:$G$34))</f>
        <v>0</v>
      </c>
      <c r="H41" s="73">
        <f t="shared" si="24"/>
        <v>0</v>
      </c>
      <c r="I41" s="73">
        <f>+SUMIF($A$5:$A$34,D41,($I$5:$I$34))</f>
        <v>0</v>
      </c>
      <c r="J41" s="73">
        <f>+SUMIF($A$5:$A$34,D41,($J$5:$J$34))</f>
        <v>0</v>
      </c>
      <c r="K41" s="73"/>
      <c r="L41" s="73"/>
      <c r="M41" s="73"/>
      <c r="N41" s="74">
        <f>+SUMIF($A$5:$A$34,D41,($N$5:$N$34))</f>
        <v>0</v>
      </c>
      <c r="P41" s="75" t="s">
        <v>36</v>
      </c>
      <c r="Q41" s="16"/>
    </row>
    <row r="42" spans="1:17" hidden="1" x14ac:dyDescent="0.25">
      <c r="C42" s="16"/>
      <c r="D42" s="81">
        <f>+Q10</f>
        <v>0</v>
      </c>
      <c r="E42" s="73">
        <f>+SUMIF($A$5:$A$34,D42,($E$5:$E$34))</f>
        <v>0</v>
      </c>
      <c r="F42" s="73">
        <f t="shared" si="23"/>
        <v>0</v>
      </c>
      <c r="G42" s="73">
        <f>+SUMIF($A$5:$A$34,D42,($G$5:$G$34))</f>
        <v>0</v>
      </c>
      <c r="H42" s="73">
        <f t="shared" si="24"/>
        <v>0</v>
      </c>
      <c r="I42" s="73">
        <f>+SUMIF($A$5:$A$34,D42,($I$5:$I$34))</f>
        <v>0</v>
      </c>
      <c r="J42" s="73">
        <f>+SUMIF($A$5:$A$34,D42,($J$5:$J$34))</f>
        <v>0</v>
      </c>
      <c r="K42" s="73"/>
      <c r="L42" s="73"/>
      <c r="M42" s="73"/>
      <c r="N42" s="74">
        <f>+SUMIF($A$5:$A$34,D42,($N$5:$N$34))</f>
        <v>0</v>
      </c>
      <c r="Q42" s="16"/>
    </row>
    <row r="43" spans="1:17" hidden="1" x14ac:dyDescent="0.25">
      <c r="C43" s="16"/>
      <c r="D43" s="81">
        <f>+Q11</f>
        <v>0</v>
      </c>
      <c r="E43" s="73">
        <f>+SUMIF($A$5:$A$34,D43,($E$5:$E$34))</f>
        <v>0</v>
      </c>
      <c r="F43" s="73">
        <f t="shared" si="23"/>
        <v>0</v>
      </c>
      <c r="G43" s="73">
        <f>+SUMIF($A$5:$A$34,D43,($G$5:$G$34))</f>
        <v>0</v>
      </c>
      <c r="H43" s="73">
        <f t="shared" si="24"/>
        <v>0</v>
      </c>
      <c r="I43" s="73">
        <f>+SUMIF($A$5:$A$34,D43,($I$5:$I$34))</f>
        <v>0</v>
      </c>
      <c r="J43" s="73">
        <f>+SUMIF($A$5:$A$34,D43,($J$5:$J$34))</f>
        <v>0</v>
      </c>
      <c r="K43" s="73"/>
      <c r="L43" s="73"/>
      <c r="M43" s="73"/>
      <c r="N43" s="74">
        <f>+SUMIF($A$5:$A$34,D43,($N$5:$N$34))</f>
        <v>0</v>
      </c>
    </row>
    <row r="44" spans="1:17" hidden="1" x14ac:dyDescent="0.25">
      <c r="D44" s="81">
        <f>+Q12</f>
        <v>0</v>
      </c>
      <c r="E44" s="73">
        <f>+SUMIF($A$5:$A$34,D44,($E$5:$E$34))</f>
        <v>0</v>
      </c>
      <c r="F44" s="73">
        <f t="shared" si="23"/>
        <v>0</v>
      </c>
      <c r="G44" s="73">
        <f>+SUMIF($A$5:$A$34,D44,($G$5:$G$34))</f>
        <v>0</v>
      </c>
      <c r="H44" s="73">
        <f t="shared" si="24"/>
        <v>0</v>
      </c>
      <c r="I44" s="73">
        <f>+SUMIF($A$5:$A$34,D44,($I$5:$I$34))</f>
        <v>0</v>
      </c>
      <c r="J44" s="73">
        <f>+SUMIF($A$5:$A$34,D44,($J$5:$J$34))</f>
        <v>0</v>
      </c>
      <c r="K44" s="73"/>
      <c r="L44" s="73"/>
      <c r="M44" s="73"/>
      <c r="N44" s="74">
        <f>+SUMIF($A$5:$A$34,D44,($N$5:$N$34))</f>
        <v>0</v>
      </c>
    </row>
    <row r="45" spans="1:17" hidden="1" x14ac:dyDescent="0.25">
      <c r="D45" s="81">
        <f>+Q14</f>
        <v>0</v>
      </c>
      <c r="E45" s="73">
        <f>+SUMIF($A$5:$A$34,D45,($E$5:$E$34))</f>
        <v>0</v>
      </c>
      <c r="F45" s="73">
        <f t="shared" si="23"/>
        <v>0</v>
      </c>
      <c r="G45" s="73">
        <f>+SUMIF($A$5:$A$34,D45,($G$5:$G$34))</f>
        <v>0</v>
      </c>
      <c r="H45" s="73">
        <f t="shared" si="24"/>
        <v>0</v>
      </c>
      <c r="I45" s="73">
        <f>+SUMIF($A$5:$A$34,D45,($I$5:$I$34))</f>
        <v>0</v>
      </c>
      <c r="J45" s="73">
        <f>+SUMIF($A$5:$A$34,D45,($J$5:$J$34))</f>
        <v>0</v>
      </c>
      <c r="K45" s="73"/>
      <c r="L45" s="73"/>
      <c r="M45" s="73"/>
      <c r="N45" s="74">
        <f>+SUMIF($A$5:$A$34,D45,($N$5:$N$34))</f>
        <v>0</v>
      </c>
    </row>
    <row r="46" spans="1:17" hidden="1" x14ac:dyDescent="0.25">
      <c r="D46" s="81">
        <f>+Q15</f>
        <v>0</v>
      </c>
      <c r="E46" s="73">
        <f>+SUMIF($A$5:$A$34,D46,($E$5:$E$34))</f>
        <v>0</v>
      </c>
      <c r="F46" s="73">
        <f t="shared" si="23"/>
        <v>0</v>
      </c>
      <c r="G46" s="73">
        <f>+SUMIF($A$5:$A$34,D46,($G$5:$G$34))</f>
        <v>0</v>
      </c>
      <c r="H46" s="73">
        <f t="shared" si="24"/>
        <v>0</v>
      </c>
      <c r="I46" s="73">
        <f>+SUMIF($A$5:$A$34,D46,($I$5:$I$34))</f>
        <v>0</v>
      </c>
      <c r="J46" s="73">
        <f>+SUMIF($A$5:$A$34,D46,($J$5:$J$34))</f>
        <v>0</v>
      </c>
      <c r="K46" s="73"/>
      <c r="L46" s="73"/>
      <c r="M46" s="73"/>
      <c r="N46" s="74">
        <f>+SUMIF($A$5:$A$34,D46,($N$5:$N$34))</f>
        <v>0</v>
      </c>
    </row>
    <row r="47" spans="1:17" hidden="1" x14ac:dyDescent="0.25">
      <c r="D47" s="81">
        <f>+Q17</f>
        <v>0</v>
      </c>
      <c r="E47" s="73">
        <f>+SUMIF($A$5:$A$34,D47,($E$5:$E$34))</f>
        <v>0</v>
      </c>
      <c r="F47" s="73">
        <f t="shared" si="23"/>
        <v>0</v>
      </c>
      <c r="G47" s="73">
        <f>+SUMIF($A$5:$A$34,D47,($G$5:$G$34))</f>
        <v>0</v>
      </c>
      <c r="H47" s="73">
        <f t="shared" si="24"/>
        <v>0</v>
      </c>
      <c r="I47" s="73">
        <f>+SUMIF($A$5:$A$34,D47,($I$5:$I$34))</f>
        <v>0</v>
      </c>
      <c r="J47" s="73">
        <f>+SUMIF($A$5:$A$34,D47,($J$5:$J$34))</f>
        <v>0</v>
      </c>
      <c r="K47" s="73"/>
      <c r="L47" s="73"/>
      <c r="M47" s="73"/>
      <c r="N47" s="74">
        <f>+SUMIF($A$5:$A$34,D47,($N$5:$N$34))</f>
        <v>0</v>
      </c>
    </row>
    <row r="48" spans="1:17" hidden="1" x14ac:dyDescent="0.25">
      <c r="D48" s="81">
        <f>+Q20</f>
        <v>0</v>
      </c>
      <c r="E48" s="73">
        <f>+SUMIF($A$5:$A$34,D48,($E$5:$E$34))</f>
        <v>0</v>
      </c>
      <c r="F48" s="73">
        <f t="shared" si="23"/>
        <v>0</v>
      </c>
      <c r="G48" s="73">
        <f>+SUMIF($A$5:$A$34,D48,($G$5:$G$34))</f>
        <v>0</v>
      </c>
      <c r="H48" s="73">
        <f t="shared" si="24"/>
        <v>0</v>
      </c>
      <c r="I48" s="73">
        <f>+SUMIF($A$5:$A$34,D48,($I$5:$I$34))</f>
        <v>0</v>
      </c>
      <c r="J48" s="73">
        <f>+SUMIF($A$5:$A$34,D48,($J$5:$J$34))</f>
        <v>0</v>
      </c>
      <c r="K48" s="73"/>
      <c r="L48" s="73"/>
      <c r="M48" s="73"/>
      <c r="N48" s="74">
        <f>+SUMIF($A$5:$A$34,D48,($N$5:$N$34))</f>
        <v>0</v>
      </c>
    </row>
    <row r="49" spans="4:14" hidden="1" x14ac:dyDescent="0.25">
      <c r="D49" s="81">
        <f>+Q21</f>
        <v>0</v>
      </c>
      <c r="E49" s="73">
        <f>+SUMIF($A$5:$A$34,D49,($E$5:$E$34))</f>
        <v>0</v>
      </c>
      <c r="F49" s="73">
        <f t="shared" si="23"/>
        <v>0</v>
      </c>
      <c r="G49" s="73">
        <f>+SUMIF($A$5:$A$34,D49,($G$5:$G$34))</f>
        <v>0</v>
      </c>
      <c r="H49" s="73">
        <f t="shared" si="24"/>
        <v>0</v>
      </c>
      <c r="I49" s="73">
        <f>+SUMIF($A$5:$A$34,D49,($I$5:$I$34))</f>
        <v>0</v>
      </c>
      <c r="J49" s="73">
        <f>+SUMIF($A$5:$A$34,D49,($J$5:$J$34))</f>
        <v>0</v>
      </c>
      <c r="K49" s="73"/>
      <c r="L49" s="73"/>
      <c r="M49" s="73"/>
      <c r="N49" s="74">
        <f>+SUMIF($A$5:$A$34,D49,($N$5:$N$34))</f>
        <v>0</v>
      </c>
    </row>
    <row r="50" spans="4:14" x14ac:dyDescent="0.25">
      <c r="D50" s="82" t="s">
        <v>35</v>
      </c>
      <c r="E50" s="137">
        <f>+E35</f>
        <v>8282957</v>
      </c>
      <c r="F50" s="135">
        <f>+G50/E50</f>
        <v>2.2372304142107704</v>
      </c>
      <c r="G50" s="136">
        <f>+G35</f>
        <v>18530883.32</v>
      </c>
      <c r="H50" s="135">
        <f>+I50/G50</f>
        <v>5.1783065692520912E-2</v>
      </c>
      <c r="I50" s="136">
        <f>+I35</f>
        <v>959585.94830000005</v>
      </c>
      <c r="J50" s="136">
        <f t="shared" ref="F50:N50" si="25">SUM(J38:J49)</f>
        <v>959531.94830000005</v>
      </c>
      <c r="K50" s="136">
        <f t="shared" si="25"/>
        <v>0</v>
      </c>
      <c r="L50" s="136">
        <f t="shared" si="25"/>
        <v>0</v>
      </c>
      <c r="M50" s="136">
        <f t="shared" si="25"/>
        <v>0</v>
      </c>
      <c r="N50" s="136">
        <f t="shared" si="25"/>
        <v>0</v>
      </c>
    </row>
  </sheetData>
  <sheetProtection selectLockedCells="1"/>
  <dataConsolidate/>
  <mergeCells count="5">
    <mergeCell ref="A1:N1"/>
    <mergeCell ref="A4:N4"/>
    <mergeCell ref="A15:N15"/>
    <mergeCell ref="A27:N27"/>
    <mergeCell ref="A30:N30"/>
  </mergeCells>
  <dataValidations count="1">
    <dataValidation type="list" allowBlank="1" showInputMessage="1" showErrorMessage="1" sqref="A31:A34 A28:A29 A16:A26 A5:A12 A14">
      <formula1>$Q$6:$Q$28</formula1>
    </dataValidation>
  </dataValidations>
  <printOptions horizontalCentered="1"/>
  <pageMargins left="0.7" right="0.7" top="0.75" bottom="0.75" header="0.3" footer="0.3"/>
  <pageSetup scale="40" orientation="landscape" r:id="rId1"/>
  <headerFooter>
    <oddHeader>&amp;C&amp;"-,Bold"&amp;12OMB Control #0584-0026 
&amp;16 7 CFR Part 245, Determining Eligibility for Free &amp; Reduced Price Meals</oddHeader>
  </headerFooter>
  <ignoredErrors>
    <ignoredError sqref="G38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0"/>
  <sheetViews>
    <sheetView tabSelected="1" workbookViewId="0">
      <selection activeCell="A15" sqref="A15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15.75" x14ac:dyDescent="0.25">
      <c r="A1" s="190" t="s">
        <v>85</v>
      </c>
      <c r="B1" s="191"/>
      <c r="C1" s="191"/>
      <c r="D1" s="191"/>
      <c r="E1" s="191"/>
      <c r="F1" s="192"/>
    </row>
    <row r="2" spans="1:7" ht="13.5" customHeight="1" x14ac:dyDescent="0.25">
      <c r="A2" s="31"/>
      <c r="B2" s="32"/>
      <c r="C2" s="32"/>
      <c r="D2" s="32"/>
      <c r="E2" s="32"/>
      <c r="F2" s="33"/>
    </row>
    <row r="3" spans="1:7" ht="48" customHeight="1" x14ac:dyDescent="0.25">
      <c r="A3" s="44" t="s">
        <v>20</v>
      </c>
      <c r="B3" s="44" t="s">
        <v>21</v>
      </c>
      <c r="C3" s="44" t="s">
        <v>22</v>
      </c>
      <c r="D3" s="44" t="s">
        <v>23</v>
      </c>
      <c r="E3" s="44" t="s">
        <v>24</v>
      </c>
      <c r="F3" s="44" t="s">
        <v>25</v>
      </c>
    </row>
    <row r="4" spans="1:7" ht="15.75" x14ac:dyDescent="0.25">
      <c r="A4" s="43" t="s">
        <v>12</v>
      </c>
      <c r="B4" s="42"/>
      <c r="C4" s="42"/>
      <c r="D4" s="42"/>
      <c r="E4" s="42"/>
      <c r="F4" s="42"/>
    </row>
    <row r="5" spans="1:7" ht="15.75" customHeight="1" x14ac:dyDescent="0.25">
      <c r="A5" s="34" t="s">
        <v>11</v>
      </c>
      <c r="B5" s="35">
        <f>+RecordKeeping!E10</f>
        <v>56</v>
      </c>
      <c r="C5" s="166">
        <f>+RecordKeeping!F10</f>
        <v>121.30357142857143</v>
      </c>
      <c r="D5" s="35">
        <f>+RecordKeeping!G10</f>
        <v>6793</v>
      </c>
      <c r="E5" s="172">
        <f>+RecordKeeping!H10</f>
        <v>0.24900073605181805</v>
      </c>
      <c r="F5" s="35">
        <f>+RecordKeeping!I10</f>
        <v>1691.462</v>
      </c>
      <c r="G5" s="37"/>
    </row>
    <row r="6" spans="1:7" ht="19.5" customHeight="1" x14ac:dyDescent="0.25">
      <c r="A6" s="38" t="s">
        <v>28</v>
      </c>
      <c r="B6" s="36">
        <f>+RecordKeeping!E14</f>
        <v>20858</v>
      </c>
      <c r="C6" s="167">
        <f>+RecordKeeping!F14</f>
        <v>1.0523540128487869</v>
      </c>
      <c r="D6" s="35">
        <f>+RecordKeeping!G14</f>
        <v>21950</v>
      </c>
      <c r="E6" s="172">
        <f>+RecordKeeping!H14</f>
        <v>0.1989757630979499</v>
      </c>
      <c r="F6" s="35">
        <f>+RecordKeeping!I14</f>
        <v>4367.518</v>
      </c>
      <c r="G6" s="40"/>
    </row>
    <row r="7" spans="1:7" ht="19.5" customHeight="1" x14ac:dyDescent="0.25">
      <c r="A7" s="38" t="s">
        <v>29</v>
      </c>
      <c r="B7" s="6">
        <f>+RecordKeeping!E18</f>
        <v>0</v>
      </c>
      <c r="C7" s="39">
        <f>+RecordKeeping!F18</f>
        <v>0</v>
      </c>
      <c r="D7" s="7">
        <f>+RecordKeeping!G18</f>
        <v>0</v>
      </c>
      <c r="E7" s="7">
        <f>+RecordKeeping!H18</f>
        <v>0</v>
      </c>
      <c r="F7" s="7">
        <f>+RecordKeeping!I18</f>
        <v>0</v>
      </c>
      <c r="G7" s="40"/>
    </row>
    <row r="8" spans="1:7" ht="19.5" customHeight="1" x14ac:dyDescent="0.25">
      <c r="A8" s="47" t="s">
        <v>30</v>
      </c>
      <c r="B8" s="36">
        <f>SUBTOTAL(109,B5:B7)</f>
        <v>20914</v>
      </c>
      <c r="C8" s="166">
        <f>D8/B8</f>
        <v>1.3743425456631921</v>
      </c>
      <c r="D8" s="36">
        <f>SUBTOTAL(109,D5:D7)</f>
        <v>28743</v>
      </c>
      <c r="E8" s="166">
        <f>+F8/D8</f>
        <v>0.21079845527606719</v>
      </c>
      <c r="F8" s="36">
        <f>SUBTOTAL(109,F5:F7)</f>
        <v>6058.98</v>
      </c>
      <c r="G8" s="40"/>
    </row>
    <row r="9" spans="1:7" ht="15.75" x14ac:dyDescent="0.25">
      <c r="A9" s="46" t="s">
        <v>31</v>
      </c>
      <c r="B9" s="45"/>
      <c r="C9" s="45"/>
      <c r="D9" s="45"/>
      <c r="E9" s="45"/>
      <c r="F9" s="45"/>
    </row>
    <row r="10" spans="1:7" ht="19.5" customHeight="1" x14ac:dyDescent="0.25">
      <c r="A10" s="51" t="s">
        <v>11</v>
      </c>
      <c r="B10" s="52">
        <f>+Reporting!E14</f>
        <v>56</v>
      </c>
      <c r="C10" s="168">
        <f>+Reporting!F14</f>
        <v>6.112857142857143</v>
      </c>
      <c r="D10" s="52">
        <f>+Reporting!G14</f>
        <v>342.32</v>
      </c>
      <c r="E10" s="168">
        <f>+Reporting!H14</f>
        <v>1.2596401028277635</v>
      </c>
      <c r="F10" s="52">
        <f>+Reporting!I14</f>
        <v>431.2</v>
      </c>
      <c r="G10" s="40"/>
    </row>
    <row r="11" spans="1:7" ht="19.5" customHeight="1" x14ac:dyDescent="0.25">
      <c r="A11" s="53" t="s">
        <v>28</v>
      </c>
      <c r="B11" s="54">
        <f>+Reporting!E26</f>
        <v>20858</v>
      </c>
      <c r="C11" s="169">
        <f>+Reporting!F26</f>
        <v>483.10470802569756</v>
      </c>
      <c r="D11" s="54">
        <f>+Reporting!G26</f>
        <v>10076598</v>
      </c>
      <c r="E11" s="169">
        <f>+Reporting!H26</f>
        <v>2.8332423135268476E-2</v>
      </c>
      <c r="F11" s="54">
        <f>+Reporting!I26</f>
        <v>285494.43830000004</v>
      </c>
      <c r="G11" s="40"/>
    </row>
    <row r="12" spans="1:7" ht="15.75" customHeight="1" x14ac:dyDescent="0.25">
      <c r="A12" s="55" t="s">
        <v>58</v>
      </c>
      <c r="B12" s="56">
        <f>+Reporting!E34</f>
        <v>8262043</v>
      </c>
      <c r="C12" s="170">
        <f>+Reporting!F34</f>
        <v>1.0232267007082874</v>
      </c>
      <c r="D12" s="56">
        <f>+Reporting!G34</f>
        <v>8453943</v>
      </c>
      <c r="E12" s="170">
        <f>+Reporting!H34</f>
        <v>7.9685929985570059E-2</v>
      </c>
      <c r="F12" s="56">
        <f>+Reporting!I34</f>
        <v>673660.31</v>
      </c>
      <c r="G12" s="37"/>
    </row>
    <row r="13" spans="1:7" ht="19.5" customHeight="1" x14ac:dyDescent="0.25">
      <c r="A13" s="47" t="s">
        <v>32</v>
      </c>
      <c r="B13" s="36">
        <f>SUBTOTAL(109,B10:B12)</f>
        <v>8282957</v>
      </c>
      <c r="C13" s="166">
        <f>D13/B13</f>
        <v>2.2372304142107704</v>
      </c>
      <c r="D13" s="36">
        <f>SUBTOTAL(109,D10:D12)</f>
        <v>18530883.32</v>
      </c>
      <c r="E13" s="166">
        <f>+F13/D13</f>
        <v>5.1783065692520912E-2</v>
      </c>
      <c r="F13" s="36">
        <f>SUBTOTAL(109,F10:F12)</f>
        <v>959585.94830000005</v>
      </c>
      <c r="G13" s="40"/>
    </row>
    <row r="14" spans="1:7" ht="17.25" customHeight="1" x14ac:dyDescent="0.25">
      <c r="A14" s="41" t="s">
        <v>92</v>
      </c>
      <c r="B14" s="8">
        <f>+B8+B13</f>
        <v>8303871</v>
      </c>
      <c r="C14" s="171">
        <f>+D14/B14</f>
        <v>2.2350571582819629</v>
      </c>
      <c r="D14" s="8">
        <f t="shared" ref="D14:E14" si="0">+D8+D13</f>
        <v>18559626.32</v>
      </c>
      <c r="E14" s="171">
        <f t="shared" si="0"/>
        <v>0.26258152096858811</v>
      </c>
      <c r="F14" s="8">
        <f>+F8+F13</f>
        <v>965644.92830000003</v>
      </c>
      <c r="G14" s="37"/>
    </row>
    <row r="16" spans="1:7" x14ac:dyDescent="0.25">
      <c r="A16" s="5"/>
      <c r="B16" s="5"/>
      <c r="C16" s="9"/>
      <c r="D16" s="5"/>
      <c r="E16" s="5"/>
      <c r="F16" s="83"/>
      <c r="G16" s="5"/>
    </row>
    <row r="17" spans="2:6" x14ac:dyDescent="0.25">
      <c r="D17" s="10"/>
    </row>
    <row r="20" spans="2:6" x14ac:dyDescent="0.25">
      <c r="B20" s="249"/>
      <c r="D20" s="249"/>
      <c r="F20" s="249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6" sqref="A6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88" customFormat="1" x14ac:dyDescent="0.25">
      <c r="A1" s="86" t="s">
        <v>42</v>
      </c>
      <c r="B1" s="87" t="s">
        <v>44</v>
      </c>
      <c r="C1" s="87" t="s">
        <v>43</v>
      </c>
    </row>
    <row r="2" spans="1:3" x14ac:dyDescent="0.25">
      <c r="A2" s="89">
        <v>40735</v>
      </c>
      <c r="B2" s="84" t="s">
        <v>45</v>
      </c>
      <c r="C2" s="84" t="s">
        <v>65</v>
      </c>
    </row>
    <row r="3" spans="1:3" x14ac:dyDescent="0.25">
      <c r="A3" s="89">
        <v>40847</v>
      </c>
      <c r="B3" s="84" t="s">
        <v>45</v>
      </c>
      <c r="C3" s="84" t="s">
        <v>86</v>
      </c>
    </row>
    <row r="4" spans="1:3" x14ac:dyDescent="0.25">
      <c r="A4" s="89">
        <v>40983</v>
      </c>
      <c r="B4" s="84" t="s">
        <v>45</v>
      </c>
      <c r="C4" s="84" t="s">
        <v>90</v>
      </c>
    </row>
    <row r="5" spans="1:3" x14ac:dyDescent="0.25">
      <c r="A5" s="89">
        <v>41513</v>
      </c>
      <c r="B5" s="84" t="s">
        <v>120</v>
      </c>
      <c r="C5" s="84" t="s">
        <v>121</v>
      </c>
    </row>
    <row r="6" spans="1:3" x14ac:dyDescent="0.25">
      <c r="A6" s="89"/>
      <c r="B6" s="84"/>
      <c r="C6" s="84"/>
    </row>
    <row r="7" spans="1:3" x14ac:dyDescent="0.25">
      <c r="A7" s="89"/>
      <c r="B7" s="84"/>
      <c r="C7" s="84"/>
    </row>
    <row r="8" spans="1:3" x14ac:dyDescent="0.25">
      <c r="A8" s="89"/>
      <c r="B8" s="84"/>
      <c r="C8" s="84"/>
    </row>
    <row r="9" spans="1:3" x14ac:dyDescent="0.25">
      <c r="A9" s="89"/>
      <c r="B9" s="84"/>
      <c r="C9" s="84"/>
    </row>
    <row r="10" spans="1:3" x14ac:dyDescent="0.25">
      <c r="A10" s="89"/>
      <c r="B10" s="84"/>
      <c r="C10" s="84"/>
    </row>
    <row r="11" spans="1:3" x14ac:dyDescent="0.25">
      <c r="A11" s="89"/>
      <c r="B11" s="84"/>
      <c r="C11" s="84"/>
    </row>
    <row r="12" spans="1:3" x14ac:dyDescent="0.25">
      <c r="A12" s="89"/>
      <c r="B12" s="84"/>
      <c r="C12" s="84"/>
    </row>
    <row r="13" spans="1:3" x14ac:dyDescent="0.25">
      <c r="A13" s="89"/>
      <c r="B13" s="84"/>
      <c r="C13" s="84"/>
    </row>
    <row r="14" spans="1:3" x14ac:dyDescent="0.25">
      <c r="A14" s="89"/>
      <c r="B14" s="84"/>
      <c r="C14" s="84"/>
    </row>
    <row r="15" spans="1:3" x14ac:dyDescent="0.25">
      <c r="A15" s="89"/>
      <c r="B15" s="84"/>
      <c r="C15" s="84"/>
    </row>
    <row r="16" spans="1:3" x14ac:dyDescent="0.25">
      <c r="A16" s="89"/>
      <c r="B16" s="84"/>
      <c r="C16" s="84"/>
    </row>
    <row r="17" spans="1:3" x14ac:dyDescent="0.25">
      <c r="A17" s="89"/>
      <c r="B17" s="84"/>
      <c r="C17" s="84"/>
    </row>
    <row r="18" spans="1:3" x14ac:dyDescent="0.25">
      <c r="A18" s="89"/>
      <c r="B18" s="84"/>
      <c r="C18" s="84"/>
    </row>
    <row r="19" spans="1:3" x14ac:dyDescent="0.25">
      <c r="A19" s="89"/>
      <c r="B19" s="84"/>
      <c r="C19" s="84"/>
    </row>
    <row r="20" spans="1:3" x14ac:dyDescent="0.25">
      <c r="A20" s="89"/>
      <c r="B20" s="84"/>
      <c r="C20" s="84"/>
    </row>
    <row r="21" spans="1:3" x14ac:dyDescent="0.25">
      <c r="A21" s="89"/>
      <c r="B21" s="84"/>
      <c r="C21" s="84"/>
    </row>
    <row r="22" spans="1:3" x14ac:dyDescent="0.25">
      <c r="A22" s="89"/>
      <c r="B22" s="84"/>
      <c r="C22" s="84"/>
    </row>
    <row r="23" spans="1:3" x14ac:dyDescent="0.25">
      <c r="A23" s="89"/>
      <c r="B23" s="84"/>
      <c r="C23" s="84"/>
    </row>
    <row r="24" spans="1:3" x14ac:dyDescent="0.25">
      <c r="A24" s="89"/>
      <c r="B24" s="84"/>
      <c r="C24" s="84"/>
    </row>
    <row r="25" spans="1:3" x14ac:dyDescent="0.25">
      <c r="A25" s="89"/>
      <c r="B25" s="84"/>
      <c r="C25" s="84"/>
    </row>
    <row r="26" spans="1:3" x14ac:dyDescent="0.25">
      <c r="A26" s="89"/>
      <c r="B26" s="84"/>
      <c r="C26" s="84"/>
    </row>
    <row r="27" spans="1:3" x14ac:dyDescent="0.25">
      <c r="A27" s="89"/>
      <c r="B27" s="84"/>
      <c r="C27" s="84"/>
    </row>
    <row r="28" spans="1:3" x14ac:dyDescent="0.25">
      <c r="A28" s="89"/>
      <c r="B28" s="84"/>
      <c r="C28" s="84"/>
    </row>
    <row r="29" spans="1:3" x14ac:dyDescent="0.25">
      <c r="A29" s="89"/>
      <c r="B29" s="84"/>
      <c r="C29" s="84"/>
    </row>
    <row r="30" spans="1:3" x14ac:dyDescent="0.25">
      <c r="A30" s="89"/>
      <c r="B30" s="84"/>
      <c r="C30" s="84"/>
    </row>
    <row r="31" spans="1:3" x14ac:dyDescent="0.25">
      <c r="A31" s="89"/>
      <c r="B31" s="84"/>
      <c r="C31" s="84"/>
    </row>
    <row r="32" spans="1:3" x14ac:dyDescent="0.25">
      <c r="A32" s="89"/>
      <c r="B32" s="84"/>
      <c r="C32" s="84"/>
    </row>
    <row r="33" spans="1:3" x14ac:dyDescent="0.25">
      <c r="A33" s="89"/>
      <c r="B33" s="84"/>
      <c r="C33" s="84"/>
    </row>
    <row r="34" spans="1:3" x14ac:dyDescent="0.25">
      <c r="A34" s="89"/>
      <c r="B34" s="84"/>
      <c r="C34" s="84"/>
    </row>
    <row r="35" spans="1:3" x14ac:dyDescent="0.25">
      <c r="A35" s="89"/>
      <c r="B35" s="84"/>
      <c r="C35" s="84"/>
    </row>
    <row r="36" spans="1:3" x14ac:dyDescent="0.25">
      <c r="A36" s="89"/>
      <c r="B36" s="84"/>
      <c r="C36" s="84"/>
    </row>
    <row r="37" spans="1:3" x14ac:dyDescent="0.25">
      <c r="A37" s="89"/>
      <c r="B37" s="84"/>
      <c r="C37" s="84"/>
    </row>
    <row r="38" spans="1:3" x14ac:dyDescent="0.25">
      <c r="A38" s="89"/>
      <c r="B38" s="84"/>
      <c r="C38" s="84"/>
    </row>
    <row r="39" spans="1:3" x14ac:dyDescent="0.25">
      <c r="A39" s="89"/>
      <c r="B39" s="84"/>
      <c r="C39" s="84"/>
    </row>
    <row r="40" spans="1:3" x14ac:dyDescent="0.25">
      <c r="A40" s="89"/>
      <c r="B40" s="84"/>
      <c r="C40" s="84"/>
    </row>
    <row r="41" spans="1:3" x14ac:dyDescent="0.25">
      <c r="A41" s="89"/>
      <c r="B41" s="84"/>
      <c r="C41" s="84"/>
    </row>
    <row r="42" spans="1:3" x14ac:dyDescent="0.25">
      <c r="A42" s="89"/>
      <c r="B42" s="84"/>
      <c r="C42" s="84"/>
    </row>
    <row r="43" spans="1:3" x14ac:dyDescent="0.25">
      <c r="A43" s="89"/>
      <c r="B43" s="84"/>
      <c r="C43" s="84"/>
    </row>
    <row r="44" spans="1:3" x14ac:dyDescent="0.25">
      <c r="A44" s="89"/>
      <c r="B44" s="84"/>
      <c r="C44" s="84"/>
    </row>
    <row r="45" spans="1:3" x14ac:dyDescent="0.25">
      <c r="A45" s="89"/>
      <c r="B45" s="84"/>
      <c r="C45" s="84"/>
    </row>
    <row r="46" spans="1:3" x14ac:dyDescent="0.25">
      <c r="A46" s="89"/>
      <c r="B46" s="84"/>
      <c r="C46" s="84"/>
    </row>
    <row r="47" spans="1:3" x14ac:dyDescent="0.25">
      <c r="A47" s="89"/>
      <c r="B47" s="84"/>
      <c r="C47" s="84"/>
    </row>
    <row r="48" spans="1:3" x14ac:dyDescent="0.25">
      <c r="A48" s="89"/>
      <c r="B48" s="84"/>
      <c r="C48" s="84"/>
    </row>
    <row r="49" spans="1:3" x14ac:dyDescent="0.25">
      <c r="A49" s="89"/>
      <c r="B49" s="84"/>
      <c r="C49" s="84"/>
    </row>
    <row r="50" spans="1:3" x14ac:dyDescent="0.25">
      <c r="A50" s="89"/>
      <c r="B50" s="84"/>
      <c r="C50" s="84"/>
    </row>
    <row r="51" spans="1:3" x14ac:dyDescent="0.25">
      <c r="A51" s="89"/>
      <c r="B51" s="84"/>
      <c r="C51" s="84"/>
    </row>
    <row r="52" spans="1:3" x14ac:dyDescent="0.25">
      <c r="A52" s="89"/>
      <c r="B52" s="84"/>
      <c r="C52" s="84"/>
    </row>
    <row r="53" spans="1:3" x14ac:dyDescent="0.25">
      <c r="A53" s="89"/>
      <c r="B53" s="84"/>
      <c r="C53" s="84"/>
    </row>
    <row r="54" spans="1:3" x14ac:dyDescent="0.25">
      <c r="A54" s="89"/>
      <c r="B54" s="84"/>
      <c r="C54" s="84"/>
    </row>
    <row r="55" spans="1:3" x14ac:dyDescent="0.25">
      <c r="A55" s="89"/>
      <c r="B55" s="84"/>
      <c r="C55" s="84"/>
    </row>
    <row r="56" spans="1:3" x14ac:dyDescent="0.25">
      <c r="A56" s="89"/>
      <c r="B56" s="84"/>
      <c r="C56" s="84"/>
    </row>
    <row r="57" spans="1:3" x14ac:dyDescent="0.25">
      <c r="A57" s="89"/>
      <c r="B57" s="84"/>
      <c r="C57" s="84"/>
    </row>
    <row r="58" spans="1:3" x14ac:dyDescent="0.25">
      <c r="A58" s="89"/>
      <c r="B58" s="84"/>
      <c r="C58" s="84"/>
    </row>
    <row r="59" spans="1:3" x14ac:dyDescent="0.25">
      <c r="A59" s="89"/>
      <c r="B59" s="84"/>
      <c r="C59" s="84"/>
    </row>
    <row r="60" spans="1:3" x14ac:dyDescent="0.25">
      <c r="A60" s="89"/>
      <c r="B60" s="84"/>
      <c r="C60" s="84"/>
    </row>
    <row r="61" spans="1:3" x14ac:dyDescent="0.25">
      <c r="A61" s="89"/>
      <c r="B61" s="84"/>
      <c r="C61" s="84"/>
    </row>
    <row r="62" spans="1:3" x14ac:dyDescent="0.25">
      <c r="A62" s="89"/>
      <c r="B62" s="84"/>
      <c r="C62" s="84"/>
    </row>
    <row r="63" spans="1:3" x14ac:dyDescent="0.25">
      <c r="A63" s="89"/>
      <c r="B63" s="84"/>
      <c r="C63" s="84"/>
    </row>
    <row r="64" spans="1:3" x14ac:dyDescent="0.25">
      <c r="A64" s="89"/>
      <c r="B64" s="84"/>
      <c r="C64" s="84"/>
    </row>
    <row r="65" spans="1:3" x14ac:dyDescent="0.25">
      <c r="A65" s="89"/>
      <c r="B65" s="84"/>
      <c r="C65" s="84"/>
    </row>
    <row r="66" spans="1:3" x14ac:dyDescent="0.25">
      <c r="A66" s="89"/>
      <c r="B66" s="84"/>
      <c r="C66" s="84"/>
    </row>
    <row r="67" spans="1:3" x14ac:dyDescent="0.25">
      <c r="A67" s="89"/>
      <c r="B67" s="84"/>
      <c r="C67" s="84"/>
    </row>
    <row r="68" spans="1:3" ht="15.75" thickBot="1" x14ac:dyDescent="0.3">
      <c r="A68" s="90"/>
      <c r="B68" s="85"/>
      <c r="C68" s="85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RecordKeeping</vt:lpstr>
      <vt:lpstr>Reporting</vt:lpstr>
      <vt:lpstr>Burden Summary</vt:lpstr>
      <vt:lpstr>Notes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lywilliams</cp:lastModifiedBy>
  <cp:lastPrinted>2013-02-19T12:38:42Z</cp:lastPrinted>
  <dcterms:created xsi:type="dcterms:W3CDTF">2011-04-25T16:43:00Z</dcterms:created>
  <dcterms:modified xsi:type="dcterms:W3CDTF">2013-08-27T18:11:01Z</dcterms:modified>
</cp:coreProperties>
</file>