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Kerwin\Desktop\ICRAS Packages\1684\1\"/>
    </mc:Choice>
  </mc:AlternateContent>
  <bookViews>
    <workbookView xWindow="0" yWindow="0" windowWidth="11490" windowHeight="4755"/>
  </bookViews>
  <sheets>
    <sheet name="Instructions" sheetId="10" r:id="rId1"/>
    <sheet name="Submission Template" sheetId="1" r:id="rId2"/>
    <sheet name="Calculations" sheetId="8" r:id="rId3"/>
    <sheet name="Notes" sheetId="11" r:id="rId4"/>
  </sheets>
  <definedNames>
    <definedName name="canbeinvalid">'Submission Template'!$BE$34:$BE$35</definedName>
    <definedName name="final">'Submission Template'!$AZ$50:$AZ$51</definedName>
    <definedName name="_xlnm.Print_Area" localSheetId="2">Calculations!$A$1:$BE$129</definedName>
    <definedName name="_xlnm.Print_Area" localSheetId="0">Instructions!$A$1:$R$262</definedName>
    <definedName name="_xlnm.Print_Area" localSheetId="3">Notes!$B$1:$O$71</definedName>
    <definedName name="_xlnm.Print_Area" localSheetId="1">'Submission Template'!$A$1:$AC$125</definedName>
    <definedName name="RESULTTYPE">'Submission Template'!$AX$50:$AX$51</definedName>
    <definedName name="YESNO">'Submission Template'!$BA$39:$BA$40</definedName>
  </definedNames>
  <calcPr calcId="152511"/>
</workbook>
</file>

<file path=xl/calcChain.xml><?xml version="1.0" encoding="utf-8"?>
<calcChain xmlns="http://schemas.openxmlformats.org/spreadsheetml/2006/main">
  <c r="N35" i="1" l="1"/>
  <c r="V26" i="1"/>
  <c r="DB21" i="8" s="1"/>
  <c r="Z26" i="1"/>
  <c r="DB23" i="8" s="1"/>
  <c r="U26" i="1"/>
  <c r="DB17" i="8" s="1"/>
  <c r="P26" i="1"/>
  <c r="DB25" i="8" s="1"/>
  <c r="K26" i="1"/>
  <c r="DB19" i="8" s="1"/>
  <c r="BC34" i="1" l="1"/>
  <c r="BB36" i="1"/>
  <c r="R13" i="1"/>
  <c r="CB21" i="8"/>
  <c r="AC123" i="1" l="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BB27" i="1" l="1"/>
  <c r="BA36" i="1" s="1"/>
  <c r="BB26" i="1"/>
  <c r="BK31" i="8"/>
  <c r="BA34" i="1" l="1"/>
  <c r="BB34" i="1"/>
  <c r="G128" i="8"/>
  <c r="K128" i="8" s="1"/>
  <c r="G122" i="8"/>
  <c r="K122" i="8" s="1"/>
  <c r="G114" i="8"/>
  <c r="K114" i="8" s="1"/>
  <c r="G106" i="8"/>
  <c r="K106" i="8" s="1"/>
  <c r="G98" i="8"/>
  <c r="K98" i="8" s="1"/>
  <c r="G90" i="8"/>
  <c r="K90" i="8" s="1"/>
  <c r="G82" i="8"/>
  <c r="K82" i="8" s="1"/>
  <c r="G74" i="8"/>
  <c r="K74" i="8" s="1"/>
  <c r="G68" i="8"/>
  <c r="K68" i="8" s="1"/>
  <c r="G64" i="8"/>
  <c r="K64" i="8" s="1"/>
  <c r="G60" i="8"/>
  <c r="K60" i="8" s="1"/>
  <c r="G56" i="8"/>
  <c r="K56" i="8" s="1"/>
  <c r="G52" i="8"/>
  <c r="K52" i="8" s="1"/>
  <c r="G48" i="8"/>
  <c r="K48" i="8" s="1"/>
  <c r="G129" i="8"/>
  <c r="K129" i="8" s="1"/>
  <c r="G125" i="8"/>
  <c r="K125" i="8" s="1"/>
  <c r="G121" i="8"/>
  <c r="K121" i="8" s="1"/>
  <c r="G117" i="8"/>
  <c r="K117" i="8" s="1"/>
  <c r="G113" i="8"/>
  <c r="K113" i="8" s="1"/>
  <c r="G109" i="8"/>
  <c r="K109" i="8" s="1"/>
  <c r="G105" i="8"/>
  <c r="K105" i="8" s="1"/>
  <c r="G101" i="8"/>
  <c r="K101" i="8" s="1"/>
  <c r="G97" i="8"/>
  <c r="K97" i="8" s="1"/>
  <c r="G93" i="8"/>
  <c r="K93" i="8" s="1"/>
  <c r="G89" i="8"/>
  <c r="K89" i="8" s="1"/>
  <c r="G85" i="8"/>
  <c r="K85" i="8" s="1"/>
  <c r="G81" i="8"/>
  <c r="K81" i="8" s="1"/>
  <c r="G77" i="8"/>
  <c r="K77" i="8" s="1"/>
  <c r="G73" i="8"/>
  <c r="K73" i="8" s="1"/>
  <c r="G69" i="8"/>
  <c r="K69" i="8" s="1"/>
  <c r="G65" i="8"/>
  <c r="K65" i="8" s="1"/>
  <c r="G61" i="8"/>
  <c r="K61" i="8" s="1"/>
  <c r="G57" i="8"/>
  <c r="K57" i="8" s="1"/>
  <c r="G53" i="8"/>
  <c r="K53" i="8" s="1"/>
  <c r="G49" i="8"/>
  <c r="K49" i="8" s="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8" i="1"/>
  <c r="BD67" i="1"/>
  <c r="BD66" i="1"/>
  <c r="BD65" i="1"/>
  <c r="BD64" i="1"/>
  <c r="BD63" i="1"/>
  <c r="BD62" i="1"/>
  <c r="BD61"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AW123" i="1"/>
  <c r="AW122" i="1"/>
  <c r="AW121" i="1"/>
  <c r="AW120" i="1"/>
  <c r="AW119" i="1"/>
  <c r="AW118" i="1"/>
  <c r="AW117" i="1"/>
  <c r="AW116" i="1"/>
  <c r="AW115" i="1"/>
  <c r="AW114" i="1"/>
  <c r="AW113" i="1"/>
  <c r="AW112" i="1"/>
  <c r="AW111" i="1"/>
  <c r="AW110" i="1"/>
  <c r="AW109" i="1"/>
  <c r="AW108" i="1"/>
  <c r="AW107" i="1"/>
  <c r="AW106" i="1"/>
  <c r="AW105" i="1"/>
  <c r="AW104" i="1"/>
  <c r="AW103" i="1"/>
  <c r="AW102" i="1"/>
  <c r="AW101" i="1"/>
  <c r="AW100" i="1"/>
  <c r="AW99" i="1"/>
  <c r="AW98" i="1"/>
  <c r="AW97" i="1"/>
  <c r="AW96" i="1"/>
  <c r="AW95" i="1"/>
  <c r="AW94" i="1"/>
  <c r="AW93" i="1"/>
  <c r="AW92" i="1"/>
  <c r="AW91"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2" i="1"/>
  <c r="AW61" i="1"/>
  <c r="AW60" i="1"/>
  <c r="AW59" i="1"/>
  <c r="AW58" i="1"/>
  <c r="AW57" i="1"/>
  <c r="AW56" i="1"/>
  <c r="AW55" i="1"/>
  <c r="AW54" i="1"/>
  <c r="AW53" i="1"/>
  <c r="AW52" i="1"/>
  <c r="AW51" i="1"/>
  <c r="AW50" i="1"/>
  <c r="AW49" i="1"/>
  <c r="AW48" i="1"/>
  <c r="AW47" i="1"/>
  <c r="AW46" i="1"/>
  <c r="AW45" i="1"/>
  <c r="AW44" i="1"/>
  <c r="AW43" i="1"/>
  <c r="AW42" i="1"/>
  <c r="AW41" i="1"/>
  <c r="AW40" i="1"/>
  <c r="AW39" i="1"/>
  <c r="AW38" i="1"/>
  <c r="AW37" i="1"/>
  <c r="AW36" i="1"/>
  <c r="AW35" i="1"/>
  <c r="AW3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6" i="1"/>
  <c r="AU45" i="1"/>
  <c r="AU44" i="1"/>
  <c r="AU43" i="1"/>
  <c r="AU42" i="1"/>
  <c r="AU41" i="1"/>
  <c r="AU40" i="1"/>
  <c r="AU39" i="1"/>
  <c r="AU38" i="1"/>
  <c r="AU37" i="1"/>
  <c r="AU36" i="1"/>
  <c r="AU35" i="1"/>
  <c r="AU34" i="1"/>
  <c r="AT123" i="1"/>
  <c r="AT122" i="1"/>
  <c r="AT121" i="1"/>
  <c r="AT120" i="1"/>
  <c r="AT119" i="1"/>
  <c r="AT118" i="1"/>
  <c r="AT117" i="1"/>
  <c r="AT116" i="1"/>
  <c r="AT115" i="1"/>
  <c r="AT114" i="1"/>
  <c r="AT113" i="1"/>
  <c r="AT112" i="1"/>
  <c r="AT111" i="1"/>
  <c r="AT110" i="1"/>
  <c r="AT109" i="1"/>
  <c r="AT108" i="1"/>
  <c r="AT107" i="1"/>
  <c r="AT106" i="1"/>
  <c r="AT105" i="1"/>
  <c r="AT104" i="1"/>
  <c r="AT103" i="1"/>
  <c r="AT102" i="1"/>
  <c r="AT101" i="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72" i="1"/>
  <c r="AT71" i="1"/>
  <c r="AT70" i="1"/>
  <c r="AT69" i="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BH123" i="1"/>
  <c r="BH122" i="1"/>
  <c r="BH121" i="1"/>
  <c r="BH120" i="1"/>
  <c r="BH119" i="1"/>
  <c r="BH118" i="1"/>
  <c r="BH117" i="1"/>
  <c r="BH116" i="1"/>
  <c r="BH115" i="1"/>
  <c r="BH114" i="1"/>
  <c r="BH113" i="1"/>
  <c r="BH112" i="1"/>
  <c r="BH111" i="1"/>
  <c r="BH110" i="1"/>
  <c r="BH109" i="1"/>
  <c r="BH108" i="1"/>
  <c r="BH107" i="1"/>
  <c r="BH106" i="1"/>
  <c r="BH105" i="1"/>
  <c r="BH104" i="1"/>
  <c r="BH103" i="1"/>
  <c r="BH102" i="1"/>
  <c r="BH101" i="1"/>
  <c r="BH100" i="1"/>
  <c r="BH99" i="1"/>
  <c r="BH98" i="1"/>
  <c r="BH97" i="1"/>
  <c r="BH96" i="1"/>
  <c r="BH95" i="1"/>
  <c r="BH94" i="1"/>
  <c r="BH93" i="1"/>
  <c r="BH92" i="1"/>
  <c r="BH91" i="1"/>
  <c r="BH90" i="1"/>
  <c r="BH89" i="1"/>
  <c r="BH88" i="1"/>
  <c r="BH87" i="1"/>
  <c r="BH86" i="1"/>
  <c r="BH85" i="1"/>
  <c r="BH84" i="1"/>
  <c r="BH83" i="1"/>
  <c r="BH82" i="1"/>
  <c r="BH81" i="1"/>
  <c r="BH80" i="1"/>
  <c r="BH79" i="1"/>
  <c r="BH78" i="1"/>
  <c r="BH77" i="1"/>
  <c r="BH76" i="1"/>
  <c r="BH75" i="1"/>
  <c r="BH74" i="1"/>
  <c r="BH73" i="1"/>
  <c r="BH72" i="1"/>
  <c r="BH71" i="1"/>
  <c r="BH70" i="1"/>
  <c r="BH69" i="1"/>
  <c r="BH68" i="1"/>
  <c r="BH67" i="1"/>
  <c r="BH66" i="1"/>
  <c r="BH65" i="1"/>
  <c r="BH64" i="1"/>
  <c r="BH63" i="1"/>
  <c r="BH62" i="1"/>
  <c r="BH61" i="1"/>
  <c r="BH60" i="1"/>
  <c r="BH59" i="1"/>
  <c r="BH58" i="1"/>
  <c r="BH57" i="1"/>
  <c r="BH56" i="1"/>
  <c r="BH55" i="1"/>
  <c r="BH54" i="1"/>
  <c r="BH53" i="1"/>
  <c r="BH52" i="1"/>
  <c r="BH51" i="1"/>
  <c r="BH50" i="1"/>
  <c r="BH49" i="1"/>
  <c r="BH48" i="1"/>
  <c r="BH47" i="1"/>
  <c r="BH46" i="1"/>
  <c r="BH45" i="1"/>
  <c r="BH44" i="1"/>
  <c r="BH43" i="1"/>
  <c r="BH42" i="1"/>
  <c r="BH41" i="1"/>
  <c r="BH40" i="1"/>
  <c r="BH39" i="1"/>
  <c r="BH38" i="1"/>
  <c r="BH37" i="1"/>
  <c r="BH36" i="1"/>
  <c r="BH35" i="1"/>
  <c r="DF41" i="8"/>
  <c r="BK30" i="8"/>
  <c r="Q13" i="1"/>
  <c r="BW123" i="1"/>
  <c r="BR129" i="8" s="1"/>
  <c r="BW122" i="1"/>
  <c r="BW121" i="1"/>
  <c r="BR127" i="8" s="1"/>
  <c r="BW120" i="1"/>
  <c r="BW119" i="1"/>
  <c r="BR125" i="8" s="1"/>
  <c r="BW118" i="1"/>
  <c r="BR124" i="8" s="1"/>
  <c r="BW117" i="1"/>
  <c r="BR123" i="8" s="1"/>
  <c r="BW116" i="1"/>
  <c r="BW115" i="1"/>
  <c r="BR121" i="8" s="1"/>
  <c r="BW114" i="1"/>
  <c r="BR120" i="8" s="1"/>
  <c r="BW113" i="1"/>
  <c r="BR119" i="8" s="1"/>
  <c r="BW112" i="1"/>
  <c r="BW111" i="1"/>
  <c r="BR117" i="8" s="1"/>
  <c r="BW110" i="1"/>
  <c r="BR116" i="8" s="1"/>
  <c r="BW109" i="1"/>
  <c r="BR115" i="8" s="1"/>
  <c r="BW108" i="1"/>
  <c r="BW107" i="1"/>
  <c r="BR113" i="8" s="1"/>
  <c r="BW106" i="1"/>
  <c r="BW105" i="1"/>
  <c r="BR111" i="8" s="1"/>
  <c r="BW104" i="1"/>
  <c r="BW103" i="1"/>
  <c r="BR109" i="8" s="1"/>
  <c r="BW102" i="1"/>
  <c r="BR108" i="8" s="1"/>
  <c r="BW101" i="1"/>
  <c r="BR107" i="8" s="1"/>
  <c r="BW100" i="1"/>
  <c r="BW99" i="1"/>
  <c r="BR105" i="8" s="1"/>
  <c r="BW98" i="1"/>
  <c r="BR104" i="8" s="1"/>
  <c r="BW97" i="1"/>
  <c r="BR103" i="8" s="1"/>
  <c r="BW96" i="1"/>
  <c r="BR102" i="8" s="1"/>
  <c r="BW95" i="1"/>
  <c r="BR101" i="8" s="1"/>
  <c r="BW94" i="1"/>
  <c r="BR100" i="8" s="1"/>
  <c r="BW93" i="1"/>
  <c r="BR99" i="8" s="1"/>
  <c r="BW92" i="1"/>
  <c r="BR98" i="8" s="1"/>
  <c r="BW91" i="1"/>
  <c r="BR97" i="8" s="1"/>
  <c r="BW90" i="1"/>
  <c r="BW89" i="1"/>
  <c r="BR95" i="8" s="1"/>
  <c r="BW88" i="1"/>
  <c r="BR94" i="8" s="1"/>
  <c r="BW87" i="1"/>
  <c r="BR93" i="8" s="1"/>
  <c r="BW86" i="1"/>
  <c r="BW85" i="1"/>
  <c r="BR91" i="8" s="1"/>
  <c r="BW84" i="1"/>
  <c r="BR90" i="8" s="1"/>
  <c r="BW83" i="1"/>
  <c r="BR89" i="8" s="1"/>
  <c r="BW82" i="1"/>
  <c r="BR88" i="8" s="1"/>
  <c r="BW81" i="1"/>
  <c r="BR87" i="8" s="1"/>
  <c r="BW80" i="1"/>
  <c r="BR86" i="8" s="1"/>
  <c r="BW79" i="1"/>
  <c r="BR85" i="8" s="1"/>
  <c r="BW78" i="1"/>
  <c r="BW77" i="1"/>
  <c r="BR83" i="8" s="1"/>
  <c r="BW76" i="1"/>
  <c r="BW75" i="1"/>
  <c r="BR81" i="8" s="1"/>
  <c r="BW74" i="1"/>
  <c r="CJ80" i="8" s="1"/>
  <c r="BW73" i="1"/>
  <c r="BR79" i="8" s="1"/>
  <c r="BW72" i="1"/>
  <c r="BW71" i="1"/>
  <c r="BR77" i="8" s="1"/>
  <c r="BW70" i="1"/>
  <c r="BR76" i="8" s="1"/>
  <c r="BW69" i="1"/>
  <c r="BR75" i="8" s="1"/>
  <c r="BW68" i="1"/>
  <c r="BW67" i="1"/>
  <c r="BR73" i="8" s="1"/>
  <c r="BW66" i="1"/>
  <c r="BW65" i="1"/>
  <c r="BR71" i="8" s="1"/>
  <c r="BW64" i="1"/>
  <c r="BR70" i="8" s="1"/>
  <c r="BW63" i="1"/>
  <c r="BR69" i="8" s="1"/>
  <c r="BW62" i="1"/>
  <c r="BW61" i="1"/>
  <c r="BR67" i="8" s="1"/>
  <c r="BW60" i="1"/>
  <c r="BR66" i="8" s="1"/>
  <c r="BW59" i="1"/>
  <c r="BR65" i="8" s="1"/>
  <c r="BW58" i="1"/>
  <c r="BR64" i="8" s="1"/>
  <c r="BW57" i="1"/>
  <c r="BR63" i="8" s="1"/>
  <c r="BW56" i="1"/>
  <c r="BR62" i="8" s="1"/>
  <c r="BW55" i="1"/>
  <c r="BR61" i="8" s="1"/>
  <c r="BW54" i="1"/>
  <c r="BR60" i="8" s="1"/>
  <c r="BV123" i="1"/>
  <c r="BV122" i="1"/>
  <c r="BQ128" i="8" s="1"/>
  <c r="BV121" i="1"/>
  <c r="BQ127" i="8" s="1"/>
  <c r="BV120" i="1"/>
  <c r="BV119" i="1"/>
  <c r="BV118" i="1"/>
  <c r="BQ124" i="8" s="1"/>
  <c r="BV117" i="1"/>
  <c r="BQ123" i="8" s="1"/>
  <c r="BV116" i="1"/>
  <c r="BQ122" i="8" s="1"/>
  <c r="BV115" i="1"/>
  <c r="BQ121" i="8" s="1"/>
  <c r="BV114" i="1"/>
  <c r="BV113" i="1"/>
  <c r="BQ119" i="8" s="1"/>
  <c r="BV112" i="1"/>
  <c r="BV111" i="1"/>
  <c r="BQ117" i="8" s="1"/>
  <c r="BV110" i="1"/>
  <c r="CI116" i="8" s="1"/>
  <c r="BV109" i="1"/>
  <c r="BQ115" i="8" s="1"/>
  <c r="BV108" i="1"/>
  <c r="BV107" i="1"/>
  <c r="BQ113" i="8" s="1"/>
  <c r="BV106" i="1"/>
  <c r="BV105" i="1"/>
  <c r="BV104" i="1"/>
  <c r="BV103" i="1"/>
  <c r="BQ109" i="8" s="1"/>
  <c r="BV102" i="1"/>
  <c r="BV101" i="1"/>
  <c r="BQ107" i="8" s="1"/>
  <c r="BV100" i="1"/>
  <c r="BQ106" i="8" s="1"/>
  <c r="BV99" i="1"/>
  <c r="BQ105" i="8" s="1"/>
  <c r="BV98" i="1"/>
  <c r="BQ104" i="8" s="1"/>
  <c r="BV97" i="1"/>
  <c r="BV96" i="1"/>
  <c r="BV95" i="1"/>
  <c r="BQ101" i="8" s="1"/>
  <c r="BV94" i="1"/>
  <c r="BV93" i="1"/>
  <c r="BQ99" i="8" s="1"/>
  <c r="BV92" i="1"/>
  <c r="BQ98" i="8" s="1"/>
  <c r="BV91" i="1"/>
  <c r="BQ97" i="8" s="1"/>
  <c r="BV90" i="1"/>
  <c r="BV89" i="1"/>
  <c r="BQ95" i="8" s="1"/>
  <c r="BV88" i="1"/>
  <c r="BV87" i="1"/>
  <c r="BQ93" i="8" s="1"/>
  <c r="BV86" i="1"/>
  <c r="BQ92" i="8" s="1"/>
  <c r="BV85" i="1"/>
  <c r="BQ91" i="8" s="1"/>
  <c r="BV84" i="1"/>
  <c r="BQ90" i="8" s="1"/>
  <c r="BV83" i="1"/>
  <c r="BV82" i="1"/>
  <c r="BV81" i="1"/>
  <c r="BQ87" i="8" s="1"/>
  <c r="BV80" i="1"/>
  <c r="BQ86" i="8" s="1"/>
  <c r="BV79" i="1"/>
  <c r="BV78" i="1"/>
  <c r="CI84" i="8" s="1"/>
  <c r="BV77" i="1"/>
  <c r="BQ83" i="8" s="1"/>
  <c r="BV76" i="1"/>
  <c r="BQ82" i="8" s="1"/>
  <c r="BV75" i="1"/>
  <c r="BQ81" i="8" s="1"/>
  <c r="BV74" i="1"/>
  <c r="BQ80" i="8" s="1"/>
  <c r="BV73" i="1"/>
  <c r="BQ79" i="8" s="1"/>
  <c r="BV72" i="1"/>
  <c r="BV71" i="1"/>
  <c r="BV70" i="1"/>
  <c r="BV69" i="1"/>
  <c r="BV68" i="1"/>
  <c r="BQ74" i="8" s="1"/>
  <c r="BV67" i="1"/>
  <c r="BV66" i="1"/>
  <c r="BV65" i="1"/>
  <c r="BQ71" i="8" s="1"/>
  <c r="BV64" i="1"/>
  <c r="CI70" i="8" s="1"/>
  <c r="BV63" i="1"/>
  <c r="BQ69" i="8" s="1"/>
  <c r="BV62" i="1"/>
  <c r="BV61" i="1"/>
  <c r="BQ67" i="8" s="1"/>
  <c r="BV60" i="1"/>
  <c r="BQ66" i="8" s="1"/>
  <c r="BV59" i="1"/>
  <c r="BV58" i="1"/>
  <c r="BV57" i="1"/>
  <c r="BQ63" i="8" s="1"/>
  <c r="BV56" i="1"/>
  <c r="BV55" i="1"/>
  <c r="BQ61" i="8" s="1"/>
  <c r="BV54" i="1"/>
  <c r="BO20" i="8"/>
  <c r="BN20" i="8"/>
  <c r="X52" i="1"/>
  <c r="BW52" i="1" s="1"/>
  <c r="BR58" i="8" s="1"/>
  <c r="X50" i="1"/>
  <c r="BW50" i="1" s="1"/>
  <c r="BR56" i="8" s="1"/>
  <c r="X48" i="1"/>
  <c r="BW48" i="1" s="1"/>
  <c r="BR54" i="8" s="1"/>
  <c r="X46" i="1"/>
  <c r="BW46" i="1" s="1"/>
  <c r="BR52" i="8" s="1"/>
  <c r="X44" i="1"/>
  <c r="BW44" i="1" s="1"/>
  <c r="BR50" i="8" s="1"/>
  <c r="X42" i="1"/>
  <c r="BW42" i="1" s="1"/>
  <c r="BR48" i="8" s="1"/>
  <c r="X36" i="1"/>
  <c r="BW36" i="1" s="1"/>
  <c r="X34" i="1"/>
  <c r="BW34" i="1" s="1"/>
  <c r="BR40" i="8" s="1"/>
  <c r="S52" i="1"/>
  <c r="BV52" i="1" s="1"/>
  <c r="BQ58" i="8" s="1"/>
  <c r="S50" i="1"/>
  <c r="BV50" i="1" s="1"/>
  <c r="BQ56" i="8" s="1"/>
  <c r="S48" i="1"/>
  <c r="BV48" i="1" s="1"/>
  <c r="BQ54" i="8" s="1"/>
  <c r="S46" i="1"/>
  <c r="BV46" i="1" s="1"/>
  <c r="BQ52" i="8" s="1"/>
  <c r="S44" i="1"/>
  <c r="BV44" i="1" s="1"/>
  <c r="BQ50" i="8" s="1"/>
  <c r="S42" i="1"/>
  <c r="BV42" i="1" s="1"/>
  <c r="BQ48" i="8" s="1"/>
  <c r="S36" i="1"/>
  <c r="BV36" i="1" s="1"/>
  <c r="BQ42" i="8" s="1"/>
  <c r="S34" i="1"/>
  <c r="BV34" i="1" s="1"/>
  <c r="BQ40" i="8" s="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AC52" i="1"/>
  <c r="BX52" i="1" s="1"/>
  <c r="AC50" i="1"/>
  <c r="BX50" i="1" s="1"/>
  <c r="AC48" i="1"/>
  <c r="BX48" i="1" s="1"/>
  <c r="AC46" i="1"/>
  <c r="BX46" i="1" s="1"/>
  <c r="AC44" i="1"/>
  <c r="BX44" i="1" s="1"/>
  <c r="AC42" i="1"/>
  <c r="BX42" i="1" s="1"/>
  <c r="AC36" i="1"/>
  <c r="BX36" i="1" s="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C34" i="1"/>
  <c r="BX34" i="1" s="1"/>
  <c r="AA3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BB42" i="1"/>
  <c r="BB41" i="1"/>
  <c r="BB40" i="1"/>
  <c r="BB39" i="1"/>
  <c r="S29" i="1"/>
  <c r="S40" i="1" s="1"/>
  <c r="BV40" i="1" s="1"/>
  <c r="AC29" i="1"/>
  <c r="AC38" i="1" s="1"/>
  <c r="BX38" i="1" s="1"/>
  <c r="CQ44" i="8" s="1"/>
  <c r="X29" i="1"/>
  <c r="X41" i="1" s="1"/>
  <c r="BW41" i="1" s="1"/>
  <c r="D32" i="8"/>
  <c r="D31" i="8"/>
  <c r="BR24" i="8"/>
  <c r="BK21" i="8"/>
  <c r="BK22" i="8" s="1"/>
  <c r="BK23" i="8"/>
  <c r="BL23" i="8"/>
  <c r="BM20" i="8"/>
  <c r="BP20" i="8"/>
  <c r="BT44" i="1"/>
  <c r="BT46" i="1"/>
  <c r="BT48" i="1"/>
  <c r="BT50" i="1"/>
  <c r="BT52" i="1"/>
  <c r="BT54" i="1"/>
  <c r="BT55" i="1"/>
  <c r="BT56" i="1"/>
  <c r="BT57" i="1"/>
  <c r="BT58" i="1"/>
  <c r="BT59" i="1"/>
  <c r="BT60" i="1"/>
  <c r="BT61" i="1"/>
  <c r="BT62" i="1"/>
  <c r="BT63" i="1"/>
  <c r="BT64" i="1"/>
  <c r="BT65" i="1"/>
  <c r="BT66" i="1"/>
  <c r="BT67" i="1"/>
  <c r="BT68" i="1"/>
  <c r="BT69" i="1"/>
  <c r="BT70" i="1"/>
  <c r="BT71" i="1"/>
  <c r="BT72" i="1"/>
  <c r="BT73" i="1"/>
  <c r="BT74" i="1"/>
  <c r="BT75" i="1"/>
  <c r="BT76" i="1"/>
  <c r="BT77" i="1"/>
  <c r="BT78" i="1"/>
  <c r="BT79" i="1"/>
  <c r="BT80" i="1"/>
  <c r="BT81" i="1"/>
  <c r="BT82" i="1"/>
  <c r="BT83" i="1"/>
  <c r="BT84" i="1"/>
  <c r="BT85" i="1"/>
  <c r="BT86" i="1"/>
  <c r="BT87" i="1"/>
  <c r="BT88" i="1"/>
  <c r="BT89" i="1"/>
  <c r="BT90" i="1"/>
  <c r="BT91" i="1"/>
  <c r="BT92" i="1"/>
  <c r="BT93" i="1"/>
  <c r="BT94" i="1"/>
  <c r="BT95" i="1"/>
  <c r="BT96" i="1"/>
  <c r="BT97" i="1"/>
  <c r="BT98" i="1"/>
  <c r="BT99" i="1"/>
  <c r="BT100" i="1"/>
  <c r="BT101" i="1"/>
  <c r="BT102" i="1"/>
  <c r="BT103" i="1"/>
  <c r="BT104" i="1"/>
  <c r="BT105" i="1"/>
  <c r="BT106" i="1"/>
  <c r="BT107" i="1"/>
  <c r="BT108" i="1"/>
  <c r="BT109" i="1"/>
  <c r="BT110" i="1"/>
  <c r="BT111" i="1"/>
  <c r="BT112" i="1"/>
  <c r="BT113" i="1"/>
  <c r="BT114" i="1"/>
  <c r="BT115" i="1"/>
  <c r="BT116" i="1"/>
  <c r="BT117" i="1"/>
  <c r="BT118" i="1"/>
  <c r="BT119" i="1"/>
  <c r="BT120" i="1"/>
  <c r="BT121" i="1"/>
  <c r="BT122" i="1"/>
  <c r="BT123" i="1"/>
  <c r="N36" i="1"/>
  <c r="BU36" i="1" s="1"/>
  <c r="N42" i="1"/>
  <c r="N44" i="1"/>
  <c r="N46" i="1"/>
  <c r="N48" i="1"/>
  <c r="N50" i="1"/>
  <c r="N52" i="1"/>
  <c r="N34" i="1"/>
  <c r="BU34" i="1" s="1"/>
  <c r="BP40" i="8" s="1"/>
  <c r="BJ36" i="1"/>
  <c r="BT36" i="1"/>
  <c r="BJ39" i="1"/>
  <c r="BT39" i="1" s="1"/>
  <c r="BJ35" i="1"/>
  <c r="BT35" i="1" s="1"/>
  <c r="BJ82" i="1"/>
  <c r="BJ83" i="1"/>
  <c r="BJ84" i="1"/>
  <c r="BJ85" i="1"/>
  <c r="R18" i="1"/>
  <c r="R19" i="1"/>
  <c r="BJ41" i="1"/>
  <c r="BT41" i="1" s="1"/>
  <c r="BJ44" i="1"/>
  <c r="BJ42" i="1"/>
  <c r="BT42" i="1"/>
  <c r="BJ43" i="1"/>
  <c r="BT43" i="1" s="1"/>
  <c r="BJ45" i="1"/>
  <c r="BT45" i="1" s="1"/>
  <c r="BJ46" i="1"/>
  <c r="BJ47" i="1"/>
  <c r="BT47" i="1" s="1"/>
  <c r="BJ48" i="1"/>
  <c r="BJ49" i="1"/>
  <c r="BT49" i="1" s="1"/>
  <c r="BJ50" i="1"/>
  <c r="BJ51" i="1"/>
  <c r="BT51" i="1" s="1"/>
  <c r="BJ52" i="1"/>
  <c r="BJ53" i="1"/>
  <c r="BT53" i="1" s="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U42" i="1"/>
  <c r="BP48" i="8" s="1"/>
  <c r="BU44" i="1"/>
  <c r="BP50" i="8" s="1"/>
  <c r="BU46" i="1"/>
  <c r="BP52" i="8" s="1"/>
  <c r="BU48" i="1"/>
  <c r="BP54" i="8" s="1"/>
  <c r="BU50" i="1"/>
  <c r="BP56" i="8" s="1"/>
  <c r="BU52" i="1"/>
  <c r="BP58" i="8" s="1"/>
  <c r="BU54" i="1"/>
  <c r="BU55" i="1"/>
  <c r="CH61" i="8" s="1"/>
  <c r="BU56" i="1"/>
  <c r="BP62" i="8" s="1"/>
  <c r="BU57" i="1"/>
  <c r="BU58" i="1"/>
  <c r="BP64" i="8" s="1"/>
  <c r="BU59" i="1"/>
  <c r="CH65" i="8" s="1"/>
  <c r="BU60" i="1"/>
  <c r="BU61" i="1"/>
  <c r="BU62" i="1"/>
  <c r="BU63" i="1"/>
  <c r="BP69" i="8" s="1"/>
  <c r="BU64" i="1"/>
  <c r="BU65" i="1"/>
  <c r="BU66" i="1"/>
  <c r="BP72" i="8" s="1"/>
  <c r="BU67" i="1"/>
  <c r="BP73" i="8" s="1"/>
  <c r="BU68" i="1"/>
  <c r="BP74" i="8" s="1"/>
  <c r="BU69" i="1"/>
  <c r="BU70" i="1"/>
  <c r="BP76" i="8" s="1"/>
  <c r="BU71" i="1"/>
  <c r="BU72" i="1"/>
  <c r="BU73" i="1"/>
  <c r="BP79" i="8" s="1"/>
  <c r="BU74" i="1"/>
  <c r="BP80" i="8" s="1"/>
  <c r="BU75" i="1"/>
  <c r="CH81" i="8" s="1"/>
  <c r="BU76" i="1"/>
  <c r="BP82" i="8" s="1"/>
  <c r="BU77" i="1"/>
  <c r="BU78" i="1"/>
  <c r="BP84" i="8" s="1"/>
  <c r="BU79" i="1"/>
  <c r="BP85" i="8" s="1"/>
  <c r="BU80" i="1"/>
  <c r="BP86" i="8" s="1"/>
  <c r="BU81" i="1"/>
  <c r="BU82" i="1"/>
  <c r="BP88" i="8" s="1"/>
  <c r="BU83" i="1"/>
  <c r="BU84" i="1"/>
  <c r="BP90" i="8" s="1"/>
  <c r="BU85" i="1"/>
  <c r="BU86" i="1"/>
  <c r="BP92" i="8" s="1"/>
  <c r="BU87" i="1"/>
  <c r="BP93" i="8" s="1"/>
  <c r="BU88" i="1"/>
  <c r="CN94" i="8" s="1"/>
  <c r="BU89" i="1"/>
  <c r="BU90" i="1"/>
  <c r="BP96" i="8" s="1"/>
  <c r="BU91" i="1"/>
  <c r="BU92" i="1"/>
  <c r="BP98" i="8" s="1"/>
  <c r="BU93" i="1"/>
  <c r="CN99" i="8" s="1"/>
  <c r="BU94" i="1"/>
  <c r="BP100" i="8" s="1"/>
  <c r="BU95" i="1"/>
  <c r="BU96" i="1"/>
  <c r="BP102" i="8" s="1"/>
  <c r="BU97" i="1"/>
  <c r="BP103" i="8" s="1"/>
  <c r="BU98" i="1"/>
  <c r="BP104" i="8" s="1"/>
  <c r="BU99" i="1"/>
  <c r="BP105" i="8" s="1"/>
  <c r="BU100" i="1"/>
  <c r="BP106" i="8" s="1"/>
  <c r="BU101" i="1"/>
  <c r="BU102" i="1"/>
  <c r="BP108" i="8" s="1"/>
  <c r="BU103" i="1"/>
  <c r="BU104" i="1"/>
  <c r="BP110" i="8" s="1"/>
  <c r="BU105" i="1"/>
  <c r="CN111" i="8" s="1"/>
  <c r="BU106" i="1"/>
  <c r="BP112" i="8" s="1"/>
  <c r="BU107" i="1"/>
  <c r="BU108" i="1"/>
  <c r="BP114" i="8" s="1"/>
  <c r="BU109" i="1"/>
  <c r="BU110" i="1"/>
  <c r="BP116" i="8" s="1"/>
  <c r="BU111" i="1"/>
  <c r="BU112" i="1"/>
  <c r="BP118" i="8" s="1"/>
  <c r="BU113" i="1"/>
  <c r="BU114" i="1"/>
  <c r="BP120" i="8" s="1"/>
  <c r="BU115" i="1"/>
  <c r="BU116" i="1"/>
  <c r="BP122" i="8" s="1"/>
  <c r="BU117" i="1"/>
  <c r="BU118" i="1"/>
  <c r="BP124" i="8" s="1"/>
  <c r="BU119" i="1"/>
  <c r="CH125" i="8" s="1"/>
  <c r="BU120" i="1"/>
  <c r="BP126" i="8" s="1"/>
  <c r="BU121" i="1"/>
  <c r="CN127" i="8" s="1"/>
  <c r="BU122" i="1"/>
  <c r="BP128" i="8" s="1"/>
  <c r="BU123" i="1"/>
  <c r="BM24" i="8"/>
  <c r="N24" i="8" s="1"/>
  <c r="R17" i="1"/>
  <c r="R16" i="1"/>
  <c r="N29" i="1"/>
  <c r="N39" i="1" s="1"/>
  <c r="BU39" i="1" s="1"/>
  <c r="BP45" i="8" s="1"/>
  <c r="BJ29" i="1"/>
  <c r="BJ38" i="1"/>
  <c r="BT38" i="1" s="1"/>
  <c r="BJ34" i="1"/>
  <c r="BT34" i="1" s="1"/>
  <c r="DB31" i="8"/>
  <c r="DB30" i="8"/>
  <c r="DB29" i="8"/>
  <c r="DF42" i="8"/>
  <c r="DF43" i="8"/>
  <c r="DF44" i="8"/>
  <c r="DF45" i="8"/>
  <c r="DF46" i="8"/>
  <c r="DF47" i="8"/>
  <c r="DF48" i="8"/>
  <c r="DF49" i="8"/>
  <c r="DF50" i="8"/>
  <c r="DF51" i="8"/>
  <c r="DF52" i="8"/>
  <c r="DF53" i="8"/>
  <c r="DF54" i="8"/>
  <c r="DF55" i="8"/>
  <c r="DF56" i="8"/>
  <c r="DF57" i="8"/>
  <c r="DF58" i="8"/>
  <c r="DF59" i="8"/>
  <c r="DF60" i="8"/>
  <c r="DF61" i="8"/>
  <c r="DF62" i="8"/>
  <c r="DF63" i="8"/>
  <c r="DF64" i="8"/>
  <c r="DF65" i="8"/>
  <c r="DF66" i="8"/>
  <c r="DF67" i="8"/>
  <c r="DF68" i="8"/>
  <c r="DF69" i="8"/>
  <c r="DF70" i="8"/>
  <c r="DF71" i="8"/>
  <c r="DF72" i="8"/>
  <c r="DF73" i="8"/>
  <c r="DF74" i="8"/>
  <c r="DF75" i="8"/>
  <c r="DF76" i="8"/>
  <c r="DF77" i="8"/>
  <c r="DF78" i="8"/>
  <c r="DF79" i="8"/>
  <c r="DF80" i="8"/>
  <c r="DF81" i="8"/>
  <c r="DF82" i="8"/>
  <c r="DF83" i="8"/>
  <c r="DF84" i="8"/>
  <c r="DF85" i="8"/>
  <c r="DF86" i="8"/>
  <c r="DF87" i="8"/>
  <c r="DF88" i="8"/>
  <c r="DF89" i="8"/>
  <c r="DF90" i="8"/>
  <c r="DF91" i="8"/>
  <c r="DF92" i="8"/>
  <c r="DF93" i="8"/>
  <c r="DF94" i="8"/>
  <c r="DF95" i="8"/>
  <c r="DF96" i="8"/>
  <c r="DF97" i="8"/>
  <c r="DF98" i="8"/>
  <c r="DF99" i="8"/>
  <c r="DF100" i="8"/>
  <c r="DF101" i="8"/>
  <c r="DF102" i="8"/>
  <c r="DF103" i="8"/>
  <c r="DF104" i="8"/>
  <c r="DF105" i="8"/>
  <c r="DF106" i="8"/>
  <c r="DF107" i="8"/>
  <c r="DF108" i="8"/>
  <c r="DF109" i="8"/>
  <c r="DF110" i="8"/>
  <c r="DF111" i="8"/>
  <c r="DF112" i="8"/>
  <c r="DF113" i="8"/>
  <c r="DF114" i="8"/>
  <c r="DF115" i="8"/>
  <c r="DF116" i="8"/>
  <c r="DF117" i="8"/>
  <c r="DF118" i="8"/>
  <c r="DF119" i="8"/>
  <c r="DF120" i="8"/>
  <c r="DF121" i="8"/>
  <c r="DF122" i="8"/>
  <c r="DF123" i="8"/>
  <c r="DF124" i="8"/>
  <c r="DF125" i="8"/>
  <c r="DF126" i="8"/>
  <c r="DF127" i="8"/>
  <c r="DF128" i="8"/>
  <c r="DF129" i="8"/>
  <c r="DF40" i="8"/>
  <c r="DB14" i="8"/>
  <c r="AS123" i="1"/>
  <c r="AR123" i="1"/>
  <c r="AQ123" i="1"/>
  <c r="L12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S122" i="1"/>
  <c r="AR122" i="1"/>
  <c r="AQ122" i="1"/>
  <c r="L122" i="1"/>
  <c r="AS121" i="1"/>
  <c r="AR121" i="1"/>
  <c r="AQ121" i="1"/>
  <c r="L121" i="1"/>
  <c r="AS120" i="1"/>
  <c r="AR120" i="1"/>
  <c r="AQ120" i="1"/>
  <c r="L120" i="1"/>
  <c r="AS119" i="1"/>
  <c r="AR119" i="1"/>
  <c r="AQ119" i="1"/>
  <c r="L119" i="1"/>
  <c r="AS118" i="1"/>
  <c r="AR118" i="1"/>
  <c r="AQ118" i="1"/>
  <c r="L118" i="1"/>
  <c r="AS117" i="1"/>
  <c r="AR117" i="1"/>
  <c r="AQ117" i="1"/>
  <c r="L117" i="1"/>
  <c r="AS116" i="1"/>
  <c r="AR116" i="1"/>
  <c r="AQ116" i="1"/>
  <c r="L116" i="1"/>
  <c r="AS115" i="1"/>
  <c r="AR115" i="1"/>
  <c r="AQ115" i="1"/>
  <c r="L115" i="1"/>
  <c r="AS114" i="1"/>
  <c r="AR114" i="1"/>
  <c r="AQ114" i="1"/>
  <c r="L114" i="1"/>
  <c r="AS113" i="1"/>
  <c r="AR113" i="1"/>
  <c r="AQ113" i="1"/>
  <c r="L113" i="1"/>
  <c r="AS112" i="1"/>
  <c r="AR112" i="1"/>
  <c r="AQ112" i="1"/>
  <c r="L112" i="1"/>
  <c r="AS111" i="1"/>
  <c r="AR111" i="1"/>
  <c r="AQ111" i="1"/>
  <c r="L111" i="1"/>
  <c r="AS110" i="1"/>
  <c r="AR110" i="1"/>
  <c r="AQ110" i="1"/>
  <c r="L110" i="1"/>
  <c r="AS109" i="1"/>
  <c r="AR109" i="1"/>
  <c r="AQ109" i="1"/>
  <c r="L109" i="1"/>
  <c r="AS108" i="1"/>
  <c r="AR108" i="1"/>
  <c r="AQ108" i="1"/>
  <c r="L108" i="1"/>
  <c r="AS107" i="1"/>
  <c r="AR107" i="1"/>
  <c r="AQ107" i="1"/>
  <c r="L107" i="1"/>
  <c r="AS106" i="1"/>
  <c r="AR106" i="1"/>
  <c r="AQ106" i="1"/>
  <c r="L106" i="1"/>
  <c r="AS105" i="1"/>
  <c r="AR105" i="1"/>
  <c r="AQ105" i="1"/>
  <c r="L105" i="1"/>
  <c r="AS104" i="1"/>
  <c r="AR104" i="1"/>
  <c r="AQ104" i="1"/>
  <c r="L104" i="1"/>
  <c r="AS103" i="1"/>
  <c r="AR103" i="1"/>
  <c r="AQ103" i="1"/>
  <c r="L103" i="1"/>
  <c r="AS102" i="1"/>
  <c r="AR102" i="1"/>
  <c r="AQ102" i="1"/>
  <c r="L102" i="1"/>
  <c r="AS101" i="1"/>
  <c r="AR101" i="1"/>
  <c r="AQ101" i="1"/>
  <c r="L101" i="1"/>
  <c r="AS100" i="1"/>
  <c r="AR100" i="1"/>
  <c r="AQ100" i="1"/>
  <c r="L100" i="1"/>
  <c r="AS99" i="1"/>
  <c r="AR99" i="1"/>
  <c r="AQ99" i="1"/>
  <c r="L99" i="1"/>
  <c r="AS98" i="1"/>
  <c r="AR98" i="1"/>
  <c r="AQ98" i="1"/>
  <c r="L98" i="1"/>
  <c r="AS97" i="1"/>
  <c r="AR97" i="1"/>
  <c r="AQ97" i="1"/>
  <c r="L97" i="1"/>
  <c r="AS96" i="1"/>
  <c r="AR96" i="1"/>
  <c r="AQ96" i="1"/>
  <c r="L96" i="1"/>
  <c r="AS95" i="1"/>
  <c r="AR95" i="1"/>
  <c r="AQ95" i="1"/>
  <c r="L95" i="1"/>
  <c r="AS94" i="1"/>
  <c r="AR94" i="1"/>
  <c r="AQ94" i="1"/>
  <c r="L94" i="1"/>
  <c r="AS93" i="1"/>
  <c r="AR93" i="1"/>
  <c r="AQ93" i="1"/>
  <c r="L93" i="1"/>
  <c r="AS92" i="1"/>
  <c r="AR92" i="1"/>
  <c r="AQ92" i="1"/>
  <c r="L92" i="1"/>
  <c r="AS91" i="1"/>
  <c r="AR91" i="1"/>
  <c r="AQ91" i="1"/>
  <c r="L91" i="1"/>
  <c r="AS90" i="1"/>
  <c r="AR90" i="1"/>
  <c r="AQ90" i="1"/>
  <c r="L90" i="1"/>
  <c r="AS89" i="1"/>
  <c r="AR89" i="1"/>
  <c r="AQ89" i="1"/>
  <c r="L89" i="1"/>
  <c r="AS88" i="1"/>
  <c r="AR88" i="1"/>
  <c r="AQ88" i="1"/>
  <c r="L88" i="1"/>
  <c r="AS87" i="1"/>
  <c r="AR87" i="1"/>
  <c r="AQ87" i="1"/>
  <c r="L87" i="1"/>
  <c r="AS86" i="1"/>
  <c r="AR86" i="1"/>
  <c r="AQ86" i="1"/>
  <c r="L86" i="1"/>
  <c r="AS85" i="1"/>
  <c r="AR85" i="1"/>
  <c r="AQ85" i="1"/>
  <c r="L85" i="1"/>
  <c r="AS84" i="1"/>
  <c r="AR84" i="1"/>
  <c r="AQ84" i="1"/>
  <c r="L84" i="1"/>
  <c r="AS83" i="1"/>
  <c r="AR83" i="1"/>
  <c r="AQ83" i="1"/>
  <c r="L83" i="1"/>
  <c r="AS82" i="1"/>
  <c r="AR82" i="1"/>
  <c r="AQ82" i="1"/>
  <c r="L82" i="1"/>
  <c r="BC39" i="1"/>
  <c r="BC40" i="1"/>
  <c r="BH34" i="1"/>
  <c r="AY36" i="1"/>
  <c r="CS40" i="8"/>
  <c r="AY34" i="1"/>
  <c r="H17" i="8" s="1"/>
  <c r="D27" i="8"/>
  <c r="H39" i="8"/>
  <c r="CT42" i="8"/>
  <c r="CT43" i="8" s="1"/>
  <c r="CT44" i="8" s="1"/>
  <c r="CT45" i="8" s="1"/>
  <c r="CT46" i="8" s="1"/>
  <c r="CT47" i="8" s="1"/>
  <c r="CT48" i="8" s="1"/>
  <c r="CT49" i="8" s="1"/>
  <c r="CT50" i="8" s="1"/>
  <c r="CT51" i="8" s="1"/>
  <c r="CT52" i="8" s="1"/>
  <c r="CT53" i="8" s="1"/>
  <c r="CT54" i="8" s="1"/>
  <c r="CT55" i="8" s="1"/>
  <c r="CT56" i="8" s="1"/>
  <c r="CT57" i="8" s="1"/>
  <c r="CT58" i="8" s="1"/>
  <c r="CT59" i="8" s="1"/>
  <c r="CT60" i="8" s="1"/>
  <c r="CT61" i="8" s="1"/>
  <c r="CT62" i="8" s="1"/>
  <c r="CT63" i="8" s="1"/>
  <c r="CT64" i="8" s="1"/>
  <c r="CT65" i="8" s="1"/>
  <c r="CT66" i="8" s="1"/>
  <c r="CT67" i="8" s="1"/>
  <c r="CT68" i="8" s="1"/>
  <c r="CT69" i="8" s="1"/>
  <c r="CT70" i="8" s="1"/>
  <c r="BC42" i="1"/>
  <c r="BC41"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AQ37" i="1"/>
  <c r="AQ36" i="1"/>
  <c r="AQ34" i="1"/>
  <c r="AQ35" i="1"/>
  <c r="AQ38" i="1"/>
  <c r="AQ39" i="1"/>
  <c r="AQ40" i="1"/>
  <c r="AQ41" i="1"/>
  <c r="AS81" i="1"/>
  <c r="AR81" i="1"/>
  <c r="AQ81" i="1"/>
  <c r="AS80" i="1"/>
  <c r="AR80" i="1"/>
  <c r="AQ80" i="1"/>
  <c r="AS79" i="1"/>
  <c r="AR79" i="1"/>
  <c r="AQ79" i="1"/>
  <c r="AS78" i="1"/>
  <c r="AR78" i="1"/>
  <c r="AQ78" i="1"/>
  <c r="AS77" i="1"/>
  <c r="AR77" i="1"/>
  <c r="AQ77" i="1"/>
  <c r="AS76" i="1"/>
  <c r="AR76" i="1"/>
  <c r="AQ76" i="1"/>
  <c r="AS75" i="1"/>
  <c r="AR75" i="1"/>
  <c r="AQ75" i="1"/>
  <c r="AS74" i="1"/>
  <c r="AR74" i="1"/>
  <c r="AQ74" i="1"/>
  <c r="AS73" i="1"/>
  <c r="AR73" i="1"/>
  <c r="AQ73" i="1"/>
  <c r="AS72" i="1"/>
  <c r="AR72" i="1"/>
  <c r="AQ72" i="1"/>
  <c r="AS71" i="1"/>
  <c r="AR71" i="1"/>
  <c r="AQ71" i="1"/>
  <c r="AS70" i="1"/>
  <c r="AR70" i="1"/>
  <c r="AQ70" i="1"/>
  <c r="AS69" i="1"/>
  <c r="AR69" i="1"/>
  <c r="AQ69" i="1"/>
  <c r="AS68" i="1"/>
  <c r="AR68" i="1"/>
  <c r="AQ68" i="1"/>
  <c r="AS67" i="1"/>
  <c r="AR67" i="1"/>
  <c r="AQ67" i="1"/>
  <c r="AS66" i="1"/>
  <c r="AR66" i="1"/>
  <c r="AQ66" i="1"/>
  <c r="AS65" i="1"/>
  <c r="AR65" i="1"/>
  <c r="AQ65" i="1"/>
  <c r="AS64" i="1"/>
  <c r="AR64" i="1"/>
  <c r="AQ64" i="1"/>
  <c r="AS63" i="1"/>
  <c r="AR63" i="1"/>
  <c r="AQ63" i="1"/>
  <c r="AS62" i="1"/>
  <c r="AR62" i="1"/>
  <c r="AQ62" i="1"/>
  <c r="AS61" i="1"/>
  <c r="AR61" i="1"/>
  <c r="AQ61" i="1"/>
  <c r="AS60" i="1"/>
  <c r="AR60" i="1"/>
  <c r="AQ60" i="1"/>
  <c r="AS59" i="1"/>
  <c r="AR59" i="1"/>
  <c r="AQ59" i="1"/>
  <c r="AS58" i="1"/>
  <c r="AR58" i="1"/>
  <c r="AQ58" i="1"/>
  <c r="AS57" i="1"/>
  <c r="AR57" i="1"/>
  <c r="AQ57" i="1"/>
  <c r="AS56" i="1"/>
  <c r="AR56" i="1"/>
  <c r="AQ56" i="1"/>
  <c r="AS55" i="1"/>
  <c r="AR55" i="1"/>
  <c r="AQ55" i="1"/>
  <c r="AS54" i="1"/>
  <c r="AR54" i="1"/>
  <c r="AQ54" i="1"/>
  <c r="AS53" i="1"/>
  <c r="AR53" i="1"/>
  <c r="AQ53" i="1"/>
  <c r="AS52" i="1"/>
  <c r="AR52" i="1"/>
  <c r="AQ52" i="1"/>
  <c r="AS51" i="1"/>
  <c r="AR51" i="1"/>
  <c r="AQ51" i="1"/>
  <c r="AS50" i="1"/>
  <c r="AR50" i="1"/>
  <c r="AQ50" i="1"/>
  <c r="AS49" i="1"/>
  <c r="AR49" i="1"/>
  <c r="AQ49" i="1"/>
  <c r="AS48" i="1"/>
  <c r="AR48" i="1"/>
  <c r="AQ48" i="1"/>
  <c r="AS47" i="1"/>
  <c r="AR47" i="1"/>
  <c r="AQ47" i="1"/>
  <c r="AS46" i="1"/>
  <c r="AR46" i="1"/>
  <c r="AQ46" i="1"/>
  <c r="AS45" i="1"/>
  <c r="AR45" i="1"/>
  <c r="AQ45" i="1"/>
  <c r="AS44" i="1"/>
  <c r="AR44" i="1"/>
  <c r="AQ44" i="1"/>
  <c r="AS43" i="1"/>
  <c r="AR43" i="1"/>
  <c r="AQ43" i="1"/>
  <c r="AS42" i="1"/>
  <c r="AR42" i="1"/>
  <c r="AQ42" i="1"/>
  <c r="AS41" i="1"/>
  <c r="AR41" i="1"/>
  <c r="AS40" i="1"/>
  <c r="AR40" i="1"/>
  <c r="AS39" i="1"/>
  <c r="AR39" i="1"/>
  <c r="AS38" i="1"/>
  <c r="AR38" i="1"/>
  <c r="AS37" i="1"/>
  <c r="AR37" i="1"/>
  <c r="AS36" i="1"/>
  <c r="AR36" i="1"/>
  <c r="AS35" i="1"/>
  <c r="AR35" i="1"/>
  <c r="AS34" i="1"/>
  <c r="AR34" i="1"/>
  <c r="CN110" i="8"/>
  <c r="CN68" i="8"/>
  <c r="CN56" i="8"/>
  <c r="CN80" i="8"/>
  <c r="CN78" i="8"/>
  <c r="CN62" i="8"/>
  <c r="CN64" i="8"/>
  <c r="CN96" i="8"/>
  <c r="CN70" i="8"/>
  <c r="CN112" i="8"/>
  <c r="CH56" i="8"/>
  <c r="CH62" i="8"/>
  <c r="CH64" i="8"/>
  <c r="CH80" i="8"/>
  <c r="CH88" i="8"/>
  <c r="CH100" i="8"/>
  <c r="CH118" i="8"/>
  <c r="CN104" i="8"/>
  <c r="CN72" i="8"/>
  <c r="CP66" i="8"/>
  <c r="CP90" i="8"/>
  <c r="CP104" i="8"/>
  <c r="CI112" i="8"/>
  <c r="CP61" i="8"/>
  <c r="CJ63" i="8"/>
  <c r="CP67" i="8"/>
  <c r="CP71" i="8"/>
  <c r="CJ71" i="8"/>
  <c r="CP73" i="8"/>
  <c r="CJ75" i="8"/>
  <c r="CP77" i="8"/>
  <c r="CJ79" i="8"/>
  <c r="CP83" i="8"/>
  <c r="CJ87" i="8"/>
  <c r="CP89" i="8"/>
  <c r="CJ91" i="8"/>
  <c r="CP93" i="8"/>
  <c r="CJ101" i="8"/>
  <c r="CJ103" i="8"/>
  <c r="CP107" i="8"/>
  <c r="CJ107" i="8"/>
  <c r="CP109" i="8"/>
  <c r="CP111" i="8"/>
  <c r="CJ111" i="8"/>
  <c r="CP115" i="8"/>
  <c r="CJ121" i="8"/>
  <c r="CP129" i="8"/>
  <c r="CJ129" i="8"/>
  <c r="CI62" i="8"/>
  <c r="CI114" i="8"/>
  <c r="CP99" i="8"/>
  <c r="CP87" i="8"/>
  <c r="CP121" i="8"/>
  <c r="CP103" i="8"/>
  <c r="CJ89" i="8"/>
  <c r="CJ73" i="8"/>
  <c r="CJ61" i="8"/>
  <c r="CI78" i="8"/>
  <c r="CI90" i="8"/>
  <c r="CI87" i="8"/>
  <c r="CI106" i="8"/>
  <c r="CI79" i="8"/>
  <c r="CN122" i="8"/>
  <c r="CH82" i="8"/>
  <c r="CN66" i="8"/>
  <c r="CN114" i="8"/>
  <c r="CH114" i="8"/>
  <c r="CN124" i="8"/>
  <c r="CH60" i="8"/>
  <c r="CH106" i="8"/>
  <c r="CN108" i="8"/>
  <c r="CN106" i="8"/>
  <c r="CN92" i="8"/>
  <c r="CN100" i="8"/>
  <c r="CH122" i="8"/>
  <c r="CN98" i="8"/>
  <c r="CH98" i="8"/>
  <c r="CN82" i="8"/>
  <c r="CJ119" i="8"/>
  <c r="CP119" i="8"/>
  <c r="CJ88" i="8"/>
  <c r="CJ123" i="8"/>
  <c r="CP123" i="8"/>
  <c r="CJ117" i="8"/>
  <c r="CP60" i="8"/>
  <c r="CP65" i="8"/>
  <c r="CJ65" i="8"/>
  <c r="CJ83" i="8"/>
  <c r="CP97" i="8"/>
  <c r="CJ97" i="8"/>
  <c r="CI126" i="8"/>
  <c r="CO82" i="8"/>
  <c r="CO94" i="8"/>
  <c r="CO110" i="8"/>
  <c r="CO128" i="8"/>
  <c r="CI80" i="8"/>
  <c r="CN117" i="8"/>
  <c r="CN48" i="8"/>
  <c r="CH48" i="8"/>
  <c r="CN93" i="8"/>
  <c r="CN79" i="8"/>
  <c r="CO85" i="8"/>
  <c r="CN107" i="8"/>
  <c r="CN69" i="8"/>
  <c r="CN105" i="8"/>
  <c r="CO96" i="8"/>
  <c r="CJ68" i="8"/>
  <c r="CN119" i="8"/>
  <c r="CN83" i="8"/>
  <c r="CH75" i="8"/>
  <c r="CJ125" i="8"/>
  <c r="CJ85" i="8"/>
  <c r="CJ81" i="8"/>
  <c r="CP85" i="8"/>
  <c r="CP81" i="8"/>
  <c r="CN121" i="8"/>
  <c r="CN71" i="8"/>
  <c r="AR67" i="8"/>
  <c r="AR83" i="8"/>
  <c r="AR99" i="8"/>
  <c r="AR115" i="8"/>
  <c r="AR60" i="8"/>
  <c r="AR76" i="8"/>
  <c r="AR92" i="8"/>
  <c r="AR108" i="8"/>
  <c r="AR124" i="8"/>
  <c r="AR69" i="8"/>
  <c r="AR85" i="8"/>
  <c r="AR101" i="8"/>
  <c r="AR117" i="8"/>
  <c r="AR50" i="8"/>
  <c r="AR66" i="8"/>
  <c r="AR82" i="8"/>
  <c r="AR98" i="8"/>
  <c r="AR114" i="8"/>
  <c r="BJ40" i="1"/>
  <c r="BT40" i="1" s="1"/>
  <c r="BJ37" i="1"/>
  <c r="BT37" i="1" s="1"/>
  <c r="N38" i="1"/>
  <c r="BU38" i="1" s="1"/>
  <c r="BP44" i="8" s="1"/>
  <c r="N41" i="1"/>
  <c r="BU41" i="1" s="1"/>
  <c r="BP47" i="8" s="1"/>
  <c r="BU35" i="1"/>
  <c r="BP41" i="8" s="1"/>
  <c r="N40" i="1"/>
  <c r="BU40" i="1" s="1"/>
  <c r="BP46" i="8" s="1"/>
  <c r="N37" i="1"/>
  <c r="BU37" i="1" s="1"/>
  <c r="BP43" i="8" s="1"/>
  <c r="S35" i="1"/>
  <c r="BV35" i="1" s="1"/>
  <c r="BQ41" i="8" s="1"/>
  <c r="S38" i="1"/>
  <c r="BV38" i="1" s="1"/>
  <c r="BQ44" i="8" s="1"/>
  <c r="CK44" i="8"/>
  <c r="CP47" i="8"/>
  <c r="CP95" i="8"/>
  <c r="CP100" i="8"/>
  <c r="CP113" i="8"/>
  <c r="CJ115" i="8"/>
  <c r="CJ69" i="8"/>
  <c r="CP127" i="8"/>
  <c r="CJ105" i="8"/>
  <c r="CP120" i="8" l="1"/>
  <c r="CI86" i="8"/>
  <c r="CJ108" i="8"/>
  <c r="CH105" i="8"/>
  <c r="CN85" i="8"/>
  <c r="CI66" i="8"/>
  <c r="CI128" i="8"/>
  <c r="CO124" i="8"/>
  <c r="CO98" i="8"/>
  <c r="CO92" i="8"/>
  <c r="CI82" i="8"/>
  <c r="CP70" i="8"/>
  <c r="CH58" i="8"/>
  <c r="CO106" i="8"/>
  <c r="CP124" i="8"/>
  <c r="CP98" i="8"/>
  <c r="CN118" i="8"/>
  <c r="CH116" i="8"/>
  <c r="CH104" i="8"/>
  <c r="BM19" i="8"/>
  <c r="BP42" i="8"/>
  <c r="BR42" i="8"/>
  <c r="BS42" i="8"/>
  <c r="BO42" i="8"/>
  <c r="BS50" i="8"/>
  <c r="BO50" i="8"/>
  <c r="BS54" i="8"/>
  <c r="BO54" i="8"/>
  <c r="BS58" i="8"/>
  <c r="BO58" i="8"/>
  <c r="BS61" i="8"/>
  <c r="BO61" i="8"/>
  <c r="BS63" i="8"/>
  <c r="BO63" i="8"/>
  <c r="BS65" i="8"/>
  <c r="BO65" i="8"/>
  <c r="BS67" i="8"/>
  <c r="BO67" i="8"/>
  <c r="BS69" i="8"/>
  <c r="BO69" i="8"/>
  <c r="BS71" i="8"/>
  <c r="BO71" i="8"/>
  <c r="BS73" i="8"/>
  <c r="BO73" i="8"/>
  <c r="BS75" i="8"/>
  <c r="BO75" i="8"/>
  <c r="BS77" i="8"/>
  <c r="BO77" i="8"/>
  <c r="BS79" i="8"/>
  <c r="BO79" i="8"/>
  <c r="BS81" i="8"/>
  <c r="BO81" i="8"/>
  <c r="BS83" i="8"/>
  <c r="BO83" i="8"/>
  <c r="BS85" i="8"/>
  <c r="BO85" i="8"/>
  <c r="BS87" i="8"/>
  <c r="BO87" i="8"/>
  <c r="BS89" i="8"/>
  <c r="BO89" i="8"/>
  <c r="BS91" i="8"/>
  <c r="BO91" i="8"/>
  <c r="BS93" i="8"/>
  <c r="BO93" i="8"/>
  <c r="BS95" i="8"/>
  <c r="BO95" i="8"/>
  <c r="BS97" i="8"/>
  <c r="BO97" i="8"/>
  <c r="BS99" i="8"/>
  <c r="BO99" i="8"/>
  <c r="BS101" i="8"/>
  <c r="BO101" i="8"/>
  <c r="BS103" i="8"/>
  <c r="BO103" i="8"/>
  <c r="BS105" i="8"/>
  <c r="BO105" i="8"/>
  <c r="BS107" i="8"/>
  <c r="BO107" i="8"/>
  <c r="BS109" i="8"/>
  <c r="BO109" i="8"/>
  <c r="BS111" i="8"/>
  <c r="BO111" i="8"/>
  <c r="BS113" i="8"/>
  <c r="BO113" i="8"/>
  <c r="BS115" i="8"/>
  <c r="BO115" i="8"/>
  <c r="BS117" i="8"/>
  <c r="BO117" i="8"/>
  <c r="BS119" i="8"/>
  <c r="BO119" i="8"/>
  <c r="BS121" i="8"/>
  <c r="BO121" i="8"/>
  <c r="BS123" i="8"/>
  <c r="BO123" i="8"/>
  <c r="BS125" i="8"/>
  <c r="BO125" i="8"/>
  <c r="BS127" i="8"/>
  <c r="BO127" i="8"/>
  <c r="BS129" i="8"/>
  <c r="BO129" i="8"/>
  <c r="BS44" i="8"/>
  <c r="BS48" i="8"/>
  <c r="BO48" i="8"/>
  <c r="BS52" i="8"/>
  <c r="BO52" i="8"/>
  <c r="BS56" i="8"/>
  <c r="BO56" i="8"/>
  <c r="BS60" i="8"/>
  <c r="BO60" i="8"/>
  <c r="BS62" i="8"/>
  <c r="BO62" i="8"/>
  <c r="BS64" i="8"/>
  <c r="BO64" i="8"/>
  <c r="BS66" i="8"/>
  <c r="BO66" i="8"/>
  <c r="BS68" i="8"/>
  <c r="BO68" i="8"/>
  <c r="BS70" i="8"/>
  <c r="BO70" i="8"/>
  <c r="BS72" i="8"/>
  <c r="BO72" i="8"/>
  <c r="BS74" i="8"/>
  <c r="BO74" i="8"/>
  <c r="BS76" i="8"/>
  <c r="BO76" i="8"/>
  <c r="BS78" i="8"/>
  <c r="BO78" i="8"/>
  <c r="BS80" i="8"/>
  <c r="BO80" i="8"/>
  <c r="BS82" i="8"/>
  <c r="BO82" i="8"/>
  <c r="BS84" i="8"/>
  <c r="BO84" i="8"/>
  <c r="BS86" i="8"/>
  <c r="BO86" i="8"/>
  <c r="BS88" i="8"/>
  <c r="BO88" i="8"/>
  <c r="BS90" i="8"/>
  <c r="BO90" i="8"/>
  <c r="BS92" i="8"/>
  <c r="BO92" i="8"/>
  <c r="BS94" i="8"/>
  <c r="BO94" i="8"/>
  <c r="BS96" i="8"/>
  <c r="BO96" i="8"/>
  <c r="BS98" i="8"/>
  <c r="BO98" i="8"/>
  <c r="BS100" i="8"/>
  <c r="BO100" i="8"/>
  <c r="BS102" i="8"/>
  <c r="BO102" i="8"/>
  <c r="BS104" i="8"/>
  <c r="BO104" i="8"/>
  <c r="BS106" i="8"/>
  <c r="BO106" i="8"/>
  <c r="BS108" i="8"/>
  <c r="BO108" i="8"/>
  <c r="BS110" i="8"/>
  <c r="BO110" i="8"/>
  <c r="BS112" i="8"/>
  <c r="BO112" i="8"/>
  <c r="BS114" i="8"/>
  <c r="BO114" i="8"/>
  <c r="BS116" i="8"/>
  <c r="BO116" i="8"/>
  <c r="BS118" i="8"/>
  <c r="BO118" i="8"/>
  <c r="BS120" i="8"/>
  <c r="BO120" i="8"/>
  <c r="BS122" i="8"/>
  <c r="BO122" i="8"/>
  <c r="BS124" i="8"/>
  <c r="BO124" i="8"/>
  <c r="BS126" i="8"/>
  <c r="BO126" i="8"/>
  <c r="BS128" i="8"/>
  <c r="BO128" i="8"/>
  <c r="BO40" i="8"/>
  <c r="BS40" i="8"/>
  <c r="G47" i="8"/>
  <c r="K47" i="8" s="1"/>
  <c r="G51" i="8"/>
  <c r="K51" i="8" s="1"/>
  <c r="G55" i="8"/>
  <c r="K55" i="8" s="1"/>
  <c r="G59" i="8"/>
  <c r="K59" i="8" s="1"/>
  <c r="G63" i="8"/>
  <c r="K63" i="8" s="1"/>
  <c r="G67" i="8"/>
  <c r="K67" i="8" s="1"/>
  <c r="G71" i="8"/>
  <c r="K71" i="8" s="1"/>
  <c r="G75" i="8"/>
  <c r="K75" i="8" s="1"/>
  <c r="G79" i="8"/>
  <c r="K79" i="8" s="1"/>
  <c r="G83" i="8"/>
  <c r="K83" i="8" s="1"/>
  <c r="G87" i="8"/>
  <c r="K87" i="8" s="1"/>
  <c r="G91" i="8"/>
  <c r="K91" i="8" s="1"/>
  <c r="G95" i="8"/>
  <c r="K95" i="8" s="1"/>
  <c r="G99" i="8"/>
  <c r="K99" i="8" s="1"/>
  <c r="G103" i="8"/>
  <c r="K103" i="8" s="1"/>
  <c r="G107" i="8"/>
  <c r="K107" i="8" s="1"/>
  <c r="G111" i="8"/>
  <c r="K111" i="8" s="1"/>
  <c r="G115" i="8"/>
  <c r="K115" i="8" s="1"/>
  <c r="G119" i="8"/>
  <c r="K119" i="8" s="1"/>
  <c r="G123" i="8"/>
  <c r="K123" i="8" s="1"/>
  <c r="G127" i="8"/>
  <c r="K127" i="8" s="1"/>
  <c r="G46" i="8"/>
  <c r="K46" i="8" s="1"/>
  <c r="G50" i="8"/>
  <c r="K50" i="8" s="1"/>
  <c r="G54" i="8"/>
  <c r="K54" i="8" s="1"/>
  <c r="G58" i="8"/>
  <c r="K58" i="8" s="1"/>
  <c r="G62" i="8"/>
  <c r="K62" i="8" s="1"/>
  <c r="G66" i="8"/>
  <c r="K66" i="8" s="1"/>
  <c r="G70" i="8"/>
  <c r="K70" i="8" s="1"/>
  <c r="G78" i="8"/>
  <c r="K78" i="8" s="1"/>
  <c r="G86" i="8"/>
  <c r="K86" i="8" s="1"/>
  <c r="G94" i="8"/>
  <c r="K94" i="8" s="1"/>
  <c r="G102" i="8"/>
  <c r="K102" i="8" s="1"/>
  <c r="G110" i="8"/>
  <c r="K110" i="8" s="1"/>
  <c r="G118" i="8"/>
  <c r="K118" i="8" s="1"/>
  <c r="G126" i="8"/>
  <c r="K126" i="8" s="1"/>
  <c r="G72" i="8"/>
  <c r="K72" i="8" s="1"/>
  <c r="G76" i="8"/>
  <c r="K76" i="8" s="1"/>
  <c r="G80" i="8"/>
  <c r="K80" i="8" s="1"/>
  <c r="G84" i="8"/>
  <c r="K84" i="8" s="1"/>
  <c r="G88" i="8"/>
  <c r="K88" i="8" s="1"/>
  <c r="G92" i="8"/>
  <c r="K92" i="8" s="1"/>
  <c r="G96" i="8"/>
  <c r="K96" i="8" s="1"/>
  <c r="G100" i="8"/>
  <c r="K100" i="8" s="1"/>
  <c r="G104" i="8"/>
  <c r="K104" i="8" s="1"/>
  <c r="G108" i="8"/>
  <c r="K108" i="8" s="1"/>
  <c r="G112" i="8"/>
  <c r="K112" i="8" s="1"/>
  <c r="G116" i="8"/>
  <c r="K116" i="8" s="1"/>
  <c r="G120" i="8"/>
  <c r="K120" i="8" s="1"/>
  <c r="G124" i="8"/>
  <c r="K124" i="8" s="1"/>
  <c r="BN19" i="8"/>
  <c r="BO19" i="8"/>
  <c r="AR122" i="8"/>
  <c r="AR106" i="8"/>
  <c r="AR90" i="8"/>
  <c r="AR74" i="8"/>
  <c r="AR58" i="8"/>
  <c r="AR125" i="8"/>
  <c r="AR109" i="8"/>
  <c r="AR93" i="8"/>
  <c r="AR77" i="8"/>
  <c r="AR61" i="8"/>
  <c r="AR116" i="8"/>
  <c r="AR100" i="8"/>
  <c r="AR84" i="8"/>
  <c r="AR68" i="8"/>
  <c r="AR52" i="8"/>
  <c r="AR123" i="8"/>
  <c r="AR107" i="8"/>
  <c r="AR91" i="8"/>
  <c r="AR75" i="8"/>
  <c r="AU128" i="8"/>
  <c r="AY128" i="8" s="1"/>
  <c r="AU126" i="8"/>
  <c r="AY126" i="8" s="1"/>
  <c r="AU124" i="8"/>
  <c r="AY124" i="8" s="1"/>
  <c r="AU122" i="8"/>
  <c r="AY122" i="8" s="1"/>
  <c r="AU120" i="8"/>
  <c r="AY120" i="8" s="1"/>
  <c r="AU118" i="8"/>
  <c r="AY118" i="8" s="1"/>
  <c r="AU116" i="8"/>
  <c r="AY116" i="8" s="1"/>
  <c r="AU114" i="8"/>
  <c r="AY114" i="8" s="1"/>
  <c r="AU112" i="8"/>
  <c r="AY112" i="8" s="1"/>
  <c r="AU110" i="8"/>
  <c r="AY110" i="8" s="1"/>
  <c r="AU108" i="8"/>
  <c r="AY108" i="8" s="1"/>
  <c r="AU106" i="8"/>
  <c r="AY106" i="8" s="1"/>
  <c r="AU104" i="8"/>
  <c r="AY104" i="8" s="1"/>
  <c r="AU102" i="8"/>
  <c r="AY102" i="8" s="1"/>
  <c r="AU100" i="8"/>
  <c r="AY100" i="8" s="1"/>
  <c r="AU98" i="8"/>
  <c r="AY98" i="8" s="1"/>
  <c r="AU96" i="8"/>
  <c r="AY96" i="8" s="1"/>
  <c r="AU94" i="8"/>
  <c r="AY94" i="8" s="1"/>
  <c r="AU92" i="8"/>
  <c r="AY92" i="8" s="1"/>
  <c r="AU90" i="8"/>
  <c r="AY90" i="8" s="1"/>
  <c r="AU88" i="8"/>
  <c r="AY88" i="8" s="1"/>
  <c r="AU86" i="8"/>
  <c r="AY86" i="8" s="1"/>
  <c r="AU84" i="8"/>
  <c r="AY84" i="8" s="1"/>
  <c r="AU82" i="8"/>
  <c r="AY82" i="8" s="1"/>
  <c r="AU80" i="8"/>
  <c r="AY80" i="8" s="1"/>
  <c r="AU78" i="8"/>
  <c r="AY78" i="8" s="1"/>
  <c r="AU76" i="8"/>
  <c r="AY76" i="8" s="1"/>
  <c r="AU74" i="8"/>
  <c r="AY74" i="8" s="1"/>
  <c r="AU72" i="8"/>
  <c r="AY72" i="8" s="1"/>
  <c r="AU70" i="8"/>
  <c r="AY70" i="8" s="1"/>
  <c r="AU68" i="8"/>
  <c r="AY68" i="8" s="1"/>
  <c r="AU66" i="8"/>
  <c r="AY66" i="8" s="1"/>
  <c r="AU64" i="8"/>
  <c r="AY64" i="8" s="1"/>
  <c r="AU62" i="8"/>
  <c r="AY62" i="8" s="1"/>
  <c r="AU60" i="8"/>
  <c r="AY60" i="8" s="1"/>
  <c r="AU58" i="8"/>
  <c r="AY58" i="8" s="1"/>
  <c r="AU56" i="8"/>
  <c r="AY56" i="8" s="1"/>
  <c r="AU54" i="8"/>
  <c r="AY54" i="8" s="1"/>
  <c r="AU52" i="8"/>
  <c r="AY52" i="8" s="1"/>
  <c r="AU50" i="8"/>
  <c r="AY50" i="8" s="1"/>
  <c r="AU48" i="8"/>
  <c r="AY48" i="8" s="1"/>
  <c r="AU46" i="8"/>
  <c r="AY46" i="8" s="1"/>
  <c r="AU129" i="8"/>
  <c r="AY129" i="8" s="1"/>
  <c r="AU127" i="8"/>
  <c r="AY127" i="8" s="1"/>
  <c r="AU125" i="8"/>
  <c r="AY125" i="8" s="1"/>
  <c r="AU123" i="8"/>
  <c r="AY123" i="8" s="1"/>
  <c r="AU121" i="8"/>
  <c r="AY121" i="8" s="1"/>
  <c r="AU119" i="8"/>
  <c r="AY119" i="8" s="1"/>
  <c r="AU117" i="8"/>
  <c r="AY117" i="8" s="1"/>
  <c r="AU115" i="8"/>
  <c r="AY115" i="8" s="1"/>
  <c r="AU113" i="8"/>
  <c r="AY113" i="8" s="1"/>
  <c r="AU111" i="8"/>
  <c r="AY111" i="8" s="1"/>
  <c r="AU109" i="8"/>
  <c r="AY109" i="8" s="1"/>
  <c r="AU107" i="8"/>
  <c r="AY107" i="8" s="1"/>
  <c r="AU105" i="8"/>
  <c r="AY105" i="8" s="1"/>
  <c r="AU103" i="8"/>
  <c r="AY103" i="8" s="1"/>
  <c r="AU101" i="8"/>
  <c r="AY101" i="8" s="1"/>
  <c r="AU99" i="8"/>
  <c r="AY99" i="8" s="1"/>
  <c r="AU97" i="8"/>
  <c r="AY97" i="8" s="1"/>
  <c r="AU95" i="8"/>
  <c r="AY95" i="8" s="1"/>
  <c r="AU93" i="8"/>
  <c r="AY93" i="8" s="1"/>
  <c r="AU91" i="8"/>
  <c r="AY91" i="8" s="1"/>
  <c r="AU89" i="8"/>
  <c r="AY89" i="8" s="1"/>
  <c r="AU87" i="8"/>
  <c r="AY87" i="8" s="1"/>
  <c r="AU85" i="8"/>
  <c r="AY85" i="8" s="1"/>
  <c r="AU83" i="8"/>
  <c r="AY83" i="8" s="1"/>
  <c r="AU81" i="8"/>
  <c r="AY81" i="8" s="1"/>
  <c r="AU79" i="8"/>
  <c r="AY79" i="8" s="1"/>
  <c r="AU77" i="8"/>
  <c r="AY77" i="8" s="1"/>
  <c r="AU75" i="8"/>
  <c r="AY75" i="8" s="1"/>
  <c r="AU73" i="8"/>
  <c r="AY73" i="8" s="1"/>
  <c r="AU71" i="8"/>
  <c r="AY71" i="8" s="1"/>
  <c r="AU69" i="8"/>
  <c r="AY69" i="8" s="1"/>
  <c r="AU67" i="8"/>
  <c r="AY67" i="8" s="1"/>
  <c r="AU65" i="8"/>
  <c r="AY65" i="8" s="1"/>
  <c r="AU63" i="8"/>
  <c r="AY63" i="8" s="1"/>
  <c r="AU61" i="8"/>
  <c r="AY61" i="8" s="1"/>
  <c r="AU59" i="8"/>
  <c r="AY59" i="8" s="1"/>
  <c r="AU57" i="8"/>
  <c r="AY57" i="8" s="1"/>
  <c r="AU55" i="8"/>
  <c r="AY55" i="8" s="1"/>
  <c r="AU53" i="8"/>
  <c r="AY53" i="8" s="1"/>
  <c r="AU51" i="8"/>
  <c r="AY51" i="8" s="1"/>
  <c r="AU49" i="8"/>
  <c r="AY49" i="8" s="1"/>
  <c r="AU47" i="8"/>
  <c r="AY47" i="8" s="1"/>
  <c r="AK128" i="8"/>
  <c r="AO128" i="8" s="1"/>
  <c r="AK126" i="8"/>
  <c r="AO126" i="8" s="1"/>
  <c r="AK124" i="8"/>
  <c r="AO124" i="8" s="1"/>
  <c r="AK122" i="8"/>
  <c r="AO122" i="8" s="1"/>
  <c r="AK120" i="8"/>
  <c r="AO120" i="8" s="1"/>
  <c r="AK118" i="8"/>
  <c r="AO118" i="8" s="1"/>
  <c r="AK116" i="8"/>
  <c r="AO116" i="8" s="1"/>
  <c r="AK114" i="8"/>
  <c r="AO114" i="8" s="1"/>
  <c r="AK112" i="8"/>
  <c r="AO112" i="8" s="1"/>
  <c r="AK110" i="8"/>
  <c r="AO110" i="8" s="1"/>
  <c r="AK108" i="8"/>
  <c r="AO108" i="8" s="1"/>
  <c r="AK106" i="8"/>
  <c r="AO106" i="8" s="1"/>
  <c r="AK104" i="8"/>
  <c r="AO104" i="8" s="1"/>
  <c r="AK102" i="8"/>
  <c r="AO102" i="8" s="1"/>
  <c r="AK100" i="8"/>
  <c r="AO100" i="8" s="1"/>
  <c r="AK98" i="8"/>
  <c r="AO98" i="8" s="1"/>
  <c r="AK96" i="8"/>
  <c r="AO96" i="8" s="1"/>
  <c r="AK94" i="8"/>
  <c r="AO94" i="8" s="1"/>
  <c r="AK92" i="8"/>
  <c r="AO92" i="8" s="1"/>
  <c r="AK90" i="8"/>
  <c r="AO90" i="8" s="1"/>
  <c r="AK88" i="8"/>
  <c r="AO88" i="8" s="1"/>
  <c r="AK86" i="8"/>
  <c r="AO86" i="8" s="1"/>
  <c r="AK84" i="8"/>
  <c r="AO84" i="8" s="1"/>
  <c r="AK82" i="8"/>
  <c r="AO82" i="8" s="1"/>
  <c r="AK80" i="8"/>
  <c r="AO80" i="8" s="1"/>
  <c r="AK78" i="8"/>
  <c r="AO78" i="8" s="1"/>
  <c r="AK76" i="8"/>
  <c r="AO76" i="8" s="1"/>
  <c r="AK74" i="8"/>
  <c r="AO74" i="8" s="1"/>
  <c r="AK72" i="8"/>
  <c r="AO72" i="8" s="1"/>
  <c r="AK70" i="8"/>
  <c r="AO70" i="8" s="1"/>
  <c r="AK68" i="8"/>
  <c r="AO68" i="8" s="1"/>
  <c r="AK66" i="8"/>
  <c r="AO66" i="8" s="1"/>
  <c r="AK64" i="8"/>
  <c r="AO64" i="8" s="1"/>
  <c r="AK62" i="8"/>
  <c r="AO62" i="8" s="1"/>
  <c r="AK60" i="8"/>
  <c r="AO60" i="8" s="1"/>
  <c r="AK58" i="8"/>
  <c r="AO58" i="8" s="1"/>
  <c r="AK56" i="8"/>
  <c r="AO56" i="8" s="1"/>
  <c r="AK54" i="8"/>
  <c r="AO54" i="8" s="1"/>
  <c r="AK52" i="8"/>
  <c r="AO52" i="8" s="1"/>
  <c r="AK50" i="8"/>
  <c r="AO50" i="8" s="1"/>
  <c r="AK48" i="8"/>
  <c r="AO48" i="8" s="1"/>
  <c r="AK46" i="8"/>
  <c r="AO46" i="8" s="1"/>
  <c r="AK129" i="8"/>
  <c r="AO129" i="8" s="1"/>
  <c r="AK127" i="8"/>
  <c r="AO127" i="8" s="1"/>
  <c r="AK125" i="8"/>
  <c r="AO125" i="8" s="1"/>
  <c r="AK123" i="8"/>
  <c r="AO123" i="8" s="1"/>
  <c r="AK121" i="8"/>
  <c r="AO121" i="8" s="1"/>
  <c r="AK119" i="8"/>
  <c r="AO119" i="8" s="1"/>
  <c r="AK117" i="8"/>
  <c r="AO117" i="8" s="1"/>
  <c r="AK115" i="8"/>
  <c r="AO115" i="8" s="1"/>
  <c r="AK113" i="8"/>
  <c r="AO113" i="8" s="1"/>
  <c r="AK111" i="8"/>
  <c r="AO111" i="8" s="1"/>
  <c r="AK109" i="8"/>
  <c r="AO109" i="8" s="1"/>
  <c r="AK107" i="8"/>
  <c r="AO107" i="8" s="1"/>
  <c r="AK105" i="8"/>
  <c r="AO105" i="8" s="1"/>
  <c r="AK103" i="8"/>
  <c r="AO103" i="8" s="1"/>
  <c r="AK101" i="8"/>
  <c r="AO101" i="8" s="1"/>
  <c r="AK99" i="8"/>
  <c r="AO99" i="8" s="1"/>
  <c r="AK97" i="8"/>
  <c r="AO97" i="8" s="1"/>
  <c r="AK95" i="8"/>
  <c r="AO95" i="8" s="1"/>
  <c r="AK93" i="8"/>
  <c r="AO93" i="8" s="1"/>
  <c r="AK91" i="8"/>
  <c r="AO91" i="8" s="1"/>
  <c r="AK89" i="8"/>
  <c r="AO89" i="8" s="1"/>
  <c r="AK87" i="8"/>
  <c r="AO87" i="8" s="1"/>
  <c r="AK85" i="8"/>
  <c r="AO85" i="8" s="1"/>
  <c r="AK83" i="8"/>
  <c r="AO83" i="8" s="1"/>
  <c r="AK81" i="8"/>
  <c r="AO81" i="8" s="1"/>
  <c r="AK79" i="8"/>
  <c r="AO79" i="8" s="1"/>
  <c r="AK77" i="8"/>
  <c r="AO77" i="8" s="1"/>
  <c r="AK75" i="8"/>
  <c r="AO75" i="8" s="1"/>
  <c r="AK73" i="8"/>
  <c r="AO73" i="8" s="1"/>
  <c r="AK71" i="8"/>
  <c r="AO71" i="8" s="1"/>
  <c r="AK69" i="8"/>
  <c r="AO69" i="8" s="1"/>
  <c r="AK67" i="8"/>
  <c r="AO67" i="8" s="1"/>
  <c r="AK65" i="8"/>
  <c r="AO65" i="8" s="1"/>
  <c r="AK63" i="8"/>
  <c r="AO63" i="8" s="1"/>
  <c r="AK61" i="8"/>
  <c r="AO61" i="8" s="1"/>
  <c r="AK59" i="8"/>
  <c r="AO59" i="8" s="1"/>
  <c r="AK57" i="8"/>
  <c r="AO57" i="8" s="1"/>
  <c r="AK55" i="8"/>
  <c r="AO55" i="8" s="1"/>
  <c r="AK53" i="8"/>
  <c r="AO53" i="8" s="1"/>
  <c r="AK51" i="8"/>
  <c r="AO51" i="8" s="1"/>
  <c r="AK49" i="8"/>
  <c r="AO49" i="8" s="1"/>
  <c r="AK47" i="8"/>
  <c r="AO47" i="8" s="1"/>
  <c r="CI105" i="8"/>
  <c r="CI127" i="8"/>
  <c r="AA128" i="8"/>
  <c r="AE128" i="8" s="1"/>
  <c r="AA126" i="8"/>
  <c r="AE126" i="8" s="1"/>
  <c r="AA124" i="8"/>
  <c r="AE124" i="8" s="1"/>
  <c r="AA122" i="8"/>
  <c r="AE122" i="8" s="1"/>
  <c r="AA120" i="8"/>
  <c r="AE120" i="8" s="1"/>
  <c r="AA118" i="8"/>
  <c r="AE118" i="8" s="1"/>
  <c r="AA116" i="8"/>
  <c r="AE116" i="8" s="1"/>
  <c r="AA114" i="8"/>
  <c r="AE114" i="8" s="1"/>
  <c r="AA112" i="8"/>
  <c r="AE112" i="8" s="1"/>
  <c r="AA110" i="8"/>
  <c r="AE110" i="8" s="1"/>
  <c r="AA108" i="8"/>
  <c r="AE108" i="8" s="1"/>
  <c r="AA106" i="8"/>
  <c r="AE106" i="8" s="1"/>
  <c r="AA104" i="8"/>
  <c r="AE104" i="8" s="1"/>
  <c r="AA102" i="8"/>
  <c r="AE102" i="8" s="1"/>
  <c r="AA100" i="8"/>
  <c r="AE100" i="8" s="1"/>
  <c r="AA98" i="8"/>
  <c r="AE98" i="8" s="1"/>
  <c r="AA96" i="8"/>
  <c r="AE96" i="8" s="1"/>
  <c r="AA94" i="8"/>
  <c r="AE94" i="8" s="1"/>
  <c r="AA92" i="8"/>
  <c r="AE92" i="8" s="1"/>
  <c r="AA90" i="8"/>
  <c r="AE90" i="8" s="1"/>
  <c r="AA88" i="8"/>
  <c r="AE88" i="8" s="1"/>
  <c r="AA86" i="8"/>
  <c r="AE86" i="8" s="1"/>
  <c r="AA84" i="8"/>
  <c r="AE84" i="8" s="1"/>
  <c r="AA82" i="8"/>
  <c r="AE82" i="8" s="1"/>
  <c r="AA80" i="8"/>
  <c r="AE80" i="8" s="1"/>
  <c r="AA78" i="8"/>
  <c r="AE78" i="8" s="1"/>
  <c r="AA76" i="8"/>
  <c r="AE76" i="8" s="1"/>
  <c r="AA74" i="8"/>
  <c r="AE74" i="8" s="1"/>
  <c r="AA72" i="8"/>
  <c r="AE72" i="8" s="1"/>
  <c r="AA70" i="8"/>
  <c r="AE70" i="8" s="1"/>
  <c r="AA68" i="8"/>
  <c r="AE68" i="8" s="1"/>
  <c r="AA66" i="8"/>
  <c r="AE66" i="8" s="1"/>
  <c r="AA64" i="8"/>
  <c r="AE64" i="8" s="1"/>
  <c r="AA62" i="8"/>
  <c r="AE62" i="8" s="1"/>
  <c r="AA60" i="8"/>
  <c r="AE60" i="8" s="1"/>
  <c r="AA58" i="8"/>
  <c r="AE58" i="8" s="1"/>
  <c r="AA56" i="8"/>
  <c r="AE56" i="8" s="1"/>
  <c r="AA54" i="8"/>
  <c r="AE54" i="8" s="1"/>
  <c r="AA52" i="8"/>
  <c r="AE52" i="8" s="1"/>
  <c r="AA50" i="8"/>
  <c r="AE50" i="8" s="1"/>
  <c r="AA48" i="8"/>
  <c r="AE48" i="8" s="1"/>
  <c r="AA46" i="8"/>
  <c r="AE46" i="8" s="1"/>
  <c r="AA129" i="8"/>
  <c r="AE129" i="8" s="1"/>
  <c r="AA127" i="8"/>
  <c r="AE127" i="8" s="1"/>
  <c r="AA125" i="8"/>
  <c r="AE125" i="8" s="1"/>
  <c r="AA123" i="8"/>
  <c r="AE123" i="8" s="1"/>
  <c r="AA121" i="8"/>
  <c r="AE121" i="8" s="1"/>
  <c r="AA119" i="8"/>
  <c r="AE119" i="8" s="1"/>
  <c r="AA117" i="8"/>
  <c r="AE117" i="8" s="1"/>
  <c r="AA115" i="8"/>
  <c r="AE115" i="8" s="1"/>
  <c r="AA113" i="8"/>
  <c r="AE113" i="8" s="1"/>
  <c r="AA111" i="8"/>
  <c r="AE111" i="8" s="1"/>
  <c r="AA109" i="8"/>
  <c r="AE109" i="8" s="1"/>
  <c r="AA107" i="8"/>
  <c r="AE107" i="8" s="1"/>
  <c r="AA105" i="8"/>
  <c r="AE105" i="8" s="1"/>
  <c r="AA103" i="8"/>
  <c r="AE103" i="8" s="1"/>
  <c r="AA101" i="8"/>
  <c r="AE101" i="8" s="1"/>
  <c r="AA99" i="8"/>
  <c r="AE99" i="8" s="1"/>
  <c r="AA97" i="8"/>
  <c r="AE97" i="8" s="1"/>
  <c r="AA95" i="8"/>
  <c r="AE95" i="8" s="1"/>
  <c r="AA93" i="8"/>
  <c r="AE93" i="8" s="1"/>
  <c r="AA91" i="8"/>
  <c r="AE91" i="8" s="1"/>
  <c r="AA89" i="8"/>
  <c r="AE89" i="8" s="1"/>
  <c r="AA87" i="8"/>
  <c r="AE87" i="8" s="1"/>
  <c r="AA85" i="8"/>
  <c r="AE85" i="8" s="1"/>
  <c r="AA83" i="8"/>
  <c r="AE83" i="8" s="1"/>
  <c r="AA81" i="8"/>
  <c r="AE81" i="8" s="1"/>
  <c r="AA79" i="8"/>
  <c r="AE79" i="8" s="1"/>
  <c r="AA77" i="8"/>
  <c r="AE77" i="8" s="1"/>
  <c r="AA75" i="8"/>
  <c r="AE75" i="8" s="1"/>
  <c r="AA73" i="8"/>
  <c r="AE73" i="8" s="1"/>
  <c r="AA71" i="8"/>
  <c r="AE71" i="8" s="1"/>
  <c r="AA69" i="8"/>
  <c r="AE69" i="8" s="1"/>
  <c r="AA67" i="8"/>
  <c r="AE67" i="8" s="1"/>
  <c r="AA65" i="8"/>
  <c r="AE65" i="8" s="1"/>
  <c r="AA63" i="8"/>
  <c r="AE63" i="8" s="1"/>
  <c r="AA61" i="8"/>
  <c r="AE61" i="8" s="1"/>
  <c r="AA59" i="8"/>
  <c r="AE59" i="8" s="1"/>
  <c r="AA57" i="8"/>
  <c r="AE57" i="8" s="1"/>
  <c r="AA55" i="8"/>
  <c r="AE55" i="8" s="1"/>
  <c r="AA53" i="8"/>
  <c r="AE53" i="8" s="1"/>
  <c r="AA51" i="8"/>
  <c r="AE51" i="8" s="1"/>
  <c r="AA49" i="8"/>
  <c r="AE49" i="8" s="1"/>
  <c r="AA47" i="8"/>
  <c r="AE47" i="8" s="1"/>
  <c r="Q128" i="8"/>
  <c r="U128" i="8" s="1"/>
  <c r="Q126" i="8"/>
  <c r="U126" i="8" s="1"/>
  <c r="Q124" i="8"/>
  <c r="U124" i="8" s="1"/>
  <c r="Q122" i="8"/>
  <c r="U122" i="8" s="1"/>
  <c r="Q120" i="8"/>
  <c r="U120" i="8" s="1"/>
  <c r="Q118" i="8"/>
  <c r="U118" i="8" s="1"/>
  <c r="Q116" i="8"/>
  <c r="U116" i="8" s="1"/>
  <c r="Q114" i="8"/>
  <c r="U114" i="8" s="1"/>
  <c r="Q112" i="8"/>
  <c r="U112" i="8" s="1"/>
  <c r="Q110" i="8"/>
  <c r="U110" i="8" s="1"/>
  <c r="Q108" i="8"/>
  <c r="U108" i="8" s="1"/>
  <c r="Q106" i="8"/>
  <c r="U106" i="8" s="1"/>
  <c r="Q104" i="8"/>
  <c r="U104" i="8" s="1"/>
  <c r="Q102" i="8"/>
  <c r="U102" i="8" s="1"/>
  <c r="Q100" i="8"/>
  <c r="U100" i="8" s="1"/>
  <c r="Q98" i="8"/>
  <c r="U98" i="8" s="1"/>
  <c r="Q96" i="8"/>
  <c r="U96" i="8" s="1"/>
  <c r="Q94" i="8"/>
  <c r="U94" i="8" s="1"/>
  <c r="Q92" i="8"/>
  <c r="U92" i="8" s="1"/>
  <c r="Q90" i="8"/>
  <c r="U90" i="8" s="1"/>
  <c r="Q88" i="8"/>
  <c r="U88" i="8" s="1"/>
  <c r="Q86" i="8"/>
  <c r="U86" i="8" s="1"/>
  <c r="Q84" i="8"/>
  <c r="U84" i="8" s="1"/>
  <c r="Q82" i="8"/>
  <c r="U82" i="8" s="1"/>
  <c r="Q80" i="8"/>
  <c r="U80" i="8" s="1"/>
  <c r="Q78" i="8"/>
  <c r="U78" i="8" s="1"/>
  <c r="Q76" i="8"/>
  <c r="U76" i="8" s="1"/>
  <c r="Q74" i="8"/>
  <c r="U74" i="8" s="1"/>
  <c r="Q72" i="8"/>
  <c r="U72" i="8" s="1"/>
  <c r="Q70" i="8"/>
  <c r="U70" i="8" s="1"/>
  <c r="Q68" i="8"/>
  <c r="U68" i="8" s="1"/>
  <c r="Q66" i="8"/>
  <c r="U66" i="8" s="1"/>
  <c r="Q64" i="8"/>
  <c r="U64" i="8" s="1"/>
  <c r="Q62" i="8"/>
  <c r="U62" i="8" s="1"/>
  <c r="Q60" i="8"/>
  <c r="U60" i="8" s="1"/>
  <c r="Q58" i="8"/>
  <c r="U58" i="8" s="1"/>
  <c r="Q56" i="8"/>
  <c r="U56" i="8" s="1"/>
  <c r="Q54" i="8"/>
  <c r="U54" i="8" s="1"/>
  <c r="Q52" i="8"/>
  <c r="U52" i="8" s="1"/>
  <c r="Q50" i="8"/>
  <c r="U50" i="8" s="1"/>
  <c r="Q48" i="8"/>
  <c r="U48" i="8" s="1"/>
  <c r="Q46" i="8"/>
  <c r="U46" i="8" s="1"/>
  <c r="Q129" i="8"/>
  <c r="U129" i="8" s="1"/>
  <c r="Q127" i="8"/>
  <c r="U127" i="8" s="1"/>
  <c r="Q125" i="8"/>
  <c r="U125" i="8" s="1"/>
  <c r="Q123" i="8"/>
  <c r="U123" i="8" s="1"/>
  <c r="Q121" i="8"/>
  <c r="U121" i="8" s="1"/>
  <c r="Q119" i="8"/>
  <c r="U119" i="8" s="1"/>
  <c r="Q117" i="8"/>
  <c r="U117" i="8" s="1"/>
  <c r="Q115" i="8"/>
  <c r="U115" i="8" s="1"/>
  <c r="Q113" i="8"/>
  <c r="U113" i="8" s="1"/>
  <c r="Q111" i="8"/>
  <c r="U111" i="8" s="1"/>
  <c r="Q109" i="8"/>
  <c r="U109" i="8" s="1"/>
  <c r="Q107" i="8"/>
  <c r="U107" i="8" s="1"/>
  <c r="Q105" i="8"/>
  <c r="U105" i="8" s="1"/>
  <c r="Q103" i="8"/>
  <c r="U103" i="8" s="1"/>
  <c r="Q101" i="8"/>
  <c r="U101" i="8" s="1"/>
  <c r="Q99" i="8"/>
  <c r="U99" i="8" s="1"/>
  <c r="Q97" i="8"/>
  <c r="U97" i="8" s="1"/>
  <c r="Q95" i="8"/>
  <c r="U95" i="8" s="1"/>
  <c r="Q93" i="8"/>
  <c r="U93" i="8" s="1"/>
  <c r="Q91" i="8"/>
  <c r="U91" i="8" s="1"/>
  <c r="Q89" i="8"/>
  <c r="U89" i="8" s="1"/>
  <c r="Q87" i="8"/>
  <c r="U87" i="8" s="1"/>
  <c r="Q85" i="8"/>
  <c r="U85" i="8" s="1"/>
  <c r="Q83" i="8"/>
  <c r="U83" i="8" s="1"/>
  <c r="Q81" i="8"/>
  <c r="U81" i="8" s="1"/>
  <c r="Q79" i="8"/>
  <c r="U79" i="8" s="1"/>
  <c r="Q77" i="8"/>
  <c r="U77" i="8" s="1"/>
  <c r="Q75" i="8"/>
  <c r="U75" i="8" s="1"/>
  <c r="Q73" i="8"/>
  <c r="U73" i="8" s="1"/>
  <c r="Q71" i="8"/>
  <c r="U71" i="8" s="1"/>
  <c r="Q69" i="8"/>
  <c r="U69" i="8" s="1"/>
  <c r="Q67" i="8"/>
  <c r="U67" i="8" s="1"/>
  <c r="Q65" i="8"/>
  <c r="U65" i="8" s="1"/>
  <c r="Q63" i="8"/>
  <c r="U63" i="8" s="1"/>
  <c r="Q61" i="8"/>
  <c r="U61" i="8" s="1"/>
  <c r="Q59" i="8"/>
  <c r="U59" i="8" s="1"/>
  <c r="Q57" i="8"/>
  <c r="U57" i="8" s="1"/>
  <c r="Q55" i="8"/>
  <c r="U55" i="8" s="1"/>
  <c r="Q53" i="8"/>
  <c r="U53" i="8" s="1"/>
  <c r="Q51" i="8"/>
  <c r="U51" i="8" s="1"/>
  <c r="Q49" i="8"/>
  <c r="U49" i="8" s="1"/>
  <c r="Q47" i="8"/>
  <c r="U47" i="8" s="1"/>
  <c r="CH129" i="8"/>
  <c r="BP129" i="8"/>
  <c r="CH127" i="8"/>
  <c r="BP127" i="8"/>
  <c r="CN125" i="8"/>
  <c r="BP125" i="8"/>
  <c r="CN123" i="8"/>
  <c r="BP123" i="8"/>
  <c r="CH121" i="8"/>
  <c r="BP121" i="8"/>
  <c r="CH119" i="8"/>
  <c r="BP119" i="8"/>
  <c r="CH117" i="8"/>
  <c r="BP117" i="8"/>
  <c r="CN115" i="8"/>
  <c r="BP115" i="8"/>
  <c r="CH113" i="8"/>
  <c r="BP113" i="8"/>
  <c r="CH111" i="8"/>
  <c r="BP111" i="8"/>
  <c r="CN109" i="8"/>
  <c r="BP109" i="8"/>
  <c r="CH107" i="8"/>
  <c r="BP107" i="8"/>
  <c r="CN101" i="8"/>
  <c r="BP101" i="8"/>
  <c r="CH99" i="8"/>
  <c r="BP99" i="8"/>
  <c r="CH97" i="8"/>
  <c r="BP97" i="8"/>
  <c r="CH95" i="8"/>
  <c r="BP95" i="8"/>
  <c r="CH91" i="8"/>
  <c r="BP91" i="8"/>
  <c r="CH89" i="8"/>
  <c r="BP89" i="8"/>
  <c r="CN87" i="8"/>
  <c r="BP87" i="8"/>
  <c r="CH83" i="8"/>
  <c r="BP83" i="8"/>
  <c r="CN81" i="8"/>
  <c r="BP81" i="8"/>
  <c r="CH77" i="8"/>
  <c r="BP77" i="8"/>
  <c r="CN75" i="8"/>
  <c r="BP75" i="8"/>
  <c r="CH71" i="8"/>
  <c r="BP71" i="8"/>
  <c r="CN67" i="8"/>
  <c r="BP67" i="8"/>
  <c r="CN65" i="8"/>
  <c r="BP65" i="8"/>
  <c r="CN63" i="8"/>
  <c r="BP63" i="8"/>
  <c r="CN61" i="8"/>
  <c r="BP61" i="8"/>
  <c r="CJ47" i="8"/>
  <c r="BR47" i="8"/>
  <c r="CI46" i="8"/>
  <c r="BQ46" i="8"/>
  <c r="CI65" i="8"/>
  <c r="BQ65" i="8"/>
  <c r="CO73" i="8"/>
  <c r="BQ73" i="8"/>
  <c r="CO75" i="8"/>
  <c r="BQ75" i="8"/>
  <c r="CI77" i="8"/>
  <c r="BQ77" i="8"/>
  <c r="CI85" i="8"/>
  <c r="BQ85" i="8"/>
  <c r="CI89" i="8"/>
  <c r="BQ89" i="8"/>
  <c r="CI103" i="8"/>
  <c r="BQ103" i="8"/>
  <c r="CI111" i="8"/>
  <c r="BQ111" i="8"/>
  <c r="CO125" i="8"/>
  <c r="BQ125" i="8"/>
  <c r="CI129" i="8"/>
  <c r="BQ129" i="8"/>
  <c r="CH94" i="8"/>
  <c r="BP94" i="8"/>
  <c r="CH78" i="8"/>
  <c r="BP78" i="8"/>
  <c r="CH70" i="8"/>
  <c r="BP70" i="8"/>
  <c r="CH68" i="8"/>
  <c r="BP68" i="8"/>
  <c r="CH66" i="8"/>
  <c r="BP66" i="8"/>
  <c r="CN60" i="8"/>
  <c r="BP60" i="8"/>
  <c r="CO60" i="8"/>
  <c r="BQ60" i="8"/>
  <c r="CO62" i="8"/>
  <c r="BQ62" i="8"/>
  <c r="CI64" i="8"/>
  <c r="BQ64" i="8"/>
  <c r="CI68" i="8"/>
  <c r="BQ68" i="8"/>
  <c r="CO70" i="8"/>
  <c r="BQ70" i="8"/>
  <c r="CO72" i="8"/>
  <c r="BQ72" i="8"/>
  <c r="CI76" i="8"/>
  <c r="BQ76" i="8"/>
  <c r="CO78" i="8"/>
  <c r="BQ78" i="8"/>
  <c r="CO84" i="8"/>
  <c r="BQ84" i="8"/>
  <c r="CI88" i="8"/>
  <c r="BQ88" i="8"/>
  <c r="CI94" i="8"/>
  <c r="BQ94" i="8"/>
  <c r="CI96" i="8"/>
  <c r="BQ96" i="8"/>
  <c r="CI100" i="8"/>
  <c r="BQ100" i="8"/>
  <c r="CO102" i="8"/>
  <c r="BQ102" i="8"/>
  <c r="CO108" i="8"/>
  <c r="BQ108" i="8"/>
  <c r="CI110" i="8"/>
  <c r="BQ110" i="8"/>
  <c r="CO112" i="8"/>
  <c r="BQ112" i="8"/>
  <c r="CO114" i="8"/>
  <c r="BQ114" i="8"/>
  <c r="CO116" i="8"/>
  <c r="BQ116" i="8"/>
  <c r="CI118" i="8"/>
  <c r="BQ118" i="8"/>
  <c r="CO120" i="8"/>
  <c r="BQ120" i="8"/>
  <c r="CO126" i="8"/>
  <c r="BQ126" i="8"/>
  <c r="CP68" i="8"/>
  <c r="BR68" i="8"/>
  <c r="CJ72" i="8"/>
  <c r="BR72" i="8"/>
  <c r="CP74" i="8"/>
  <c r="BR74" i="8"/>
  <c r="CP78" i="8"/>
  <c r="BR78" i="8"/>
  <c r="CP80" i="8"/>
  <c r="BR80" i="8"/>
  <c r="CP82" i="8"/>
  <c r="BR82" i="8"/>
  <c r="CP84" i="8"/>
  <c r="BR84" i="8"/>
  <c r="CJ92" i="8"/>
  <c r="BR92" i="8"/>
  <c r="CP96" i="8"/>
  <c r="BR96" i="8"/>
  <c r="CJ106" i="8"/>
  <c r="BR106" i="8"/>
  <c r="CP110" i="8"/>
  <c r="BR110" i="8"/>
  <c r="CP112" i="8"/>
  <c r="BR112" i="8"/>
  <c r="CP114" i="8"/>
  <c r="BR114" i="8"/>
  <c r="CP118" i="8"/>
  <c r="BR118" i="8"/>
  <c r="CP122" i="8"/>
  <c r="BR122" i="8"/>
  <c r="CP126" i="8"/>
  <c r="BR126" i="8"/>
  <c r="CP128" i="8"/>
  <c r="BR128" i="8"/>
  <c r="CH103" i="8"/>
  <c r="CN103" i="8"/>
  <c r="CH93" i="8"/>
  <c r="CH85" i="8"/>
  <c r="CH69" i="8"/>
  <c r="CH54" i="8"/>
  <c r="CN54" i="8"/>
  <c r="CH50" i="8"/>
  <c r="CO61" i="8"/>
  <c r="CO69" i="8"/>
  <c r="CI81" i="8"/>
  <c r="CO81" i="8"/>
  <c r="CO83" i="8"/>
  <c r="CI83" i="8"/>
  <c r="CI95" i="8"/>
  <c r="CO95" i="8"/>
  <c r="CI97" i="8"/>
  <c r="CI107" i="8"/>
  <c r="CI109" i="8"/>
  <c r="CO109" i="8"/>
  <c r="CO113" i="8"/>
  <c r="CI115" i="8"/>
  <c r="CO117" i="8"/>
  <c r="CO119" i="8"/>
  <c r="CI119" i="8"/>
  <c r="CI123" i="8"/>
  <c r="CP62" i="8"/>
  <c r="CJ62" i="8"/>
  <c r="CJ64" i="8"/>
  <c r="CJ70" i="8"/>
  <c r="CJ86" i="8"/>
  <c r="CP86" i="8"/>
  <c r="CJ102" i="8"/>
  <c r="CP102" i="8"/>
  <c r="CP116" i="8"/>
  <c r="CJ116" i="8"/>
  <c r="CJ82" i="8"/>
  <c r="CJ114" i="8"/>
  <c r="CJ96" i="8"/>
  <c r="AR126" i="8"/>
  <c r="AR118" i="8"/>
  <c r="AR110" i="8"/>
  <c r="AR102" i="8"/>
  <c r="AR94" i="8"/>
  <c r="AR86" i="8"/>
  <c r="AR78" i="8"/>
  <c r="AR70" i="8"/>
  <c r="AR62" i="8"/>
  <c r="AR54" i="8"/>
  <c r="AR129" i="8"/>
  <c r="AR121" i="8"/>
  <c r="AR113" i="8"/>
  <c r="AR105" i="8"/>
  <c r="AR97" i="8"/>
  <c r="AR89" i="8"/>
  <c r="AR81" i="8"/>
  <c r="AR73" i="8"/>
  <c r="AR65" i="8"/>
  <c r="AR128" i="8"/>
  <c r="AR120" i="8"/>
  <c r="AR112" i="8"/>
  <c r="AR104" i="8"/>
  <c r="AR96" i="8"/>
  <c r="AR88" i="8"/>
  <c r="AR80" i="8"/>
  <c r="AR72" i="8"/>
  <c r="AR64" i="8"/>
  <c r="AR56" i="8"/>
  <c r="AR48" i="8"/>
  <c r="AR127" i="8"/>
  <c r="AR119" i="8"/>
  <c r="AR111" i="8"/>
  <c r="AR103" i="8"/>
  <c r="AR95" i="8"/>
  <c r="AR87" i="8"/>
  <c r="AR79" i="8"/>
  <c r="AR71" i="8"/>
  <c r="AR63" i="8"/>
  <c r="CH67" i="8"/>
  <c r="CH123" i="8"/>
  <c r="CN89" i="8"/>
  <c r="CJ110" i="8"/>
  <c r="CH63" i="8"/>
  <c r="CN95" i="8"/>
  <c r="CP106" i="8"/>
  <c r="CJ128" i="8"/>
  <c r="CH109" i="8"/>
  <c r="CH79" i="8"/>
  <c r="CN73" i="8"/>
  <c r="CN113" i="8"/>
  <c r="CN91" i="8"/>
  <c r="CH115" i="8"/>
  <c r="CH87" i="8"/>
  <c r="CN77" i="8"/>
  <c r="CH101" i="8"/>
  <c r="CI91" i="8"/>
  <c r="CI121" i="8"/>
  <c r="CI69" i="8"/>
  <c r="CO67" i="8"/>
  <c r="CO77" i="8"/>
  <c r="CO71" i="8"/>
  <c r="CP92" i="8"/>
  <c r="CP88" i="8"/>
  <c r="CN58" i="8"/>
  <c r="CP94" i="8"/>
  <c r="CI101" i="8"/>
  <c r="CJ98" i="8"/>
  <c r="CJ94" i="8"/>
  <c r="CJ84" i="8"/>
  <c r="CP76" i="8"/>
  <c r="CP64" i="8"/>
  <c r="CO111" i="8"/>
  <c r="CN129" i="8"/>
  <c r="CN50" i="8"/>
  <c r="BP19" i="8"/>
  <c r="BM23" i="8"/>
  <c r="DB59" i="8" s="1"/>
  <c r="CI104" i="8"/>
  <c r="CO118" i="8"/>
  <c r="CI124" i="8"/>
  <c r="CI102" i="8"/>
  <c r="CI122" i="8"/>
  <c r="CI120" i="8"/>
  <c r="CI74" i="8"/>
  <c r="CO122" i="8"/>
  <c r="CO63" i="8"/>
  <c r="CI99" i="8"/>
  <c r="CO121" i="8"/>
  <c r="CI117" i="8"/>
  <c r="CI61" i="8"/>
  <c r="CO115" i="8"/>
  <c r="CO93" i="8"/>
  <c r="CO123" i="8"/>
  <c r="CP58" i="8"/>
  <c r="CJ58" i="8"/>
  <c r="CJ56" i="8"/>
  <c r="CP56" i="8"/>
  <c r="CP54" i="8"/>
  <c r="CJ54" i="8"/>
  <c r="CP52" i="8"/>
  <c r="CJ52" i="8"/>
  <c r="CP50" i="8"/>
  <c r="CJ48" i="8"/>
  <c r="CP48" i="8"/>
  <c r="CJ42" i="8"/>
  <c r="CP42" i="8"/>
  <c r="CJ40" i="8"/>
  <c r="CP40" i="8"/>
  <c r="AH40" i="8" s="1"/>
  <c r="DM40" i="8" s="1"/>
  <c r="CI58" i="8"/>
  <c r="CO58" i="8"/>
  <c r="CI56" i="8"/>
  <c r="CO56" i="8"/>
  <c r="CI54" i="8"/>
  <c r="CI52" i="8"/>
  <c r="CO50" i="8"/>
  <c r="CI50" i="8"/>
  <c r="CI48" i="8"/>
  <c r="CI42" i="8"/>
  <c r="CO42" i="8"/>
  <c r="CO40" i="8"/>
  <c r="CI40" i="8"/>
  <c r="CC40" i="8"/>
  <c r="X40" i="8"/>
  <c r="DK40" i="8" s="1"/>
  <c r="CH42" i="8"/>
  <c r="CN42" i="8"/>
  <c r="CN40" i="8"/>
  <c r="N40" i="8" s="1"/>
  <c r="DI40" i="8" s="1"/>
  <c r="CB40" i="8"/>
  <c r="CH40" i="8"/>
  <c r="CE40" i="8"/>
  <c r="CQ40" i="8"/>
  <c r="AR40" i="8" s="1"/>
  <c r="DO40" i="8" s="1"/>
  <c r="CK40" i="8"/>
  <c r="CK42" i="8"/>
  <c r="CQ42" i="8"/>
  <c r="CK50" i="8"/>
  <c r="CQ54" i="8"/>
  <c r="CK54" i="8"/>
  <c r="CQ58" i="8"/>
  <c r="CK58" i="8"/>
  <c r="CK61" i="8"/>
  <c r="CQ61" i="8"/>
  <c r="CK63" i="8"/>
  <c r="CQ63" i="8"/>
  <c r="CK65" i="8"/>
  <c r="CQ65" i="8"/>
  <c r="CK67" i="8"/>
  <c r="CQ67" i="8"/>
  <c r="CQ69" i="8"/>
  <c r="CK71" i="8"/>
  <c r="CQ71" i="8"/>
  <c r="CK73" i="8"/>
  <c r="CQ73" i="8"/>
  <c r="CQ75" i="8"/>
  <c r="CK75" i="8"/>
  <c r="CK77" i="8"/>
  <c r="CQ77" i="8"/>
  <c r="CK79" i="8"/>
  <c r="CQ79" i="8"/>
  <c r="CQ81" i="8"/>
  <c r="CK81" i="8"/>
  <c r="CQ83" i="8"/>
  <c r="CK83" i="8"/>
  <c r="CQ85" i="8"/>
  <c r="CK85" i="8"/>
  <c r="CQ87" i="8"/>
  <c r="CK87" i="8"/>
  <c r="CK89" i="8"/>
  <c r="CQ89" i="8"/>
  <c r="CK91" i="8"/>
  <c r="CQ93" i="8"/>
  <c r="CK93" i="8"/>
  <c r="CK95" i="8"/>
  <c r="CQ95" i="8"/>
  <c r="CK97" i="8"/>
  <c r="CQ97" i="8"/>
  <c r="CQ99" i="8"/>
  <c r="CK99" i="8"/>
  <c r="CQ101" i="8"/>
  <c r="CK101" i="8"/>
  <c r="CQ103" i="8"/>
  <c r="CK103" i="8"/>
  <c r="CK105" i="8"/>
  <c r="CQ105" i="8"/>
  <c r="CQ107" i="8"/>
  <c r="CK107" i="8"/>
  <c r="CQ109" i="8"/>
  <c r="CK109" i="8"/>
  <c r="CQ111" i="8"/>
  <c r="CK111" i="8"/>
  <c r="CK113" i="8"/>
  <c r="CQ113" i="8"/>
  <c r="CQ115" i="8"/>
  <c r="CK115" i="8"/>
  <c r="CK117" i="8"/>
  <c r="CQ117" i="8"/>
  <c r="CQ119" i="8"/>
  <c r="CK119" i="8"/>
  <c r="CK121" i="8"/>
  <c r="CQ121" i="8"/>
  <c r="CQ123" i="8"/>
  <c r="CK123" i="8"/>
  <c r="CK125" i="8"/>
  <c r="CQ125" i="8"/>
  <c r="CK127" i="8"/>
  <c r="CQ127" i="8"/>
  <c r="CQ129" i="8"/>
  <c r="CK129" i="8"/>
  <c r="CK48" i="8"/>
  <c r="CQ48" i="8"/>
  <c r="CK52" i="8"/>
  <c r="CQ52" i="8"/>
  <c r="CQ56" i="8"/>
  <c r="CQ60" i="8"/>
  <c r="CK60" i="8"/>
  <c r="CK62" i="8"/>
  <c r="CQ62" i="8"/>
  <c r="CQ64" i="8"/>
  <c r="CK64" i="8"/>
  <c r="CQ66" i="8"/>
  <c r="CK66" i="8"/>
  <c r="CK68" i="8"/>
  <c r="CQ68" i="8"/>
  <c r="CK70" i="8"/>
  <c r="CQ70" i="8"/>
  <c r="CQ72" i="8"/>
  <c r="CK72" i="8"/>
  <c r="CQ74" i="8"/>
  <c r="CK74" i="8"/>
  <c r="CK76" i="8"/>
  <c r="CQ76" i="8"/>
  <c r="CK78" i="8"/>
  <c r="CQ78" i="8"/>
  <c r="CQ80" i="8"/>
  <c r="CK80" i="8"/>
  <c r="CQ82" i="8"/>
  <c r="CQ84" i="8"/>
  <c r="CK84" i="8"/>
  <c r="CK86" i="8"/>
  <c r="CQ86" i="8"/>
  <c r="CK88" i="8"/>
  <c r="CQ88" i="8"/>
  <c r="CQ90" i="8"/>
  <c r="CK90" i="8"/>
  <c r="CK92" i="8"/>
  <c r="CQ92" i="8"/>
  <c r="CQ94" i="8"/>
  <c r="CK94" i="8"/>
  <c r="CK96" i="8"/>
  <c r="CQ96" i="8"/>
  <c r="CK98" i="8"/>
  <c r="CQ98" i="8"/>
  <c r="CK100" i="8"/>
  <c r="CQ100" i="8"/>
  <c r="CQ102" i="8"/>
  <c r="CK102" i="8"/>
  <c r="CQ104" i="8"/>
  <c r="CK104" i="8"/>
  <c r="CQ106" i="8"/>
  <c r="CK106" i="8"/>
  <c r="CK108" i="8"/>
  <c r="CQ108" i="8"/>
  <c r="CK110" i="8"/>
  <c r="CQ110" i="8"/>
  <c r="CQ112" i="8"/>
  <c r="CK112" i="8"/>
  <c r="CQ114" i="8"/>
  <c r="CK114" i="8"/>
  <c r="CQ116" i="8"/>
  <c r="CK116" i="8"/>
  <c r="CQ118" i="8"/>
  <c r="CK118" i="8"/>
  <c r="CK120" i="8"/>
  <c r="CQ120" i="8"/>
  <c r="CQ122" i="8"/>
  <c r="CK122" i="8"/>
  <c r="CQ124" i="8"/>
  <c r="CK124" i="8"/>
  <c r="CQ126" i="8"/>
  <c r="CK126" i="8"/>
  <c r="CK128" i="8"/>
  <c r="CQ128" i="8"/>
  <c r="CG48" i="8"/>
  <c r="CG50" i="8"/>
  <c r="CM52" i="8"/>
  <c r="CG56" i="8"/>
  <c r="CH112" i="8"/>
  <c r="CH110" i="8"/>
  <c r="CH108" i="8"/>
  <c r="CH102" i="8"/>
  <c r="CH92" i="8"/>
  <c r="CN90" i="8"/>
  <c r="CN88" i="8"/>
  <c r="CH86" i="8"/>
  <c r="CN84" i="8"/>
  <c r="CH73" i="8"/>
  <c r="CG62" i="8"/>
  <c r="CM62" i="8"/>
  <c r="CP63" i="8"/>
  <c r="CM63" i="8"/>
  <c r="CG63" i="8"/>
  <c r="CG64" i="8"/>
  <c r="CM64" i="8"/>
  <c r="CM65" i="8"/>
  <c r="CG65" i="8"/>
  <c r="CM68" i="8"/>
  <c r="CG68" i="8"/>
  <c r="CP69" i="8"/>
  <c r="CM69" i="8"/>
  <c r="CG69" i="8"/>
  <c r="CM77" i="8"/>
  <c r="CG77" i="8"/>
  <c r="CJ78" i="8"/>
  <c r="CG78" i="8"/>
  <c r="CM78" i="8"/>
  <c r="CP79" i="8"/>
  <c r="CM79" i="8"/>
  <c r="CG79" i="8"/>
  <c r="CG80" i="8"/>
  <c r="CM80" i="8"/>
  <c r="CG82" i="8"/>
  <c r="CM82" i="8"/>
  <c r="CM87" i="8"/>
  <c r="CG87" i="8"/>
  <c r="CG88" i="8"/>
  <c r="CM88" i="8"/>
  <c r="CM89" i="8"/>
  <c r="CG89" i="8"/>
  <c r="CJ90" i="8"/>
  <c r="CG90" i="8"/>
  <c r="CM90" i="8"/>
  <c r="CP91" i="8"/>
  <c r="CG91" i="8"/>
  <c r="CM91" i="8"/>
  <c r="CG102" i="8"/>
  <c r="CM102" i="8"/>
  <c r="CH126" i="8"/>
  <c r="CH124" i="8"/>
  <c r="CH120" i="8"/>
  <c r="CN97" i="8"/>
  <c r="CH76" i="8"/>
  <c r="CH74" i="8"/>
  <c r="CH72" i="8"/>
  <c r="CJ60" i="8"/>
  <c r="CM60" i="8"/>
  <c r="CG60" i="8"/>
  <c r="CM61" i="8"/>
  <c r="CG61" i="8"/>
  <c r="CJ66" i="8"/>
  <c r="CG66" i="8"/>
  <c r="CM66" i="8"/>
  <c r="CJ67" i="8"/>
  <c r="CG67" i="8"/>
  <c r="CM67" i="8"/>
  <c r="CG70" i="8"/>
  <c r="CM70" i="8"/>
  <c r="CM71" i="8"/>
  <c r="CG71" i="8"/>
  <c r="CP72" i="8"/>
  <c r="CG72" i="8"/>
  <c r="CM72" i="8"/>
  <c r="CM73" i="8"/>
  <c r="CG73" i="8"/>
  <c r="CJ74" i="8"/>
  <c r="CG74" i="8"/>
  <c r="CM74" i="8"/>
  <c r="CP75" i="8"/>
  <c r="CG75" i="8"/>
  <c r="CM75" i="8"/>
  <c r="CJ76" i="8"/>
  <c r="CM76" i="8"/>
  <c r="CG76" i="8"/>
  <c r="CM81" i="8"/>
  <c r="CG81" i="8"/>
  <c r="CG83" i="8"/>
  <c r="CM83" i="8"/>
  <c r="CM84" i="8"/>
  <c r="CG84" i="8"/>
  <c r="CM85" i="8"/>
  <c r="CG85" i="8"/>
  <c r="CG86" i="8"/>
  <c r="CM86" i="8"/>
  <c r="CM92" i="8"/>
  <c r="CG92" i="8"/>
  <c r="CJ93" i="8"/>
  <c r="CM93" i="8"/>
  <c r="CG93" i="8"/>
  <c r="CG94" i="8"/>
  <c r="CM94" i="8"/>
  <c r="CJ95" i="8"/>
  <c r="CM95" i="8"/>
  <c r="CG95" i="8"/>
  <c r="CG96" i="8"/>
  <c r="CM96" i="8"/>
  <c r="CM97" i="8"/>
  <c r="CG97" i="8"/>
  <c r="CG98" i="8"/>
  <c r="CM98" i="8"/>
  <c r="CJ99" i="8"/>
  <c r="CG99" i="8"/>
  <c r="CM99" i="8"/>
  <c r="CJ100" i="8"/>
  <c r="CM100" i="8"/>
  <c r="CG100" i="8"/>
  <c r="CP101" i="8"/>
  <c r="CM101" i="8"/>
  <c r="CG101" i="8"/>
  <c r="CM103" i="8"/>
  <c r="CG103" i="8"/>
  <c r="CJ104" i="8"/>
  <c r="CG104" i="8"/>
  <c r="CM104" i="8"/>
  <c r="CP105" i="8"/>
  <c r="CM105" i="8"/>
  <c r="CG105" i="8"/>
  <c r="CG106" i="8"/>
  <c r="CM106" i="8"/>
  <c r="CG107" i="8"/>
  <c r="CM107" i="8"/>
  <c r="CP108" i="8"/>
  <c r="CM108" i="8"/>
  <c r="CG108" i="8"/>
  <c r="CJ109" i="8"/>
  <c r="CM109" i="8"/>
  <c r="CG109" i="8"/>
  <c r="CG110" i="8"/>
  <c r="CM110" i="8"/>
  <c r="CM111" i="8"/>
  <c r="CG111" i="8"/>
  <c r="CJ112" i="8"/>
  <c r="CG112" i="8"/>
  <c r="CM112" i="8"/>
  <c r="CJ113" i="8"/>
  <c r="CM113" i="8"/>
  <c r="CG113" i="8"/>
  <c r="CG114" i="8"/>
  <c r="CM114" i="8"/>
  <c r="CG115" i="8"/>
  <c r="CM115" i="8"/>
  <c r="CM116" i="8"/>
  <c r="CG116" i="8"/>
  <c r="CP117" i="8"/>
  <c r="CM117" i="8"/>
  <c r="CG117" i="8"/>
  <c r="CJ118" i="8"/>
  <c r="CG118" i="8"/>
  <c r="CM118" i="8"/>
  <c r="CM119" i="8"/>
  <c r="CG119" i="8"/>
  <c r="CJ120" i="8"/>
  <c r="CG120" i="8"/>
  <c r="CM120" i="8"/>
  <c r="CM121" i="8"/>
  <c r="CG121" i="8"/>
  <c r="CJ122" i="8"/>
  <c r="CG122" i="8"/>
  <c r="CM122" i="8"/>
  <c r="CG123" i="8"/>
  <c r="CM123" i="8"/>
  <c r="CJ124" i="8"/>
  <c r="CM124" i="8"/>
  <c r="CG124" i="8"/>
  <c r="CP125" i="8"/>
  <c r="CM125" i="8"/>
  <c r="CG125" i="8"/>
  <c r="CJ126" i="8"/>
  <c r="CG126" i="8"/>
  <c r="CM126" i="8"/>
  <c r="CJ127" i="8"/>
  <c r="CM127" i="8"/>
  <c r="CG127" i="8"/>
  <c r="CG128" i="8"/>
  <c r="CM128" i="8"/>
  <c r="CM129" i="8"/>
  <c r="CG129" i="8"/>
  <c r="CN116" i="8"/>
  <c r="CK69" i="8"/>
  <c r="CK82" i="8"/>
  <c r="CQ91" i="8"/>
  <c r="CG52" i="8"/>
  <c r="CM42" i="8"/>
  <c r="CM50" i="8"/>
  <c r="CM58" i="8"/>
  <c r="CG54" i="8"/>
  <c r="CM48" i="8"/>
  <c r="CM56" i="8"/>
  <c r="CM54" i="8"/>
  <c r="CG42" i="8"/>
  <c r="CG58" i="8"/>
  <c r="CA40" i="8"/>
  <c r="B40" i="8" s="1"/>
  <c r="DB28" i="8"/>
  <c r="CG40" i="8"/>
  <c r="CM40" i="8"/>
  <c r="D40" i="8" s="1"/>
  <c r="DG40" i="8" s="1"/>
  <c r="AC39" i="1"/>
  <c r="BX39" i="1" s="1"/>
  <c r="AC43" i="1"/>
  <c r="BX43" i="1" s="1"/>
  <c r="CQ49" i="8" s="1"/>
  <c r="AC47" i="1"/>
  <c r="BX47" i="1" s="1"/>
  <c r="AC51" i="1"/>
  <c r="BX51" i="1" s="1"/>
  <c r="CQ57" i="8" s="1"/>
  <c r="S43" i="1"/>
  <c r="BV43" i="1" s="1"/>
  <c r="BQ49" i="8" s="1"/>
  <c r="S47" i="1"/>
  <c r="BV47" i="1" s="1"/>
  <c r="BQ53" i="8" s="1"/>
  <c r="S51" i="1"/>
  <c r="BV51" i="1" s="1"/>
  <c r="BQ57" i="8" s="1"/>
  <c r="X43" i="1"/>
  <c r="BW43" i="1" s="1"/>
  <c r="BR49" i="8" s="1"/>
  <c r="X47" i="1"/>
  <c r="BW47" i="1" s="1"/>
  <c r="BR53" i="8" s="1"/>
  <c r="X51" i="1"/>
  <c r="BW51" i="1" s="1"/>
  <c r="BR57" i="8" s="1"/>
  <c r="N53" i="1"/>
  <c r="BU53" i="1" s="1"/>
  <c r="BP59" i="8" s="1"/>
  <c r="N49" i="1"/>
  <c r="BU49" i="1" s="1"/>
  <c r="BP55" i="8" s="1"/>
  <c r="N45" i="1"/>
  <c r="BU45" i="1" s="1"/>
  <c r="BP51" i="8" s="1"/>
  <c r="AC40" i="1"/>
  <c r="BX40" i="1" s="1"/>
  <c r="AC35" i="1"/>
  <c r="BX35" i="1" s="1"/>
  <c r="AC41" i="1"/>
  <c r="BX41" i="1" s="1"/>
  <c r="BO47" i="8" s="1"/>
  <c r="AC45" i="1"/>
  <c r="BX45" i="1" s="1"/>
  <c r="AC49" i="1"/>
  <c r="BX49" i="1" s="1"/>
  <c r="CK55" i="8" s="1"/>
  <c r="AC53" i="1"/>
  <c r="BX53" i="1" s="1"/>
  <c r="S45" i="1"/>
  <c r="BV45" i="1" s="1"/>
  <c r="BQ51" i="8" s="1"/>
  <c r="S49" i="1"/>
  <c r="BV49" i="1" s="1"/>
  <c r="BQ55" i="8" s="1"/>
  <c r="S53" i="1"/>
  <c r="BV53" i="1" s="1"/>
  <c r="BQ59" i="8" s="1"/>
  <c r="X45" i="1"/>
  <c r="BW45" i="1" s="1"/>
  <c r="BR51" i="8" s="1"/>
  <c r="X49" i="1"/>
  <c r="BW49" i="1" s="1"/>
  <c r="BR55" i="8" s="1"/>
  <c r="X53" i="1"/>
  <c r="BW53" i="1" s="1"/>
  <c r="BR59" i="8" s="1"/>
  <c r="N51" i="1"/>
  <c r="BU51" i="1" s="1"/>
  <c r="BP57" i="8" s="1"/>
  <c r="N47" i="1"/>
  <c r="BU47" i="1" s="1"/>
  <c r="BP53" i="8" s="1"/>
  <c r="N43" i="1"/>
  <c r="BU43" i="1" s="1"/>
  <c r="CN49" i="8" s="1"/>
  <c r="CD40" i="8"/>
  <c r="CI44" i="8"/>
  <c r="CO44" i="8"/>
  <c r="CI71" i="8"/>
  <c r="CI72" i="8"/>
  <c r="CI73" i="8"/>
  <c r="CO74" i="8"/>
  <c r="CI75" i="8"/>
  <c r="CO76" i="8"/>
  <c r="CO79" i="8"/>
  <c r="CO80" i="8"/>
  <c r="CO97" i="8"/>
  <c r="CI98" i="8"/>
  <c r="CO99" i="8"/>
  <c r="CO100" i="8"/>
  <c r="CO101" i="8"/>
  <c r="CO129" i="8"/>
  <c r="CN126" i="8"/>
  <c r="CH128" i="8"/>
  <c r="CH90" i="8"/>
  <c r="CN74" i="8"/>
  <c r="CN86" i="8"/>
  <c r="CI41" i="8"/>
  <c r="CC41" i="8"/>
  <c r="CC42" i="8" s="1"/>
  <c r="CO41" i="8"/>
  <c r="X41" i="8" s="1"/>
  <c r="CN43" i="8"/>
  <c r="CH43" i="8"/>
  <c r="CH41" i="8"/>
  <c r="CN41" i="8"/>
  <c r="N41" i="8" s="1"/>
  <c r="DI41" i="8" s="1"/>
  <c r="CB41" i="8"/>
  <c r="CB42" i="8" s="1"/>
  <c r="CN44" i="8"/>
  <c r="CH44" i="8"/>
  <c r="CN46" i="8"/>
  <c r="CH46" i="8"/>
  <c r="CH47" i="8"/>
  <c r="CN47" i="8"/>
  <c r="CK49" i="8"/>
  <c r="CQ51" i="8"/>
  <c r="CK53" i="8"/>
  <c r="CK57" i="8"/>
  <c r="CO49" i="8"/>
  <c r="CI49" i="8"/>
  <c r="CI51" i="8"/>
  <c r="CI53" i="8"/>
  <c r="CO55" i="8"/>
  <c r="CI55" i="8"/>
  <c r="CI57" i="8"/>
  <c r="CI59" i="8"/>
  <c r="CP49" i="8"/>
  <c r="CJ53" i="8"/>
  <c r="CP53" i="8"/>
  <c r="CP55" i="8"/>
  <c r="CJ57" i="8"/>
  <c r="CP59" i="8"/>
  <c r="CJ59" i="8"/>
  <c r="CN45" i="8"/>
  <c r="CH45" i="8"/>
  <c r="CO46" i="8"/>
  <c r="S37" i="1"/>
  <c r="BV37" i="1" s="1"/>
  <c r="BQ43" i="8" s="1"/>
  <c r="S39" i="1"/>
  <c r="BV39" i="1" s="1"/>
  <c r="BQ45" i="8" s="1"/>
  <c r="S41" i="1"/>
  <c r="BV41" i="1" s="1"/>
  <c r="BQ47" i="8" s="1"/>
  <c r="CN120" i="8"/>
  <c r="CN128" i="8"/>
  <c r="CH96" i="8"/>
  <c r="CH84" i="8"/>
  <c r="CN102" i="8"/>
  <c r="CN52" i="8"/>
  <c r="CN76" i="8"/>
  <c r="CH52" i="8"/>
  <c r="AC37" i="1"/>
  <c r="BX37" i="1" s="1"/>
  <c r="X35" i="1"/>
  <c r="BW35" i="1" s="1"/>
  <c r="BR41" i="8" s="1"/>
  <c r="X37" i="1"/>
  <c r="BW37" i="1" s="1"/>
  <c r="BR43" i="8" s="1"/>
  <c r="X38" i="1"/>
  <c r="BW38" i="1" s="1"/>
  <c r="BR44" i="8" s="1"/>
  <c r="X39" i="1"/>
  <c r="BW39" i="1" s="1"/>
  <c r="BR45" i="8" s="1"/>
  <c r="X40" i="1"/>
  <c r="BW40" i="1" s="1"/>
  <c r="BR46" i="8" s="1"/>
  <c r="CI60" i="8"/>
  <c r="CI63" i="8"/>
  <c r="CO64" i="8"/>
  <c r="CO65" i="8"/>
  <c r="CO66" i="8"/>
  <c r="CI67" i="8"/>
  <c r="CO68" i="8"/>
  <c r="CO86" i="8"/>
  <c r="CO87" i="8"/>
  <c r="CO88" i="8"/>
  <c r="CO89" i="8"/>
  <c r="CO90" i="8"/>
  <c r="CO91" i="8"/>
  <c r="CI92" i="8"/>
  <c r="CI93" i="8"/>
  <c r="CO103" i="8"/>
  <c r="CO104" i="8"/>
  <c r="CO105" i="8"/>
  <c r="CO107" i="8"/>
  <c r="CI108" i="8"/>
  <c r="CI113" i="8"/>
  <c r="CI125" i="8"/>
  <c r="CO127" i="8"/>
  <c r="CJ77" i="8"/>
  <c r="CO57" i="8"/>
  <c r="CK56" i="8"/>
  <c r="CQ59" i="8"/>
  <c r="CO52" i="8"/>
  <c r="CO54" i="8"/>
  <c r="CO48" i="8"/>
  <c r="CJ50" i="8"/>
  <c r="CQ50" i="8"/>
  <c r="CP57" i="8" l="1"/>
  <c r="CJ55" i="8"/>
  <c r="CJ49" i="8"/>
  <c r="CO59" i="8"/>
  <c r="CO53" i="8"/>
  <c r="CO51" i="8"/>
  <c r="DK41" i="8"/>
  <c r="DB63" i="8"/>
  <c r="DB70" i="8"/>
  <c r="DB94" i="8"/>
  <c r="DB53" i="8"/>
  <c r="DB110" i="8"/>
  <c r="DB69" i="8"/>
  <c r="DB122" i="8"/>
  <c r="DB62" i="8"/>
  <c r="DB67" i="8"/>
  <c r="DB51" i="8"/>
  <c r="DB93" i="8"/>
  <c r="DB50" i="8"/>
  <c r="DB79" i="8"/>
  <c r="DB64" i="8"/>
  <c r="DB102" i="8"/>
  <c r="DB106" i="8"/>
  <c r="DB82" i="8"/>
  <c r="DB116" i="8"/>
  <c r="DB86" i="8"/>
  <c r="DB104" i="8"/>
  <c r="DB108" i="8"/>
  <c r="DB65" i="8"/>
  <c r="DB113" i="8"/>
  <c r="DB90" i="8"/>
  <c r="DB44" i="8"/>
  <c r="DB115" i="8"/>
  <c r="DB109" i="8"/>
  <c r="DB72" i="8"/>
  <c r="DB78" i="8"/>
  <c r="DB101" i="8"/>
  <c r="DB87" i="8"/>
  <c r="DB83" i="8"/>
  <c r="DB60" i="8"/>
  <c r="DB123" i="8"/>
  <c r="DB68" i="8"/>
  <c r="DB92" i="8"/>
  <c r="DB42" i="8"/>
  <c r="DB61" i="8"/>
  <c r="DB73" i="8"/>
  <c r="DB80" i="8"/>
  <c r="DB117" i="8"/>
  <c r="DB77" i="8"/>
  <c r="DB40" i="8"/>
  <c r="DB46" i="8"/>
  <c r="DB105" i="8"/>
  <c r="DB129" i="8"/>
  <c r="DB85" i="8"/>
  <c r="DB112" i="8"/>
  <c r="BO59" i="8"/>
  <c r="BO51" i="8"/>
  <c r="BO53" i="8"/>
  <c r="BO45" i="8"/>
  <c r="BO43" i="8"/>
  <c r="BO55" i="8"/>
  <c r="BO46" i="8"/>
  <c r="BO57" i="8"/>
  <c r="BO49" i="8"/>
  <c r="BO44" i="8"/>
  <c r="BO41" i="8"/>
  <c r="CH49" i="8"/>
  <c r="BP49" i="8"/>
  <c r="AR55" i="8"/>
  <c r="BS55" i="8"/>
  <c r="CG47" i="8"/>
  <c r="BS47" i="8"/>
  <c r="AR46" i="8"/>
  <c r="BS46" i="8"/>
  <c r="AR57" i="8"/>
  <c r="BS57" i="8"/>
  <c r="AR49" i="8"/>
  <c r="BS49" i="8"/>
  <c r="BS43" i="8"/>
  <c r="AR59" i="8"/>
  <c r="BS59" i="8"/>
  <c r="AR51" i="8"/>
  <c r="BS51" i="8"/>
  <c r="BS41" i="8"/>
  <c r="CQ53" i="8"/>
  <c r="BS53" i="8"/>
  <c r="BS45" i="8"/>
  <c r="DB57" i="8"/>
  <c r="DB121" i="8"/>
  <c r="DB99" i="8"/>
  <c r="DB96" i="8"/>
  <c r="DB43" i="8"/>
  <c r="DB120" i="8"/>
  <c r="DB55" i="8"/>
  <c r="DB91" i="8"/>
  <c r="DB88" i="8"/>
  <c r="DB54" i="8"/>
  <c r="DB74" i="8"/>
  <c r="DB41" i="8"/>
  <c r="DB118" i="8"/>
  <c r="DB114" i="8"/>
  <c r="DB124" i="8"/>
  <c r="DB66" i="8"/>
  <c r="DB56" i="8"/>
  <c r="DB45" i="8"/>
  <c r="DB89" i="8"/>
  <c r="DB128" i="8"/>
  <c r="DB103" i="8"/>
  <c r="DB125" i="8"/>
  <c r="DB76" i="8"/>
  <c r="DB48" i="8"/>
  <c r="DB81" i="8"/>
  <c r="DB111" i="8"/>
  <c r="DB119" i="8"/>
  <c r="DB97" i="8"/>
  <c r="DB127" i="8"/>
  <c r="DB71" i="8"/>
  <c r="DB95" i="8"/>
  <c r="DB58" i="8"/>
  <c r="DB84" i="8"/>
  <c r="DB47" i="8"/>
  <c r="DB75" i="8"/>
  <c r="DB100" i="8"/>
  <c r="DB98" i="8"/>
  <c r="DB126" i="8"/>
  <c r="DB49" i="8"/>
  <c r="DB52" i="8"/>
  <c r="DB107" i="8"/>
  <c r="CK51" i="8"/>
  <c r="AR53" i="8"/>
  <c r="AR47" i="8"/>
  <c r="BL40" i="8"/>
  <c r="AF40" i="8"/>
  <c r="BM40" i="8"/>
  <c r="AP40" i="8"/>
  <c r="BK40" i="8"/>
  <c r="V40" i="8"/>
  <c r="BJ40" i="8"/>
  <c r="L40" i="8"/>
  <c r="CM46" i="8"/>
  <c r="CG46" i="8"/>
  <c r="CM44" i="8"/>
  <c r="CG44" i="8"/>
  <c r="CM41" i="8"/>
  <c r="CG41" i="8"/>
  <c r="CM59" i="8"/>
  <c r="CG59" i="8"/>
  <c r="CM51" i="8"/>
  <c r="CG51" i="8"/>
  <c r="CM57" i="8"/>
  <c r="CG57" i="8"/>
  <c r="CM49" i="8"/>
  <c r="CG49" i="8"/>
  <c r="CM47" i="8"/>
  <c r="CM45" i="8"/>
  <c r="CG45" i="8"/>
  <c r="CM43" i="8"/>
  <c r="CG43" i="8"/>
  <c r="CG55" i="8"/>
  <c r="CM55" i="8"/>
  <c r="CM53" i="8"/>
  <c r="CG53" i="8"/>
  <c r="CA41" i="8"/>
  <c r="BI40" i="8"/>
  <c r="CN57" i="8"/>
  <c r="CH57" i="8"/>
  <c r="CK47" i="8"/>
  <c r="CQ47" i="8"/>
  <c r="CH51" i="8"/>
  <c r="CN51" i="8"/>
  <c r="CP51" i="8"/>
  <c r="CJ51" i="8"/>
  <c r="CK59" i="8"/>
  <c r="CQ41" i="8"/>
  <c r="AR44" i="8" s="1"/>
  <c r="CK41" i="8"/>
  <c r="CE41" i="8"/>
  <c r="CN55" i="8"/>
  <c r="CH55" i="8"/>
  <c r="CQ55" i="8"/>
  <c r="CN59" i="8"/>
  <c r="CH59" i="8"/>
  <c r="CK45" i="8"/>
  <c r="CQ45" i="8"/>
  <c r="AR45" i="8" s="1"/>
  <c r="CN53" i="8"/>
  <c r="CH53" i="8"/>
  <c r="CQ46" i="8"/>
  <c r="CK46" i="8"/>
  <c r="CJ46" i="8"/>
  <c r="CP46" i="8"/>
  <c r="CP44" i="8"/>
  <c r="CJ44" i="8"/>
  <c r="CJ41" i="8"/>
  <c r="D41" i="8"/>
  <c r="DG41" i="8" s="1"/>
  <c r="CD41" i="8"/>
  <c r="CP41" i="8"/>
  <c r="AH41" i="8" s="1"/>
  <c r="DM41" i="8" s="1"/>
  <c r="CI45" i="8"/>
  <c r="CO45" i="8"/>
  <c r="BJ41" i="8"/>
  <c r="L41" i="8"/>
  <c r="V41" i="8"/>
  <c r="V42" i="8"/>
  <c r="X42" i="8" s="1"/>
  <c r="DK42" i="8" s="1"/>
  <c r="BK41" i="8"/>
  <c r="CJ45" i="8"/>
  <c r="CP45" i="8"/>
  <c r="CP43" i="8"/>
  <c r="CJ43" i="8"/>
  <c r="CQ43" i="8"/>
  <c r="AR43" i="8" s="1"/>
  <c r="CK43" i="8"/>
  <c r="CI47" i="8"/>
  <c r="CO47" i="8"/>
  <c r="CI43" i="8"/>
  <c r="CO43" i="8"/>
  <c r="AR41" i="8" l="1"/>
  <c r="DO41" i="8" s="1"/>
  <c r="AP41" i="8"/>
  <c r="CE42" i="8"/>
  <c r="AP42" i="8" s="1"/>
  <c r="AR42" i="8" s="1"/>
  <c r="DO42" i="8" s="1"/>
  <c r="DO43" i="8" s="1"/>
  <c r="DO44" i="8" s="1"/>
  <c r="DO45" i="8" s="1"/>
  <c r="DO46" i="8" s="1"/>
  <c r="DO47" i="8" s="1"/>
  <c r="DO48" i="8" s="1"/>
  <c r="DO49" i="8" s="1"/>
  <c r="DO50" i="8" s="1"/>
  <c r="DO51" i="8" s="1"/>
  <c r="DO52" i="8" s="1"/>
  <c r="DO53" i="8" s="1"/>
  <c r="DO54" i="8" s="1"/>
  <c r="DO55" i="8" s="1"/>
  <c r="DO56" i="8" s="1"/>
  <c r="DO57" i="8" s="1"/>
  <c r="DO58" i="8" s="1"/>
  <c r="DO59" i="8" s="1"/>
  <c r="DO60" i="8" s="1"/>
  <c r="DO61" i="8" s="1"/>
  <c r="DO62" i="8" s="1"/>
  <c r="DO63" i="8" s="1"/>
  <c r="DO64" i="8" s="1"/>
  <c r="DO65" i="8" s="1"/>
  <c r="DO66" i="8" s="1"/>
  <c r="DO67" i="8" s="1"/>
  <c r="DO68" i="8" s="1"/>
  <c r="DO69" i="8" s="1"/>
  <c r="DO70" i="8" s="1"/>
  <c r="DO71" i="8" s="1"/>
  <c r="DO72" i="8" s="1"/>
  <c r="DO73" i="8" s="1"/>
  <c r="DO74" i="8" s="1"/>
  <c r="DO75" i="8" s="1"/>
  <c r="DO76" i="8" s="1"/>
  <c r="DO77" i="8" s="1"/>
  <c r="DO78" i="8" s="1"/>
  <c r="DO79" i="8" s="1"/>
  <c r="DO80" i="8" s="1"/>
  <c r="DO81" i="8" s="1"/>
  <c r="DO82" i="8" s="1"/>
  <c r="DO83" i="8" s="1"/>
  <c r="DO84" i="8" s="1"/>
  <c r="DO85" i="8" s="1"/>
  <c r="DO86" i="8" s="1"/>
  <c r="DO87" i="8" s="1"/>
  <c r="DO88" i="8" s="1"/>
  <c r="DO89" i="8" s="1"/>
  <c r="DO90" i="8" s="1"/>
  <c r="DO91" i="8" s="1"/>
  <c r="DO92" i="8" s="1"/>
  <c r="DO93" i="8" s="1"/>
  <c r="DO94" i="8" s="1"/>
  <c r="DO95" i="8" s="1"/>
  <c r="DO96" i="8" s="1"/>
  <c r="DO97" i="8" s="1"/>
  <c r="DO98" i="8" s="1"/>
  <c r="DO99" i="8" s="1"/>
  <c r="DO100" i="8" s="1"/>
  <c r="DO101" i="8" s="1"/>
  <c r="DO102" i="8" s="1"/>
  <c r="DO103" i="8" s="1"/>
  <c r="DO104" i="8" s="1"/>
  <c r="DO105" i="8" s="1"/>
  <c r="DO106" i="8" s="1"/>
  <c r="DO107" i="8" s="1"/>
  <c r="DO108" i="8" s="1"/>
  <c r="DO109" i="8" s="1"/>
  <c r="DO110" i="8" s="1"/>
  <c r="DO111" i="8" s="1"/>
  <c r="DO112" i="8" s="1"/>
  <c r="DO113" i="8" s="1"/>
  <c r="DO114" i="8" s="1"/>
  <c r="DO115" i="8" s="1"/>
  <c r="DO116" i="8" s="1"/>
  <c r="DO117" i="8" s="1"/>
  <c r="DO118" i="8" s="1"/>
  <c r="DO119" i="8" s="1"/>
  <c r="DO120" i="8" s="1"/>
  <c r="DO121" i="8" s="1"/>
  <c r="DO122" i="8" s="1"/>
  <c r="DO123" i="8" s="1"/>
  <c r="DO124" i="8" s="1"/>
  <c r="DO125" i="8" s="1"/>
  <c r="DO126" i="8" s="1"/>
  <c r="DO127" i="8" s="1"/>
  <c r="DO128" i="8" s="1"/>
  <c r="DO129" i="8" s="1"/>
  <c r="AF41" i="8"/>
  <c r="CD42" i="8"/>
  <c r="AF42" i="8" s="1"/>
  <c r="AH42" i="8" s="1"/>
  <c r="DM42" i="8" s="1"/>
  <c r="CY41" i="8"/>
  <c r="AA41" i="8"/>
  <c r="CX41" i="8"/>
  <c r="Q41" i="8"/>
  <c r="CW40" i="8"/>
  <c r="C40" i="8" s="1"/>
  <c r="G40" i="8"/>
  <c r="CX40" i="8"/>
  <c r="Q40" i="8"/>
  <c r="U40" i="8" s="1"/>
  <c r="CY40" i="8"/>
  <c r="AA40" i="8"/>
  <c r="AE40" i="8" s="1"/>
  <c r="DA40" i="8"/>
  <c r="AU40" i="8"/>
  <c r="AT41" i="8" s="1"/>
  <c r="CZ40" i="8"/>
  <c r="AG40" i="8" s="1"/>
  <c r="DN40" i="8" s="1"/>
  <c r="AK40" i="8"/>
  <c r="AJ41" i="8" s="1"/>
  <c r="O41" i="8"/>
  <c r="BY40" i="8"/>
  <c r="AQ40" i="8"/>
  <c r="DP40" i="8" s="1"/>
  <c r="BX40" i="8"/>
  <c r="CA42" i="8"/>
  <c r="CA43" i="8" s="1"/>
  <c r="CA44" i="8" s="1"/>
  <c r="CA45" i="8" s="1"/>
  <c r="CA46" i="8" s="1"/>
  <c r="CA47" i="8" s="1"/>
  <c r="CA48" i="8" s="1"/>
  <c r="CA49" i="8" s="1"/>
  <c r="CA50" i="8" s="1"/>
  <c r="CA51" i="8" s="1"/>
  <c r="CA52" i="8" s="1"/>
  <c r="CA53" i="8" s="1"/>
  <c r="CA54" i="8" s="1"/>
  <c r="CA55" i="8" s="1"/>
  <c r="CA56" i="8" s="1"/>
  <c r="CA57" i="8" s="1"/>
  <c r="CA58" i="8" s="1"/>
  <c r="CA59" i="8" s="1"/>
  <c r="CA60" i="8" s="1"/>
  <c r="B60" i="8" s="1"/>
  <c r="D60" i="8" s="1"/>
  <c r="BW40" i="8"/>
  <c r="W40" i="8"/>
  <c r="DL40" i="8" s="1"/>
  <c r="BV40" i="8"/>
  <c r="M40" i="8"/>
  <c r="DJ40" i="8" s="1"/>
  <c r="BU40" i="8"/>
  <c r="CC43" i="8"/>
  <c r="V43" i="8" s="1"/>
  <c r="BM41" i="8"/>
  <c r="CE43" i="8"/>
  <c r="L42" i="8"/>
  <c r="N42" i="8" s="1"/>
  <c r="DI42" i="8" s="1"/>
  <c r="CB43" i="8"/>
  <c r="CD43" i="8"/>
  <c r="AF43" i="8" s="1"/>
  <c r="BL41" i="8"/>
  <c r="BW41" i="8"/>
  <c r="Y41" i="8"/>
  <c r="BV41" i="8"/>
  <c r="BI41" i="8"/>
  <c r="B41" i="8"/>
  <c r="AL40" i="8" l="1"/>
  <c r="AN40" i="8" s="1"/>
  <c r="AM40" i="8"/>
  <c r="AW40" i="8"/>
  <c r="AV40" i="8"/>
  <c r="AX40" i="8" s="1"/>
  <c r="M41" i="8"/>
  <c r="DJ41" i="8" s="1"/>
  <c r="BX41" i="8"/>
  <c r="AI41" i="8"/>
  <c r="AK41" i="8" s="1"/>
  <c r="BY41" i="8"/>
  <c r="AS41" i="8"/>
  <c r="DA41" i="8" s="1"/>
  <c r="AQ41" i="8" s="1"/>
  <c r="DP41" i="8" s="1"/>
  <c r="E41" i="8"/>
  <c r="CA61" i="8"/>
  <c r="CA62" i="8" s="1"/>
  <c r="BI61" i="8" s="1"/>
  <c r="BM42" i="8"/>
  <c r="AP43" i="8"/>
  <c r="CE44" i="8"/>
  <c r="AP44" i="8" s="1"/>
  <c r="I40" i="8"/>
  <c r="DH40" i="8"/>
  <c r="CC44" i="8"/>
  <c r="BK43" i="8" s="1"/>
  <c r="AB40" i="8"/>
  <c r="AD40" i="8" s="1"/>
  <c r="AC40" i="8"/>
  <c r="Z41" i="8"/>
  <c r="Z42" i="8" s="1"/>
  <c r="BK42" i="8"/>
  <c r="R40" i="8"/>
  <c r="T40" i="8" s="1"/>
  <c r="S40" i="8"/>
  <c r="P41" i="8"/>
  <c r="P42" i="8" s="1"/>
  <c r="BI60" i="8"/>
  <c r="CA63" i="8"/>
  <c r="H40" i="8"/>
  <c r="J40" i="8" s="1"/>
  <c r="K40" i="8" s="1"/>
  <c r="F41" i="8"/>
  <c r="G41" i="8" s="1"/>
  <c r="AH43" i="8"/>
  <c r="X43" i="8"/>
  <c r="DK43" i="8" s="1"/>
  <c r="BU41" i="8"/>
  <c r="CW41" i="8" s="1"/>
  <c r="AB41" i="8"/>
  <c r="BL42" i="8"/>
  <c r="CD44" i="8"/>
  <c r="AF44" i="8" s="1"/>
  <c r="AH44" i="8" s="1"/>
  <c r="BW42" i="8"/>
  <c r="B42" i="8"/>
  <c r="D42" i="8" s="1"/>
  <c r="DG42" i="8" s="1"/>
  <c r="BJ42" i="8"/>
  <c r="L43" i="8"/>
  <c r="N43" i="8" s="1"/>
  <c r="DI43" i="8" s="1"/>
  <c r="CB44" i="8"/>
  <c r="CE45" i="8"/>
  <c r="AP45" i="8" s="1"/>
  <c r="V44" i="8"/>
  <c r="X44" i="8" s="1"/>
  <c r="CC45" i="8"/>
  <c r="CX42" i="8" l="1"/>
  <c r="B62" i="8"/>
  <c r="D62" i="8" s="1"/>
  <c r="B61" i="8"/>
  <c r="D61" i="8" s="1"/>
  <c r="AO40" i="8"/>
  <c r="AU41" i="8"/>
  <c r="AT42" i="8" s="1"/>
  <c r="CZ41" i="8"/>
  <c r="AG41" i="8" s="1"/>
  <c r="DN41" i="8" s="1"/>
  <c r="AY40" i="8"/>
  <c r="AI42" i="8"/>
  <c r="DK44" i="8"/>
  <c r="BM43" i="8"/>
  <c r="AJ42" i="8"/>
  <c r="AL41" i="8"/>
  <c r="AN41" i="8" s="1"/>
  <c r="O42" i="8"/>
  <c r="Q42" i="8" s="1"/>
  <c r="DM43" i="8"/>
  <c r="DM44" i="8" s="1"/>
  <c r="E61" i="8"/>
  <c r="CW61" i="8"/>
  <c r="E60" i="8"/>
  <c r="Y42" i="8"/>
  <c r="CY42" i="8" s="1"/>
  <c r="AS42" i="8"/>
  <c r="Y43" i="8"/>
  <c r="BY42" i="8"/>
  <c r="DA42" i="8" s="1"/>
  <c r="S41" i="8"/>
  <c r="C41" i="8"/>
  <c r="DH41" i="8" s="1"/>
  <c r="AD41" i="8"/>
  <c r="F42" i="8"/>
  <c r="BA40" i="8"/>
  <c r="W41" i="8"/>
  <c r="R41" i="8"/>
  <c r="T41" i="8" s="1"/>
  <c r="U41" i="8" s="1"/>
  <c r="BU60" i="8"/>
  <c r="CW60" i="8" s="1"/>
  <c r="BU61" i="8"/>
  <c r="B63" i="8"/>
  <c r="D63" i="8" s="1"/>
  <c r="CA64" i="8"/>
  <c r="BI62" i="8"/>
  <c r="BY43" i="8"/>
  <c r="BX42" i="8"/>
  <c r="CZ42" i="8" s="1"/>
  <c r="BW43" i="8"/>
  <c r="BM44" i="8"/>
  <c r="CE46" i="8"/>
  <c r="AP46" i="8" s="1"/>
  <c r="BJ43" i="8"/>
  <c r="L44" i="8"/>
  <c r="N44" i="8" s="1"/>
  <c r="DI44" i="8" s="1"/>
  <c r="CB45" i="8"/>
  <c r="BV42" i="8"/>
  <c r="BI42" i="8"/>
  <c r="B43" i="8"/>
  <c r="D43" i="8" s="1"/>
  <c r="DG43" i="8" s="1"/>
  <c r="BL43" i="8"/>
  <c r="CD45" i="8"/>
  <c r="AF45" i="8" s="1"/>
  <c r="AH45" i="8" s="1"/>
  <c r="V45" i="8"/>
  <c r="X45" i="8" s="1"/>
  <c r="DK45" i="8" s="1"/>
  <c r="BK44" i="8"/>
  <c r="CC46" i="8"/>
  <c r="AM41" i="8" l="1"/>
  <c r="AO41" i="8" s="1"/>
  <c r="AK42" i="8"/>
  <c r="AU42" i="8"/>
  <c r="AA42" i="8"/>
  <c r="Z43" i="8" s="1"/>
  <c r="CY43" i="8"/>
  <c r="AA43" i="8"/>
  <c r="CX43" i="8"/>
  <c r="AV41" i="8"/>
  <c r="AW41" i="8"/>
  <c r="AX41" i="8"/>
  <c r="AI43" i="8"/>
  <c r="AS44" i="8"/>
  <c r="AS43" i="8"/>
  <c r="DA43" i="8" s="1"/>
  <c r="AQ43" i="8" s="1"/>
  <c r="AB42" i="8"/>
  <c r="AD42" i="8" s="1"/>
  <c r="W42" i="8"/>
  <c r="AV42" i="8"/>
  <c r="AX42" i="8" s="1"/>
  <c r="DM45" i="8"/>
  <c r="E42" i="8"/>
  <c r="E62" i="8"/>
  <c r="AT43" i="8"/>
  <c r="AQ42" i="8"/>
  <c r="DP42" i="8" s="1"/>
  <c r="H41" i="8"/>
  <c r="BA41" i="8" s="1"/>
  <c r="Y44" i="8"/>
  <c r="AG42" i="8"/>
  <c r="DN42" i="8" s="1"/>
  <c r="Z44" i="8"/>
  <c r="AA44" i="8" s="1"/>
  <c r="M42" i="8"/>
  <c r="DJ42" i="8" s="1"/>
  <c r="AW42" i="8"/>
  <c r="I41" i="8"/>
  <c r="C61" i="8"/>
  <c r="C60" i="8"/>
  <c r="DL41" i="8"/>
  <c r="AC41" i="8"/>
  <c r="AE41" i="8" s="1"/>
  <c r="B64" i="8"/>
  <c r="D64" i="8" s="1"/>
  <c r="CA65" i="8"/>
  <c r="BI63" i="8"/>
  <c r="BU62" i="8"/>
  <c r="CW62" i="8" s="1"/>
  <c r="BY44" i="8"/>
  <c r="DA44" i="8" s="1"/>
  <c r="BX43" i="8"/>
  <c r="CZ43" i="8" s="1"/>
  <c r="AJ43" i="8"/>
  <c r="AK43" i="8" s="1"/>
  <c r="J41" i="8"/>
  <c r="W43" i="8"/>
  <c r="V46" i="8"/>
  <c r="X46" i="8" s="1"/>
  <c r="DK46" i="8" s="1"/>
  <c r="BK45" i="8"/>
  <c r="CC47" i="8"/>
  <c r="B44" i="8"/>
  <c r="BI43" i="8"/>
  <c r="BU42" i="8"/>
  <c r="R42" i="8"/>
  <c r="T42" i="8" s="1"/>
  <c r="P43" i="8"/>
  <c r="CE47" i="8"/>
  <c r="AP47" i="8" s="1"/>
  <c r="BM45" i="8"/>
  <c r="BW44" i="8"/>
  <c r="CY44" i="8" s="1"/>
  <c r="BL44" i="8"/>
  <c r="CD46" i="8"/>
  <c r="AF46" i="8" s="1"/>
  <c r="AH46" i="8" s="1"/>
  <c r="BJ44" i="8"/>
  <c r="L45" i="8"/>
  <c r="CB46" i="8"/>
  <c r="BV43" i="8"/>
  <c r="O43" i="8"/>
  <c r="CW42" i="8" l="1"/>
  <c r="G42" i="8"/>
  <c r="Q43" i="8"/>
  <c r="R43" i="8" s="1"/>
  <c r="S42" i="8"/>
  <c r="U42" i="8" s="1"/>
  <c r="AU43" i="8"/>
  <c r="AV43" i="8" s="1"/>
  <c r="AX43" i="8" s="1"/>
  <c r="AM42" i="8"/>
  <c r="CX44" i="8"/>
  <c r="K41" i="8"/>
  <c r="AY41" i="8"/>
  <c r="AY42" i="8" s="1"/>
  <c r="AI44" i="8"/>
  <c r="AS45" i="8"/>
  <c r="AL42" i="8"/>
  <c r="AN42" i="8" s="1"/>
  <c r="AO42" i="8" s="1"/>
  <c r="DP43" i="8"/>
  <c r="DL42" i="8"/>
  <c r="DL43" i="8" s="1"/>
  <c r="DM46" i="8"/>
  <c r="E43" i="8"/>
  <c r="E63" i="8"/>
  <c r="C42" i="8"/>
  <c r="Y45" i="8"/>
  <c r="AQ44" i="8"/>
  <c r="AB43" i="8"/>
  <c r="AD43" i="8" s="1"/>
  <c r="AG43" i="8"/>
  <c r="DN43" i="8" s="1"/>
  <c r="C62" i="8"/>
  <c r="AC42" i="8"/>
  <c r="AE42" i="8" s="1"/>
  <c r="B65" i="8"/>
  <c r="D65" i="8" s="1"/>
  <c r="CA66" i="8"/>
  <c r="BI64" i="8"/>
  <c r="BU63" i="8"/>
  <c r="CW63" i="8" s="1"/>
  <c r="BY45" i="8"/>
  <c r="DA45" i="8" s="1"/>
  <c r="BX44" i="8"/>
  <c r="Z45" i="8"/>
  <c r="AA45" i="8" s="1"/>
  <c r="M43" i="8"/>
  <c r="DJ43" i="8" s="1"/>
  <c r="L46" i="8"/>
  <c r="N46" i="8" s="1"/>
  <c r="BJ45" i="8"/>
  <c r="CB47" i="8"/>
  <c r="O44" i="8"/>
  <c r="BV44" i="8"/>
  <c r="W44" i="8"/>
  <c r="BM46" i="8"/>
  <c r="CE48" i="8"/>
  <c r="AP48" i="8" s="1"/>
  <c r="H42" i="8"/>
  <c r="BA42" i="8" s="1"/>
  <c r="F43" i="8"/>
  <c r="G43" i="8" s="1"/>
  <c r="BU43" i="8"/>
  <c r="V47" i="8"/>
  <c r="X47" i="8" s="1"/>
  <c r="DK47" i="8" s="1"/>
  <c r="BK46" i="8"/>
  <c r="CY46" i="8" s="1"/>
  <c r="CC48" i="8"/>
  <c r="N45" i="8"/>
  <c r="DI45" i="8" s="1"/>
  <c r="CD47" i="8"/>
  <c r="AF47" i="8" s="1"/>
  <c r="AH47" i="8" s="1"/>
  <c r="BL45" i="8"/>
  <c r="BI44" i="8"/>
  <c r="B45" i="8"/>
  <c r="D45" i="8" s="1"/>
  <c r="D44" i="8"/>
  <c r="DG44" i="8" s="1"/>
  <c r="BW45" i="8"/>
  <c r="CY45" i="8" s="1"/>
  <c r="DP44" i="8" l="1"/>
  <c r="CW43" i="8"/>
  <c r="AW43" i="8"/>
  <c r="CZ44" i="8"/>
  <c r="AG44" i="8" s="1"/>
  <c r="DN44" i="8" s="1"/>
  <c r="AB44" i="8"/>
  <c r="AD44" i="8" s="1"/>
  <c r="AT44" i="8"/>
  <c r="AU44" i="8" s="1"/>
  <c r="AT45" i="8" s="1"/>
  <c r="AU45" i="8" s="1"/>
  <c r="AY43" i="8"/>
  <c r="CX45" i="8"/>
  <c r="AI45" i="8"/>
  <c r="AS46" i="8"/>
  <c r="DA46" i="8"/>
  <c r="AL43" i="8"/>
  <c r="AN43" i="8" s="1"/>
  <c r="DG45" i="8"/>
  <c r="DL44" i="8"/>
  <c r="DI46" i="8"/>
  <c r="AC43" i="8"/>
  <c r="AE43" i="8" s="1"/>
  <c r="DM47" i="8"/>
  <c r="DH42" i="8"/>
  <c r="I42" i="8"/>
  <c r="E64" i="8"/>
  <c r="E44" i="8"/>
  <c r="Y46" i="8"/>
  <c r="AJ44" i="8"/>
  <c r="AK44" i="8" s="1"/>
  <c r="AL44" i="8" s="1"/>
  <c r="AN44" i="8" s="1"/>
  <c r="AM43" i="8"/>
  <c r="P44" i="8"/>
  <c r="Q44" i="8" s="1"/>
  <c r="P45" i="8" s="1"/>
  <c r="AQ45" i="8"/>
  <c r="DP45" i="8" s="1"/>
  <c r="AW44" i="8"/>
  <c r="C63" i="8"/>
  <c r="BU64" i="8"/>
  <c r="B66" i="8"/>
  <c r="D66" i="8" s="1"/>
  <c r="CA67" i="8"/>
  <c r="BI65" i="8"/>
  <c r="BY46" i="8"/>
  <c r="BX45" i="8"/>
  <c r="CZ45" i="8" s="1"/>
  <c r="M44" i="8"/>
  <c r="DJ44" i="8" s="1"/>
  <c r="C43" i="8"/>
  <c r="H43" i="8"/>
  <c r="BA43" i="8" s="1"/>
  <c r="J42" i="8"/>
  <c r="K42" i="8" s="1"/>
  <c r="W45" i="8"/>
  <c r="BM47" i="8"/>
  <c r="CE49" i="8"/>
  <c r="AP49" i="8" s="1"/>
  <c r="O45" i="8"/>
  <c r="BV45" i="8"/>
  <c r="T43" i="8"/>
  <c r="S43" i="8"/>
  <c r="AC44" i="8"/>
  <c r="CC49" i="8"/>
  <c r="BK47" i="8"/>
  <c r="CY47" i="8" s="1"/>
  <c r="V48" i="8"/>
  <c r="X48" i="8" s="1"/>
  <c r="DK48" i="8" s="1"/>
  <c r="BI45" i="8"/>
  <c r="B46" i="8"/>
  <c r="BU44" i="8"/>
  <c r="CW44" i="8" s="1"/>
  <c r="BL46" i="8"/>
  <c r="CD48" i="8"/>
  <c r="AF48" i="8" s="1"/>
  <c r="AH48" i="8" s="1"/>
  <c r="BW46" i="8"/>
  <c r="BJ46" i="8"/>
  <c r="CX46" i="8" s="1"/>
  <c r="L47" i="8"/>
  <c r="CB48" i="8"/>
  <c r="AV44" i="8" l="1"/>
  <c r="AX44" i="8" s="1"/>
  <c r="U43" i="8"/>
  <c r="AO43" i="8"/>
  <c r="AJ45" i="8"/>
  <c r="AK45" i="8" s="1"/>
  <c r="AE44" i="8"/>
  <c r="Q45" i="8"/>
  <c r="R45" i="8" s="1"/>
  <c r="AY44" i="8"/>
  <c r="DH43" i="8"/>
  <c r="AI46" i="8"/>
  <c r="CZ46" i="8"/>
  <c r="AS47" i="8"/>
  <c r="DA47" i="8"/>
  <c r="DL45" i="8"/>
  <c r="DM48" i="8"/>
  <c r="E45" i="8"/>
  <c r="E65" i="8"/>
  <c r="CW64" i="8"/>
  <c r="C64" i="8" s="1"/>
  <c r="Y47" i="8"/>
  <c r="AM44" i="8"/>
  <c r="BU65" i="8"/>
  <c r="CW65" i="8" s="1"/>
  <c r="BI66" i="8"/>
  <c r="CA68" i="8"/>
  <c r="B67" i="8"/>
  <c r="D67" i="8" s="1"/>
  <c r="AT46" i="8"/>
  <c r="AV45" i="8"/>
  <c r="AX45" i="8" s="1"/>
  <c r="AW45" i="8"/>
  <c r="BY47" i="8"/>
  <c r="AQ46" i="8"/>
  <c r="DP46" i="8" s="1"/>
  <c r="BX46" i="8"/>
  <c r="AG45" i="8"/>
  <c r="DN45" i="8" s="1"/>
  <c r="R44" i="8"/>
  <c r="T44" i="8" s="1"/>
  <c r="S44" i="8"/>
  <c r="F44" i="8"/>
  <c r="C44" i="8"/>
  <c r="I43" i="8"/>
  <c r="J43" i="8"/>
  <c r="M45" i="8"/>
  <c r="DJ45" i="8" s="1"/>
  <c r="BJ47" i="8"/>
  <c r="CX47" i="8" s="1"/>
  <c r="L48" i="8"/>
  <c r="N48" i="8" s="1"/>
  <c r="CB49" i="8"/>
  <c r="N47" i="8"/>
  <c r="DI47" i="8" s="1"/>
  <c r="DI48" i="8" s="1"/>
  <c r="BL47" i="8"/>
  <c r="CD49" i="8"/>
  <c r="AF49" i="8" s="1"/>
  <c r="AH49" i="8" s="1"/>
  <c r="D46" i="8"/>
  <c r="DG46" i="8" s="1"/>
  <c r="BU45" i="8"/>
  <c r="CW45" i="8" s="1"/>
  <c r="V49" i="8"/>
  <c r="X49" i="8" s="1"/>
  <c r="DK49" i="8" s="1"/>
  <c r="CC50" i="8"/>
  <c r="BK48" i="8"/>
  <c r="CY48" i="8" s="1"/>
  <c r="O46" i="8"/>
  <c r="BV46" i="8"/>
  <c r="BI46" i="8"/>
  <c r="B47" i="8"/>
  <c r="D47" i="8" s="1"/>
  <c r="DG47" i="8" s="1"/>
  <c r="BW47" i="8"/>
  <c r="Z46" i="8"/>
  <c r="AB45" i="8"/>
  <c r="AD45" i="8" s="1"/>
  <c r="AC45" i="8"/>
  <c r="BM48" i="8"/>
  <c r="CE50" i="8"/>
  <c r="AP50" i="8" s="1"/>
  <c r="G44" i="8" l="1"/>
  <c r="K43" i="8"/>
  <c r="AO44" i="8"/>
  <c r="AE45" i="8"/>
  <c r="U44" i="8"/>
  <c r="AY45" i="8"/>
  <c r="DH44" i="8"/>
  <c r="AI47" i="8"/>
  <c r="CZ47" i="8"/>
  <c r="AS48" i="8"/>
  <c r="DA48" i="8"/>
  <c r="DM49" i="8"/>
  <c r="E46" i="8"/>
  <c r="E66" i="8"/>
  <c r="Y48" i="8"/>
  <c r="AG46" i="8"/>
  <c r="DN46" i="8" s="1"/>
  <c r="C65" i="8"/>
  <c r="BU66" i="8"/>
  <c r="B68" i="8"/>
  <c r="D68" i="8" s="1"/>
  <c r="CA69" i="8"/>
  <c r="BI67" i="8"/>
  <c r="BY48" i="8"/>
  <c r="AT47" i="8"/>
  <c r="AT48" i="8" s="1"/>
  <c r="AV46" i="8"/>
  <c r="AX46" i="8" s="1"/>
  <c r="AW46" i="8"/>
  <c r="AQ47" i="8"/>
  <c r="DP47" i="8" s="1"/>
  <c r="AJ46" i="8"/>
  <c r="AM45" i="8"/>
  <c r="AL45" i="8"/>
  <c r="AN45" i="8" s="1"/>
  <c r="BX47" i="8"/>
  <c r="P46" i="8"/>
  <c r="C45" i="8"/>
  <c r="DH45" i="8" s="1"/>
  <c r="F45" i="8"/>
  <c r="I44" i="8"/>
  <c r="S45" i="8"/>
  <c r="M46" i="8"/>
  <c r="DJ46" i="8" s="1"/>
  <c r="BM49" i="8"/>
  <c r="CE51" i="8"/>
  <c r="AP51" i="8" s="1"/>
  <c r="BU46" i="8"/>
  <c r="CW46" i="8" s="1"/>
  <c r="BK49" i="8"/>
  <c r="CY49" i="8" s="1"/>
  <c r="V50" i="8"/>
  <c r="X50" i="8" s="1"/>
  <c r="DK50" i="8" s="1"/>
  <c r="CC51" i="8"/>
  <c r="BL48" i="8"/>
  <c r="CD50" i="8"/>
  <c r="AF50" i="8" s="1"/>
  <c r="AH50" i="8" s="1"/>
  <c r="W46" i="8"/>
  <c r="DL46" i="8" s="1"/>
  <c r="T45" i="8"/>
  <c r="AB46" i="8"/>
  <c r="AD46" i="8" s="1"/>
  <c r="Z47" i="8"/>
  <c r="B48" i="8"/>
  <c r="D48" i="8" s="1"/>
  <c r="DG48" i="8" s="1"/>
  <c r="BI47" i="8"/>
  <c r="BW48" i="8"/>
  <c r="L49" i="8"/>
  <c r="N49" i="8" s="1"/>
  <c r="DI49" i="8" s="1"/>
  <c r="CB50" i="8"/>
  <c r="BJ48" i="8"/>
  <c r="CX48" i="8" s="1"/>
  <c r="O47" i="8"/>
  <c r="BV47" i="8"/>
  <c r="F46" i="8" l="1"/>
  <c r="G45" i="8"/>
  <c r="H44" i="8"/>
  <c r="AO45" i="8"/>
  <c r="U45" i="8"/>
  <c r="AG47" i="8"/>
  <c r="AI48" i="8"/>
  <c r="CZ48" i="8"/>
  <c r="AS49" i="8"/>
  <c r="DA49" i="8"/>
  <c r="DN47" i="8"/>
  <c r="DM50" i="8"/>
  <c r="E67" i="8"/>
  <c r="E47" i="8"/>
  <c r="CW66" i="8"/>
  <c r="C66" i="8" s="1"/>
  <c r="Y49" i="8"/>
  <c r="AQ48" i="8"/>
  <c r="DP48" i="8" s="1"/>
  <c r="BU67" i="8"/>
  <c r="B69" i="8"/>
  <c r="D69" i="8" s="1"/>
  <c r="BI68" i="8"/>
  <c r="CA70" i="8"/>
  <c r="R46" i="8"/>
  <c r="P47" i="8"/>
  <c r="BY49" i="8"/>
  <c r="AV47" i="8"/>
  <c r="AX47" i="8" s="1"/>
  <c r="AW47" i="8"/>
  <c r="AL46" i="8"/>
  <c r="AN46" i="8" s="1"/>
  <c r="AM46" i="8"/>
  <c r="AJ47" i="8"/>
  <c r="AJ48" i="8" s="1"/>
  <c r="BX48" i="8"/>
  <c r="C46" i="8"/>
  <c r="DH46" i="8" s="1"/>
  <c r="P48" i="8"/>
  <c r="S46" i="8"/>
  <c r="H45" i="8"/>
  <c r="BA45" i="8" s="1"/>
  <c r="I45" i="8"/>
  <c r="AC46" i="8"/>
  <c r="T46" i="8"/>
  <c r="M47" i="8"/>
  <c r="DJ47" i="8" s="1"/>
  <c r="R47" i="8"/>
  <c r="W47" i="8"/>
  <c r="DL47" i="8" s="1"/>
  <c r="Z48" i="8"/>
  <c r="W48" i="8" s="1"/>
  <c r="O48" i="8"/>
  <c r="BV48" i="8"/>
  <c r="BU47" i="8"/>
  <c r="CW47" i="8" s="1"/>
  <c r="CD51" i="8"/>
  <c r="AF51" i="8" s="1"/>
  <c r="AH51" i="8" s="1"/>
  <c r="BL49" i="8"/>
  <c r="CC52" i="8"/>
  <c r="V51" i="8"/>
  <c r="X51" i="8" s="1"/>
  <c r="DK51" i="8" s="1"/>
  <c r="BK50" i="8"/>
  <c r="CY50" i="8" s="1"/>
  <c r="BW49" i="8"/>
  <c r="CE52" i="8"/>
  <c r="AP52" i="8" s="1"/>
  <c r="BM50" i="8"/>
  <c r="L50" i="8"/>
  <c r="N50" i="8" s="1"/>
  <c r="DI50" i="8" s="1"/>
  <c r="BJ49" i="8"/>
  <c r="CX49" i="8" s="1"/>
  <c r="CB51" i="8"/>
  <c r="BI48" i="8"/>
  <c r="B49" i="8"/>
  <c r="D49" i="8" s="1"/>
  <c r="DG49" i="8" s="1"/>
  <c r="BA44" i="8" l="1"/>
  <c r="J44" i="8"/>
  <c r="K44" i="8" s="1"/>
  <c r="AS50" i="8"/>
  <c r="DA50" i="8"/>
  <c r="AI49" i="8"/>
  <c r="CZ49" i="8"/>
  <c r="DM51" i="8"/>
  <c r="E48" i="8"/>
  <c r="E68" i="8"/>
  <c r="CW67" i="8"/>
  <c r="C67" i="8" s="1"/>
  <c r="Y50" i="8"/>
  <c r="P49" i="8"/>
  <c r="AG48" i="8"/>
  <c r="DN48" i="8" s="1"/>
  <c r="M48" i="8"/>
  <c r="DL48" i="8"/>
  <c r="DJ48" i="8"/>
  <c r="BU68" i="8"/>
  <c r="CW68" i="8" s="1"/>
  <c r="B70" i="8"/>
  <c r="D70" i="8" s="1"/>
  <c r="BI69" i="8"/>
  <c r="CA71" i="8"/>
  <c r="BY50" i="8"/>
  <c r="AT49" i="8"/>
  <c r="AT50" i="8" s="1"/>
  <c r="AV48" i="8"/>
  <c r="AX48" i="8" s="1"/>
  <c r="AW48" i="8"/>
  <c r="AQ49" i="8"/>
  <c r="DP49" i="8" s="1"/>
  <c r="AM47" i="8"/>
  <c r="AM48" i="8" s="1"/>
  <c r="AL47" i="8"/>
  <c r="AN47" i="8" s="1"/>
  <c r="BX49" i="8"/>
  <c r="AJ49" i="8"/>
  <c r="AL48" i="8"/>
  <c r="J45" i="8"/>
  <c r="K45" i="8" s="1"/>
  <c r="S47" i="8"/>
  <c r="S48" i="8" s="1"/>
  <c r="T47" i="8"/>
  <c r="C47" i="8"/>
  <c r="DH47" i="8" s="1"/>
  <c r="I46" i="8"/>
  <c r="F47" i="8"/>
  <c r="H46" i="8"/>
  <c r="J46" i="8" s="1"/>
  <c r="R48" i="8"/>
  <c r="Z49" i="8"/>
  <c r="W49" i="8" s="1"/>
  <c r="DL49" i="8" s="1"/>
  <c r="AB47" i="8"/>
  <c r="AD47" i="8" s="1"/>
  <c r="AC47" i="8"/>
  <c r="B50" i="8"/>
  <c r="D50" i="8" s="1"/>
  <c r="DG50" i="8" s="1"/>
  <c r="BI49" i="8"/>
  <c r="BV49" i="8"/>
  <c r="O49" i="8"/>
  <c r="P50" i="8" s="1"/>
  <c r="BU48" i="8"/>
  <c r="CB52" i="8"/>
  <c r="BJ50" i="8"/>
  <c r="CX50" i="8" s="1"/>
  <c r="L51" i="8"/>
  <c r="N51" i="8" s="1"/>
  <c r="DI51" i="8" s="1"/>
  <c r="CE53" i="8"/>
  <c r="AP53" i="8" s="1"/>
  <c r="BM51" i="8"/>
  <c r="BW50" i="8"/>
  <c r="V52" i="8"/>
  <c r="X52" i="8" s="1"/>
  <c r="DK52" i="8" s="1"/>
  <c r="CC53" i="8"/>
  <c r="BK51" i="8"/>
  <c r="CY51" i="8" s="1"/>
  <c r="CD52" i="8"/>
  <c r="AF52" i="8" s="1"/>
  <c r="AH52" i="8" s="1"/>
  <c r="BL50" i="8"/>
  <c r="AS51" i="8" l="1"/>
  <c r="DA51" i="8"/>
  <c r="AI50" i="8"/>
  <c r="CZ50" i="8"/>
  <c r="DM52" i="8"/>
  <c r="E49" i="8"/>
  <c r="E69" i="8"/>
  <c r="CW48" i="8"/>
  <c r="C48" i="8" s="1"/>
  <c r="DH48" i="8" s="1"/>
  <c r="Y51" i="8"/>
  <c r="AG49" i="8"/>
  <c r="DN49" i="8" s="1"/>
  <c r="T48" i="8"/>
  <c r="AQ50" i="8"/>
  <c r="C68" i="8"/>
  <c r="AJ50" i="8"/>
  <c r="DP50" i="8"/>
  <c r="AN48" i="8"/>
  <c r="F48" i="8"/>
  <c r="F49" i="8" s="1"/>
  <c r="B71" i="8"/>
  <c r="D71" i="8" s="1"/>
  <c r="BI70" i="8"/>
  <c r="CA72" i="8"/>
  <c r="BU69" i="8"/>
  <c r="CW69" i="8" s="1"/>
  <c r="BY51" i="8"/>
  <c r="AW49" i="8"/>
  <c r="AV49" i="8"/>
  <c r="AX49" i="8" s="1"/>
  <c r="BX50" i="8"/>
  <c r="M49" i="8"/>
  <c r="DJ49" i="8" s="1"/>
  <c r="AC48" i="8"/>
  <c r="BA46" i="8"/>
  <c r="BW51" i="8"/>
  <c r="BM52" i="8"/>
  <c r="CE54" i="8"/>
  <c r="AP54" i="8" s="1"/>
  <c r="O50" i="8"/>
  <c r="P51" i="8" s="1"/>
  <c r="BV50" i="8"/>
  <c r="M50" i="8" s="1"/>
  <c r="BU49" i="8"/>
  <c r="CW49" i="8" s="1"/>
  <c r="BI50" i="8"/>
  <c r="B51" i="8"/>
  <c r="D51" i="8" s="1"/>
  <c r="DG51" i="8" s="1"/>
  <c r="AB48" i="8"/>
  <c r="AD48" i="8" s="1"/>
  <c r="Z50" i="8"/>
  <c r="W50" i="8" s="1"/>
  <c r="DL50" i="8" s="1"/>
  <c r="H47" i="8"/>
  <c r="I47" i="8"/>
  <c r="CD53" i="8"/>
  <c r="AF53" i="8" s="1"/>
  <c r="AH53" i="8" s="1"/>
  <c r="BL51" i="8"/>
  <c r="BK52" i="8"/>
  <c r="CY52" i="8" s="1"/>
  <c r="CC54" i="8"/>
  <c r="V53" i="8"/>
  <c r="X53" i="8" s="1"/>
  <c r="DK53" i="8" s="1"/>
  <c r="L52" i="8"/>
  <c r="N52" i="8" s="1"/>
  <c r="DI52" i="8" s="1"/>
  <c r="CB53" i="8"/>
  <c r="BJ51" i="8"/>
  <c r="CX51" i="8" s="1"/>
  <c r="R49" i="8"/>
  <c r="T49" i="8" s="1"/>
  <c r="S49" i="8"/>
  <c r="AI51" i="8" l="1"/>
  <c r="CZ51" i="8"/>
  <c r="AS52" i="8"/>
  <c r="DA52" i="8"/>
  <c r="AM49" i="8"/>
  <c r="AL49" i="8"/>
  <c r="AN49" i="8" s="1"/>
  <c r="DM53" i="8"/>
  <c r="E50" i="8"/>
  <c r="E70" i="8"/>
  <c r="Y52" i="8"/>
  <c r="AQ51" i="8"/>
  <c r="DP51" i="8" s="1"/>
  <c r="AG50" i="8"/>
  <c r="DN50" i="8" s="1"/>
  <c r="F50" i="8"/>
  <c r="I48" i="8"/>
  <c r="AM50" i="8"/>
  <c r="C69" i="8"/>
  <c r="DJ50" i="8"/>
  <c r="B72" i="8"/>
  <c r="D72" i="8" s="1"/>
  <c r="BI71" i="8"/>
  <c r="CA73" i="8"/>
  <c r="BU70" i="8"/>
  <c r="CW70" i="8" s="1"/>
  <c r="AT51" i="8"/>
  <c r="AT52" i="8" s="1"/>
  <c r="AW50" i="8"/>
  <c r="AV50" i="8"/>
  <c r="AX50" i="8" s="1"/>
  <c r="BY52" i="8"/>
  <c r="BX51" i="8"/>
  <c r="AJ51" i="8"/>
  <c r="AL50" i="8"/>
  <c r="C49" i="8"/>
  <c r="DH49" i="8" s="1"/>
  <c r="O51" i="8"/>
  <c r="P52" i="8" s="1"/>
  <c r="BV51" i="8"/>
  <c r="CC55" i="8"/>
  <c r="BK53" i="8"/>
  <c r="CY53" i="8" s="1"/>
  <c r="V54" i="8"/>
  <c r="X54" i="8" s="1"/>
  <c r="DK54" i="8" s="1"/>
  <c r="J47" i="8"/>
  <c r="BA47" i="8"/>
  <c r="B52" i="8"/>
  <c r="D52" i="8" s="1"/>
  <c r="DG52" i="8" s="1"/>
  <c r="BI51" i="8"/>
  <c r="BJ52" i="8"/>
  <c r="CX52" i="8" s="1"/>
  <c r="L53" i="8"/>
  <c r="N53" i="8" s="1"/>
  <c r="DI53" i="8" s="1"/>
  <c r="CB54" i="8"/>
  <c r="BW52" i="8"/>
  <c r="CD54" i="8"/>
  <c r="AF54" i="8" s="1"/>
  <c r="AH54" i="8" s="1"/>
  <c r="BL52" i="8"/>
  <c r="AB49" i="8"/>
  <c r="AD49" i="8" s="1"/>
  <c r="AC49" i="8"/>
  <c r="Z51" i="8"/>
  <c r="W51" i="8" s="1"/>
  <c r="DL51" i="8" s="1"/>
  <c r="BU50" i="8"/>
  <c r="H48" i="8"/>
  <c r="R50" i="8"/>
  <c r="T50" i="8" s="1"/>
  <c r="S50" i="8"/>
  <c r="BM53" i="8"/>
  <c r="CE55" i="8"/>
  <c r="AP55" i="8" s="1"/>
  <c r="AS53" i="8" l="1"/>
  <c r="DA53" i="8"/>
  <c r="AI52" i="8"/>
  <c r="CZ52" i="8"/>
  <c r="AN50" i="8"/>
  <c r="AQ52" i="8"/>
  <c r="DP52" i="8" s="1"/>
  <c r="AG51" i="8"/>
  <c r="DN51" i="8" s="1"/>
  <c r="DM54" i="8"/>
  <c r="E51" i="8"/>
  <c r="E71" i="8"/>
  <c r="CW50" i="8"/>
  <c r="C50" i="8" s="1"/>
  <c r="DH50" i="8" s="1"/>
  <c r="Y53" i="8"/>
  <c r="F51" i="8"/>
  <c r="AJ52" i="8"/>
  <c r="AV52" i="8"/>
  <c r="C70" i="8"/>
  <c r="BU71" i="8"/>
  <c r="CW71" i="8" s="1"/>
  <c r="B73" i="8"/>
  <c r="D73" i="8" s="1"/>
  <c r="CA74" i="8"/>
  <c r="BI72" i="8"/>
  <c r="AW51" i="8"/>
  <c r="AV51" i="8"/>
  <c r="AX51" i="8" s="1"/>
  <c r="BY53" i="8"/>
  <c r="AT53" i="8"/>
  <c r="BX52" i="8"/>
  <c r="I49" i="8"/>
  <c r="M51" i="8"/>
  <c r="DJ51" i="8" s="1"/>
  <c r="CE56" i="8"/>
  <c r="AP56" i="8" s="1"/>
  <c r="BM54" i="8"/>
  <c r="J48" i="8"/>
  <c r="BA48" i="8"/>
  <c r="F52" i="8"/>
  <c r="BU51" i="8"/>
  <c r="CW51" i="8" s="1"/>
  <c r="BI52" i="8"/>
  <c r="B53" i="8"/>
  <c r="D53" i="8" s="1"/>
  <c r="DG53" i="8" s="1"/>
  <c r="CC56" i="8"/>
  <c r="BK54" i="8"/>
  <c r="CY54" i="8" s="1"/>
  <c r="V55" i="8"/>
  <c r="X55" i="8" s="1"/>
  <c r="DK55" i="8" s="1"/>
  <c r="R51" i="8"/>
  <c r="T51" i="8" s="1"/>
  <c r="I50" i="8"/>
  <c r="AC50" i="8"/>
  <c r="AB50" i="8"/>
  <c r="AD50" i="8" s="1"/>
  <c r="Z52" i="8"/>
  <c r="W52" i="8" s="1"/>
  <c r="DL52" i="8" s="1"/>
  <c r="BL53" i="8"/>
  <c r="CD55" i="8"/>
  <c r="AF55" i="8" s="1"/>
  <c r="AH55" i="8" s="1"/>
  <c r="L54" i="8"/>
  <c r="N54" i="8" s="1"/>
  <c r="DI54" i="8" s="1"/>
  <c r="BJ53" i="8"/>
  <c r="CX53" i="8" s="1"/>
  <c r="CB55" i="8"/>
  <c r="O52" i="8"/>
  <c r="P53" i="8" s="1"/>
  <c r="BV52" i="8"/>
  <c r="H49" i="8"/>
  <c r="BW53" i="8"/>
  <c r="AS54" i="8" l="1"/>
  <c r="DA54" i="8"/>
  <c r="AI53" i="8"/>
  <c r="CZ53" i="8"/>
  <c r="DM55" i="8"/>
  <c r="E72" i="8"/>
  <c r="E52" i="8"/>
  <c r="AX52" i="8"/>
  <c r="Y54" i="8"/>
  <c r="AW52" i="8"/>
  <c r="AL51" i="8"/>
  <c r="AN51" i="8" s="1"/>
  <c r="AQ53" i="8"/>
  <c r="DP53" i="8" s="1"/>
  <c r="AM51" i="8"/>
  <c r="C71" i="8"/>
  <c r="AG52" i="8"/>
  <c r="DN52" i="8" s="1"/>
  <c r="AL52" i="8"/>
  <c r="AN52" i="8" s="1"/>
  <c r="AT54" i="8"/>
  <c r="M52" i="8"/>
  <c r="DJ52" i="8" s="1"/>
  <c r="BU72" i="8"/>
  <c r="CW72" i="8" s="1"/>
  <c r="B74" i="8"/>
  <c r="D74" i="8" s="1"/>
  <c r="CA75" i="8"/>
  <c r="BI73" i="8"/>
  <c r="BY54" i="8"/>
  <c r="BX53" i="8"/>
  <c r="C51" i="8"/>
  <c r="DH51" i="8" s="1"/>
  <c r="S51" i="8"/>
  <c r="BV53" i="8"/>
  <c r="O53" i="8"/>
  <c r="P54" i="8" s="1"/>
  <c r="CD56" i="8"/>
  <c r="AF56" i="8" s="1"/>
  <c r="AH56" i="8" s="1"/>
  <c r="BL54" i="8"/>
  <c r="Z53" i="8"/>
  <c r="W53" i="8" s="1"/>
  <c r="DL53" i="8" s="1"/>
  <c r="AC51" i="8"/>
  <c r="AB51" i="8"/>
  <c r="AD51" i="8" s="1"/>
  <c r="H50" i="8"/>
  <c r="BA50" i="8" s="1"/>
  <c r="V56" i="8"/>
  <c r="X56" i="8" s="1"/>
  <c r="DK56" i="8" s="1"/>
  <c r="CC57" i="8"/>
  <c r="BK55" i="8"/>
  <c r="CY55" i="8" s="1"/>
  <c r="BU52" i="8"/>
  <c r="CW52" i="8" s="1"/>
  <c r="CE57" i="8"/>
  <c r="AP57" i="8" s="1"/>
  <c r="BM55" i="8"/>
  <c r="J49" i="8"/>
  <c r="BA49" i="8"/>
  <c r="CB56" i="8"/>
  <c r="BJ54" i="8"/>
  <c r="CX54" i="8" s="1"/>
  <c r="L55" i="8"/>
  <c r="N55" i="8" s="1"/>
  <c r="DI55" i="8" s="1"/>
  <c r="R52" i="8"/>
  <c r="T52" i="8" s="1"/>
  <c r="BW54" i="8"/>
  <c r="BI53" i="8"/>
  <c r="B54" i="8"/>
  <c r="D54" i="8" s="1"/>
  <c r="DG54" i="8" s="1"/>
  <c r="H51" i="8"/>
  <c r="AS55" i="8" l="1"/>
  <c r="DA55" i="8"/>
  <c r="AI54" i="8"/>
  <c r="CZ54" i="8"/>
  <c r="DM56" i="8"/>
  <c r="E53" i="8"/>
  <c r="E73" i="8"/>
  <c r="Y55" i="8"/>
  <c r="AJ53" i="8"/>
  <c r="AM52" i="8"/>
  <c r="AG53" i="8"/>
  <c r="DN53" i="8" s="1"/>
  <c r="AQ54" i="8"/>
  <c r="DP54" i="8" s="1"/>
  <c r="AW53" i="8"/>
  <c r="C52" i="8"/>
  <c r="DH52" i="8" s="1"/>
  <c r="F53" i="8"/>
  <c r="AJ54" i="8"/>
  <c r="AT55" i="8"/>
  <c r="AV53" i="8"/>
  <c r="AX53" i="8" s="1"/>
  <c r="C72" i="8"/>
  <c r="B75" i="8"/>
  <c r="D75" i="8" s="1"/>
  <c r="BI74" i="8"/>
  <c r="CA76" i="8"/>
  <c r="BU73" i="8"/>
  <c r="CW73" i="8" s="1"/>
  <c r="AW54" i="8"/>
  <c r="BY55" i="8"/>
  <c r="BX54" i="8"/>
  <c r="I51" i="8"/>
  <c r="S52" i="8"/>
  <c r="M53" i="8"/>
  <c r="DJ53" i="8" s="1"/>
  <c r="AC52" i="8"/>
  <c r="H52" i="8"/>
  <c r="BA52" i="8" s="1"/>
  <c r="L56" i="8"/>
  <c r="N56" i="8" s="1"/>
  <c r="DI56" i="8" s="1"/>
  <c r="CB57" i="8"/>
  <c r="BJ55" i="8"/>
  <c r="CX55" i="8" s="1"/>
  <c r="BM56" i="8"/>
  <c r="CE58" i="8"/>
  <c r="AP58" i="8" s="1"/>
  <c r="BW55" i="8"/>
  <c r="R53" i="8"/>
  <c r="T53" i="8" s="1"/>
  <c r="BA51" i="8"/>
  <c r="BI54" i="8"/>
  <c r="B55" i="8"/>
  <c r="D55" i="8" s="1"/>
  <c r="DG55" i="8" s="1"/>
  <c r="F54" i="8"/>
  <c r="BU53" i="8"/>
  <c r="CW53" i="8" s="1"/>
  <c r="O54" i="8"/>
  <c r="BV54" i="8"/>
  <c r="P55" i="8"/>
  <c r="BK56" i="8"/>
  <c r="CY56" i="8" s="1"/>
  <c r="CC58" i="8"/>
  <c r="V57" i="8"/>
  <c r="X57" i="8" s="1"/>
  <c r="DK57" i="8" s="1"/>
  <c r="AB52" i="8"/>
  <c r="AD52" i="8" s="1"/>
  <c r="Z54" i="8"/>
  <c r="W54" i="8" s="1"/>
  <c r="DL54" i="8" s="1"/>
  <c r="CD57" i="8"/>
  <c r="AF57" i="8" s="1"/>
  <c r="AH57" i="8" s="1"/>
  <c r="BL55" i="8"/>
  <c r="J50" i="8"/>
  <c r="J51" i="8" s="1"/>
  <c r="AI55" i="8" l="1"/>
  <c r="CZ55" i="8"/>
  <c r="AS56" i="8"/>
  <c r="DA56" i="8"/>
  <c r="I52" i="8"/>
  <c r="DM57" i="8"/>
  <c r="E54" i="8"/>
  <c r="E74" i="8"/>
  <c r="Y56" i="8"/>
  <c r="AV54" i="8"/>
  <c r="AX54" i="8" s="1"/>
  <c r="AM53" i="8"/>
  <c r="AL53" i="8"/>
  <c r="AN53" i="8" s="1"/>
  <c r="AG54" i="8"/>
  <c r="DN54" i="8" s="1"/>
  <c r="AQ55" i="8"/>
  <c r="DP55" i="8" s="1"/>
  <c r="M54" i="8"/>
  <c r="DJ54" i="8" s="1"/>
  <c r="S53" i="8"/>
  <c r="AT56" i="8"/>
  <c r="C73" i="8"/>
  <c r="B76" i="8"/>
  <c r="D76" i="8" s="1"/>
  <c r="CA77" i="8"/>
  <c r="BI75" i="8"/>
  <c r="BU74" i="8"/>
  <c r="CW74" i="8" s="1"/>
  <c r="BY56" i="8"/>
  <c r="BX55" i="8"/>
  <c r="C53" i="8"/>
  <c r="DH53" i="8" s="1"/>
  <c r="AB53" i="8"/>
  <c r="AD53" i="8" s="1"/>
  <c r="AC53" i="8"/>
  <c r="Z55" i="8"/>
  <c r="W55" i="8" s="1"/>
  <c r="DL55" i="8" s="1"/>
  <c r="BW56" i="8"/>
  <c r="B56" i="8"/>
  <c r="D56" i="8" s="1"/>
  <c r="DG56" i="8" s="1"/>
  <c r="BI55" i="8"/>
  <c r="L57" i="8"/>
  <c r="N57" i="8" s="1"/>
  <c r="DI57" i="8" s="1"/>
  <c r="BJ56" i="8"/>
  <c r="CX56" i="8" s="1"/>
  <c r="CB58" i="8"/>
  <c r="J52" i="8"/>
  <c r="BL56" i="8"/>
  <c r="CD58" i="8"/>
  <c r="AF58" i="8" s="1"/>
  <c r="AH58" i="8" s="1"/>
  <c r="V58" i="8"/>
  <c r="X58" i="8" s="1"/>
  <c r="DK58" i="8" s="1"/>
  <c r="CC59" i="8"/>
  <c r="CC60" i="8" s="1"/>
  <c r="BK57" i="8"/>
  <c r="CY57" i="8" s="1"/>
  <c r="S54" i="8"/>
  <c r="R54" i="8"/>
  <c r="T54" i="8" s="1"/>
  <c r="H53" i="8"/>
  <c r="BU54" i="8"/>
  <c r="CW54" i="8" s="1"/>
  <c r="F55" i="8"/>
  <c r="BM57" i="8"/>
  <c r="CE59" i="8"/>
  <c r="BV55" i="8"/>
  <c r="O55" i="8"/>
  <c r="AS57" i="8" l="1"/>
  <c r="DA57" i="8"/>
  <c r="AI56" i="8"/>
  <c r="CZ56" i="8"/>
  <c r="DM58" i="8"/>
  <c r="E55" i="8"/>
  <c r="E75" i="8"/>
  <c r="Y57" i="8"/>
  <c r="AM54" i="8"/>
  <c r="AJ55" i="8"/>
  <c r="AL54" i="8"/>
  <c r="AN54" i="8" s="1"/>
  <c r="C54" i="8"/>
  <c r="AQ56" i="8"/>
  <c r="DP56" i="8" s="1"/>
  <c r="AG55" i="8"/>
  <c r="DN55" i="8" s="1"/>
  <c r="AW55" i="8"/>
  <c r="AV55" i="8"/>
  <c r="AX55" i="8" s="1"/>
  <c r="AJ56" i="8"/>
  <c r="M55" i="8"/>
  <c r="DJ55" i="8" s="1"/>
  <c r="C74" i="8"/>
  <c r="AT57" i="8"/>
  <c r="DH54" i="8"/>
  <c r="AP59" i="8"/>
  <c r="CE60" i="8"/>
  <c r="BM59" i="8" s="1"/>
  <c r="V60" i="8"/>
  <c r="X60" i="8" s="1"/>
  <c r="CC61" i="8"/>
  <c r="B77" i="8"/>
  <c r="D77" i="8" s="1"/>
  <c r="BI76" i="8"/>
  <c r="CA78" i="8"/>
  <c r="BU75" i="8"/>
  <c r="CW75" i="8" s="1"/>
  <c r="AV56" i="8"/>
  <c r="BY57" i="8"/>
  <c r="AL55" i="8"/>
  <c r="AN55" i="8" s="1"/>
  <c r="AM55" i="8"/>
  <c r="BX56" i="8"/>
  <c r="AG56" i="8" s="1"/>
  <c r="I53" i="8"/>
  <c r="J53" i="8"/>
  <c r="BA53" i="8"/>
  <c r="BM58" i="8"/>
  <c r="V59" i="8"/>
  <c r="BK59" i="8"/>
  <c r="CY59" i="8" s="1"/>
  <c r="BK58" i="8"/>
  <c r="CY58" i="8" s="1"/>
  <c r="BL57" i="8"/>
  <c r="CD59" i="8"/>
  <c r="BV56" i="8"/>
  <c r="O56" i="8"/>
  <c r="F56" i="8"/>
  <c r="BU55" i="8"/>
  <c r="CW55" i="8" s="1"/>
  <c r="AB54" i="8"/>
  <c r="AD54" i="8" s="1"/>
  <c r="AC54" i="8"/>
  <c r="Z56" i="8"/>
  <c r="W56" i="8" s="1"/>
  <c r="DL56" i="8" s="1"/>
  <c r="H54" i="8"/>
  <c r="I54" i="8"/>
  <c r="BW57" i="8"/>
  <c r="BJ57" i="8"/>
  <c r="CX57" i="8" s="1"/>
  <c r="CB59" i="8"/>
  <c r="CB60" i="8" s="1"/>
  <c r="L58" i="8"/>
  <c r="N58" i="8" s="1"/>
  <c r="DI58" i="8" s="1"/>
  <c r="BI56" i="8"/>
  <c r="B57" i="8"/>
  <c r="D57" i="8" s="1"/>
  <c r="DG57" i="8" s="1"/>
  <c r="AS59" i="8" l="1"/>
  <c r="DA59" i="8"/>
  <c r="AI57" i="8"/>
  <c r="CZ57" i="8"/>
  <c r="AS58" i="8"/>
  <c r="DA58" i="8"/>
  <c r="DN56" i="8"/>
  <c r="M56" i="8"/>
  <c r="DJ56" i="8" s="1"/>
  <c r="E56" i="8"/>
  <c r="E76" i="8"/>
  <c r="AX56" i="8"/>
  <c r="Y58" i="8"/>
  <c r="Y59" i="8"/>
  <c r="CE61" i="8"/>
  <c r="AP61" i="8" s="1"/>
  <c r="AP60" i="8"/>
  <c r="AW56" i="8"/>
  <c r="AQ57" i="8"/>
  <c r="DP57" i="8" s="1"/>
  <c r="AL56" i="8"/>
  <c r="AN56" i="8" s="1"/>
  <c r="C75" i="8"/>
  <c r="P56" i="8"/>
  <c r="CE62" i="8"/>
  <c r="AP62" i="8" s="1"/>
  <c r="BM60" i="8"/>
  <c r="AF59" i="8"/>
  <c r="CD60" i="8"/>
  <c r="CC62" i="8"/>
  <c r="BK60" i="8"/>
  <c r="CY60" i="8" s="1"/>
  <c r="V61" i="8"/>
  <c r="X61" i="8" s="1"/>
  <c r="L60" i="8"/>
  <c r="N60" i="8" s="1"/>
  <c r="CB61" i="8"/>
  <c r="BU76" i="8"/>
  <c r="CW76" i="8" s="1"/>
  <c r="B78" i="8"/>
  <c r="D78" i="8" s="1"/>
  <c r="CA79" i="8"/>
  <c r="BI77" i="8"/>
  <c r="BY58" i="8"/>
  <c r="BY59" i="8"/>
  <c r="AT58" i="8"/>
  <c r="AH59" i="8"/>
  <c r="BX57" i="8"/>
  <c r="AJ57" i="8"/>
  <c r="X59" i="8"/>
  <c r="DK59" i="8" s="1"/>
  <c r="DK60" i="8" s="1"/>
  <c r="DK61" i="8" s="1"/>
  <c r="R55" i="8"/>
  <c r="T55" i="8" s="1"/>
  <c r="S55" i="8"/>
  <c r="C55" i="8"/>
  <c r="DH55" i="8" s="1"/>
  <c r="J54" i="8"/>
  <c r="BA54" i="8"/>
  <c r="F57" i="8"/>
  <c r="BU56" i="8"/>
  <c r="CW56" i="8" s="1"/>
  <c r="O57" i="8"/>
  <c r="BV57" i="8"/>
  <c r="Z57" i="8"/>
  <c r="W57" i="8" s="1"/>
  <c r="DL57" i="8" s="1"/>
  <c r="AB55" i="8"/>
  <c r="AD55" i="8" s="1"/>
  <c r="AC55" i="8"/>
  <c r="H55" i="8"/>
  <c r="J55" i="8" s="1"/>
  <c r="BW59" i="8"/>
  <c r="BI57" i="8"/>
  <c r="B58" i="8"/>
  <c r="D58" i="8" s="1"/>
  <c r="DG58" i="8" s="1"/>
  <c r="BJ58" i="8"/>
  <c r="CX58" i="8" s="1"/>
  <c r="L59" i="8"/>
  <c r="BJ59" i="8"/>
  <c r="CX59" i="8" s="1"/>
  <c r="BL58" i="8"/>
  <c r="BL59" i="8"/>
  <c r="BW58" i="8"/>
  <c r="AI59" i="8" l="1"/>
  <c r="CZ59" i="8"/>
  <c r="AI58" i="8"/>
  <c r="CZ58" i="8"/>
  <c r="AS60" i="8"/>
  <c r="DA60" i="8"/>
  <c r="AM56" i="8"/>
  <c r="AQ59" i="8"/>
  <c r="AG57" i="8"/>
  <c r="DN57" i="8" s="1"/>
  <c r="AQ58" i="8"/>
  <c r="DP58" i="8" s="1"/>
  <c r="DM59" i="8"/>
  <c r="E57" i="8"/>
  <c r="E77" i="8"/>
  <c r="Y60" i="8"/>
  <c r="CD61" i="8"/>
  <c r="AF61" i="8" s="1"/>
  <c r="AH61" i="8" s="1"/>
  <c r="AF60" i="8"/>
  <c r="AH60" i="8" s="1"/>
  <c r="BY60" i="8"/>
  <c r="AJ58" i="8"/>
  <c r="C76" i="8"/>
  <c r="P57" i="8"/>
  <c r="R56" i="8"/>
  <c r="T56" i="8" s="1"/>
  <c r="P58" i="8"/>
  <c r="S56" i="8"/>
  <c r="C56" i="8"/>
  <c r="DH56" i="8" s="1"/>
  <c r="CE63" i="8"/>
  <c r="AP63" i="8" s="1"/>
  <c r="BM61" i="8"/>
  <c r="BL60" i="8"/>
  <c r="CD62" i="8"/>
  <c r="AF62" i="8" s="1"/>
  <c r="AH62" i="8" s="1"/>
  <c r="CC63" i="8"/>
  <c r="V62" i="8"/>
  <c r="X62" i="8" s="1"/>
  <c r="DK62" i="8" s="1"/>
  <c r="BK61" i="8"/>
  <c r="CY61" i="8" s="1"/>
  <c r="BW60" i="8"/>
  <c r="BJ60" i="8"/>
  <c r="CX60" i="8" s="1"/>
  <c r="CB62" i="8"/>
  <c r="L61" i="8"/>
  <c r="N61" i="8" s="1"/>
  <c r="BU77" i="8"/>
  <c r="CW77" i="8" s="1"/>
  <c r="BI78" i="8"/>
  <c r="B79" i="8"/>
  <c r="D79" i="8" s="1"/>
  <c r="CA80" i="8"/>
  <c r="AV57" i="8"/>
  <c r="AX57" i="8" s="1"/>
  <c r="AW57" i="8"/>
  <c r="BX58" i="8"/>
  <c r="AG58" i="8" s="1"/>
  <c r="AM57" i="8"/>
  <c r="BX59" i="8"/>
  <c r="AG59" i="8" s="1"/>
  <c r="N59" i="8"/>
  <c r="DI59" i="8" s="1"/>
  <c r="DI60" i="8" s="1"/>
  <c r="I55" i="8"/>
  <c r="M57" i="8"/>
  <c r="DJ57" i="8" s="1"/>
  <c r="BA55" i="8"/>
  <c r="AB56" i="8"/>
  <c r="AD56" i="8" s="1"/>
  <c r="O59" i="8"/>
  <c r="BV59" i="8"/>
  <c r="O58" i="8"/>
  <c r="P59" i="8" s="1"/>
  <c r="BV58" i="8"/>
  <c r="B59" i="8"/>
  <c r="BI59" i="8"/>
  <c r="BI58" i="8"/>
  <c r="AC56" i="8"/>
  <c r="Z58" i="8"/>
  <c r="W58" i="8" s="1"/>
  <c r="DL58" i="8" s="1"/>
  <c r="BU57" i="8"/>
  <c r="CW57" i="8" s="1"/>
  <c r="H56" i="8"/>
  <c r="R57" i="8"/>
  <c r="T57" i="8" s="1"/>
  <c r="AI60" i="8" l="1"/>
  <c r="CZ60" i="8"/>
  <c r="AS61" i="8"/>
  <c r="DA61" i="8"/>
  <c r="BA56" i="8"/>
  <c r="AL57" i="8"/>
  <c r="AN57" i="8" s="1"/>
  <c r="DN58" i="8"/>
  <c r="DP59" i="8"/>
  <c r="DN59" i="8"/>
  <c r="M59" i="8"/>
  <c r="DM60" i="8"/>
  <c r="DM61" i="8" s="1"/>
  <c r="DM62" i="8" s="1"/>
  <c r="E58" i="8"/>
  <c r="E59" i="8"/>
  <c r="E78" i="8"/>
  <c r="Y61" i="8"/>
  <c r="AQ60" i="8"/>
  <c r="BY61" i="8"/>
  <c r="BX60" i="8"/>
  <c r="AJ59" i="8"/>
  <c r="AJ60" i="8" s="1"/>
  <c r="S57" i="8"/>
  <c r="M58" i="8"/>
  <c r="C77" i="8"/>
  <c r="DI61" i="8"/>
  <c r="DJ58" i="8"/>
  <c r="BM62" i="8"/>
  <c r="CE64" i="8"/>
  <c r="AP64" i="8" s="1"/>
  <c r="BL61" i="8"/>
  <c r="CD63" i="8"/>
  <c r="AF63" i="8" s="1"/>
  <c r="AH63" i="8" s="1"/>
  <c r="BW61" i="8"/>
  <c r="V63" i="8"/>
  <c r="X63" i="8" s="1"/>
  <c r="DK63" i="8" s="1"/>
  <c r="BK62" i="8"/>
  <c r="CY62" i="8" s="1"/>
  <c r="CC64" i="8"/>
  <c r="BV60" i="8"/>
  <c r="O60" i="8"/>
  <c r="BJ61" i="8"/>
  <c r="CX61" i="8" s="1"/>
  <c r="CB63" i="8"/>
  <c r="L62" i="8"/>
  <c r="N62" i="8" s="1"/>
  <c r="CA81" i="8"/>
  <c r="B80" i="8"/>
  <c r="D80" i="8" s="1"/>
  <c r="BI79" i="8"/>
  <c r="BU78" i="8"/>
  <c r="CW78" i="8" s="1"/>
  <c r="AT59" i="8"/>
  <c r="AT60" i="8" s="1"/>
  <c r="AV58" i="8"/>
  <c r="AX58" i="8" s="1"/>
  <c r="AW58" i="8"/>
  <c r="C57" i="8"/>
  <c r="DH57" i="8" s="1"/>
  <c r="D59" i="8"/>
  <c r="DG59" i="8" s="1"/>
  <c r="I56" i="8"/>
  <c r="BU59" i="8"/>
  <c r="S58" i="8"/>
  <c r="R58" i="8"/>
  <c r="T58" i="8" s="1"/>
  <c r="J56" i="8"/>
  <c r="AC57" i="8"/>
  <c r="AB57" i="8"/>
  <c r="AD57" i="8" s="1"/>
  <c r="Z59" i="8"/>
  <c r="W59" i="8" s="1"/>
  <c r="DL59" i="8" s="1"/>
  <c r="BU58" i="8"/>
  <c r="AI61" i="8" l="1"/>
  <c r="CZ61" i="8"/>
  <c r="AS62" i="8"/>
  <c r="DA62" i="8"/>
  <c r="AM58" i="8"/>
  <c r="DJ59" i="8"/>
  <c r="DP60" i="8"/>
  <c r="AG60" i="8"/>
  <c r="DN60" i="8" s="1"/>
  <c r="E79" i="8"/>
  <c r="CW59" i="8"/>
  <c r="CW58" i="8"/>
  <c r="C58" i="8" s="1"/>
  <c r="DH58" i="8" s="1"/>
  <c r="Y62" i="8"/>
  <c r="AL58" i="8"/>
  <c r="AN58" i="8" s="1"/>
  <c r="DM63" i="8"/>
  <c r="AQ61" i="8"/>
  <c r="DP61" i="8" s="1"/>
  <c r="BX61" i="8"/>
  <c r="BY62" i="8"/>
  <c r="M60" i="8"/>
  <c r="C78" i="8"/>
  <c r="AL60" i="8"/>
  <c r="AJ61" i="8"/>
  <c r="AV60" i="8"/>
  <c r="AT61" i="8"/>
  <c r="P60" i="8"/>
  <c r="P61" i="8" s="1"/>
  <c r="DI62" i="8"/>
  <c r="H57" i="8"/>
  <c r="J57" i="8" s="1"/>
  <c r="F58" i="8"/>
  <c r="BM63" i="8"/>
  <c r="CE65" i="8"/>
  <c r="AP65" i="8" s="1"/>
  <c r="BL62" i="8"/>
  <c r="CD64" i="8"/>
  <c r="AF64" i="8" s="1"/>
  <c r="AH64" i="8" s="1"/>
  <c r="BW62" i="8"/>
  <c r="CC65" i="8"/>
  <c r="V64" i="8"/>
  <c r="X64" i="8" s="1"/>
  <c r="DK64" i="8" s="1"/>
  <c r="BK63" i="8"/>
  <c r="CY63" i="8" s="1"/>
  <c r="L63" i="8"/>
  <c r="N63" i="8" s="1"/>
  <c r="BJ62" i="8"/>
  <c r="CX62" i="8" s="1"/>
  <c r="CB64" i="8"/>
  <c r="BV61" i="8"/>
  <c r="O61" i="8"/>
  <c r="BU79" i="8"/>
  <c r="CW79" i="8" s="1"/>
  <c r="B81" i="8"/>
  <c r="D81" i="8" s="1"/>
  <c r="CA82" i="8"/>
  <c r="BI80" i="8"/>
  <c r="AW59" i="8"/>
  <c r="AV59" i="8"/>
  <c r="AX59" i="8" s="1"/>
  <c r="AL59" i="8"/>
  <c r="AN59" i="8" s="1"/>
  <c r="AM59" i="8"/>
  <c r="DJ60" i="8"/>
  <c r="C59" i="8"/>
  <c r="DG60" i="8"/>
  <c r="DG61" i="8" s="1"/>
  <c r="DG62" i="8" s="1"/>
  <c r="DG63" i="8" s="1"/>
  <c r="DG64" i="8" s="1"/>
  <c r="DG65" i="8" s="1"/>
  <c r="DG66" i="8" s="1"/>
  <c r="DG67" i="8" s="1"/>
  <c r="DG68" i="8" s="1"/>
  <c r="DG69" i="8" s="1"/>
  <c r="DG70" i="8" s="1"/>
  <c r="DG71" i="8" s="1"/>
  <c r="DG72" i="8" s="1"/>
  <c r="DG73" i="8" s="1"/>
  <c r="DG74" i="8" s="1"/>
  <c r="DG75" i="8" s="1"/>
  <c r="DG76" i="8" s="1"/>
  <c r="DG77" i="8" s="1"/>
  <c r="DG78" i="8" s="1"/>
  <c r="DG79" i="8" s="1"/>
  <c r="DG80" i="8" s="1"/>
  <c r="F59" i="8"/>
  <c r="I57" i="8"/>
  <c r="AC58" i="8"/>
  <c r="AB58" i="8"/>
  <c r="AD58" i="8" s="1"/>
  <c r="S59" i="8"/>
  <c r="R59" i="8"/>
  <c r="T59" i="8" s="1"/>
  <c r="DH59" i="8" l="1"/>
  <c r="AI62" i="8"/>
  <c r="CZ62" i="8"/>
  <c r="AS63" i="8"/>
  <c r="DA63" i="8"/>
  <c r="E80" i="8"/>
  <c r="Y63" i="8"/>
  <c r="BA57" i="8"/>
  <c r="DM64" i="8"/>
  <c r="AQ62" i="8"/>
  <c r="DP62" i="8" s="1"/>
  <c r="AG61" i="8"/>
  <c r="DN61" i="8" s="1"/>
  <c r="BX62" i="8"/>
  <c r="BY63" i="8"/>
  <c r="P62" i="8"/>
  <c r="DI63" i="8"/>
  <c r="M61" i="8"/>
  <c r="DJ61" i="8" s="1"/>
  <c r="C79" i="8"/>
  <c r="AX60" i="8"/>
  <c r="AM60" i="8"/>
  <c r="AN60" i="8"/>
  <c r="AT62" i="8"/>
  <c r="AV61" i="8"/>
  <c r="AX61" i="8" s="1"/>
  <c r="AL61" i="8"/>
  <c r="AJ62" i="8"/>
  <c r="AM61" i="8"/>
  <c r="AW60" i="8"/>
  <c r="AW61" i="8" s="1"/>
  <c r="DG81" i="8"/>
  <c r="F60" i="8"/>
  <c r="F61" i="8" s="1"/>
  <c r="F62" i="8" s="1"/>
  <c r="Z60" i="8"/>
  <c r="W60" i="8" s="1"/>
  <c r="DL60" i="8" s="1"/>
  <c r="CE66" i="8"/>
  <c r="AP66" i="8" s="1"/>
  <c r="BM64" i="8"/>
  <c r="BL63" i="8"/>
  <c r="CD65" i="8"/>
  <c r="AF65" i="8" s="1"/>
  <c r="AH65" i="8" s="1"/>
  <c r="BW63" i="8"/>
  <c r="BK64" i="8"/>
  <c r="CY64" i="8" s="1"/>
  <c r="CC66" i="8"/>
  <c r="V65" i="8"/>
  <c r="X65" i="8" s="1"/>
  <c r="DK65" i="8" s="1"/>
  <c r="BJ63" i="8"/>
  <c r="CX63" i="8" s="1"/>
  <c r="L64" i="8"/>
  <c r="N64" i="8" s="1"/>
  <c r="DI64" i="8" s="1"/>
  <c r="CB65" i="8"/>
  <c r="O62" i="8"/>
  <c r="BV62" i="8"/>
  <c r="B82" i="8"/>
  <c r="D82" i="8" s="1"/>
  <c r="BI81" i="8"/>
  <c r="CA83" i="8"/>
  <c r="S60" i="8"/>
  <c r="BU80" i="8"/>
  <c r="CW80" i="8" s="1"/>
  <c r="R60" i="8"/>
  <c r="T60" i="8" s="1"/>
  <c r="DH60" i="8"/>
  <c r="DH61" i="8" s="1"/>
  <c r="DH62" i="8" s="1"/>
  <c r="DH63" i="8" s="1"/>
  <c r="DH64" i="8" s="1"/>
  <c r="DH65" i="8" s="1"/>
  <c r="DH66" i="8" s="1"/>
  <c r="DH67" i="8" s="1"/>
  <c r="DH68" i="8" s="1"/>
  <c r="DH69" i="8" s="1"/>
  <c r="DH70" i="8" s="1"/>
  <c r="DH71" i="8" s="1"/>
  <c r="DH72" i="8" s="1"/>
  <c r="DH73" i="8" s="1"/>
  <c r="DH74" i="8" s="1"/>
  <c r="DH75" i="8" s="1"/>
  <c r="DH76" i="8" s="1"/>
  <c r="DH77" i="8" s="1"/>
  <c r="DH78" i="8" s="1"/>
  <c r="DH79" i="8" s="1"/>
  <c r="H58" i="8"/>
  <c r="BA58" i="8" s="1"/>
  <c r="I58" i="8"/>
  <c r="I59" i="8" s="1"/>
  <c r="AB59" i="8"/>
  <c r="AD59" i="8" s="1"/>
  <c r="AC59" i="8"/>
  <c r="H59" i="8"/>
  <c r="BA59" i="8" s="1"/>
  <c r="AI63" i="8" l="1"/>
  <c r="CZ63" i="8"/>
  <c r="AS64" i="8"/>
  <c r="DA64" i="8"/>
  <c r="S61" i="8"/>
  <c r="E81" i="8"/>
  <c r="Y64" i="8"/>
  <c r="P63" i="8"/>
  <c r="AQ63" i="8"/>
  <c r="DP63" i="8" s="1"/>
  <c r="AG62" i="8"/>
  <c r="DN62" i="8" s="1"/>
  <c r="DM65" i="8"/>
  <c r="AN61" i="8"/>
  <c r="Z61" i="8"/>
  <c r="BX63" i="8"/>
  <c r="BY64" i="8"/>
  <c r="M62" i="8"/>
  <c r="DJ62" i="8" s="1"/>
  <c r="C80" i="8"/>
  <c r="DH80" i="8" s="1"/>
  <c r="AJ63" i="8"/>
  <c r="AL62" i="8"/>
  <c r="AM62" i="8"/>
  <c r="AW62" i="8"/>
  <c r="AV62" i="8"/>
  <c r="AT63" i="8"/>
  <c r="AX62" i="8"/>
  <c r="DG82" i="8"/>
  <c r="CE67" i="8"/>
  <c r="AP67" i="8" s="1"/>
  <c r="BM65" i="8"/>
  <c r="BL64" i="8"/>
  <c r="CD66" i="8"/>
  <c r="AF66" i="8" s="1"/>
  <c r="AH66" i="8" s="1"/>
  <c r="CC67" i="8"/>
  <c r="V66" i="8"/>
  <c r="X66" i="8" s="1"/>
  <c r="DK66" i="8" s="1"/>
  <c r="BK65" i="8"/>
  <c r="CY65" i="8" s="1"/>
  <c r="BW64" i="8"/>
  <c r="BJ64" i="8"/>
  <c r="CX64" i="8" s="1"/>
  <c r="CB66" i="8"/>
  <c r="L65" i="8"/>
  <c r="N65" i="8" s="1"/>
  <c r="DI65" i="8" s="1"/>
  <c r="BV63" i="8"/>
  <c r="O63" i="8"/>
  <c r="P64" i="8" s="1"/>
  <c r="BI82" i="8"/>
  <c r="B83" i="8"/>
  <c r="D83" i="8" s="1"/>
  <c r="CA84" i="8"/>
  <c r="I60" i="8"/>
  <c r="I61" i="8" s="1"/>
  <c r="BU81" i="8"/>
  <c r="CW81" i="8" s="1"/>
  <c r="F63" i="8"/>
  <c r="R61" i="8"/>
  <c r="R62" i="8" s="1"/>
  <c r="H60" i="8"/>
  <c r="H61" i="8" s="1"/>
  <c r="J58" i="8"/>
  <c r="J59" i="8" s="1"/>
  <c r="AS65" i="8" l="1"/>
  <c r="DA65" i="8"/>
  <c r="AI64" i="8"/>
  <c r="CZ64" i="8"/>
  <c r="S62" i="8"/>
  <c r="E82" i="8"/>
  <c r="Y65" i="8"/>
  <c r="AN62" i="8"/>
  <c r="DM66" i="8"/>
  <c r="AQ64" i="8"/>
  <c r="DP64" i="8" s="1"/>
  <c r="AC60" i="8"/>
  <c r="AG63" i="8"/>
  <c r="DN63" i="8" s="1"/>
  <c r="AB60" i="8"/>
  <c r="AD60" i="8" s="1"/>
  <c r="W61" i="8"/>
  <c r="DL61" i="8" s="1"/>
  <c r="Z62" i="8"/>
  <c r="BX64" i="8"/>
  <c r="BY65" i="8"/>
  <c r="C81" i="8"/>
  <c r="DH81" i="8" s="1"/>
  <c r="M63" i="8"/>
  <c r="DJ63" i="8" s="1"/>
  <c r="AW63" i="8"/>
  <c r="AT64" i="8"/>
  <c r="AV63" i="8"/>
  <c r="AX63" i="8" s="1"/>
  <c r="AJ64" i="8"/>
  <c r="AL63" i="8"/>
  <c r="AN63" i="8" s="1"/>
  <c r="AM63" i="8"/>
  <c r="DG83" i="8"/>
  <c r="CE68" i="8"/>
  <c r="AP68" i="8" s="1"/>
  <c r="BM66" i="8"/>
  <c r="CD67" i="8"/>
  <c r="AF67" i="8" s="1"/>
  <c r="AH67" i="8" s="1"/>
  <c r="BL65" i="8"/>
  <c r="BW65" i="8"/>
  <c r="V67" i="8"/>
  <c r="X67" i="8" s="1"/>
  <c r="DK67" i="8" s="1"/>
  <c r="BK66" i="8"/>
  <c r="CY66" i="8" s="1"/>
  <c r="CC68" i="8"/>
  <c r="O64" i="8"/>
  <c r="BV64" i="8"/>
  <c r="BJ65" i="8"/>
  <c r="CX65" i="8" s="1"/>
  <c r="CB67" i="8"/>
  <c r="L66" i="8"/>
  <c r="N66" i="8" s="1"/>
  <c r="DI66" i="8" s="1"/>
  <c r="B84" i="8"/>
  <c r="D84" i="8" s="1"/>
  <c r="CA85" i="8"/>
  <c r="BI83" i="8"/>
  <c r="BU82" i="8"/>
  <c r="CW82" i="8" s="1"/>
  <c r="BA60" i="8"/>
  <c r="J60" i="8"/>
  <c r="J61" i="8" s="1"/>
  <c r="BA61" i="8"/>
  <c r="T61" i="8"/>
  <c r="I62" i="8"/>
  <c r="H62" i="8"/>
  <c r="BA62" i="8" s="1"/>
  <c r="F64" i="8"/>
  <c r="S63" i="8"/>
  <c r="R63" i="8"/>
  <c r="P65" i="8"/>
  <c r="AI65" i="8" l="1"/>
  <c r="CZ65" i="8"/>
  <c r="AS66" i="8"/>
  <c r="DA66" i="8"/>
  <c r="E83" i="8"/>
  <c r="Y66" i="8"/>
  <c r="DM67" i="8"/>
  <c r="AB61" i="8"/>
  <c r="AD61" i="8" s="1"/>
  <c r="AC61" i="8"/>
  <c r="T62" i="8"/>
  <c r="T63" i="8" s="1"/>
  <c r="AQ65" i="8"/>
  <c r="DP65" i="8" s="1"/>
  <c r="W62" i="8"/>
  <c r="DL62" i="8" s="1"/>
  <c r="BX65" i="8"/>
  <c r="BY66" i="8"/>
  <c r="M64" i="8"/>
  <c r="DJ64" i="8" s="1"/>
  <c r="AG64" i="8"/>
  <c r="DN64" i="8" s="1"/>
  <c r="J62" i="8"/>
  <c r="C82" i="8"/>
  <c r="DH82" i="8" s="1"/>
  <c r="AJ65" i="8"/>
  <c r="AL64" i="8"/>
  <c r="AN64" i="8" s="1"/>
  <c r="AT65" i="8"/>
  <c r="AW64" i="8"/>
  <c r="AV64" i="8"/>
  <c r="AX64" i="8" s="1"/>
  <c r="DG84" i="8"/>
  <c r="CE69" i="8"/>
  <c r="AP69" i="8" s="1"/>
  <c r="BM67" i="8"/>
  <c r="BL66" i="8"/>
  <c r="CD68" i="8"/>
  <c r="AF68" i="8" s="1"/>
  <c r="AH68" i="8" s="1"/>
  <c r="BW66" i="8"/>
  <c r="CC69" i="8"/>
  <c r="V68" i="8"/>
  <c r="X68" i="8" s="1"/>
  <c r="DK68" i="8" s="1"/>
  <c r="BK67" i="8"/>
  <c r="CY67" i="8" s="1"/>
  <c r="BJ66" i="8"/>
  <c r="CX66" i="8" s="1"/>
  <c r="CB68" i="8"/>
  <c r="L67" i="8"/>
  <c r="N67" i="8" s="1"/>
  <c r="DI67" i="8" s="1"/>
  <c r="O65" i="8"/>
  <c r="P66" i="8" s="1"/>
  <c r="BV65" i="8"/>
  <c r="I63" i="8"/>
  <c r="H63" i="8"/>
  <c r="BA63" i="8" s="1"/>
  <c r="F65" i="8"/>
  <c r="BI84" i="8"/>
  <c r="B85" i="8"/>
  <c r="D85" i="8" s="1"/>
  <c r="CA86" i="8"/>
  <c r="S64" i="8"/>
  <c r="R64" i="8"/>
  <c r="T64" i="8" s="1"/>
  <c r="BU83" i="8"/>
  <c r="CW83" i="8" s="1"/>
  <c r="AI66" i="8" l="1"/>
  <c r="CZ66" i="8"/>
  <c r="AS67" i="8"/>
  <c r="DA67" i="8"/>
  <c r="E84" i="8"/>
  <c r="Y67" i="8"/>
  <c r="AQ66" i="8"/>
  <c r="DP66" i="8" s="1"/>
  <c r="DM68" i="8"/>
  <c r="AG65" i="8"/>
  <c r="DN65" i="8" s="1"/>
  <c r="M65" i="8"/>
  <c r="AM64" i="8"/>
  <c r="Z63" i="8"/>
  <c r="AC62" i="8"/>
  <c r="AB62" i="8"/>
  <c r="AD62" i="8" s="1"/>
  <c r="BY67" i="8"/>
  <c r="BX66" i="8"/>
  <c r="C83" i="8"/>
  <c r="DH83" i="8" s="1"/>
  <c r="AT66" i="8"/>
  <c r="AV65" i="8"/>
  <c r="AX65" i="8" s="1"/>
  <c r="AW65" i="8"/>
  <c r="AJ66" i="8"/>
  <c r="AL65" i="8"/>
  <c r="AN65" i="8" s="1"/>
  <c r="DG85" i="8"/>
  <c r="DJ65" i="8"/>
  <c r="CE70" i="8"/>
  <c r="AP70" i="8" s="1"/>
  <c r="BM68" i="8"/>
  <c r="BL67" i="8"/>
  <c r="CD69" i="8"/>
  <c r="AF69" i="8" s="1"/>
  <c r="AH69" i="8" s="1"/>
  <c r="BW67" i="8"/>
  <c r="BK68" i="8"/>
  <c r="CY68" i="8" s="1"/>
  <c r="V69" i="8"/>
  <c r="X69" i="8" s="1"/>
  <c r="DK69" i="8" s="1"/>
  <c r="CC70" i="8"/>
  <c r="O66" i="8"/>
  <c r="BV66" i="8"/>
  <c r="BJ67" i="8"/>
  <c r="CX67" i="8" s="1"/>
  <c r="CB69" i="8"/>
  <c r="L68" i="8"/>
  <c r="N68" i="8" s="1"/>
  <c r="DI68" i="8" s="1"/>
  <c r="I64" i="8"/>
  <c r="H64" i="8"/>
  <c r="BA64" i="8" s="1"/>
  <c r="F66" i="8"/>
  <c r="S65" i="8"/>
  <c r="R65" i="8"/>
  <c r="T65" i="8" s="1"/>
  <c r="P67" i="8"/>
  <c r="B86" i="8"/>
  <c r="D86" i="8" s="1"/>
  <c r="BI85" i="8"/>
  <c r="CA87" i="8"/>
  <c r="BU84" i="8"/>
  <c r="CW84" i="8" s="1"/>
  <c r="J63" i="8"/>
  <c r="AI67" i="8" l="1"/>
  <c r="CZ67" i="8"/>
  <c r="AS68" i="8"/>
  <c r="DA68" i="8"/>
  <c r="E85" i="8"/>
  <c r="AM65" i="8"/>
  <c r="Y68" i="8"/>
  <c r="AG66" i="8"/>
  <c r="DN66" i="8" s="1"/>
  <c r="DM69" i="8"/>
  <c r="AQ67" i="8"/>
  <c r="DP67" i="8" s="1"/>
  <c r="W63" i="8"/>
  <c r="DL63" i="8" s="1"/>
  <c r="BY68" i="8"/>
  <c r="BX67" i="8"/>
  <c r="C84" i="8"/>
  <c r="DH84" i="8" s="1"/>
  <c r="M66" i="8"/>
  <c r="DJ66" i="8" s="1"/>
  <c r="AJ67" i="8"/>
  <c r="AL66" i="8"/>
  <c r="AN66" i="8" s="1"/>
  <c r="AT67" i="8"/>
  <c r="AV66" i="8"/>
  <c r="AX66" i="8" s="1"/>
  <c r="AW66" i="8"/>
  <c r="DG86" i="8"/>
  <c r="CE71" i="8"/>
  <c r="AP71" i="8" s="1"/>
  <c r="BM69" i="8"/>
  <c r="CD70" i="8"/>
  <c r="AF70" i="8" s="1"/>
  <c r="AH70" i="8" s="1"/>
  <c r="BL68" i="8"/>
  <c r="BK69" i="8"/>
  <c r="CY69" i="8" s="1"/>
  <c r="V70" i="8"/>
  <c r="X70" i="8" s="1"/>
  <c r="DK70" i="8" s="1"/>
  <c r="CC71" i="8"/>
  <c r="BW68" i="8"/>
  <c r="BJ68" i="8"/>
  <c r="CX68" i="8" s="1"/>
  <c r="CB70" i="8"/>
  <c r="L69" i="8"/>
  <c r="N69" i="8" s="1"/>
  <c r="DI69" i="8" s="1"/>
  <c r="O67" i="8"/>
  <c r="P68" i="8" s="1"/>
  <c r="BV67" i="8"/>
  <c r="BU85" i="8"/>
  <c r="CW85" i="8" s="1"/>
  <c r="R66" i="8"/>
  <c r="T66" i="8" s="1"/>
  <c r="S66" i="8"/>
  <c r="J64" i="8"/>
  <c r="B87" i="8"/>
  <c r="D87" i="8" s="1"/>
  <c r="BI86" i="8"/>
  <c r="CA88" i="8"/>
  <c r="H65" i="8"/>
  <c r="J65" i="8" s="1"/>
  <c r="I65" i="8"/>
  <c r="F67" i="8"/>
  <c r="AI68" i="8" l="1"/>
  <c r="CZ68" i="8"/>
  <c r="AS69" i="8"/>
  <c r="DA69" i="8"/>
  <c r="E86" i="8"/>
  <c r="Y69" i="8"/>
  <c r="AM66" i="8"/>
  <c r="M67" i="8"/>
  <c r="DJ67" i="8" s="1"/>
  <c r="DM70" i="8"/>
  <c r="AQ68" i="8"/>
  <c r="DP68" i="8" s="1"/>
  <c r="AG67" i="8"/>
  <c r="DN67" i="8" s="1"/>
  <c r="Z64" i="8"/>
  <c r="AB63" i="8"/>
  <c r="AD63" i="8" s="1"/>
  <c r="AC63" i="8"/>
  <c r="BX68" i="8"/>
  <c r="BY69" i="8"/>
  <c r="BA65" i="8"/>
  <c r="C85" i="8"/>
  <c r="AT68" i="8"/>
  <c r="AW67" i="8"/>
  <c r="AV67" i="8"/>
  <c r="AX67" i="8" s="1"/>
  <c r="AJ68" i="8"/>
  <c r="AL67" i="8"/>
  <c r="AN67" i="8" s="1"/>
  <c r="AM67" i="8"/>
  <c r="DG87" i="8"/>
  <c r="DH85" i="8"/>
  <c r="CE72" i="8"/>
  <c r="AP72" i="8" s="1"/>
  <c r="BM70" i="8"/>
  <c r="CD71" i="8"/>
  <c r="AF71" i="8" s="1"/>
  <c r="AH71" i="8" s="1"/>
  <c r="BL69" i="8"/>
  <c r="V71" i="8"/>
  <c r="X71" i="8" s="1"/>
  <c r="DK71" i="8" s="1"/>
  <c r="CC72" i="8"/>
  <c r="BK70" i="8"/>
  <c r="CY70" i="8" s="1"/>
  <c r="BW69" i="8"/>
  <c r="O68" i="8"/>
  <c r="BV68" i="8"/>
  <c r="L70" i="8"/>
  <c r="N70" i="8" s="1"/>
  <c r="DI70" i="8" s="1"/>
  <c r="BJ69" i="8"/>
  <c r="CX69" i="8" s="1"/>
  <c r="CB71" i="8"/>
  <c r="B88" i="8"/>
  <c r="D88" i="8" s="1"/>
  <c r="CA89" i="8"/>
  <c r="BI87" i="8"/>
  <c r="S67" i="8"/>
  <c r="R67" i="8"/>
  <c r="T67" i="8" s="1"/>
  <c r="P69" i="8"/>
  <c r="I66" i="8"/>
  <c r="H66" i="8"/>
  <c r="BA66" i="8" s="1"/>
  <c r="F68" i="8"/>
  <c r="BU86" i="8"/>
  <c r="CW86" i="8" s="1"/>
  <c r="AI69" i="8" l="1"/>
  <c r="CZ69" i="8"/>
  <c r="AS70" i="8"/>
  <c r="DA70" i="8"/>
  <c r="E87" i="8"/>
  <c r="Y70" i="8"/>
  <c r="DM71" i="8"/>
  <c r="AG68" i="8"/>
  <c r="DN68" i="8" s="1"/>
  <c r="M68" i="8"/>
  <c r="AQ69" i="8"/>
  <c r="DP69" i="8" s="1"/>
  <c r="W64" i="8"/>
  <c r="DL64" i="8" s="1"/>
  <c r="BX69" i="8"/>
  <c r="BY70" i="8"/>
  <c r="C86" i="8"/>
  <c r="DH86" i="8" s="1"/>
  <c r="AJ69" i="8"/>
  <c r="AL68" i="8"/>
  <c r="AN68" i="8" s="1"/>
  <c r="AW68" i="8"/>
  <c r="AV68" i="8"/>
  <c r="AX68" i="8" s="1"/>
  <c r="AT69" i="8"/>
  <c r="DG88" i="8"/>
  <c r="DJ68" i="8"/>
  <c r="CE73" i="8"/>
  <c r="AP73" i="8" s="1"/>
  <c r="BM71" i="8"/>
  <c r="CD72" i="8"/>
  <c r="AF72" i="8" s="1"/>
  <c r="AH72" i="8" s="1"/>
  <c r="BL70" i="8"/>
  <c r="BW70" i="8"/>
  <c r="V72" i="8"/>
  <c r="X72" i="8" s="1"/>
  <c r="DK72" i="8" s="1"/>
  <c r="BK71" i="8"/>
  <c r="CY71" i="8" s="1"/>
  <c r="CC73" i="8"/>
  <c r="O69" i="8"/>
  <c r="BV69" i="8"/>
  <c r="BJ70" i="8"/>
  <c r="CX70" i="8" s="1"/>
  <c r="L71" i="8"/>
  <c r="N71" i="8" s="1"/>
  <c r="DI71" i="8" s="1"/>
  <c r="CB72" i="8"/>
  <c r="I67" i="8"/>
  <c r="H67" i="8"/>
  <c r="BA67" i="8" s="1"/>
  <c r="F69" i="8"/>
  <c r="BU87" i="8"/>
  <c r="CW87" i="8" s="1"/>
  <c r="S68" i="8"/>
  <c r="R68" i="8"/>
  <c r="T68" i="8" s="1"/>
  <c r="P70" i="8"/>
  <c r="B89" i="8"/>
  <c r="D89" i="8" s="1"/>
  <c r="CA90" i="8"/>
  <c r="BI88" i="8"/>
  <c r="J66" i="8"/>
  <c r="AI70" i="8" l="1"/>
  <c r="CZ70" i="8"/>
  <c r="AS71" i="8"/>
  <c r="DA71" i="8"/>
  <c r="E88" i="8"/>
  <c r="Y71" i="8"/>
  <c r="AM68" i="8"/>
  <c r="DM72" i="8"/>
  <c r="AQ70" i="8"/>
  <c r="DP70" i="8" s="1"/>
  <c r="M69" i="8"/>
  <c r="S69" i="8" s="1"/>
  <c r="Z65" i="8"/>
  <c r="AC64" i="8"/>
  <c r="AB64" i="8"/>
  <c r="AD64" i="8" s="1"/>
  <c r="BX70" i="8"/>
  <c r="BY71" i="8"/>
  <c r="AG69" i="8"/>
  <c r="DN69" i="8" s="1"/>
  <c r="C87" i="8"/>
  <c r="DH87" i="8" s="1"/>
  <c r="AV69" i="8"/>
  <c r="AX69" i="8" s="1"/>
  <c r="AT70" i="8"/>
  <c r="AW69" i="8"/>
  <c r="AL69" i="8"/>
  <c r="AJ70" i="8"/>
  <c r="AN69" i="8"/>
  <c r="AM69" i="8"/>
  <c r="DG89" i="8"/>
  <c r="J67" i="8"/>
  <c r="DJ69" i="8"/>
  <c r="CE74" i="8"/>
  <c r="AP74" i="8" s="1"/>
  <c r="BM72" i="8"/>
  <c r="CD73" i="8"/>
  <c r="AF73" i="8" s="1"/>
  <c r="AH73" i="8" s="1"/>
  <c r="BL71" i="8"/>
  <c r="BW71" i="8"/>
  <c r="V73" i="8"/>
  <c r="X73" i="8" s="1"/>
  <c r="DK73" i="8" s="1"/>
  <c r="CC74" i="8"/>
  <c r="BK72" i="8"/>
  <c r="CY72" i="8" s="1"/>
  <c r="L72" i="8"/>
  <c r="N72" i="8" s="1"/>
  <c r="DI72" i="8" s="1"/>
  <c r="BJ71" i="8"/>
  <c r="CX71" i="8" s="1"/>
  <c r="CB73" i="8"/>
  <c r="O70" i="8"/>
  <c r="P71" i="8" s="1"/>
  <c r="BV70" i="8"/>
  <c r="B90" i="8"/>
  <c r="D90" i="8" s="1"/>
  <c r="BI89" i="8"/>
  <c r="CA91" i="8"/>
  <c r="H68" i="8"/>
  <c r="BA68" i="8" s="1"/>
  <c r="I68" i="8"/>
  <c r="F70" i="8"/>
  <c r="BU88" i="8"/>
  <c r="CW88" i="8" s="1"/>
  <c r="R69" i="8"/>
  <c r="AI71" i="8" l="1"/>
  <c r="CZ71" i="8"/>
  <c r="AS72" i="8"/>
  <c r="DA72" i="8"/>
  <c r="E89" i="8"/>
  <c r="Y72" i="8"/>
  <c r="DM73" i="8"/>
  <c r="AG70" i="8"/>
  <c r="AM70" i="8" s="1"/>
  <c r="W65" i="8"/>
  <c r="DL65" i="8" s="1"/>
  <c r="DN70" i="8"/>
  <c r="BX71" i="8"/>
  <c r="BY72" i="8"/>
  <c r="M70" i="8"/>
  <c r="AQ71" i="8"/>
  <c r="DP71" i="8" s="1"/>
  <c r="C88" i="8"/>
  <c r="AJ71" i="8"/>
  <c r="AL70" i="8"/>
  <c r="AN70" i="8" s="1"/>
  <c r="AV70" i="8"/>
  <c r="AT71" i="8"/>
  <c r="AX70" i="8"/>
  <c r="AW70" i="8"/>
  <c r="DH88" i="8"/>
  <c r="DG90" i="8"/>
  <c r="DJ70" i="8"/>
  <c r="CE75" i="8"/>
  <c r="AP75" i="8" s="1"/>
  <c r="BM73" i="8"/>
  <c r="CD74" i="8"/>
  <c r="AF74" i="8" s="1"/>
  <c r="AH74" i="8" s="1"/>
  <c r="BL72" i="8"/>
  <c r="CC75" i="8"/>
  <c r="V74" i="8"/>
  <c r="X74" i="8" s="1"/>
  <c r="DK74" i="8" s="1"/>
  <c r="BK73" i="8"/>
  <c r="CY73" i="8" s="1"/>
  <c r="BW72" i="8"/>
  <c r="L73" i="8"/>
  <c r="N73" i="8" s="1"/>
  <c r="DI73" i="8" s="1"/>
  <c r="BJ72" i="8"/>
  <c r="CX72" i="8" s="1"/>
  <c r="CB74" i="8"/>
  <c r="BV71" i="8"/>
  <c r="O71" i="8"/>
  <c r="S70" i="8"/>
  <c r="R70" i="8"/>
  <c r="BU89" i="8"/>
  <c r="CW89" i="8" s="1"/>
  <c r="T69" i="8"/>
  <c r="I69" i="8"/>
  <c r="H69" i="8"/>
  <c r="F71" i="8"/>
  <c r="B91" i="8"/>
  <c r="D91" i="8" s="1"/>
  <c r="BI90" i="8"/>
  <c r="CA92" i="8"/>
  <c r="J68" i="8"/>
  <c r="AI72" i="8" l="1"/>
  <c r="CZ72" i="8"/>
  <c r="AS73" i="8"/>
  <c r="DA73" i="8"/>
  <c r="AG71" i="8"/>
  <c r="AQ72" i="8"/>
  <c r="E90" i="8"/>
  <c r="Y73" i="8"/>
  <c r="DM74" i="8"/>
  <c r="M71" i="8"/>
  <c r="DP72" i="8"/>
  <c r="Z66" i="8"/>
  <c r="AC65" i="8"/>
  <c r="AB65" i="8"/>
  <c r="AD65" i="8" s="1"/>
  <c r="BX72" i="8"/>
  <c r="BY73" i="8"/>
  <c r="C89" i="8"/>
  <c r="DH89" i="8" s="1"/>
  <c r="P72" i="8"/>
  <c r="AW71" i="8"/>
  <c r="AT72" i="8"/>
  <c r="AV71" i="8"/>
  <c r="AX71" i="8" s="1"/>
  <c r="AJ72" i="8"/>
  <c r="AL71" i="8"/>
  <c r="AN71" i="8" s="1"/>
  <c r="DG91" i="8"/>
  <c r="DJ71" i="8"/>
  <c r="CE76" i="8"/>
  <c r="AP76" i="8" s="1"/>
  <c r="BM74" i="8"/>
  <c r="J69" i="8"/>
  <c r="CD75" i="8"/>
  <c r="AF75" i="8" s="1"/>
  <c r="AH75" i="8" s="1"/>
  <c r="BL73" i="8"/>
  <c r="BW73" i="8"/>
  <c r="V75" i="8"/>
  <c r="X75" i="8" s="1"/>
  <c r="DK75" i="8" s="1"/>
  <c r="BK74" i="8"/>
  <c r="CY74" i="8" s="1"/>
  <c r="CC76" i="8"/>
  <c r="BJ73" i="8"/>
  <c r="CX73" i="8" s="1"/>
  <c r="CB75" i="8"/>
  <c r="L74" i="8"/>
  <c r="N74" i="8" s="1"/>
  <c r="DI74" i="8" s="1"/>
  <c r="BV72" i="8"/>
  <c r="O72" i="8"/>
  <c r="T70" i="8"/>
  <c r="B92" i="8"/>
  <c r="D92" i="8" s="1"/>
  <c r="CA93" i="8"/>
  <c r="BI91" i="8"/>
  <c r="R71" i="8"/>
  <c r="T71" i="8" s="1"/>
  <c r="BA69" i="8"/>
  <c r="BU90" i="8"/>
  <c r="CW90" i="8" s="1"/>
  <c r="H70" i="8"/>
  <c r="J70" i="8" s="1"/>
  <c r="I70" i="8"/>
  <c r="F72" i="8"/>
  <c r="AS74" i="8" l="1"/>
  <c r="DA74" i="8"/>
  <c r="AI73" i="8"/>
  <c r="CZ73" i="8"/>
  <c r="S71" i="8"/>
  <c r="DN71" i="8"/>
  <c r="DN72" i="8" s="1"/>
  <c r="AM71" i="8"/>
  <c r="E91" i="8"/>
  <c r="Y74" i="8"/>
  <c r="DM75" i="8"/>
  <c r="AQ73" i="8"/>
  <c r="DP73" i="8" s="1"/>
  <c r="AG72" i="8"/>
  <c r="W66" i="8"/>
  <c r="DL66" i="8" s="1"/>
  <c r="BY74" i="8"/>
  <c r="BX73" i="8"/>
  <c r="M72" i="8"/>
  <c r="C90" i="8"/>
  <c r="DH90" i="8" s="1"/>
  <c r="AL72" i="8"/>
  <c r="AN72" i="8" s="1"/>
  <c r="AM72" i="8"/>
  <c r="AJ73" i="8"/>
  <c r="AW72" i="8"/>
  <c r="AV72" i="8"/>
  <c r="AX72" i="8" s="1"/>
  <c r="AT73" i="8"/>
  <c r="DG92" i="8"/>
  <c r="P73" i="8"/>
  <c r="DJ72" i="8"/>
  <c r="BA70" i="8"/>
  <c r="CE77" i="8"/>
  <c r="AP77" i="8" s="1"/>
  <c r="BM75" i="8"/>
  <c r="CD76" i="8"/>
  <c r="AF76" i="8" s="1"/>
  <c r="AH76" i="8" s="1"/>
  <c r="BL74" i="8"/>
  <c r="BW74" i="8"/>
  <c r="CC77" i="8"/>
  <c r="V76" i="8"/>
  <c r="X76" i="8" s="1"/>
  <c r="DK76" i="8" s="1"/>
  <c r="BK75" i="8"/>
  <c r="CY75" i="8" s="1"/>
  <c r="O73" i="8"/>
  <c r="BV73" i="8"/>
  <c r="L75" i="8"/>
  <c r="N75" i="8" s="1"/>
  <c r="DI75" i="8" s="1"/>
  <c r="BJ74" i="8"/>
  <c r="CX74" i="8" s="1"/>
  <c r="CB76" i="8"/>
  <c r="BU91" i="8"/>
  <c r="CW91" i="8" s="1"/>
  <c r="I71" i="8"/>
  <c r="H71" i="8"/>
  <c r="J71" i="8" s="1"/>
  <c r="F73" i="8"/>
  <c r="S72" i="8"/>
  <c r="B93" i="8"/>
  <c r="D93" i="8" s="1"/>
  <c r="CA94" i="8"/>
  <c r="BI92" i="8"/>
  <c r="AI74" i="8" l="1"/>
  <c r="CZ74" i="8"/>
  <c r="AS75" i="8"/>
  <c r="DA75" i="8"/>
  <c r="E92" i="8"/>
  <c r="Y75" i="8"/>
  <c r="P74" i="8"/>
  <c r="DM76" i="8"/>
  <c r="AG73" i="8"/>
  <c r="DN73" i="8" s="1"/>
  <c r="AQ74" i="8"/>
  <c r="DP74" i="8" s="1"/>
  <c r="R72" i="8"/>
  <c r="T72" i="8" s="1"/>
  <c r="Z67" i="8"/>
  <c r="AB66" i="8"/>
  <c r="AD66" i="8" s="1"/>
  <c r="AC66" i="8"/>
  <c r="BX74" i="8"/>
  <c r="BY75" i="8"/>
  <c r="C91" i="8"/>
  <c r="DH91" i="8" s="1"/>
  <c r="M73" i="8"/>
  <c r="DJ73" i="8" s="1"/>
  <c r="AM73" i="8"/>
  <c r="AJ74" i="8"/>
  <c r="AL73" i="8"/>
  <c r="AN73" i="8" s="1"/>
  <c r="AT74" i="8"/>
  <c r="AV73" i="8"/>
  <c r="AW73" i="8"/>
  <c r="AX73" i="8"/>
  <c r="DG93" i="8"/>
  <c r="CE78" i="8"/>
  <c r="AP78" i="8" s="1"/>
  <c r="BM76" i="8"/>
  <c r="CD77" i="8"/>
  <c r="AF77" i="8" s="1"/>
  <c r="AH77" i="8" s="1"/>
  <c r="BL75" i="8"/>
  <c r="BW75" i="8"/>
  <c r="BK76" i="8"/>
  <c r="CY76" i="8" s="1"/>
  <c r="CC78" i="8"/>
  <c r="V77" i="8"/>
  <c r="X77" i="8" s="1"/>
  <c r="DK77" i="8" s="1"/>
  <c r="BV74" i="8"/>
  <c r="O74" i="8"/>
  <c r="BJ75" i="8"/>
  <c r="CX75" i="8" s="1"/>
  <c r="CB77" i="8"/>
  <c r="L76" i="8"/>
  <c r="N76" i="8" s="1"/>
  <c r="DI76" i="8" s="1"/>
  <c r="B94" i="8"/>
  <c r="D94" i="8" s="1"/>
  <c r="BI93" i="8"/>
  <c r="CA95" i="8"/>
  <c r="BA71" i="8"/>
  <c r="BU92" i="8"/>
  <c r="CW92" i="8" s="1"/>
  <c r="R73" i="8"/>
  <c r="T73" i="8" s="1"/>
  <c r="P75" i="8"/>
  <c r="H72" i="8"/>
  <c r="I72" i="8"/>
  <c r="F74" i="8"/>
  <c r="AI75" i="8" l="1"/>
  <c r="CZ75" i="8"/>
  <c r="AS76" i="8"/>
  <c r="DA76" i="8"/>
  <c r="BA72" i="8"/>
  <c r="S73" i="8"/>
  <c r="E93" i="8"/>
  <c r="Y76" i="8"/>
  <c r="DM77" i="8"/>
  <c r="AL74" i="8"/>
  <c r="AN74" i="8" s="1"/>
  <c r="AQ75" i="8"/>
  <c r="DP75" i="8" s="1"/>
  <c r="AG74" i="8"/>
  <c r="DN74" i="8" s="1"/>
  <c r="M74" i="8"/>
  <c r="W67" i="8"/>
  <c r="DL67" i="8" s="1"/>
  <c r="BX75" i="8"/>
  <c r="BY76" i="8"/>
  <c r="C92" i="8"/>
  <c r="DH92" i="8" s="1"/>
  <c r="AJ75" i="8"/>
  <c r="AW74" i="8"/>
  <c r="AT75" i="8"/>
  <c r="AV74" i="8"/>
  <c r="AX74" i="8" s="1"/>
  <c r="DG94" i="8"/>
  <c r="DJ74" i="8"/>
  <c r="CE79" i="8"/>
  <c r="AP79" i="8" s="1"/>
  <c r="BM77" i="8"/>
  <c r="CD78" i="8"/>
  <c r="AF78" i="8" s="1"/>
  <c r="AH78" i="8" s="1"/>
  <c r="BL76" i="8"/>
  <c r="J72" i="8"/>
  <c r="CC79" i="8"/>
  <c r="V78" i="8"/>
  <c r="X78" i="8" s="1"/>
  <c r="DK78" i="8" s="1"/>
  <c r="BK77" i="8"/>
  <c r="CY77" i="8" s="1"/>
  <c r="BW76" i="8"/>
  <c r="BJ76" i="8"/>
  <c r="CX76" i="8" s="1"/>
  <c r="L77" i="8"/>
  <c r="N77" i="8" s="1"/>
  <c r="DI77" i="8" s="1"/>
  <c r="CB78" i="8"/>
  <c r="O75" i="8"/>
  <c r="P76" i="8" s="1"/>
  <c r="BV75" i="8"/>
  <c r="S74" i="8"/>
  <c r="R74" i="8"/>
  <c r="T74" i="8" s="1"/>
  <c r="B95" i="8"/>
  <c r="D95" i="8" s="1"/>
  <c r="BI94" i="8"/>
  <c r="CA96" i="8"/>
  <c r="H73" i="8"/>
  <c r="I73" i="8"/>
  <c r="F75" i="8"/>
  <c r="BU93" i="8"/>
  <c r="CW93" i="8" s="1"/>
  <c r="AI76" i="8" l="1"/>
  <c r="CZ76" i="8"/>
  <c r="AS77" i="8"/>
  <c r="DA77" i="8"/>
  <c r="E94" i="8"/>
  <c r="AM74" i="8"/>
  <c r="Y77" i="8"/>
  <c r="DM78" i="8"/>
  <c r="AQ76" i="8"/>
  <c r="DP76" i="8" s="1"/>
  <c r="M75" i="8"/>
  <c r="AG75" i="8"/>
  <c r="DN75" i="8" s="1"/>
  <c r="Z68" i="8"/>
  <c r="AC67" i="8"/>
  <c r="AB67" i="8"/>
  <c r="AD67" i="8" s="1"/>
  <c r="BX76" i="8"/>
  <c r="BY77" i="8"/>
  <c r="J73" i="8"/>
  <c r="BA73" i="8"/>
  <c r="C93" i="8"/>
  <c r="DH93" i="8" s="1"/>
  <c r="AW75" i="8"/>
  <c r="AT76" i="8"/>
  <c r="AV75" i="8"/>
  <c r="AX75" i="8" s="1"/>
  <c r="DG95" i="8"/>
  <c r="DJ75" i="8"/>
  <c r="BM78" i="8"/>
  <c r="CE80" i="8"/>
  <c r="AP80" i="8" s="1"/>
  <c r="CD79" i="8"/>
  <c r="AF79" i="8" s="1"/>
  <c r="AH79" i="8" s="1"/>
  <c r="BL77" i="8"/>
  <c r="BW77" i="8"/>
  <c r="BK78" i="8"/>
  <c r="CY78" i="8" s="1"/>
  <c r="CC80" i="8"/>
  <c r="V79" i="8"/>
  <c r="X79" i="8" s="1"/>
  <c r="DK79" i="8" s="1"/>
  <c r="L78" i="8"/>
  <c r="N78" i="8" s="1"/>
  <c r="DI78" i="8" s="1"/>
  <c r="BJ77" i="8"/>
  <c r="CX77" i="8" s="1"/>
  <c r="CB79" i="8"/>
  <c r="O76" i="8"/>
  <c r="BV76" i="8"/>
  <c r="BU94" i="8"/>
  <c r="CW94" i="8" s="1"/>
  <c r="R75" i="8"/>
  <c r="T75" i="8" s="1"/>
  <c r="S75" i="8"/>
  <c r="P77" i="8"/>
  <c r="I74" i="8"/>
  <c r="H74" i="8"/>
  <c r="BA74" i="8" s="1"/>
  <c r="F76" i="8"/>
  <c r="B96" i="8"/>
  <c r="D96" i="8" s="1"/>
  <c r="CA97" i="8"/>
  <c r="BI95" i="8"/>
  <c r="AS78" i="8" l="1"/>
  <c r="DA78" i="8"/>
  <c r="AI77" i="8"/>
  <c r="CZ77" i="8"/>
  <c r="E95" i="8"/>
  <c r="Y78" i="8"/>
  <c r="AM75" i="8"/>
  <c r="AJ76" i="8"/>
  <c r="AL75" i="8"/>
  <c r="AN75" i="8" s="1"/>
  <c r="DM79" i="8"/>
  <c r="AG76" i="8"/>
  <c r="DN76" i="8" s="1"/>
  <c r="AQ77" i="8"/>
  <c r="DP77" i="8" s="1"/>
  <c r="W68" i="8"/>
  <c r="DL68" i="8" s="1"/>
  <c r="BX77" i="8"/>
  <c r="AG77" i="8" s="1"/>
  <c r="BY78" i="8"/>
  <c r="C94" i="8"/>
  <c r="DH94" i="8" s="1"/>
  <c r="M76" i="8"/>
  <c r="DJ76" i="8" s="1"/>
  <c r="J74" i="8"/>
  <c r="AJ77" i="8"/>
  <c r="AL76" i="8"/>
  <c r="AN76" i="8" s="1"/>
  <c r="AW76" i="8"/>
  <c r="AT77" i="8"/>
  <c r="AV76" i="8"/>
  <c r="AX76" i="8" s="1"/>
  <c r="DG96" i="8"/>
  <c r="BM79" i="8"/>
  <c r="CE81" i="8"/>
  <c r="AP81" i="8" s="1"/>
  <c r="CD80" i="8"/>
  <c r="AF80" i="8" s="1"/>
  <c r="AH80" i="8" s="1"/>
  <c r="BL78" i="8"/>
  <c r="V80" i="8"/>
  <c r="X80" i="8" s="1"/>
  <c r="DK80" i="8" s="1"/>
  <c r="BK79" i="8"/>
  <c r="CY79" i="8" s="1"/>
  <c r="CC81" i="8"/>
  <c r="BW78" i="8"/>
  <c r="BJ78" i="8"/>
  <c r="CX78" i="8" s="1"/>
  <c r="CB80" i="8"/>
  <c r="L79" i="8"/>
  <c r="N79" i="8" s="1"/>
  <c r="DI79" i="8" s="1"/>
  <c r="BV77" i="8"/>
  <c r="O77" i="8"/>
  <c r="B97" i="8"/>
  <c r="D97" i="8" s="1"/>
  <c r="CA98" i="8"/>
  <c r="BI96" i="8"/>
  <c r="I75" i="8"/>
  <c r="H75" i="8"/>
  <c r="J75" i="8" s="1"/>
  <c r="F77" i="8"/>
  <c r="R76" i="8"/>
  <c r="T76" i="8" s="1"/>
  <c r="S76" i="8"/>
  <c r="BU95" i="8"/>
  <c r="CW95" i="8" s="1"/>
  <c r="AS79" i="8" l="1"/>
  <c r="DA79" i="8"/>
  <c r="AI78" i="8"/>
  <c r="CZ78" i="8"/>
  <c r="DN77" i="8"/>
  <c r="E96" i="8"/>
  <c r="AM76" i="8"/>
  <c r="Y79" i="8"/>
  <c r="DM80" i="8"/>
  <c r="M77" i="8"/>
  <c r="AQ78" i="8"/>
  <c r="DP78" i="8" s="1"/>
  <c r="Z69" i="8"/>
  <c r="AC68" i="8"/>
  <c r="AB68" i="8"/>
  <c r="AD68" i="8" s="1"/>
  <c r="BX78" i="8"/>
  <c r="BY79" i="8"/>
  <c r="P78" i="8"/>
  <c r="C95" i="8"/>
  <c r="DH95" i="8" s="1"/>
  <c r="AW77" i="8"/>
  <c r="AV77" i="8"/>
  <c r="AX77" i="8" s="1"/>
  <c r="AT78" i="8"/>
  <c r="AJ78" i="8"/>
  <c r="AM77" i="8"/>
  <c r="AL77" i="8"/>
  <c r="AN77" i="8" s="1"/>
  <c r="BA75" i="8"/>
  <c r="DG97" i="8"/>
  <c r="DJ77" i="8"/>
  <c r="CE82" i="8"/>
  <c r="AP82" i="8" s="1"/>
  <c r="BM80" i="8"/>
  <c r="CD81" i="8"/>
  <c r="AF81" i="8" s="1"/>
  <c r="AH81" i="8" s="1"/>
  <c r="BL79" i="8"/>
  <c r="BK80" i="8"/>
  <c r="CY80" i="8" s="1"/>
  <c r="V81" i="8"/>
  <c r="X81" i="8" s="1"/>
  <c r="DK81" i="8" s="1"/>
  <c r="CC82" i="8"/>
  <c r="BW79" i="8"/>
  <c r="BV78" i="8"/>
  <c r="O78" i="8"/>
  <c r="P79" i="8" s="1"/>
  <c r="BJ79" i="8"/>
  <c r="CX79" i="8" s="1"/>
  <c r="CB81" i="8"/>
  <c r="L80" i="8"/>
  <c r="N80" i="8" s="1"/>
  <c r="DI80" i="8" s="1"/>
  <c r="BU96" i="8"/>
  <c r="CW96" i="8" s="1"/>
  <c r="S77" i="8"/>
  <c r="I76" i="8"/>
  <c r="H76" i="8"/>
  <c r="BA76" i="8" s="1"/>
  <c r="F78" i="8"/>
  <c r="B98" i="8"/>
  <c r="D98" i="8" s="1"/>
  <c r="BI97" i="8"/>
  <c r="CA99" i="8"/>
  <c r="AI79" i="8" l="1"/>
  <c r="CZ79" i="8"/>
  <c r="AS80" i="8"/>
  <c r="DA80" i="8"/>
  <c r="AG78" i="8"/>
  <c r="R77" i="8"/>
  <c r="T77" i="8" s="1"/>
  <c r="DN78" i="8"/>
  <c r="E97" i="8"/>
  <c r="Y80" i="8"/>
  <c r="DM81" i="8"/>
  <c r="AQ79" i="8"/>
  <c r="DP79" i="8" s="1"/>
  <c r="W69" i="8"/>
  <c r="DL69" i="8" s="1"/>
  <c r="BX79" i="8"/>
  <c r="BY80" i="8"/>
  <c r="C96" i="8"/>
  <c r="DH96" i="8" s="1"/>
  <c r="M78" i="8"/>
  <c r="AL78" i="8"/>
  <c r="AN78" i="8" s="1"/>
  <c r="AJ79" i="8"/>
  <c r="AM78" i="8"/>
  <c r="AW78" i="8"/>
  <c r="AV78" i="8"/>
  <c r="AX78" i="8" s="1"/>
  <c r="AT79" i="8"/>
  <c r="DG98" i="8"/>
  <c r="DJ78" i="8"/>
  <c r="BM81" i="8"/>
  <c r="CE83" i="8"/>
  <c r="AP83" i="8" s="1"/>
  <c r="CD82" i="8"/>
  <c r="AF82" i="8" s="1"/>
  <c r="AH82" i="8" s="1"/>
  <c r="BL80" i="8"/>
  <c r="CC83" i="8"/>
  <c r="V82" i="8"/>
  <c r="X82" i="8" s="1"/>
  <c r="DK82" i="8" s="1"/>
  <c r="BK81" i="8"/>
  <c r="CY81" i="8" s="1"/>
  <c r="BW80" i="8"/>
  <c r="L81" i="8"/>
  <c r="N81" i="8" s="1"/>
  <c r="DI81" i="8" s="1"/>
  <c r="BJ80" i="8"/>
  <c r="CX80" i="8" s="1"/>
  <c r="CB82" i="8"/>
  <c r="BV79" i="8"/>
  <c r="O79" i="8"/>
  <c r="B99" i="8"/>
  <c r="D99" i="8" s="1"/>
  <c r="CA100" i="8"/>
  <c r="BI98" i="8"/>
  <c r="BU97" i="8"/>
  <c r="CW97" i="8" s="1"/>
  <c r="H77" i="8"/>
  <c r="I77" i="8"/>
  <c r="F79" i="8"/>
  <c r="J76" i="8"/>
  <c r="S78" i="8"/>
  <c r="R78" i="8"/>
  <c r="P80" i="8"/>
  <c r="AS81" i="8" l="1"/>
  <c r="DA81" i="8"/>
  <c r="AI80" i="8"/>
  <c r="CZ80" i="8"/>
  <c r="BA77" i="8"/>
  <c r="M79" i="8"/>
  <c r="E98" i="8"/>
  <c r="Y81" i="8"/>
  <c r="DM82" i="8"/>
  <c r="AQ80" i="8"/>
  <c r="DP80" i="8" s="1"/>
  <c r="AG79" i="8"/>
  <c r="DN79" i="8" s="1"/>
  <c r="Z70" i="8"/>
  <c r="AC69" i="8"/>
  <c r="AB69" i="8"/>
  <c r="AD69" i="8" s="1"/>
  <c r="BY81" i="8"/>
  <c r="BX80" i="8"/>
  <c r="AG80" i="8" s="1"/>
  <c r="C97" i="8"/>
  <c r="AV79" i="8"/>
  <c r="AX79" i="8" s="1"/>
  <c r="AT80" i="8"/>
  <c r="AW79" i="8"/>
  <c r="AJ80" i="8"/>
  <c r="AM79" i="8"/>
  <c r="AL79" i="8"/>
  <c r="AN79" i="8" s="1"/>
  <c r="DH97" i="8"/>
  <c r="DG99" i="8"/>
  <c r="DJ79" i="8"/>
  <c r="CE84" i="8"/>
  <c r="AP84" i="8" s="1"/>
  <c r="BM82" i="8"/>
  <c r="J77" i="8"/>
  <c r="CD83" i="8"/>
  <c r="AF83" i="8" s="1"/>
  <c r="AH83" i="8" s="1"/>
  <c r="BL81" i="8"/>
  <c r="BW81" i="8"/>
  <c r="BK82" i="8"/>
  <c r="CY82" i="8" s="1"/>
  <c r="CC84" i="8"/>
  <c r="V83" i="8"/>
  <c r="X83" i="8" s="1"/>
  <c r="DK83" i="8" s="1"/>
  <c r="L82" i="8"/>
  <c r="N82" i="8" s="1"/>
  <c r="DI82" i="8" s="1"/>
  <c r="BJ81" i="8"/>
  <c r="CX81" i="8" s="1"/>
  <c r="CB83" i="8"/>
  <c r="O80" i="8"/>
  <c r="BV80" i="8"/>
  <c r="R79" i="8"/>
  <c r="S79" i="8"/>
  <c r="P81" i="8"/>
  <c r="BU98" i="8"/>
  <c r="CW98" i="8" s="1"/>
  <c r="T78" i="8"/>
  <c r="I78" i="8"/>
  <c r="H78" i="8"/>
  <c r="J78" i="8" s="1"/>
  <c r="F80" i="8"/>
  <c r="B100" i="8"/>
  <c r="D100" i="8" s="1"/>
  <c r="CA101" i="8"/>
  <c r="BI99" i="8"/>
  <c r="AI81" i="8" l="1"/>
  <c r="CZ81" i="8"/>
  <c r="AS82" i="8"/>
  <c r="DA82" i="8"/>
  <c r="DN80" i="8"/>
  <c r="E99" i="8"/>
  <c r="Y82" i="8"/>
  <c r="DM83" i="8"/>
  <c r="AQ81" i="8"/>
  <c r="DP81" i="8" s="1"/>
  <c r="W70" i="8"/>
  <c r="DL70" i="8" s="1"/>
  <c r="BY82" i="8"/>
  <c r="BX81" i="8"/>
  <c r="C98" i="8"/>
  <c r="DH98" i="8" s="1"/>
  <c r="M80" i="8"/>
  <c r="AL80" i="8"/>
  <c r="AN80" i="8" s="1"/>
  <c r="AJ81" i="8"/>
  <c r="AM80" i="8"/>
  <c r="AW80" i="8"/>
  <c r="AT81" i="8"/>
  <c r="AV80" i="8"/>
  <c r="AX80" i="8" s="1"/>
  <c r="DG100" i="8"/>
  <c r="DJ80" i="8"/>
  <c r="T79" i="8"/>
  <c r="BM83" i="8"/>
  <c r="CE85" i="8"/>
  <c r="AP85" i="8" s="1"/>
  <c r="BL82" i="8"/>
  <c r="CD84" i="8"/>
  <c r="AF84" i="8" s="1"/>
  <c r="AH84" i="8" s="1"/>
  <c r="V84" i="8"/>
  <c r="X84" i="8" s="1"/>
  <c r="DK84" i="8" s="1"/>
  <c r="BK83" i="8"/>
  <c r="CY83" i="8" s="1"/>
  <c r="CC85" i="8"/>
  <c r="BW82" i="8"/>
  <c r="L83" i="8"/>
  <c r="N83" i="8" s="1"/>
  <c r="DI83" i="8" s="1"/>
  <c r="CB84" i="8"/>
  <c r="BJ82" i="8"/>
  <c r="CX82" i="8" s="1"/>
  <c r="O81" i="8"/>
  <c r="P82" i="8" s="1"/>
  <c r="BV81" i="8"/>
  <c r="B101" i="8"/>
  <c r="D101" i="8" s="1"/>
  <c r="CA102" i="8"/>
  <c r="BI100" i="8"/>
  <c r="BA78" i="8"/>
  <c r="H79" i="8"/>
  <c r="BA79" i="8" s="1"/>
  <c r="I79" i="8"/>
  <c r="J79" i="8"/>
  <c r="F81" i="8"/>
  <c r="BU99" i="8"/>
  <c r="R80" i="8"/>
  <c r="T80" i="8" s="1"/>
  <c r="S80" i="8"/>
  <c r="AI82" i="8" l="1"/>
  <c r="CZ82" i="8"/>
  <c r="AS83" i="8"/>
  <c r="DA83" i="8"/>
  <c r="E100" i="8"/>
  <c r="CW99" i="8"/>
  <c r="C99" i="8" s="1"/>
  <c r="DH99" i="8" s="1"/>
  <c r="Y83" i="8"/>
  <c r="DM84" i="8"/>
  <c r="AQ82" i="8"/>
  <c r="DP82" i="8" s="1"/>
  <c r="Z71" i="8"/>
  <c r="AB70" i="8"/>
  <c r="AD70" i="8" s="1"/>
  <c r="AC70" i="8"/>
  <c r="BX82" i="8"/>
  <c r="BY83" i="8"/>
  <c r="AG81" i="8"/>
  <c r="DN81" i="8" s="1"/>
  <c r="M81" i="8"/>
  <c r="AL81" i="8"/>
  <c r="AJ82" i="8"/>
  <c r="AN81" i="8"/>
  <c r="AM81" i="8"/>
  <c r="AW81" i="8"/>
  <c r="AV81" i="8"/>
  <c r="AT82" i="8"/>
  <c r="AX81" i="8"/>
  <c r="DG101" i="8"/>
  <c r="DJ81" i="8"/>
  <c r="CE86" i="8"/>
  <c r="AP86" i="8" s="1"/>
  <c r="BM84" i="8"/>
  <c r="BL83" i="8"/>
  <c r="CD85" i="8"/>
  <c r="AF85" i="8" s="1"/>
  <c r="AH85" i="8" s="1"/>
  <c r="V85" i="8"/>
  <c r="X85" i="8" s="1"/>
  <c r="DK85" i="8" s="1"/>
  <c r="BK84" i="8"/>
  <c r="CY84" i="8" s="1"/>
  <c r="CC86" i="8"/>
  <c r="BW83" i="8"/>
  <c r="BV82" i="8"/>
  <c r="O82" i="8"/>
  <c r="L84" i="8"/>
  <c r="N84" i="8" s="1"/>
  <c r="DI84" i="8" s="1"/>
  <c r="BJ83" i="8"/>
  <c r="CX83" i="8" s="1"/>
  <c r="CB85" i="8"/>
  <c r="S81" i="8"/>
  <c r="R81" i="8"/>
  <c r="T81" i="8" s="1"/>
  <c r="P83" i="8"/>
  <c r="H80" i="8"/>
  <c r="BA80" i="8" s="1"/>
  <c r="I80" i="8"/>
  <c r="J80" i="8"/>
  <c r="F82" i="8"/>
  <c r="BU100" i="8"/>
  <c r="CW100" i="8" s="1"/>
  <c r="BI101" i="8"/>
  <c r="B102" i="8"/>
  <c r="D102" i="8" s="1"/>
  <c r="CA103" i="8"/>
  <c r="AI83" i="8" l="1"/>
  <c r="CZ83" i="8"/>
  <c r="AS84" i="8"/>
  <c r="DA84" i="8"/>
  <c r="E101" i="8"/>
  <c r="Y84" i="8"/>
  <c r="DM85" i="8"/>
  <c r="AQ83" i="8"/>
  <c r="DP83" i="8" s="1"/>
  <c r="AG82" i="8"/>
  <c r="DN82" i="8" s="1"/>
  <c r="W71" i="8"/>
  <c r="DL71" i="8" s="1"/>
  <c r="BX83" i="8"/>
  <c r="BY84" i="8"/>
  <c r="M82" i="8"/>
  <c r="C100" i="8"/>
  <c r="DH100" i="8" s="1"/>
  <c r="AV82" i="8"/>
  <c r="AX82" i="8" s="1"/>
  <c r="AT83" i="8"/>
  <c r="AW82" i="8"/>
  <c r="AJ83" i="8"/>
  <c r="AL82" i="8"/>
  <c r="AN82" i="8" s="1"/>
  <c r="DG102" i="8"/>
  <c r="DJ82" i="8"/>
  <c r="CE87" i="8"/>
  <c r="AP87" i="8" s="1"/>
  <c r="BM85" i="8"/>
  <c r="CD86" i="8"/>
  <c r="AF86" i="8" s="1"/>
  <c r="AH86" i="8" s="1"/>
  <c r="BL84" i="8"/>
  <c r="V86" i="8"/>
  <c r="X86" i="8" s="1"/>
  <c r="DK86" i="8" s="1"/>
  <c r="BK85" i="8"/>
  <c r="CY85" i="8" s="1"/>
  <c r="CC87" i="8"/>
  <c r="BW84" i="8"/>
  <c r="BV83" i="8"/>
  <c r="O83" i="8"/>
  <c r="L85" i="8"/>
  <c r="N85" i="8" s="1"/>
  <c r="DI85" i="8" s="1"/>
  <c r="CB86" i="8"/>
  <c r="BJ84" i="8"/>
  <c r="CX84" i="8" s="1"/>
  <c r="BU101" i="8"/>
  <c r="CW101" i="8" s="1"/>
  <c r="B103" i="8"/>
  <c r="D103" i="8" s="1"/>
  <c r="BI102" i="8"/>
  <c r="CA104" i="8"/>
  <c r="H81" i="8"/>
  <c r="BA81" i="8" s="1"/>
  <c r="I81" i="8"/>
  <c r="F83" i="8"/>
  <c r="R82" i="8"/>
  <c r="T82" i="8" s="1"/>
  <c r="S82" i="8"/>
  <c r="P84" i="8"/>
  <c r="AI84" i="8" l="1"/>
  <c r="CZ84" i="8"/>
  <c r="AS85" i="8"/>
  <c r="DA85" i="8"/>
  <c r="E102" i="8"/>
  <c r="AM82" i="8"/>
  <c r="Y85" i="8"/>
  <c r="DM86" i="8"/>
  <c r="AQ84" i="8"/>
  <c r="DP84" i="8" s="1"/>
  <c r="AG83" i="8"/>
  <c r="DN83" i="8" s="1"/>
  <c r="Z72" i="8"/>
  <c r="AB71" i="8"/>
  <c r="AD71" i="8" s="1"/>
  <c r="AC71" i="8"/>
  <c r="BX84" i="8"/>
  <c r="BY85" i="8"/>
  <c r="M83" i="8"/>
  <c r="DJ83" i="8" s="1"/>
  <c r="C101" i="8"/>
  <c r="DH101" i="8" s="1"/>
  <c r="AL83" i="8"/>
  <c r="AN83" i="8" s="1"/>
  <c r="AJ84" i="8"/>
  <c r="AT84" i="8"/>
  <c r="AW83" i="8"/>
  <c r="AV83" i="8"/>
  <c r="AX83" i="8" s="1"/>
  <c r="DG103" i="8"/>
  <c r="BM86" i="8"/>
  <c r="CE88" i="8"/>
  <c r="AP88" i="8" s="1"/>
  <c r="BL85" i="8"/>
  <c r="CD87" i="8"/>
  <c r="AF87" i="8" s="1"/>
  <c r="AH87" i="8" s="1"/>
  <c r="V87" i="8"/>
  <c r="X87" i="8" s="1"/>
  <c r="DK87" i="8" s="1"/>
  <c r="BK86" i="8"/>
  <c r="CY86" i="8" s="1"/>
  <c r="CC88" i="8"/>
  <c r="BW85" i="8"/>
  <c r="L86" i="8"/>
  <c r="N86" i="8" s="1"/>
  <c r="DI86" i="8" s="1"/>
  <c r="CB87" i="8"/>
  <c r="BJ85" i="8"/>
  <c r="CX85" i="8" s="1"/>
  <c r="BV84" i="8"/>
  <c r="O84" i="8"/>
  <c r="H82" i="8"/>
  <c r="BA82" i="8" s="1"/>
  <c r="I82" i="8"/>
  <c r="F84" i="8"/>
  <c r="CA105" i="8"/>
  <c r="B104" i="8"/>
  <c r="D104" i="8" s="1"/>
  <c r="BI103" i="8"/>
  <c r="J81" i="8"/>
  <c r="R83" i="8"/>
  <c r="T83" i="8" s="1"/>
  <c r="S83" i="8"/>
  <c r="P85" i="8"/>
  <c r="BU102" i="8"/>
  <c r="CW102" i="8" s="1"/>
  <c r="AI85" i="8" l="1"/>
  <c r="CZ85" i="8"/>
  <c r="AS86" i="8"/>
  <c r="DA86" i="8"/>
  <c r="E103" i="8"/>
  <c r="AM83" i="8"/>
  <c r="Y86" i="8"/>
  <c r="DM87" i="8"/>
  <c r="AG84" i="8"/>
  <c r="DN84" i="8" s="1"/>
  <c r="M84" i="8"/>
  <c r="W72" i="8"/>
  <c r="DL72" i="8" s="1"/>
  <c r="BX85" i="8"/>
  <c r="BY86" i="8"/>
  <c r="AQ85" i="8"/>
  <c r="DP85" i="8" s="1"/>
  <c r="C102" i="8"/>
  <c r="DH102" i="8" s="1"/>
  <c r="AT85" i="8"/>
  <c r="AW84" i="8"/>
  <c r="AV84" i="8"/>
  <c r="AX84" i="8" s="1"/>
  <c r="AJ85" i="8"/>
  <c r="DG104" i="8"/>
  <c r="DJ84" i="8"/>
  <c r="BM87" i="8"/>
  <c r="CE89" i="8"/>
  <c r="AP89" i="8" s="1"/>
  <c r="CD88" i="8"/>
  <c r="AF88" i="8" s="1"/>
  <c r="AH88" i="8" s="1"/>
  <c r="BL86" i="8"/>
  <c r="CC89" i="8"/>
  <c r="V88" i="8"/>
  <c r="X88" i="8" s="1"/>
  <c r="DK88" i="8" s="1"/>
  <c r="BK87" i="8"/>
  <c r="CY87" i="8" s="1"/>
  <c r="BW86" i="8"/>
  <c r="O85" i="8"/>
  <c r="P86" i="8" s="1"/>
  <c r="BV85" i="8"/>
  <c r="BJ86" i="8"/>
  <c r="CX86" i="8" s="1"/>
  <c r="L87" i="8"/>
  <c r="N87" i="8" s="1"/>
  <c r="DI87" i="8" s="1"/>
  <c r="CB88" i="8"/>
  <c r="R84" i="8"/>
  <c r="T84" i="8" s="1"/>
  <c r="S84" i="8"/>
  <c r="I83" i="8"/>
  <c r="H83" i="8"/>
  <c r="BA83" i="8" s="1"/>
  <c r="F85" i="8"/>
  <c r="BU103" i="8"/>
  <c r="CW103" i="8" s="1"/>
  <c r="B105" i="8"/>
  <c r="D105" i="8" s="1"/>
  <c r="CA106" i="8"/>
  <c r="BI104" i="8"/>
  <c r="J82" i="8"/>
  <c r="AI86" i="8" l="1"/>
  <c r="CZ86" i="8"/>
  <c r="AS87" i="8"/>
  <c r="DA87" i="8"/>
  <c r="AG85" i="8"/>
  <c r="AM84" i="8"/>
  <c r="AQ86" i="8"/>
  <c r="DP86" i="8" s="1"/>
  <c r="E104" i="8"/>
  <c r="AL84" i="8"/>
  <c r="AN84" i="8" s="1"/>
  <c r="Y87" i="8"/>
  <c r="DM88" i="8"/>
  <c r="Z73" i="8"/>
  <c r="AB72" i="8"/>
  <c r="AD72" i="8" s="1"/>
  <c r="AC72" i="8"/>
  <c r="BX86" i="8"/>
  <c r="BY87" i="8"/>
  <c r="AQ87" i="8" s="1"/>
  <c r="C103" i="8"/>
  <c r="DH103" i="8" s="1"/>
  <c r="M85" i="8"/>
  <c r="DJ85" i="8" s="1"/>
  <c r="AJ86" i="8"/>
  <c r="AL85" i="8"/>
  <c r="AN85" i="8" s="1"/>
  <c r="AW85" i="8"/>
  <c r="AT86" i="8"/>
  <c r="AV85" i="8"/>
  <c r="AX85" i="8" s="1"/>
  <c r="DG105" i="8"/>
  <c r="BM88" i="8"/>
  <c r="CE90" i="8"/>
  <c r="AP90" i="8" s="1"/>
  <c r="BL87" i="8"/>
  <c r="CD89" i="8"/>
  <c r="AF89" i="8" s="1"/>
  <c r="AH89" i="8" s="1"/>
  <c r="BW87" i="8"/>
  <c r="V89" i="8"/>
  <c r="X89" i="8" s="1"/>
  <c r="DK89" i="8" s="1"/>
  <c r="CC90" i="8"/>
  <c r="BK88" i="8"/>
  <c r="CY88" i="8" s="1"/>
  <c r="L88" i="8"/>
  <c r="N88" i="8" s="1"/>
  <c r="DI88" i="8" s="1"/>
  <c r="BJ87" i="8"/>
  <c r="CX87" i="8" s="1"/>
  <c r="CB89" i="8"/>
  <c r="O86" i="8"/>
  <c r="BV86" i="8"/>
  <c r="BU104" i="8"/>
  <c r="CW104" i="8" s="1"/>
  <c r="I84" i="8"/>
  <c r="H84" i="8"/>
  <c r="BA84" i="8" s="1"/>
  <c r="F86" i="8"/>
  <c r="B106" i="8"/>
  <c r="D106" i="8" s="1"/>
  <c r="BI105" i="8"/>
  <c r="CA107" i="8"/>
  <c r="R85" i="8"/>
  <c r="T85" i="8" s="1"/>
  <c r="S85" i="8"/>
  <c r="P87" i="8"/>
  <c r="J83" i="8"/>
  <c r="AI87" i="8" l="1"/>
  <c r="CZ87" i="8"/>
  <c r="AS88" i="8"/>
  <c r="DA88" i="8"/>
  <c r="DP87" i="8"/>
  <c r="DN85" i="8"/>
  <c r="AM85" i="8"/>
  <c r="E105" i="8"/>
  <c r="Y88" i="8"/>
  <c r="DM89" i="8"/>
  <c r="AG86" i="8"/>
  <c r="W73" i="8"/>
  <c r="DL73" i="8" s="1"/>
  <c r="BX87" i="8"/>
  <c r="BY88" i="8"/>
  <c r="C104" i="8"/>
  <c r="DH104" i="8" s="1"/>
  <c r="M86" i="8"/>
  <c r="DJ86" i="8" s="1"/>
  <c r="AW86" i="8"/>
  <c r="AT87" i="8"/>
  <c r="AV86" i="8"/>
  <c r="AX86" i="8" s="1"/>
  <c r="AL86" i="8"/>
  <c r="AJ87" i="8"/>
  <c r="AN86" i="8"/>
  <c r="DG106" i="8"/>
  <c r="BM89" i="8"/>
  <c r="CE91" i="8"/>
  <c r="AP91" i="8" s="1"/>
  <c r="CD90" i="8"/>
  <c r="AF90" i="8" s="1"/>
  <c r="AH90" i="8" s="1"/>
  <c r="BL88" i="8"/>
  <c r="J84" i="8"/>
  <c r="CC91" i="8"/>
  <c r="V90" i="8"/>
  <c r="X90" i="8" s="1"/>
  <c r="DK90" i="8" s="1"/>
  <c r="BK89" i="8"/>
  <c r="CY89" i="8" s="1"/>
  <c r="BW88" i="8"/>
  <c r="BJ88" i="8"/>
  <c r="CX88" i="8" s="1"/>
  <c r="CB90" i="8"/>
  <c r="L89" i="8"/>
  <c r="N89" i="8" s="1"/>
  <c r="DI89" i="8" s="1"/>
  <c r="O87" i="8"/>
  <c r="P88" i="8" s="1"/>
  <c r="BV87" i="8"/>
  <c r="R86" i="8"/>
  <c r="T86" i="8" s="1"/>
  <c r="BU105" i="8"/>
  <c r="CW105" i="8" s="1"/>
  <c r="I85" i="8"/>
  <c r="H85" i="8"/>
  <c r="J85" i="8" s="1"/>
  <c r="F87" i="8"/>
  <c r="B107" i="8"/>
  <c r="D107" i="8" s="1"/>
  <c r="CA108" i="8"/>
  <c r="BI106" i="8"/>
  <c r="DN86" i="8" l="1"/>
  <c r="AI88" i="8"/>
  <c r="CZ88" i="8"/>
  <c r="AS89" i="8"/>
  <c r="DA89" i="8"/>
  <c r="AQ88" i="8"/>
  <c r="DP88" i="8" s="1"/>
  <c r="E106" i="8"/>
  <c r="Y89" i="8"/>
  <c r="M87" i="8"/>
  <c r="AM86" i="8"/>
  <c r="DM90" i="8"/>
  <c r="S86" i="8"/>
  <c r="AJ88" i="8"/>
  <c r="BA85" i="8"/>
  <c r="AG87" i="8"/>
  <c r="DN87" i="8" s="1"/>
  <c r="Z74" i="8"/>
  <c r="AB73" i="8"/>
  <c r="AD73" i="8" s="1"/>
  <c r="AC73" i="8"/>
  <c r="BX88" i="8"/>
  <c r="AG88" i="8" s="1"/>
  <c r="DN88" i="8" s="1"/>
  <c r="BY89" i="8"/>
  <c r="C105" i="8"/>
  <c r="DH105" i="8" s="1"/>
  <c r="AM87" i="8"/>
  <c r="AV87" i="8"/>
  <c r="AX87" i="8" s="1"/>
  <c r="AT88" i="8"/>
  <c r="AW87" i="8"/>
  <c r="DG107" i="8"/>
  <c r="DJ87" i="8"/>
  <c r="BM90" i="8"/>
  <c r="CE92" i="8"/>
  <c r="AP92" i="8" s="1"/>
  <c r="CD91" i="8"/>
  <c r="AF91" i="8" s="1"/>
  <c r="AH91" i="8" s="1"/>
  <c r="BL89" i="8"/>
  <c r="BW89" i="8"/>
  <c r="BK90" i="8"/>
  <c r="CY90" i="8" s="1"/>
  <c r="CC92" i="8"/>
  <c r="V91" i="8"/>
  <c r="X91" i="8" s="1"/>
  <c r="DK91" i="8" s="1"/>
  <c r="O88" i="8"/>
  <c r="P89" i="8" s="1"/>
  <c r="BV88" i="8"/>
  <c r="L90" i="8"/>
  <c r="N90" i="8" s="1"/>
  <c r="DI90" i="8" s="1"/>
  <c r="BJ89" i="8"/>
  <c r="CX89" i="8" s="1"/>
  <c r="CB91" i="8"/>
  <c r="B108" i="8"/>
  <c r="D108" i="8" s="1"/>
  <c r="CA109" i="8"/>
  <c r="BI107" i="8"/>
  <c r="BU106" i="8"/>
  <c r="CW106" i="8" s="1"/>
  <c r="H86" i="8"/>
  <c r="BA86" i="8" s="1"/>
  <c r="I86" i="8"/>
  <c r="F88" i="8"/>
  <c r="R87" i="8"/>
  <c r="T87" i="8" s="1"/>
  <c r="S87" i="8"/>
  <c r="AQ89" i="8" l="1"/>
  <c r="AS90" i="8"/>
  <c r="DA90" i="8"/>
  <c r="AI89" i="8"/>
  <c r="CZ89" i="8"/>
  <c r="DP89" i="8"/>
  <c r="E107" i="8"/>
  <c r="Y90" i="8"/>
  <c r="AL87" i="8"/>
  <c r="AN87" i="8" s="1"/>
  <c r="DM91" i="8"/>
  <c r="AJ89" i="8"/>
  <c r="M88" i="8"/>
  <c r="W74" i="8"/>
  <c r="DL74" i="8" s="1"/>
  <c r="BX89" i="8"/>
  <c r="BY90" i="8"/>
  <c r="C106" i="8"/>
  <c r="DH106" i="8" s="1"/>
  <c r="AV88" i="8"/>
  <c r="AX88" i="8" s="1"/>
  <c r="AT89" i="8"/>
  <c r="AW88" i="8"/>
  <c r="DG108" i="8"/>
  <c r="DJ88" i="8"/>
  <c r="CE93" i="8"/>
  <c r="AP93" i="8" s="1"/>
  <c r="BM91" i="8"/>
  <c r="BL90" i="8"/>
  <c r="CD92" i="8"/>
  <c r="AF92" i="8" s="1"/>
  <c r="AH92" i="8" s="1"/>
  <c r="J86" i="8"/>
  <c r="CC93" i="8"/>
  <c r="V92" i="8"/>
  <c r="X92" i="8" s="1"/>
  <c r="DK92" i="8" s="1"/>
  <c r="BK91" i="8"/>
  <c r="CY91" i="8" s="1"/>
  <c r="BW90" i="8"/>
  <c r="BV89" i="8"/>
  <c r="O89" i="8"/>
  <c r="BJ90" i="8"/>
  <c r="CX90" i="8" s="1"/>
  <c r="CB92" i="8"/>
  <c r="L91" i="8"/>
  <c r="N91" i="8" s="1"/>
  <c r="DI91" i="8" s="1"/>
  <c r="I87" i="8"/>
  <c r="H87" i="8"/>
  <c r="BA87" i="8" s="1"/>
  <c r="F89" i="8"/>
  <c r="BU107" i="8"/>
  <c r="CW107" i="8" s="1"/>
  <c r="S88" i="8"/>
  <c r="R88" i="8"/>
  <c r="T88" i="8" s="1"/>
  <c r="P90" i="8"/>
  <c r="B109" i="8"/>
  <c r="D109" i="8" s="1"/>
  <c r="BI108" i="8"/>
  <c r="CA110" i="8"/>
  <c r="AI90" i="8" l="1"/>
  <c r="CZ90" i="8"/>
  <c r="AS91" i="8"/>
  <c r="DA91" i="8"/>
  <c r="E108" i="8"/>
  <c r="Y91" i="8"/>
  <c r="AM88" i="8"/>
  <c r="AL88" i="8"/>
  <c r="AN88" i="8" s="1"/>
  <c r="DM92" i="8"/>
  <c r="AQ90" i="8"/>
  <c r="DP90" i="8" s="1"/>
  <c r="AG89" i="8"/>
  <c r="DN89" i="8" s="1"/>
  <c r="Z75" i="8"/>
  <c r="AB74" i="8"/>
  <c r="AD74" i="8" s="1"/>
  <c r="AC74" i="8"/>
  <c r="BX90" i="8"/>
  <c r="BY91" i="8"/>
  <c r="AQ91" i="8" s="1"/>
  <c r="DP91" i="8" s="1"/>
  <c r="C107" i="8"/>
  <c r="DH107" i="8" s="1"/>
  <c r="M89" i="8"/>
  <c r="AL89" i="8"/>
  <c r="AN89" i="8" s="1"/>
  <c r="AJ90" i="8"/>
  <c r="AM89" i="8"/>
  <c r="AV89" i="8"/>
  <c r="AX89" i="8" s="1"/>
  <c r="AT90" i="8"/>
  <c r="AW89" i="8"/>
  <c r="DG109" i="8"/>
  <c r="DJ89" i="8"/>
  <c r="BM92" i="8"/>
  <c r="CE94" i="8"/>
  <c r="AP94" i="8" s="1"/>
  <c r="BL91" i="8"/>
  <c r="CD93" i="8"/>
  <c r="AF93" i="8" s="1"/>
  <c r="AH93" i="8" s="1"/>
  <c r="J87" i="8"/>
  <c r="BW91" i="8"/>
  <c r="BK92" i="8"/>
  <c r="CY92" i="8" s="1"/>
  <c r="CC94" i="8"/>
  <c r="V93" i="8"/>
  <c r="X93" i="8" s="1"/>
  <c r="DK93" i="8" s="1"/>
  <c r="L92" i="8"/>
  <c r="N92" i="8" s="1"/>
  <c r="DI92" i="8" s="1"/>
  <c r="BJ91" i="8"/>
  <c r="CX91" i="8" s="1"/>
  <c r="CB93" i="8"/>
  <c r="O90" i="8"/>
  <c r="P91" i="8" s="1"/>
  <c r="BV90" i="8"/>
  <c r="B110" i="8"/>
  <c r="D110" i="8" s="1"/>
  <c r="CA111" i="8"/>
  <c r="BI109" i="8"/>
  <c r="H88" i="8"/>
  <c r="BA88" i="8" s="1"/>
  <c r="I88" i="8"/>
  <c r="F90" i="8"/>
  <c r="BU108" i="8"/>
  <c r="S89" i="8"/>
  <c r="R89" i="8"/>
  <c r="T89" i="8" s="1"/>
  <c r="AI91" i="8" l="1"/>
  <c r="CZ91" i="8"/>
  <c r="AS92" i="8"/>
  <c r="DA92" i="8"/>
  <c r="E109" i="8"/>
  <c r="CW108" i="8"/>
  <c r="C108" i="8" s="1"/>
  <c r="DH108" i="8" s="1"/>
  <c r="Y92" i="8"/>
  <c r="DM93" i="8"/>
  <c r="AL90" i="8"/>
  <c r="AN90" i="8" s="1"/>
  <c r="AG90" i="8"/>
  <c r="DN90" i="8" s="1"/>
  <c r="W75" i="8"/>
  <c r="DL75" i="8" s="1"/>
  <c r="BX91" i="8"/>
  <c r="BY92" i="8"/>
  <c r="M90" i="8"/>
  <c r="DJ90" i="8" s="1"/>
  <c r="AV90" i="8"/>
  <c r="AX90" i="8" s="1"/>
  <c r="AW90" i="8"/>
  <c r="AT91" i="8"/>
  <c r="AJ91" i="8"/>
  <c r="AM90" i="8"/>
  <c r="DG110" i="8"/>
  <c r="BM93" i="8"/>
  <c r="CE95" i="8"/>
  <c r="AP95" i="8" s="1"/>
  <c r="CD94" i="8"/>
  <c r="AF94" i="8" s="1"/>
  <c r="AH94" i="8" s="1"/>
  <c r="BL92" i="8"/>
  <c r="V94" i="8"/>
  <c r="X94" i="8" s="1"/>
  <c r="DK94" i="8" s="1"/>
  <c r="BK93" i="8"/>
  <c r="CY93" i="8" s="1"/>
  <c r="CC95" i="8"/>
  <c r="BW92" i="8"/>
  <c r="BJ92" i="8"/>
  <c r="CX92" i="8" s="1"/>
  <c r="CB94" i="8"/>
  <c r="L93" i="8"/>
  <c r="N93" i="8" s="1"/>
  <c r="DI93" i="8" s="1"/>
  <c r="BV91" i="8"/>
  <c r="O91" i="8"/>
  <c r="R90" i="8"/>
  <c r="T90" i="8" s="1"/>
  <c r="S90" i="8"/>
  <c r="BU109" i="8"/>
  <c r="CW109" i="8" s="1"/>
  <c r="J88" i="8"/>
  <c r="H89" i="8"/>
  <c r="BA89" i="8" s="1"/>
  <c r="I89" i="8"/>
  <c r="F91" i="8"/>
  <c r="B111" i="8"/>
  <c r="D111" i="8" s="1"/>
  <c r="BI110" i="8"/>
  <c r="CA112" i="8"/>
  <c r="AS93" i="8" l="1"/>
  <c r="DA93" i="8"/>
  <c r="AI92" i="8"/>
  <c r="CZ92" i="8"/>
  <c r="E110" i="8"/>
  <c r="Y93" i="8"/>
  <c r="DM94" i="8"/>
  <c r="M91" i="8"/>
  <c r="AQ92" i="8"/>
  <c r="DP92" i="8" s="1"/>
  <c r="AG91" i="8"/>
  <c r="DN91" i="8" s="1"/>
  <c r="Z76" i="8"/>
  <c r="AC75" i="8"/>
  <c r="AB75" i="8"/>
  <c r="AD75" i="8" s="1"/>
  <c r="BY93" i="8"/>
  <c r="P92" i="8"/>
  <c r="BX92" i="8"/>
  <c r="C109" i="8"/>
  <c r="DH109" i="8" s="1"/>
  <c r="AM91" i="8"/>
  <c r="AJ92" i="8"/>
  <c r="AL91" i="8"/>
  <c r="AN91" i="8" s="1"/>
  <c r="AW91" i="8"/>
  <c r="AV91" i="8"/>
  <c r="AX91" i="8" s="1"/>
  <c r="AT92" i="8"/>
  <c r="DG111" i="8"/>
  <c r="DJ91" i="8"/>
  <c r="BM94" i="8"/>
  <c r="CE96" i="8"/>
  <c r="AP96" i="8" s="1"/>
  <c r="J89" i="8"/>
  <c r="CD95" i="8"/>
  <c r="AF95" i="8" s="1"/>
  <c r="AH95" i="8" s="1"/>
  <c r="BL93" i="8"/>
  <c r="CC96" i="8"/>
  <c r="BK94" i="8"/>
  <c r="CY94" i="8" s="1"/>
  <c r="V95" i="8"/>
  <c r="X95" i="8" s="1"/>
  <c r="DK95" i="8" s="1"/>
  <c r="BW93" i="8"/>
  <c r="BV92" i="8"/>
  <c r="O92" i="8"/>
  <c r="BJ93" i="8"/>
  <c r="CX93" i="8" s="1"/>
  <c r="CB95" i="8"/>
  <c r="L94" i="8"/>
  <c r="N94" i="8" s="1"/>
  <c r="DI94" i="8" s="1"/>
  <c r="BU110" i="8"/>
  <c r="CW110" i="8" s="1"/>
  <c r="H90" i="8"/>
  <c r="I90" i="8"/>
  <c r="F92" i="8"/>
  <c r="B112" i="8"/>
  <c r="D112" i="8" s="1"/>
  <c r="CA113" i="8"/>
  <c r="BI111" i="8"/>
  <c r="R91" i="8"/>
  <c r="T91" i="8" s="1"/>
  <c r="AI93" i="8" l="1"/>
  <c r="CZ93" i="8"/>
  <c r="AS94" i="8"/>
  <c r="DA94" i="8"/>
  <c r="E111" i="8"/>
  <c r="Y94" i="8"/>
  <c r="DM95" i="8"/>
  <c r="AQ93" i="8"/>
  <c r="DP93" i="8" s="1"/>
  <c r="P93" i="8"/>
  <c r="AG92" i="8"/>
  <c r="DN92" i="8" s="1"/>
  <c r="S91" i="8"/>
  <c r="W76" i="8"/>
  <c r="DL76" i="8" s="1"/>
  <c r="BX93" i="8"/>
  <c r="BY94" i="8"/>
  <c r="J90" i="8"/>
  <c r="M92" i="8"/>
  <c r="DJ92" i="8" s="1"/>
  <c r="C110" i="8"/>
  <c r="AT93" i="8"/>
  <c r="AW92" i="8"/>
  <c r="AV92" i="8"/>
  <c r="AX92" i="8" s="1"/>
  <c r="AL92" i="8"/>
  <c r="AJ93" i="8"/>
  <c r="AN92" i="8"/>
  <c r="AM92" i="8"/>
  <c r="DH110" i="8"/>
  <c r="DG112" i="8"/>
  <c r="CE97" i="8"/>
  <c r="AP97" i="8" s="1"/>
  <c r="BM95" i="8"/>
  <c r="BL94" i="8"/>
  <c r="CD96" i="8"/>
  <c r="AF96" i="8" s="1"/>
  <c r="AH96" i="8" s="1"/>
  <c r="BA90" i="8"/>
  <c r="CC97" i="8"/>
  <c r="V96" i="8"/>
  <c r="X96" i="8" s="1"/>
  <c r="DK96" i="8" s="1"/>
  <c r="BK95" i="8"/>
  <c r="CY95" i="8" s="1"/>
  <c r="BW94" i="8"/>
  <c r="BJ94" i="8"/>
  <c r="CX94" i="8" s="1"/>
  <c r="L95" i="8"/>
  <c r="N95" i="8" s="1"/>
  <c r="DI95" i="8" s="1"/>
  <c r="CB96" i="8"/>
  <c r="O93" i="8"/>
  <c r="BV93" i="8"/>
  <c r="P94" i="8"/>
  <c r="BU111" i="8"/>
  <c r="CW111" i="8" s="1"/>
  <c r="H91" i="8"/>
  <c r="BA91" i="8" s="1"/>
  <c r="I91" i="8"/>
  <c r="F93" i="8"/>
  <c r="B113" i="8"/>
  <c r="D113" i="8" s="1"/>
  <c r="CA114" i="8"/>
  <c r="BI112" i="8"/>
  <c r="AI94" i="8" l="1"/>
  <c r="CZ94" i="8"/>
  <c r="AS95" i="8"/>
  <c r="DA95" i="8"/>
  <c r="R92" i="8"/>
  <c r="T92" i="8" s="1"/>
  <c r="S92" i="8"/>
  <c r="E112" i="8"/>
  <c r="Y95" i="8"/>
  <c r="DM96" i="8"/>
  <c r="AQ94" i="8"/>
  <c r="DP94" i="8" s="1"/>
  <c r="AG93" i="8"/>
  <c r="DN93" i="8" s="1"/>
  <c r="Z77" i="8"/>
  <c r="AB76" i="8"/>
  <c r="AD76" i="8" s="1"/>
  <c r="AC76" i="8"/>
  <c r="BX94" i="8"/>
  <c r="BY95" i="8"/>
  <c r="M93" i="8"/>
  <c r="DJ93" i="8" s="1"/>
  <c r="C111" i="8"/>
  <c r="DH111" i="8" s="1"/>
  <c r="AJ94" i="8"/>
  <c r="AL93" i="8"/>
  <c r="AN93" i="8" s="1"/>
  <c r="AV93" i="8"/>
  <c r="AX93" i="8" s="1"/>
  <c r="AT94" i="8"/>
  <c r="AW93" i="8"/>
  <c r="DG113" i="8"/>
  <c r="BM96" i="8"/>
  <c r="CE98" i="8"/>
  <c r="AP98" i="8" s="1"/>
  <c r="CD97" i="8"/>
  <c r="AF97" i="8" s="1"/>
  <c r="AH97" i="8" s="1"/>
  <c r="BL95" i="8"/>
  <c r="J91" i="8"/>
  <c r="BW95" i="8"/>
  <c r="V97" i="8"/>
  <c r="X97" i="8" s="1"/>
  <c r="DK97" i="8" s="1"/>
  <c r="CC98" i="8"/>
  <c r="BK96" i="8"/>
  <c r="CY96" i="8" s="1"/>
  <c r="BJ95" i="8"/>
  <c r="CX95" i="8" s="1"/>
  <c r="L96" i="8"/>
  <c r="N96" i="8" s="1"/>
  <c r="DI96" i="8" s="1"/>
  <c r="CB97" i="8"/>
  <c r="O94" i="8"/>
  <c r="P95" i="8" s="1"/>
  <c r="BV94" i="8"/>
  <c r="B114" i="8"/>
  <c r="D114" i="8" s="1"/>
  <c r="CA115" i="8"/>
  <c r="BI113" i="8"/>
  <c r="BU112" i="8"/>
  <c r="CW112" i="8" s="1"/>
  <c r="H92" i="8"/>
  <c r="BA92" i="8" s="1"/>
  <c r="I92" i="8"/>
  <c r="F94" i="8"/>
  <c r="R93" i="8"/>
  <c r="T93" i="8" s="1"/>
  <c r="S93" i="8"/>
  <c r="AS96" i="8" l="1"/>
  <c r="DA96" i="8"/>
  <c r="AI95" i="8"/>
  <c r="CZ95" i="8"/>
  <c r="E113" i="8"/>
  <c r="Y96" i="8"/>
  <c r="DM97" i="8"/>
  <c r="AM93" i="8"/>
  <c r="AQ95" i="8"/>
  <c r="DP95" i="8" s="1"/>
  <c r="AG94" i="8"/>
  <c r="DN94" i="8" s="1"/>
  <c r="W77" i="8"/>
  <c r="DL77" i="8" s="1"/>
  <c r="BY96" i="8"/>
  <c r="BX95" i="8"/>
  <c r="M94" i="8"/>
  <c r="C112" i="8"/>
  <c r="DH112" i="8" s="1"/>
  <c r="AW94" i="8"/>
  <c r="AT95" i="8"/>
  <c r="AV94" i="8"/>
  <c r="AX94" i="8" s="1"/>
  <c r="AJ95" i="8"/>
  <c r="AL94" i="8"/>
  <c r="AN94" i="8" s="1"/>
  <c r="DG114" i="8"/>
  <c r="DJ94" i="8"/>
  <c r="J92" i="8"/>
  <c r="BM97" i="8"/>
  <c r="CE99" i="8"/>
  <c r="AP99" i="8" s="1"/>
  <c r="CD98" i="8"/>
  <c r="AF98" i="8" s="1"/>
  <c r="AH98" i="8" s="1"/>
  <c r="BL96" i="8"/>
  <c r="CC99" i="8"/>
  <c r="V98" i="8"/>
  <c r="X98" i="8" s="1"/>
  <c r="DK98" i="8" s="1"/>
  <c r="BK97" i="8"/>
  <c r="CY97" i="8" s="1"/>
  <c r="BW96" i="8"/>
  <c r="BJ96" i="8"/>
  <c r="CX96" i="8" s="1"/>
  <c r="CB98" i="8"/>
  <c r="L97" i="8"/>
  <c r="N97" i="8" s="1"/>
  <c r="DI97" i="8" s="1"/>
  <c r="BV95" i="8"/>
  <c r="O95" i="8"/>
  <c r="BU113" i="8"/>
  <c r="CW113" i="8" s="1"/>
  <c r="R94" i="8"/>
  <c r="T94" i="8" s="1"/>
  <c r="S94" i="8"/>
  <c r="H93" i="8"/>
  <c r="BA93" i="8" s="1"/>
  <c r="I93" i="8"/>
  <c r="F95" i="8"/>
  <c r="B115" i="8"/>
  <c r="D115" i="8" s="1"/>
  <c r="BI114" i="8"/>
  <c r="CA116" i="8"/>
  <c r="AI96" i="8" l="1"/>
  <c r="CZ96" i="8"/>
  <c r="AS97" i="8"/>
  <c r="DA97" i="8"/>
  <c r="M95" i="8"/>
  <c r="E114" i="8"/>
  <c r="AM94" i="8"/>
  <c r="Y97" i="8"/>
  <c r="DM98" i="8"/>
  <c r="AJ96" i="8"/>
  <c r="AQ96" i="8"/>
  <c r="DP96" i="8" s="1"/>
  <c r="Z78" i="8"/>
  <c r="AB77" i="8"/>
  <c r="AD77" i="8" s="1"/>
  <c r="AC77" i="8"/>
  <c r="BX96" i="8"/>
  <c r="BY97" i="8"/>
  <c r="AG95" i="8"/>
  <c r="DN95" i="8" s="1"/>
  <c r="P96" i="8"/>
  <c r="C113" i="8"/>
  <c r="DH113" i="8" s="1"/>
  <c r="AT96" i="8"/>
  <c r="AW95" i="8"/>
  <c r="AV95" i="8"/>
  <c r="AX95" i="8" s="1"/>
  <c r="DG115" i="8"/>
  <c r="DJ95" i="8"/>
  <c r="J93" i="8"/>
  <c r="BM98" i="8"/>
  <c r="CE100" i="8"/>
  <c r="AP100" i="8" s="1"/>
  <c r="BL97" i="8"/>
  <c r="CD99" i="8"/>
  <c r="AF99" i="8" s="1"/>
  <c r="AH99" i="8" s="1"/>
  <c r="BW97" i="8"/>
  <c r="BK98" i="8"/>
  <c r="CY98" i="8" s="1"/>
  <c r="CC100" i="8"/>
  <c r="V99" i="8"/>
  <c r="X99" i="8" s="1"/>
  <c r="DK99" i="8" s="1"/>
  <c r="BV96" i="8"/>
  <c r="O96" i="8"/>
  <c r="BJ97" i="8"/>
  <c r="CX97" i="8" s="1"/>
  <c r="CB99" i="8"/>
  <c r="L98" i="8"/>
  <c r="N98" i="8" s="1"/>
  <c r="DI98" i="8" s="1"/>
  <c r="P97" i="8"/>
  <c r="B116" i="8"/>
  <c r="D116" i="8" s="1"/>
  <c r="CA117" i="8"/>
  <c r="BI115" i="8"/>
  <c r="BU114" i="8"/>
  <c r="CW114" i="8" s="1"/>
  <c r="I94" i="8"/>
  <c r="H94" i="8"/>
  <c r="BA94" i="8" s="1"/>
  <c r="F96" i="8"/>
  <c r="AI97" i="8" l="1"/>
  <c r="CZ97" i="8"/>
  <c r="AS98" i="8"/>
  <c r="DA98" i="8"/>
  <c r="E115" i="8"/>
  <c r="Y98" i="8"/>
  <c r="AM95" i="8"/>
  <c r="AL95" i="8"/>
  <c r="AN95" i="8" s="1"/>
  <c r="DM99" i="8"/>
  <c r="AQ97" i="8"/>
  <c r="DP97" i="8" s="1"/>
  <c r="AG96" i="8"/>
  <c r="DN96" i="8" s="1"/>
  <c r="R95" i="8"/>
  <c r="T95" i="8" s="1"/>
  <c r="S95" i="8"/>
  <c r="W78" i="8"/>
  <c r="DL78" i="8" s="1"/>
  <c r="BX97" i="8"/>
  <c r="BY98" i="8"/>
  <c r="M96" i="8"/>
  <c r="C114" i="8"/>
  <c r="DH114" i="8" s="1"/>
  <c r="AW96" i="8"/>
  <c r="AT97" i="8"/>
  <c r="AV96" i="8"/>
  <c r="AX96" i="8" s="1"/>
  <c r="AJ97" i="8"/>
  <c r="AM96" i="8"/>
  <c r="AL96" i="8"/>
  <c r="AN96" i="8" s="1"/>
  <c r="DG116" i="8"/>
  <c r="DJ96" i="8"/>
  <c r="BM99" i="8"/>
  <c r="CE101" i="8"/>
  <c r="AP101" i="8" s="1"/>
  <c r="BL98" i="8"/>
  <c r="CD100" i="8"/>
  <c r="AF100" i="8" s="1"/>
  <c r="AH100" i="8" s="1"/>
  <c r="CC101" i="8"/>
  <c r="V100" i="8"/>
  <c r="X100" i="8" s="1"/>
  <c r="DK100" i="8" s="1"/>
  <c r="BK99" i="8"/>
  <c r="CY99" i="8" s="1"/>
  <c r="BW98" i="8"/>
  <c r="BJ98" i="8"/>
  <c r="CX98" i="8" s="1"/>
  <c r="CB100" i="8"/>
  <c r="L99" i="8"/>
  <c r="N99" i="8" s="1"/>
  <c r="DI99" i="8" s="1"/>
  <c r="BV97" i="8"/>
  <c r="O97" i="8"/>
  <c r="I95" i="8"/>
  <c r="H95" i="8"/>
  <c r="BA95" i="8" s="1"/>
  <c r="F97" i="8"/>
  <c r="BU115" i="8"/>
  <c r="CW115" i="8" s="1"/>
  <c r="B117" i="8"/>
  <c r="D117" i="8" s="1"/>
  <c r="CA118" i="8"/>
  <c r="BI116" i="8"/>
  <c r="R96" i="8"/>
  <c r="T96" i="8" s="1"/>
  <c r="J94" i="8"/>
  <c r="AI98" i="8" l="1"/>
  <c r="CZ98" i="8"/>
  <c r="AS99" i="8"/>
  <c r="DA99" i="8"/>
  <c r="AQ98" i="8"/>
  <c r="DP98" i="8" s="1"/>
  <c r="E116" i="8"/>
  <c r="Y99" i="8"/>
  <c r="DM100" i="8"/>
  <c r="M97" i="8"/>
  <c r="S96" i="8"/>
  <c r="AG97" i="8"/>
  <c r="DN97" i="8" s="1"/>
  <c r="Z79" i="8"/>
  <c r="AB78" i="8"/>
  <c r="AD78" i="8" s="1"/>
  <c r="AC78" i="8"/>
  <c r="BX98" i="8"/>
  <c r="BY99" i="8"/>
  <c r="P98" i="8"/>
  <c r="C115" i="8"/>
  <c r="AL97" i="8"/>
  <c r="AN97" i="8" s="1"/>
  <c r="AJ98" i="8"/>
  <c r="AM97" i="8"/>
  <c r="AV97" i="8"/>
  <c r="AX97" i="8" s="1"/>
  <c r="AT98" i="8"/>
  <c r="AW97" i="8"/>
  <c r="DG117" i="8"/>
  <c r="DH115" i="8"/>
  <c r="J95" i="8"/>
  <c r="DJ97" i="8"/>
  <c r="BM100" i="8"/>
  <c r="CE102" i="8"/>
  <c r="AP102" i="8" s="1"/>
  <c r="CD101" i="8"/>
  <c r="AF101" i="8" s="1"/>
  <c r="AH101" i="8" s="1"/>
  <c r="BL99" i="8"/>
  <c r="BW99" i="8"/>
  <c r="CC102" i="8"/>
  <c r="BK100" i="8"/>
  <c r="CY100" i="8" s="1"/>
  <c r="V101" i="8"/>
  <c r="X101" i="8" s="1"/>
  <c r="DK101" i="8" s="1"/>
  <c r="O98" i="8"/>
  <c r="BV98" i="8"/>
  <c r="L100" i="8"/>
  <c r="N100" i="8" s="1"/>
  <c r="DI100" i="8" s="1"/>
  <c r="BJ99" i="8"/>
  <c r="CX99" i="8" s="1"/>
  <c r="CB101" i="8"/>
  <c r="B118" i="8"/>
  <c r="D118" i="8" s="1"/>
  <c r="BI117" i="8"/>
  <c r="CA119" i="8"/>
  <c r="I96" i="8"/>
  <c r="H96" i="8"/>
  <c r="BA96" i="8" s="1"/>
  <c r="F98" i="8"/>
  <c r="P99" i="8"/>
  <c r="BU116" i="8"/>
  <c r="CW116" i="8" s="1"/>
  <c r="AS100" i="8" l="1"/>
  <c r="DA100" i="8"/>
  <c r="AI99" i="8"/>
  <c r="CZ99" i="8"/>
  <c r="S97" i="8"/>
  <c r="AG98" i="8"/>
  <c r="AQ99" i="8"/>
  <c r="DP99" i="8" s="1"/>
  <c r="E117" i="8"/>
  <c r="Y100" i="8"/>
  <c r="DM101" i="8"/>
  <c r="AL98" i="8"/>
  <c r="AN98" i="8" s="1"/>
  <c r="R97" i="8"/>
  <c r="T97" i="8" s="1"/>
  <c r="M98" i="8"/>
  <c r="DJ98" i="8" s="1"/>
  <c r="W79" i="8"/>
  <c r="DL79" i="8" s="1"/>
  <c r="BX99" i="8"/>
  <c r="BY100" i="8"/>
  <c r="AQ100" i="8" s="1"/>
  <c r="C116" i="8"/>
  <c r="DH116" i="8" s="1"/>
  <c r="AT99" i="8"/>
  <c r="AV98" i="8"/>
  <c r="AX98" i="8" s="1"/>
  <c r="AW98" i="8"/>
  <c r="AJ99" i="8"/>
  <c r="DG118" i="8"/>
  <c r="BM101" i="8"/>
  <c r="CE103" i="8"/>
  <c r="AP103" i="8" s="1"/>
  <c r="BL100" i="8"/>
  <c r="CD102" i="8"/>
  <c r="AF102" i="8" s="1"/>
  <c r="AH102" i="8" s="1"/>
  <c r="BW100" i="8"/>
  <c r="V102" i="8"/>
  <c r="X102" i="8" s="1"/>
  <c r="DK102" i="8" s="1"/>
  <c r="BK101" i="8"/>
  <c r="CY101" i="8" s="1"/>
  <c r="CC103" i="8"/>
  <c r="BV99" i="8"/>
  <c r="O99" i="8"/>
  <c r="BJ100" i="8"/>
  <c r="CX100" i="8" s="1"/>
  <c r="CB102" i="8"/>
  <c r="L101" i="8"/>
  <c r="N101" i="8" s="1"/>
  <c r="DI101" i="8" s="1"/>
  <c r="H97" i="8"/>
  <c r="BA97" i="8" s="1"/>
  <c r="I97" i="8"/>
  <c r="F99" i="8"/>
  <c r="B119" i="8"/>
  <c r="D119" i="8" s="1"/>
  <c r="BI118" i="8"/>
  <c r="CA120" i="8"/>
  <c r="J96" i="8"/>
  <c r="R98" i="8"/>
  <c r="T98" i="8" s="1"/>
  <c r="S98" i="8"/>
  <c r="BU117" i="8"/>
  <c r="CW117" i="8" s="1"/>
  <c r="AI100" i="8" l="1"/>
  <c r="CZ100" i="8"/>
  <c r="AS101" i="8"/>
  <c r="DA101" i="8"/>
  <c r="DP100" i="8"/>
  <c r="DN98" i="8"/>
  <c r="AM98" i="8"/>
  <c r="E118" i="8"/>
  <c r="Y101" i="8"/>
  <c r="DM102" i="8"/>
  <c r="AG99" i="8"/>
  <c r="Z80" i="8"/>
  <c r="AB79" i="8"/>
  <c r="AD79" i="8" s="1"/>
  <c r="AC79" i="8"/>
  <c r="BX100" i="8"/>
  <c r="BY101" i="8"/>
  <c r="C117" i="8"/>
  <c r="DH117" i="8" s="1"/>
  <c r="AT100" i="8"/>
  <c r="AW99" i="8"/>
  <c r="AV99" i="8"/>
  <c r="AX99" i="8" s="1"/>
  <c r="AJ100" i="8"/>
  <c r="AL99" i="8"/>
  <c r="AN99" i="8" s="1"/>
  <c r="DG119" i="8"/>
  <c r="M99" i="8"/>
  <c r="DJ99" i="8" s="1"/>
  <c r="P100" i="8"/>
  <c r="BM102" i="8"/>
  <c r="CE104" i="8"/>
  <c r="AP104" i="8" s="1"/>
  <c r="BL101" i="8"/>
  <c r="CD103" i="8"/>
  <c r="AF103" i="8" s="1"/>
  <c r="AH103" i="8" s="1"/>
  <c r="BW101" i="8"/>
  <c r="BK102" i="8"/>
  <c r="CY102" i="8" s="1"/>
  <c r="CC104" i="8"/>
  <c r="V103" i="8"/>
  <c r="X103" i="8" s="1"/>
  <c r="DK103" i="8" s="1"/>
  <c r="BJ101" i="8"/>
  <c r="CX101" i="8" s="1"/>
  <c r="L102" i="8"/>
  <c r="N102" i="8" s="1"/>
  <c r="DI102" i="8" s="1"/>
  <c r="CB103" i="8"/>
  <c r="O100" i="8"/>
  <c r="BV100" i="8"/>
  <c r="B120" i="8"/>
  <c r="D120" i="8" s="1"/>
  <c r="CA121" i="8"/>
  <c r="BI119" i="8"/>
  <c r="J97" i="8"/>
  <c r="BU118" i="8"/>
  <c r="CW118" i="8" s="1"/>
  <c r="I98" i="8"/>
  <c r="H98" i="8"/>
  <c r="BA98" i="8" s="1"/>
  <c r="F100" i="8"/>
  <c r="AI101" i="8" l="1"/>
  <c r="CZ101" i="8"/>
  <c r="AS102" i="8"/>
  <c r="DA102" i="8"/>
  <c r="DN99" i="8"/>
  <c r="E119" i="8"/>
  <c r="Y102" i="8"/>
  <c r="AM99" i="8"/>
  <c r="DM103" i="8"/>
  <c r="R99" i="8"/>
  <c r="T99" i="8" s="1"/>
  <c r="P101" i="8"/>
  <c r="AQ101" i="8"/>
  <c r="DP101" i="8" s="1"/>
  <c r="AG100" i="8"/>
  <c r="DN100" i="8" s="1"/>
  <c r="S99" i="8"/>
  <c r="W80" i="8"/>
  <c r="DL80" i="8" s="1"/>
  <c r="BX101" i="8"/>
  <c r="BY102" i="8"/>
  <c r="C118" i="8"/>
  <c r="DH118" i="8" s="1"/>
  <c r="M100" i="8"/>
  <c r="DJ100" i="8" s="1"/>
  <c r="AT101" i="8"/>
  <c r="AV100" i="8"/>
  <c r="AX100" i="8" s="1"/>
  <c r="AW100" i="8"/>
  <c r="AJ101" i="8"/>
  <c r="AL100" i="8"/>
  <c r="AN100" i="8" s="1"/>
  <c r="DG120" i="8"/>
  <c r="BM103" i="8"/>
  <c r="CE105" i="8"/>
  <c r="AP105" i="8" s="1"/>
  <c r="CD104" i="8"/>
  <c r="AF104" i="8" s="1"/>
  <c r="AH104" i="8" s="1"/>
  <c r="BL102" i="8"/>
  <c r="CC105" i="8"/>
  <c r="V104" i="8"/>
  <c r="X104" i="8" s="1"/>
  <c r="DK104" i="8" s="1"/>
  <c r="BK103" i="8"/>
  <c r="CY103" i="8" s="1"/>
  <c r="BW102" i="8"/>
  <c r="BJ102" i="8"/>
  <c r="CX102" i="8" s="1"/>
  <c r="CB104" i="8"/>
  <c r="L103" i="8"/>
  <c r="N103" i="8" s="1"/>
  <c r="DI103" i="8" s="1"/>
  <c r="O101" i="8"/>
  <c r="BV101" i="8"/>
  <c r="H99" i="8"/>
  <c r="I99" i="8"/>
  <c r="F101" i="8"/>
  <c r="BU119" i="8"/>
  <c r="CW119" i="8" s="1"/>
  <c r="R100" i="8"/>
  <c r="T100" i="8" s="1"/>
  <c r="P102" i="8"/>
  <c r="J98" i="8"/>
  <c r="B121" i="8"/>
  <c r="D121" i="8" s="1"/>
  <c r="CA122" i="8"/>
  <c r="BI120" i="8"/>
  <c r="AI102" i="8" l="1"/>
  <c r="CZ102" i="8"/>
  <c r="AS103" i="8"/>
  <c r="DA103" i="8"/>
  <c r="BA99" i="8"/>
  <c r="E120" i="8"/>
  <c r="Y103" i="8"/>
  <c r="AM100" i="8"/>
  <c r="DM104" i="8"/>
  <c r="M101" i="8"/>
  <c r="S100" i="8"/>
  <c r="AG101" i="8"/>
  <c r="DN101" i="8" s="1"/>
  <c r="AQ102" i="8"/>
  <c r="DP102" i="8" s="1"/>
  <c r="Z81" i="8"/>
  <c r="AC80" i="8"/>
  <c r="AB80" i="8"/>
  <c r="AD80" i="8" s="1"/>
  <c r="BY103" i="8"/>
  <c r="BX102" i="8"/>
  <c r="AJ102" i="8"/>
  <c r="AL101" i="8"/>
  <c r="AN101" i="8" s="1"/>
  <c r="AT102" i="8"/>
  <c r="AV101" i="8"/>
  <c r="AX101" i="8" s="1"/>
  <c r="AW101" i="8"/>
  <c r="DG121" i="8"/>
  <c r="C119" i="8"/>
  <c r="DH119" i="8" s="1"/>
  <c r="DJ101" i="8"/>
  <c r="BM104" i="8"/>
  <c r="CE106" i="8"/>
  <c r="AP106" i="8" s="1"/>
  <c r="BL103" i="8"/>
  <c r="CD105" i="8"/>
  <c r="AF105" i="8" s="1"/>
  <c r="AH105" i="8" s="1"/>
  <c r="J99" i="8"/>
  <c r="BW103" i="8"/>
  <c r="V105" i="8"/>
  <c r="X105" i="8" s="1"/>
  <c r="DK105" i="8" s="1"/>
  <c r="CC106" i="8"/>
  <c r="BK104" i="8"/>
  <c r="CY104" i="8" s="1"/>
  <c r="O102" i="8"/>
  <c r="P103" i="8" s="1"/>
  <c r="BV102" i="8"/>
  <c r="BJ103" i="8"/>
  <c r="CX103" i="8" s="1"/>
  <c r="CB105" i="8"/>
  <c r="L104" i="8"/>
  <c r="N104" i="8" s="1"/>
  <c r="DI104" i="8" s="1"/>
  <c r="S101" i="8"/>
  <c r="R101" i="8"/>
  <c r="T101" i="8" s="1"/>
  <c r="H100" i="8"/>
  <c r="BA100" i="8" s="1"/>
  <c r="I100" i="8"/>
  <c r="F102" i="8"/>
  <c r="B122" i="8"/>
  <c r="D122" i="8" s="1"/>
  <c r="CA123" i="8"/>
  <c r="BI121" i="8"/>
  <c r="BU120" i="8"/>
  <c r="AI103" i="8" l="1"/>
  <c r="CZ103" i="8"/>
  <c r="AS104" i="8"/>
  <c r="DA104" i="8"/>
  <c r="E121" i="8"/>
  <c r="CW120" i="8"/>
  <c r="C120" i="8" s="1"/>
  <c r="DH120" i="8" s="1"/>
  <c r="Y104" i="8"/>
  <c r="AM101" i="8"/>
  <c r="AG102" i="8"/>
  <c r="DN102" i="8" s="1"/>
  <c r="DM105" i="8"/>
  <c r="AQ103" i="8"/>
  <c r="DP103" i="8" s="1"/>
  <c r="W81" i="8"/>
  <c r="DL81" i="8" s="1"/>
  <c r="BX103" i="8"/>
  <c r="BY104" i="8"/>
  <c r="M102" i="8"/>
  <c r="AV102" i="8"/>
  <c r="AT103" i="8"/>
  <c r="AX102" i="8"/>
  <c r="AW102" i="8"/>
  <c r="AJ103" i="8"/>
  <c r="AL102" i="8"/>
  <c r="AM102" i="8"/>
  <c r="AN102" i="8"/>
  <c r="DG122" i="8"/>
  <c r="DJ102" i="8"/>
  <c r="BM105" i="8"/>
  <c r="CE107" i="8"/>
  <c r="AP107" i="8" s="1"/>
  <c r="CD106" i="8"/>
  <c r="AF106" i="8" s="1"/>
  <c r="AH106" i="8" s="1"/>
  <c r="BL104" i="8"/>
  <c r="V106" i="8"/>
  <c r="X106" i="8" s="1"/>
  <c r="DK106" i="8" s="1"/>
  <c r="BK105" i="8"/>
  <c r="CY105" i="8" s="1"/>
  <c r="CC107" i="8"/>
  <c r="BW104" i="8"/>
  <c r="L105" i="8"/>
  <c r="N105" i="8" s="1"/>
  <c r="DI105" i="8" s="1"/>
  <c r="BJ104" i="8"/>
  <c r="CX104" i="8" s="1"/>
  <c r="CB106" i="8"/>
  <c r="O103" i="8"/>
  <c r="BV103" i="8"/>
  <c r="BU121" i="8"/>
  <c r="CW121" i="8" s="1"/>
  <c r="B123" i="8"/>
  <c r="D123" i="8" s="1"/>
  <c r="BI122" i="8"/>
  <c r="CA124" i="8"/>
  <c r="I101" i="8"/>
  <c r="H101" i="8"/>
  <c r="F103" i="8"/>
  <c r="S102" i="8"/>
  <c r="R102" i="8"/>
  <c r="T102" i="8" s="1"/>
  <c r="P104" i="8"/>
  <c r="J100" i="8"/>
  <c r="AI104" i="8" l="1"/>
  <c r="CZ104" i="8"/>
  <c r="AS105" i="8"/>
  <c r="DA105" i="8"/>
  <c r="AQ104" i="8"/>
  <c r="DP104" i="8" s="1"/>
  <c r="AG103" i="8"/>
  <c r="E122" i="8"/>
  <c r="Y105" i="8"/>
  <c r="DM106" i="8"/>
  <c r="Z82" i="8"/>
  <c r="AC81" i="8"/>
  <c r="AB81" i="8"/>
  <c r="AD81" i="8" s="1"/>
  <c r="BY105" i="8"/>
  <c r="BX104" i="8"/>
  <c r="M103" i="8"/>
  <c r="DJ103" i="8" s="1"/>
  <c r="C121" i="8"/>
  <c r="DH121" i="8" s="1"/>
  <c r="AJ104" i="8"/>
  <c r="AL103" i="8"/>
  <c r="AN103" i="8" s="1"/>
  <c r="AV103" i="8"/>
  <c r="AX103" i="8" s="1"/>
  <c r="AT104" i="8"/>
  <c r="AW103" i="8"/>
  <c r="DG123" i="8"/>
  <c r="CE108" i="8"/>
  <c r="AP108" i="8" s="1"/>
  <c r="BM106" i="8"/>
  <c r="CD107" i="8"/>
  <c r="AF107" i="8" s="1"/>
  <c r="AH107" i="8" s="1"/>
  <c r="BL105" i="8"/>
  <c r="J101" i="8"/>
  <c r="V107" i="8"/>
  <c r="X107" i="8" s="1"/>
  <c r="DK107" i="8" s="1"/>
  <c r="BK106" i="8"/>
  <c r="CY106" i="8" s="1"/>
  <c r="CC108" i="8"/>
  <c r="BW105" i="8"/>
  <c r="L106" i="8"/>
  <c r="N106" i="8" s="1"/>
  <c r="DI106" i="8" s="1"/>
  <c r="BJ105" i="8"/>
  <c r="CX105" i="8" s="1"/>
  <c r="CB107" i="8"/>
  <c r="BV104" i="8"/>
  <c r="O104" i="8"/>
  <c r="P105" i="8" s="1"/>
  <c r="H102" i="8"/>
  <c r="BA102" i="8" s="1"/>
  <c r="I102" i="8"/>
  <c r="F104" i="8"/>
  <c r="BU122" i="8"/>
  <c r="CW122" i="8" s="1"/>
  <c r="BA101" i="8"/>
  <c r="S103" i="8"/>
  <c r="R103" i="8"/>
  <c r="T103" i="8" s="1"/>
  <c r="B124" i="8"/>
  <c r="D124" i="8" s="1"/>
  <c r="CA125" i="8"/>
  <c r="BI123" i="8"/>
  <c r="AI105" i="8" l="1"/>
  <c r="CZ105" i="8"/>
  <c r="AS106" i="8"/>
  <c r="DA106" i="8"/>
  <c r="DN103" i="8"/>
  <c r="AM103" i="8"/>
  <c r="AG104" i="8"/>
  <c r="DN104" i="8" s="1"/>
  <c r="E123" i="8"/>
  <c r="Y106" i="8"/>
  <c r="DM107" i="8"/>
  <c r="AQ105" i="8"/>
  <c r="DP105" i="8" s="1"/>
  <c r="AL104" i="8"/>
  <c r="AN104" i="8" s="1"/>
  <c r="M104" i="8"/>
  <c r="DJ104" i="8" s="1"/>
  <c r="W82" i="8"/>
  <c r="DL82" i="8" s="1"/>
  <c r="BX105" i="8"/>
  <c r="BY106" i="8"/>
  <c r="C122" i="8"/>
  <c r="DH122" i="8" s="1"/>
  <c r="AW104" i="8"/>
  <c r="AT105" i="8"/>
  <c r="AV104" i="8"/>
  <c r="AX104" i="8" s="1"/>
  <c r="AJ105" i="8"/>
  <c r="AM104" i="8"/>
  <c r="DG124" i="8"/>
  <c r="BM107" i="8"/>
  <c r="CE109" i="8"/>
  <c r="AP109" i="8" s="1"/>
  <c r="CD108" i="8"/>
  <c r="AF108" i="8" s="1"/>
  <c r="AH108" i="8" s="1"/>
  <c r="BL106" i="8"/>
  <c r="J102" i="8"/>
  <c r="V108" i="8"/>
  <c r="X108" i="8" s="1"/>
  <c r="DK108" i="8" s="1"/>
  <c r="BK107" i="8"/>
  <c r="CY107" i="8" s="1"/>
  <c r="CC109" i="8"/>
  <c r="BW106" i="8"/>
  <c r="L107" i="8"/>
  <c r="N107" i="8" s="1"/>
  <c r="DI107" i="8" s="1"/>
  <c r="BJ106" i="8"/>
  <c r="CX106" i="8" s="1"/>
  <c r="CB108" i="8"/>
  <c r="O105" i="8"/>
  <c r="BV105" i="8"/>
  <c r="BU123" i="8"/>
  <c r="CW123" i="8" s="1"/>
  <c r="B125" i="8"/>
  <c r="D125" i="8" s="1"/>
  <c r="CA126" i="8"/>
  <c r="BI124" i="8"/>
  <c r="S104" i="8"/>
  <c r="R104" i="8"/>
  <c r="T104" i="8" s="1"/>
  <c r="P106" i="8"/>
  <c r="H103" i="8"/>
  <c r="J103" i="8" s="1"/>
  <c r="I103" i="8"/>
  <c r="F105" i="8"/>
  <c r="AG105" i="8" l="1"/>
  <c r="DN105" i="8" s="1"/>
  <c r="AI106" i="8"/>
  <c r="CZ106" i="8"/>
  <c r="AS107" i="8"/>
  <c r="DA107" i="8"/>
  <c r="E124" i="8"/>
  <c r="Y107" i="8"/>
  <c r="M105" i="8"/>
  <c r="DM108" i="8"/>
  <c r="AQ106" i="8"/>
  <c r="DP106" i="8" s="1"/>
  <c r="Z83" i="8"/>
  <c r="AB82" i="8"/>
  <c r="AD82" i="8" s="1"/>
  <c r="AC82" i="8"/>
  <c r="BX106" i="8"/>
  <c r="BY107" i="8"/>
  <c r="AQ107" i="8" s="1"/>
  <c r="C123" i="8"/>
  <c r="DH123" i="8" s="1"/>
  <c r="AM105" i="8"/>
  <c r="AJ106" i="8"/>
  <c r="AL105" i="8"/>
  <c r="AN105" i="8" s="1"/>
  <c r="AT106" i="8"/>
  <c r="AV105" i="8"/>
  <c r="AX105" i="8" s="1"/>
  <c r="AW105" i="8"/>
  <c r="DG125" i="8"/>
  <c r="DJ105" i="8"/>
  <c r="CE110" i="8"/>
  <c r="AP110" i="8" s="1"/>
  <c r="BM108" i="8"/>
  <c r="CD109" i="8"/>
  <c r="AF109" i="8" s="1"/>
  <c r="BL107" i="8"/>
  <c r="CC110" i="8"/>
  <c r="V109" i="8"/>
  <c r="X109" i="8" s="1"/>
  <c r="DK109" i="8" s="1"/>
  <c r="BK108" i="8"/>
  <c r="CY108" i="8" s="1"/>
  <c r="BW107" i="8"/>
  <c r="L108" i="8"/>
  <c r="N108" i="8" s="1"/>
  <c r="DI108" i="8" s="1"/>
  <c r="CB109" i="8"/>
  <c r="BJ107" i="8"/>
  <c r="CX107" i="8" s="1"/>
  <c r="BV106" i="8"/>
  <c r="O106" i="8"/>
  <c r="B126" i="8"/>
  <c r="D126" i="8" s="1"/>
  <c r="BI125" i="8"/>
  <c r="CA127" i="8"/>
  <c r="BA103" i="8"/>
  <c r="I104" i="8"/>
  <c r="H104" i="8"/>
  <c r="J104" i="8" s="1"/>
  <c r="F106" i="8"/>
  <c r="R105" i="8"/>
  <c r="S105" i="8"/>
  <c r="P107" i="8"/>
  <c r="BU124" i="8"/>
  <c r="CW124" i="8" s="1"/>
  <c r="AG106" i="8" l="1"/>
  <c r="DN106" i="8" s="1"/>
  <c r="AI107" i="8"/>
  <c r="CZ107" i="8"/>
  <c r="AS108" i="8"/>
  <c r="DA108" i="8"/>
  <c r="DP107" i="8"/>
  <c r="M106" i="8"/>
  <c r="E125" i="8"/>
  <c r="Y108" i="8"/>
  <c r="AH109" i="8"/>
  <c r="W83" i="8"/>
  <c r="DL83" i="8" s="1"/>
  <c r="BX107" i="8"/>
  <c r="BY108" i="8"/>
  <c r="C124" i="8"/>
  <c r="AT107" i="8"/>
  <c r="AV106" i="8"/>
  <c r="AX106" i="8" s="1"/>
  <c r="AW106" i="8"/>
  <c r="AM106" i="8"/>
  <c r="AJ107" i="8"/>
  <c r="AL106" i="8"/>
  <c r="AN106" i="8" s="1"/>
  <c r="BA104" i="8"/>
  <c r="DG126" i="8"/>
  <c r="DH124" i="8"/>
  <c r="DJ106" i="8"/>
  <c r="BM109" i="8"/>
  <c r="CE111" i="8"/>
  <c r="AP111" i="8" s="1"/>
  <c r="CD110" i="8"/>
  <c r="AF110" i="8" s="1"/>
  <c r="AH110" i="8" s="1"/>
  <c r="BL108" i="8"/>
  <c r="BW108" i="8"/>
  <c r="CC111" i="8"/>
  <c r="V110" i="8"/>
  <c r="X110" i="8" s="1"/>
  <c r="DK110" i="8" s="1"/>
  <c r="BK109" i="8"/>
  <c r="CY109" i="8" s="1"/>
  <c r="BV107" i="8"/>
  <c r="O107" i="8"/>
  <c r="P108" i="8" s="1"/>
  <c r="L109" i="8"/>
  <c r="N109" i="8" s="1"/>
  <c r="DI109" i="8" s="1"/>
  <c r="BJ108" i="8"/>
  <c r="CX108" i="8" s="1"/>
  <c r="CB110" i="8"/>
  <c r="H105" i="8"/>
  <c r="J105" i="8" s="1"/>
  <c r="I105" i="8"/>
  <c r="F107" i="8"/>
  <c r="BU125" i="8"/>
  <c r="CW125" i="8" s="1"/>
  <c r="R106" i="8"/>
  <c r="S106" i="8"/>
  <c r="B127" i="8"/>
  <c r="D127" i="8" s="1"/>
  <c r="BI126" i="8"/>
  <c r="CA128" i="8"/>
  <c r="T105" i="8"/>
  <c r="AI108" i="8" l="1"/>
  <c r="CZ108" i="8"/>
  <c r="AS109" i="8"/>
  <c r="DA109" i="8"/>
  <c r="DM109" i="8"/>
  <c r="DM110" i="8" s="1"/>
  <c r="E126" i="8"/>
  <c r="Y109" i="8"/>
  <c r="AQ108" i="8"/>
  <c r="DP108" i="8" s="1"/>
  <c r="AG107" i="8"/>
  <c r="DN107" i="8" s="1"/>
  <c r="BA105" i="8"/>
  <c r="M107" i="8"/>
  <c r="Z84" i="8"/>
  <c r="AC83" i="8"/>
  <c r="AB83" i="8"/>
  <c r="AD83" i="8" s="1"/>
  <c r="BY109" i="8"/>
  <c r="BX108" i="8"/>
  <c r="C125" i="8"/>
  <c r="DH125" i="8" s="1"/>
  <c r="AL107" i="8"/>
  <c r="AN107" i="8" s="1"/>
  <c r="AJ108" i="8"/>
  <c r="AM107" i="8"/>
  <c r="AV107" i="8"/>
  <c r="AX107" i="8" s="1"/>
  <c r="AT108" i="8"/>
  <c r="AW107" i="8"/>
  <c r="DG127" i="8"/>
  <c r="DJ107" i="8"/>
  <c r="CE112" i="8"/>
  <c r="AP112" i="8" s="1"/>
  <c r="BM110" i="8"/>
  <c r="CD111" i="8"/>
  <c r="AF111" i="8" s="1"/>
  <c r="AH111" i="8" s="1"/>
  <c r="BL109" i="8"/>
  <c r="BW109" i="8"/>
  <c r="CC112" i="8"/>
  <c r="BK110" i="8"/>
  <c r="CY110" i="8" s="1"/>
  <c r="V111" i="8"/>
  <c r="X111" i="8" s="1"/>
  <c r="DK111" i="8" s="1"/>
  <c r="BV108" i="8"/>
  <c r="O108" i="8"/>
  <c r="P109" i="8" s="1"/>
  <c r="BJ109" i="8"/>
  <c r="CX109" i="8" s="1"/>
  <c r="L110" i="8"/>
  <c r="N110" i="8" s="1"/>
  <c r="DI110" i="8" s="1"/>
  <c r="CB111" i="8"/>
  <c r="T106" i="8"/>
  <c r="B128" i="8"/>
  <c r="D128" i="8" s="1"/>
  <c r="CA129" i="8"/>
  <c r="BI127" i="8"/>
  <c r="BU126" i="8"/>
  <c r="CW126" i="8" s="1"/>
  <c r="R107" i="8"/>
  <c r="S107" i="8"/>
  <c r="H106" i="8"/>
  <c r="BA106" i="8" s="1"/>
  <c r="I106" i="8"/>
  <c r="F108" i="8"/>
  <c r="AI109" i="8" l="1"/>
  <c r="CZ109" i="8"/>
  <c r="AS110" i="8"/>
  <c r="DA110" i="8"/>
  <c r="AQ109" i="8"/>
  <c r="DP109" i="8" s="1"/>
  <c r="AG108" i="8"/>
  <c r="DN108" i="8" s="1"/>
  <c r="DM111" i="8"/>
  <c r="E127" i="8"/>
  <c r="Y110" i="8"/>
  <c r="AJ109" i="8"/>
  <c r="W84" i="8"/>
  <c r="DL84" i="8" s="1"/>
  <c r="BX109" i="8"/>
  <c r="BY110" i="8"/>
  <c r="C126" i="8"/>
  <c r="DH126" i="8" s="1"/>
  <c r="M108" i="8"/>
  <c r="DJ108" i="8" s="1"/>
  <c r="AT109" i="8"/>
  <c r="AV108" i="8"/>
  <c r="AX108" i="8" s="1"/>
  <c r="AW108" i="8"/>
  <c r="DG128" i="8"/>
  <c r="BM111" i="8"/>
  <c r="CE113" i="8"/>
  <c r="AP113" i="8" s="1"/>
  <c r="BL110" i="8"/>
  <c r="CD112" i="8"/>
  <c r="AF112" i="8" s="1"/>
  <c r="AH112" i="8" s="1"/>
  <c r="J106" i="8"/>
  <c r="BW110" i="8"/>
  <c r="CC113" i="8"/>
  <c r="V112" i="8"/>
  <c r="X112" i="8" s="1"/>
  <c r="DK112" i="8" s="1"/>
  <c r="BK111" i="8"/>
  <c r="CY111" i="8" s="1"/>
  <c r="T107" i="8"/>
  <c r="L111" i="8"/>
  <c r="N111" i="8" s="1"/>
  <c r="DI111" i="8" s="1"/>
  <c r="BJ110" i="8"/>
  <c r="CX110" i="8" s="1"/>
  <c r="CB112" i="8"/>
  <c r="O109" i="8"/>
  <c r="P110" i="8" s="1"/>
  <c r="BV109" i="8"/>
  <c r="S108" i="8"/>
  <c r="R108" i="8"/>
  <c r="BU127" i="8"/>
  <c r="CW127" i="8" s="1"/>
  <c r="I107" i="8"/>
  <c r="H107" i="8"/>
  <c r="F109" i="8"/>
  <c r="BI129" i="8"/>
  <c r="BI128" i="8"/>
  <c r="B129" i="8"/>
  <c r="D129" i="8" l="1"/>
  <c r="H18" i="8"/>
  <c r="AI110" i="8"/>
  <c r="CZ110" i="8"/>
  <c r="AS111" i="8"/>
  <c r="DA111" i="8"/>
  <c r="AL108" i="8"/>
  <c r="AN108" i="8" s="1"/>
  <c r="AQ110" i="8"/>
  <c r="DP110" i="8" s="1"/>
  <c r="DM112" i="8"/>
  <c r="E128" i="8"/>
  <c r="E129" i="8"/>
  <c r="Y111" i="8"/>
  <c r="T108" i="8"/>
  <c r="M109" i="8"/>
  <c r="AM108" i="8"/>
  <c r="J107" i="8"/>
  <c r="AG109" i="8"/>
  <c r="DN109" i="8" s="1"/>
  <c r="Z85" i="8"/>
  <c r="AC84" i="8"/>
  <c r="AB84" i="8"/>
  <c r="AD84" i="8" s="1"/>
  <c r="BX110" i="8"/>
  <c r="BY111" i="8"/>
  <c r="AQ111" i="8" s="1"/>
  <c r="DP111" i="8" s="1"/>
  <c r="C127" i="8"/>
  <c r="DH127" i="8" s="1"/>
  <c r="AL109" i="8"/>
  <c r="AJ110" i="8"/>
  <c r="AN109" i="8"/>
  <c r="AM109" i="8"/>
  <c r="AV109" i="8"/>
  <c r="AX109" i="8" s="1"/>
  <c r="AW109" i="8"/>
  <c r="AT110" i="8"/>
  <c r="DG129" i="8"/>
  <c r="DJ109" i="8"/>
  <c r="CE114" i="8"/>
  <c r="AP114" i="8" s="1"/>
  <c r="BM112" i="8"/>
  <c r="BA107" i="8"/>
  <c r="CD113" i="8"/>
  <c r="AF113" i="8" s="1"/>
  <c r="AH113" i="8" s="1"/>
  <c r="BL111" i="8"/>
  <c r="BW111" i="8"/>
  <c r="BK112" i="8"/>
  <c r="CY112" i="8" s="1"/>
  <c r="V113" i="8"/>
  <c r="X113" i="8" s="1"/>
  <c r="DK113" i="8" s="1"/>
  <c r="CC114" i="8"/>
  <c r="BJ111" i="8"/>
  <c r="CX111" i="8" s="1"/>
  <c r="CB113" i="8"/>
  <c r="L112" i="8"/>
  <c r="N112" i="8" s="1"/>
  <c r="DI112" i="8" s="1"/>
  <c r="O110" i="8"/>
  <c r="BV110" i="8"/>
  <c r="BU128" i="8"/>
  <c r="CW128" i="8" s="1"/>
  <c r="I108" i="8"/>
  <c r="H108" i="8"/>
  <c r="BA108" i="8" s="1"/>
  <c r="F110" i="8"/>
  <c r="S109" i="8"/>
  <c r="R109" i="8"/>
  <c r="T109" i="8" s="1"/>
  <c r="P111" i="8"/>
  <c r="DB20" i="8"/>
  <c r="DE15" i="8"/>
  <c r="BU129" i="8"/>
  <c r="CW129" i="8" s="1"/>
  <c r="C129" i="8" s="1"/>
  <c r="AI111" i="8" l="1"/>
  <c r="CZ111" i="8"/>
  <c r="AS112" i="8"/>
  <c r="DA112" i="8"/>
  <c r="DM113" i="8"/>
  <c r="Y112" i="8"/>
  <c r="AG110" i="8"/>
  <c r="DN110" i="8" s="1"/>
  <c r="M110" i="8"/>
  <c r="DJ110" i="8" s="1"/>
  <c r="W85" i="8"/>
  <c r="DL85" i="8" s="1"/>
  <c r="BX111" i="8"/>
  <c r="AG111" i="8" s="1"/>
  <c r="BY112" i="8"/>
  <c r="C128" i="8"/>
  <c r="DH128" i="8" s="1"/>
  <c r="DH129" i="8" s="1"/>
  <c r="DD15" i="8" s="1"/>
  <c r="AV110" i="8"/>
  <c r="AX110" i="8" s="1"/>
  <c r="AW110" i="8"/>
  <c r="AT111" i="8"/>
  <c r="AM110" i="8"/>
  <c r="AJ111" i="8"/>
  <c r="AL110" i="8"/>
  <c r="AN110" i="8" s="1"/>
  <c r="CE115" i="8"/>
  <c r="AP115" i="8" s="1"/>
  <c r="BM113" i="8"/>
  <c r="CD114" i="8"/>
  <c r="AF114" i="8" s="1"/>
  <c r="AH114" i="8" s="1"/>
  <c r="BL112" i="8"/>
  <c r="V114" i="8"/>
  <c r="X114" i="8" s="1"/>
  <c r="DK114" i="8" s="1"/>
  <c r="BK113" i="8"/>
  <c r="CY113" i="8" s="1"/>
  <c r="CC115" i="8"/>
  <c r="BW112" i="8"/>
  <c r="O111" i="8"/>
  <c r="BV111" i="8"/>
  <c r="BJ112" i="8"/>
  <c r="CX112" i="8" s="1"/>
  <c r="CB114" i="8"/>
  <c r="L113" i="8"/>
  <c r="N113" i="8" s="1"/>
  <c r="DI113" i="8" s="1"/>
  <c r="R110" i="8"/>
  <c r="T110" i="8" s="1"/>
  <c r="S110" i="8"/>
  <c r="P112" i="8"/>
  <c r="I109" i="8"/>
  <c r="H109" i="8"/>
  <c r="BA109" i="8" s="1"/>
  <c r="F111" i="8"/>
  <c r="J108" i="8"/>
  <c r="AQ112" i="8" l="1"/>
  <c r="DP112" i="8" s="1"/>
  <c r="AI112" i="8"/>
  <c r="CZ112" i="8"/>
  <c r="AS113" i="8"/>
  <c r="DA113" i="8"/>
  <c r="DN111" i="8"/>
  <c r="DM114" i="8"/>
  <c r="Y113" i="8"/>
  <c r="AM111" i="8"/>
  <c r="Z86" i="8"/>
  <c r="AC85" i="8"/>
  <c r="AB85" i="8"/>
  <c r="AD85" i="8" s="1"/>
  <c r="BX112" i="8"/>
  <c r="BY113" i="8"/>
  <c r="M111" i="8"/>
  <c r="DJ111" i="8" s="1"/>
  <c r="AW111" i="8"/>
  <c r="AT112" i="8"/>
  <c r="AV111" i="8"/>
  <c r="AX111" i="8" s="1"/>
  <c r="CE116" i="8"/>
  <c r="AP116" i="8" s="1"/>
  <c r="BM114" i="8"/>
  <c r="BL113" i="8"/>
  <c r="CD115" i="8"/>
  <c r="AF115" i="8" s="1"/>
  <c r="AH115" i="8" s="1"/>
  <c r="BW113" i="8"/>
  <c r="V115" i="8"/>
  <c r="X115" i="8" s="1"/>
  <c r="DK115" i="8" s="1"/>
  <c r="BK114" i="8"/>
  <c r="CY114" i="8" s="1"/>
  <c r="CC116" i="8"/>
  <c r="L114" i="8"/>
  <c r="N114" i="8" s="1"/>
  <c r="DI114" i="8" s="1"/>
  <c r="BJ113" i="8"/>
  <c r="CX113" i="8" s="1"/>
  <c r="CB115" i="8"/>
  <c r="O112" i="8"/>
  <c r="P113" i="8" s="1"/>
  <c r="BV112" i="8"/>
  <c r="H110" i="8"/>
  <c r="BA110" i="8" s="1"/>
  <c r="I110" i="8"/>
  <c r="F112" i="8"/>
  <c r="R111" i="8"/>
  <c r="T111" i="8" s="1"/>
  <c r="S111" i="8"/>
  <c r="J109" i="8"/>
  <c r="AQ113" i="8" l="1"/>
  <c r="DP113" i="8" s="1"/>
  <c r="AS114" i="8"/>
  <c r="DA114" i="8"/>
  <c r="AI113" i="8"/>
  <c r="CZ113" i="8"/>
  <c r="DM115" i="8"/>
  <c r="Y114" i="8"/>
  <c r="AL111" i="8"/>
  <c r="AN111" i="8" s="1"/>
  <c r="AJ112" i="8"/>
  <c r="AL112" i="8" s="1"/>
  <c r="AN112" i="8" s="1"/>
  <c r="AG112" i="8"/>
  <c r="DN112" i="8" s="1"/>
  <c r="W86" i="8"/>
  <c r="DL86" i="8" s="1"/>
  <c r="BX113" i="8"/>
  <c r="BY114" i="8"/>
  <c r="M112" i="8"/>
  <c r="DJ112" i="8" s="1"/>
  <c r="AV112" i="8"/>
  <c r="AX112" i="8" s="1"/>
  <c r="AT113" i="8"/>
  <c r="AW112" i="8"/>
  <c r="AJ113" i="8"/>
  <c r="J110" i="8"/>
  <c r="BM115" i="8"/>
  <c r="CE117" i="8"/>
  <c r="AP117" i="8" s="1"/>
  <c r="CD116" i="8"/>
  <c r="AF116" i="8" s="1"/>
  <c r="AH116" i="8" s="1"/>
  <c r="BL114" i="8"/>
  <c r="BW114" i="8"/>
  <c r="V116" i="8"/>
  <c r="X116" i="8" s="1"/>
  <c r="DK116" i="8" s="1"/>
  <c r="BK115" i="8"/>
  <c r="CY115" i="8" s="1"/>
  <c r="CC117" i="8"/>
  <c r="L115" i="8"/>
  <c r="N115" i="8" s="1"/>
  <c r="DI115" i="8" s="1"/>
  <c r="BJ114" i="8"/>
  <c r="CX114" i="8" s="1"/>
  <c r="CB116" i="8"/>
  <c r="O113" i="8"/>
  <c r="P114" i="8" s="1"/>
  <c r="BV113" i="8"/>
  <c r="I111" i="8"/>
  <c r="H111" i="8"/>
  <c r="J111" i="8" s="1"/>
  <c r="F113" i="8"/>
  <c r="R112" i="8"/>
  <c r="T112" i="8" s="1"/>
  <c r="S112" i="8"/>
  <c r="BA111" i="8"/>
  <c r="AQ114" i="8" l="1"/>
  <c r="DP114" i="8" s="1"/>
  <c r="AS115" i="8"/>
  <c r="DA115" i="8"/>
  <c r="AI114" i="8"/>
  <c r="CZ114" i="8"/>
  <c r="DM116" i="8"/>
  <c r="AM112" i="8"/>
  <c r="Y115" i="8"/>
  <c r="AG113" i="8"/>
  <c r="DN113" i="8" s="1"/>
  <c r="Z87" i="8"/>
  <c r="AC86" i="8"/>
  <c r="AB86" i="8"/>
  <c r="AD86" i="8" s="1"/>
  <c r="BX114" i="8"/>
  <c r="BY115" i="8"/>
  <c r="M113" i="8"/>
  <c r="DJ113" i="8" s="1"/>
  <c r="AJ114" i="8"/>
  <c r="AL113" i="8"/>
  <c r="AN113" i="8" s="1"/>
  <c r="AV113" i="8"/>
  <c r="AX113" i="8" s="1"/>
  <c r="AT114" i="8"/>
  <c r="AW113" i="8"/>
  <c r="CE118" i="8"/>
  <c r="AP118" i="8" s="1"/>
  <c r="BM116" i="8"/>
  <c r="BL115" i="8"/>
  <c r="CD117" i="8"/>
  <c r="AF117" i="8" s="1"/>
  <c r="AH117" i="8" s="1"/>
  <c r="BW115" i="8"/>
  <c r="CC118" i="8"/>
  <c r="V117" i="8"/>
  <c r="X117" i="8" s="1"/>
  <c r="DK117" i="8" s="1"/>
  <c r="BK116" i="8"/>
  <c r="CY116" i="8" s="1"/>
  <c r="L116" i="8"/>
  <c r="N116" i="8" s="1"/>
  <c r="DI116" i="8" s="1"/>
  <c r="CB117" i="8"/>
  <c r="BJ115" i="8"/>
  <c r="CX115" i="8" s="1"/>
  <c r="O114" i="8"/>
  <c r="P115" i="8" s="1"/>
  <c r="BV114" i="8"/>
  <c r="R113" i="8"/>
  <c r="T113" i="8" s="1"/>
  <c r="S113" i="8"/>
  <c r="I112" i="8"/>
  <c r="H112" i="8"/>
  <c r="BA112" i="8" s="1"/>
  <c r="F114" i="8"/>
  <c r="AQ115" i="8" l="1"/>
  <c r="DP115" i="8" s="1"/>
  <c r="AS116" i="8"/>
  <c r="DA116" i="8"/>
  <c r="AI115" i="8"/>
  <c r="CZ115" i="8"/>
  <c r="DM117" i="8"/>
  <c r="AM113" i="8"/>
  <c r="Y116" i="8"/>
  <c r="M114" i="8"/>
  <c r="AG114" i="8"/>
  <c r="DN114" i="8" s="1"/>
  <c r="W87" i="8"/>
  <c r="DL87" i="8" s="1"/>
  <c r="BY116" i="8"/>
  <c r="BX115" i="8"/>
  <c r="AV114" i="8"/>
  <c r="AT115" i="8"/>
  <c r="AX114" i="8"/>
  <c r="AW114" i="8"/>
  <c r="AL114" i="8"/>
  <c r="AJ115" i="8"/>
  <c r="AN114" i="8"/>
  <c r="DJ114" i="8"/>
  <c r="CE119" i="8"/>
  <c r="AP119" i="8" s="1"/>
  <c r="BM117" i="8"/>
  <c r="BL116" i="8"/>
  <c r="CD118" i="8"/>
  <c r="AF118" i="8" s="1"/>
  <c r="AH118" i="8" s="1"/>
  <c r="BW116" i="8"/>
  <c r="CC119" i="8"/>
  <c r="V118" i="8"/>
  <c r="X118" i="8" s="1"/>
  <c r="DK118" i="8" s="1"/>
  <c r="BK117" i="8"/>
  <c r="CY117" i="8" s="1"/>
  <c r="BV115" i="8"/>
  <c r="O115" i="8"/>
  <c r="P116" i="8" s="1"/>
  <c r="L117" i="8"/>
  <c r="N117" i="8" s="1"/>
  <c r="DI117" i="8" s="1"/>
  <c r="BJ116" i="8"/>
  <c r="CX116" i="8" s="1"/>
  <c r="CB118" i="8"/>
  <c r="R114" i="8"/>
  <c r="T114" i="8" s="1"/>
  <c r="S114" i="8"/>
  <c r="H113" i="8"/>
  <c r="I113" i="8"/>
  <c r="F115" i="8"/>
  <c r="J112" i="8"/>
  <c r="BA113" i="8"/>
  <c r="AI116" i="8" l="1"/>
  <c r="CZ116" i="8"/>
  <c r="AS117" i="8"/>
  <c r="DA117" i="8"/>
  <c r="AQ116" i="8"/>
  <c r="DP116" i="8" s="1"/>
  <c r="AG115" i="8"/>
  <c r="DM118" i="8"/>
  <c r="Y117" i="8"/>
  <c r="AM114" i="8"/>
  <c r="Z88" i="8"/>
  <c r="AC87" i="8"/>
  <c r="AB87" i="8"/>
  <c r="AD87" i="8" s="1"/>
  <c r="BX116" i="8"/>
  <c r="BY117" i="8"/>
  <c r="M115" i="8"/>
  <c r="AL115" i="8"/>
  <c r="AJ116" i="8"/>
  <c r="AN115" i="8"/>
  <c r="AV115" i="8"/>
  <c r="AX115" i="8" s="1"/>
  <c r="AT116" i="8"/>
  <c r="AW115" i="8"/>
  <c r="J113" i="8"/>
  <c r="DJ115" i="8"/>
  <c r="BM118" i="8"/>
  <c r="CE120" i="8"/>
  <c r="AP120" i="8" s="1"/>
  <c r="CD119" i="8"/>
  <c r="AF119" i="8" s="1"/>
  <c r="AH119" i="8" s="1"/>
  <c r="BL117" i="8"/>
  <c r="BW117" i="8"/>
  <c r="V119" i="8"/>
  <c r="X119" i="8" s="1"/>
  <c r="DK119" i="8" s="1"/>
  <c r="BK118" i="8"/>
  <c r="CY118" i="8" s="1"/>
  <c r="CC120" i="8"/>
  <c r="O116" i="8"/>
  <c r="BV116" i="8"/>
  <c r="L118" i="8"/>
  <c r="N118" i="8" s="1"/>
  <c r="DI118" i="8" s="1"/>
  <c r="CB119" i="8"/>
  <c r="BJ117" i="8"/>
  <c r="CX117" i="8" s="1"/>
  <c r="H114" i="8"/>
  <c r="BA114" i="8" s="1"/>
  <c r="I114" i="8"/>
  <c r="F116" i="8"/>
  <c r="R115" i="8"/>
  <c r="T115" i="8" s="1"/>
  <c r="S115" i="8"/>
  <c r="P117" i="8"/>
  <c r="AI117" i="8" l="1"/>
  <c r="CZ117" i="8"/>
  <c r="AS118" i="8"/>
  <c r="DA118" i="8"/>
  <c r="DN115" i="8"/>
  <c r="AM115" i="8"/>
  <c r="AG116" i="8"/>
  <c r="DN116" i="8" s="1"/>
  <c r="AQ117" i="8"/>
  <c r="DP117" i="8" s="1"/>
  <c r="DM119" i="8"/>
  <c r="Y118" i="8"/>
  <c r="W88" i="8"/>
  <c r="DL88" i="8" s="1"/>
  <c r="BY118" i="8"/>
  <c r="BX117" i="8"/>
  <c r="M116" i="8"/>
  <c r="DJ116" i="8" s="1"/>
  <c r="AT117" i="8"/>
  <c r="AW116" i="8"/>
  <c r="AV116" i="8"/>
  <c r="AX116" i="8" s="1"/>
  <c r="AJ117" i="8"/>
  <c r="AL116" i="8"/>
  <c r="AN116" i="8" s="1"/>
  <c r="AM116" i="8"/>
  <c r="CE121" i="8"/>
  <c r="AP121" i="8" s="1"/>
  <c r="BM119" i="8"/>
  <c r="CD120" i="8"/>
  <c r="AF120" i="8" s="1"/>
  <c r="AH120" i="8" s="1"/>
  <c r="BL118" i="8"/>
  <c r="J114" i="8"/>
  <c r="V120" i="8"/>
  <c r="X120" i="8" s="1"/>
  <c r="DK120" i="8" s="1"/>
  <c r="BK119" i="8"/>
  <c r="CY119" i="8" s="1"/>
  <c r="CC121" i="8"/>
  <c r="BW118" i="8"/>
  <c r="BJ118" i="8"/>
  <c r="CX118" i="8" s="1"/>
  <c r="CB120" i="8"/>
  <c r="L119" i="8"/>
  <c r="N119" i="8" s="1"/>
  <c r="DI119" i="8" s="1"/>
  <c r="O117" i="8"/>
  <c r="P118" i="8" s="1"/>
  <c r="BV117" i="8"/>
  <c r="S116" i="8"/>
  <c r="R116" i="8"/>
  <c r="T116" i="8" s="1"/>
  <c r="I115" i="8"/>
  <c r="H115" i="8"/>
  <c r="F117" i="8"/>
  <c r="AI118" i="8" l="1"/>
  <c r="CZ118" i="8"/>
  <c r="AS119" i="8"/>
  <c r="DA119" i="8"/>
  <c r="DM120" i="8"/>
  <c r="J115" i="8"/>
  <c r="Y119" i="8"/>
  <c r="AG117" i="8"/>
  <c r="DN117" i="8" s="1"/>
  <c r="AQ118" i="8"/>
  <c r="DP118" i="8" s="1"/>
  <c r="Z89" i="8"/>
  <c r="AB88" i="8"/>
  <c r="AD88" i="8" s="1"/>
  <c r="AC88" i="8"/>
  <c r="BX118" i="8"/>
  <c r="BY119" i="8"/>
  <c r="BA115" i="8"/>
  <c r="M117" i="8"/>
  <c r="DJ117" i="8" s="1"/>
  <c r="AM117" i="8"/>
  <c r="AJ118" i="8"/>
  <c r="AL117" i="8"/>
  <c r="AN117" i="8" s="1"/>
  <c r="AT118" i="8"/>
  <c r="AV117" i="8"/>
  <c r="AX117" i="8" s="1"/>
  <c r="AW117" i="8"/>
  <c r="CE122" i="8"/>
  <c r="AP122" i="8" s="1"/>
  <c r="BM120" i="8"/>
  <c r="CD121" i="8"/>
  <c r="AF121" i="8" s="1"/>
  <c r="AH121" i="8" s="1"/>
  <c r="BL119" i="8"/>
  <c r="BW119" i="8"/>
  <c r="V121" i="8"/>
  <c r="X121" i="8" s="1"/>
  <c r="DK121" i="8" s="1"/>
  <c r="CC122" i="8"/>
  <c r="BK120" i="8"/>
  <c r="CY120" i="8" s="1"/>
  <c r="O118" i="8"/>
  <c r="BV118" i="8"/>
  <c r="L120" i="8"/>
  <c r="N120" i="8" s="1"/>
  <c r="DI120" i="8" s="1"/>
  <c r="BJ119" i="8"/>
  <c r="CX119" i="8" s="1"/>
  <c r="CB121" i="8"/>
  <c r="H116" i="8"/>
  <c r="J116" i="8" s="1"/>
  <c r="I116" i="8"/>
  <c r="F118" i="8"/>
  <c r="R117" i="8"/>
  <c r="T117" i="8" s="1"/>
  <c r="S117" i="8"/>
  <c r="P119" i="8"/>
  <c r="AI119" i="8" l="1"/>
  <c r="CZ119" i="8"/>
  <c r="AS120" i="8"/>
  <c r="DA120" i="8"/>
  <c r="AQ119" i="8"/>
  <c r="DP119" i="8" s="1"/>
  <c r="DM121" i="8"/>
  <c r="Y120" i="8"/>
  <c r="AG118" i="8"/>
  <c r="DN118" i="8" s="1"/>
  <c r="W89" i="8"/>
  <c r="DL89" i="8" s="1"/>
  <c r="BX119" i="8"/>
  <c r="BY120" i="8"/>
  <c r="M118" i="8"/>
  <c r="DJ118" i="8" s="1"/>
  <c r="AW118" i="8"/>
  <c r="AV118" i="8"/>
  <c r="AX118" i="8" s="1"/>
  <c r="AT119" i="8"/>
  <c r="AJ119" i="8"/>
  <c r="BA116" i="8"/>
  <c r="CE123" i="8"/>
  <c r="AP123" i="8" s="1"/>
  <c r="BM121" i="8"/>
  <c r="CD122" i="8"/>
  <c r="AF122" i="8" s="1"/>
  <c r="AH122" i="8" s="1"/>
  <c r="BL120" i="8"/>
  <c r="V122" i="8"/>
  <c r="X122" i="8" s="1"/>
  <c r="DK122" i="8" s="1"/>
  <c r="BK121" i="8"/>
  <c r="CY121" i="8" s="1"/>
  <c r="CC123" i="8"/>
  <c r="BW120" i="8"/>
  <c r="L121" i="8"/>
  <c r="N121" i="8" s="1"/>
  <c r="DI121" i="8" s="1"/>
  <c r="BJ120" i="8"/>
  <c r="CX120" i="8" s="1"/>
  <c r="CB122" i="8"/>
  <c r="BV119" i="8"/>
  <c r="O119" i="8"/>
  <c r="P120" i="8" s="1"/>
  <c r="S118" i="8"/>
  <c r="R118" i="8"/>
  <c r="T118" i="8" s="1"/>
  <c r="I117" i="8"/>
  <c r="H117" i="8"/>
  <c r="BA117" i="8" s="1"/>
  <c r="F119" i="8"/>
  <c r="AQ120" i="8" l="1"/>
  <c r="DP120" i="8" s="1"/>
  <c r="AI120" i="8"/>
  <c r="CZ120" i="8"/>
  <c r="AS121" i="8"/>
  <c r="DA121" i="8"/>
  <c r="DM122" i="8"/>
  <c r="Y121" i="8"/>
  <c r="AG119" i="8"/>
  <c r="DN119" i="8" s="1"/>
  <c r="AM118" i="8"/>
  <c r="AL118" i="8"/>
  <c r="AN118" i="8" s="1"/>
  <c r="Z90" i="8"/>
  <c r="AC89" i="8"/>
  <c r="AB89" i="8"/>
  <c r="AD89" i="8" s="1"/>
  <c r="BX120" i="8"/>
  <c r="BY121" i="8"/>
  <c r="AT120" i="8"/>
  <c r="AW119" i="8"/>
  <c r="AV119" i="8"/>
  <c r="AX119" i="8" s="1"/>
  <c r="M119" i="8"/>
  <c r="DJ119" i="8" s="1"/>
  <c r="CE124" i="8"/>
  <c r="AP124" i="8" s="1"/>
  <c r="BM122" i="8"/>
  <c r="CD123" i="8"/>
  <c r="AF123" i="8" s="1"/>
  <c r="AH123" i="8" s="1"/>
  <c r="BL121" i="8"/>
  <c r="BK122" i="8"/>
  <c r="CY122" i="8" s="1"/>
  <c r="CC124" i="8"/>
  <c r="V123" i="8"/>
  <c r="X123" i="8" s="1"/>
  <c r="DK123" i="8" s="1"/>
  <c r="BW121" i="8"/>
  <c r="BV120" i="8"/>
  <c r="O120" i="8"/>
  <c r="BJ121" i="8"/>
  <c r="CX121" i="8" s="1"/>
  <c r="CB123" i="8"/>
  <c r="L122" i="8"/>
  <c r="N122" i="8" s="1"/>
  <c r="DI122" i="8" s="1"/>
  <c r="I118" i="8"/>
  <c r="H118" i="8"/>
  <c r="F120" i="8"/>
  <c r="R119" i="8"/>
  <c r="T119" i="8" s="1"/>
  <c r="S119" i="8"/>
  <c r="J117" i="8"/>
  <c r="AI121" i="8" l="1"/>
  <c r="CZ121" i="8"/>
  <c r="AS122" i="8"/>
  <c r="DA122" i="8"/>
  <c r="DM123" i="8"/>
  <c r="AM119" i="8"/>
  <c r="AL119" i="8"/>
  <c r="AN119" i="8" s="1"/>
  <c r="Y122" i="8"/>
  <c r="AJ120" i="8"/>
  <c r="AM120" i="8" s="1"/>
  <c r="M120" i="8"/>
  <c r="P121" i="8"/>
  <c r="AQ121" i="8"/>
  <c r="DP121" i="8" s="1"/>
  <c r="AG120" i="8"/>
  <c r="DN120" i="8" s="1"/>
  <c r="W90" i="8"/>
  <c r="DL90" i="8" s="1"/>
  <c r="BX121" i="8"/>
  <c r="BY122" i="8"/>
  <c r="AW120" i="8"/>
  <c r="AT121" i="8"/>
  <c r="AV120" i="8"/>
  <c r="AX120" i="8" s="1"/>
  <c r="AJ121" i="8"/>
  <c r="DJ120" i="8"/>
  <c r="CE125" i="8"/>
  <c r="AP125" i="8" s="1"/>
  <c r="BM123" i="8"/>
  <c r="CD124" i="8"/>
  <c r="AF124" i="8" s="1"/>
  <c r="AH124" i="8" s="1"/>
  <c r="BL122" i="8"/>
  <c r="J118" i="8"/>
  <c r="BW122" i="8"/>
  <c r="CC125" i="8"/>
  <c r="V124" i="8"/>
  <c r="X124" i="8" s="1"/>
  <c r="DK124" i="8" s="1"/>
  <c r="BK123" i="8"/>
  <c r="CY123" i="8" s="1"/>
  <c r="L123" i="8"/>
  <c r="N123" i="8" s="1"/>
  <c r="DI123" i="8" s="1"/>
  <c r="BJ122" i="8"/>
  <c r="CX122" i="8" s="1"/>
  <c r="CB124" i="8"/>
  <c r="O121" i="8"/>
  <c r="BV121" i="8"/>
  <c r="I119" i="8"/>
  <c r="H119" i="8"/>
  <c r="F121" i="8"/>
  <c r="BA118" i="8"/>
  <c r="P122" i="8"/>
  <c r="AI122" i="8" l="1"/>
  <c r="CZ122" i="8"/>
  <c r="AS123" i="8"/>
  <c r="DA123" i="8"/>
  <c r="AL120" i="8"/>
  <c r="R120" i="8"/>
  <c r="T120" i="8" s="1"/>
  <c r="S120" i="8"/>
  <c r="AG121" i="8"/>
  <c r="DN121" i="8" s="1"/>
  <c r="AQ122" i="8"/>
  <c r="DP122" i="8" s="1"/>
  <c r="DM124" i="8"/>
  <c r="AN120" i="8"/>
  <c r="Y123" i="8"/>
  <c r="M121" i="8"/>
  <c r="Z91" i="8"/>
  <c r="AB90" i="8"/>
  <c r="AD90" i="8" s="1"/>
  <c r="AC90" i="8"/>
  <c r="BX122" i="8"/>
  <c r="BY123" i="8"/>
  <c r="AQ123" i="8" s="1"/>
  <c r="AJ122" i="8"/>
  <c r="AM121" i="8"/>
  <c r="AL121" i="8"/>
  <c r="AN121" i="8" s="1"/>
  <c r="AT122" i="8"/>
  <c r="AW121" i="8"/>
  <c r="AV121" i="8"/>
  <c r="AX121" i="8" s="1"/>
  <c r="DJ121" i="8"/>
  <c r="J119" i="8"/>
  <c r="CE126" i="8"/>
  <c r="AP126" i="8" s="1"/>
  <c r="BM124" i="8"/>
  <c r="BA119" i="8"/>
  <c r="CD125" i="8"/>
  <c r="AF125" i="8" s="1"/>
  <c r="AH125" i="8" s="1"/>
  <c r="BL123" i="8"/>
  <c r="BW123" i="8"/>
  <c r="CC126" i="8"/>
  <c r="V125" i="8"/>
  <c r="X125" i="8" s="1"/>
  <c r="DK125" i="8" s="1"/>
  <c r="BK124" i="8"/>
  <c r="CY124" i="8" s="1"/>
  <c r="L124" i="8"/>
  <c r="N124" i="8" s="1"/>
  <c r="DI124" i="8" s="1"/>
  <c r="CB125" i="8"/>
  <c r="BJ123" i="8"/>
  <c r="CX123" i="8" s="1"/>
  <c r="O122" i="8"/>
  <c r="P123" i="8" s="1"/>
  <c r="BV122" i="8"/>
  <c r="H120" i="8"/>
  <c r="I120" i="8"/>
  <c r="F122" i="8"/>
  <c r="R121" i="8"/>
  <c r="T121" i="8" s="1"/>
  <c r="S121" i="8"/>
  <c r="AI123" i="8" l="1"/>
  <c r="CZ123" i="8"/>
  <c r="AS124" i="8"/>
  <c r="DA124" i="8"/>
  <c r="DP123" i="8"/>
  <c r="BA120" i="8"/>
  <c r="DM125" i="8"/>
  <c r="Y124" i="8"/>
  <c r="AG122" i="8"/>
  <c r="DN122" i="8" s="1"/>
  <c r="W91" i="8"/>
  <c r="DL91" i="8" s="1"/>
  <c r="BX123" i="8"/>
  <c r="M122" i="8"/>
  <c r="DJ122" i="8" s="1"/>
  <c r="BY124" i="8"/>
  <c r="AV122" i="8"/>
  <c r="AT123" i="8"/>
  <c r="AX122" i="8"/>
  <c r="AW122" i="8"/>
  <c r="AJ123" i="8"/>
  <c r="AL122" i="8"/>
  <c r="AN122" i="8" s="1"/>
  <c r="CE127" i="8"/>
  <c r="AP127" i="8" s="1"/>
  <c r="BM125" i="8"/>
  <c r="CD126" i="8"/>
  <c r="AF126" i="8" s="1"/>
  <c r="AH126" i="8" s="1"/>
  <c r="BL124" i="8"/>
  <c r="J120" i="8"/>
  <c r="BW124" i="8"/>
  <c r="CC127" i="8"/>
  <c r="V126" i="8"/>
  <c r="X126" i="8" s="1"/>
  <c r="DK126" i="8" s="1"/>
  <c r="BK125" i="8"/>
  <c r="CY125" i="8" s="1"/>
  <c r="O123" i="8"/>
  <c r="BV123" i="8"/>
  <c r="L125" i="8"/>
  <c r="N125" i="8" s="1"/>
  <c r="DI125" i="8" s="1"/>
  <c r="BJ124" i="8"/>
  <c r="CX124" i="8" s="1"/>
  <c r="CB126" i="8"/>
  <c r="R122" i="8"/>
  <c r="S122" i="8"/>
  <c r="T122" i="8"/>
  <c r="P124" i="8"/>
  <c r="H121" i="8"/>
  <c r="I121" i="8"/>
  <c r="F123" i="8"/>
  <c r="AQ124" i="8" l="1"/>
  <c r="DP124" i="8" s="1"/>
  <c r="AI124" i="8"/>
  <c r="CZ124" i="8"/>
  <c r="AS125" i="8"/>
  <c r="DA125" i="8"/>
  <c r="DM126" i="8"/>
  <c r="Y125" i="8"/>
  <c r="AM122" i="8"/>
  <c r="AG123" i="8"/>
  <c r="DN123" i="8" s="1"/>
  <c r="Z92" i="8"/>
  <c r="AB91" i="8"/>
  <c r="AD91" i="8" s="1"/>
  <c r="AC91" i="8"/>
  <c r="BX124" i="8"/>
  <c r="BY125" i="8"/>
  <c r="M123" i="8"/>
  <c r="DJ123" i="8" s="1"/>
  <c r="AJ124" i="8"/>
  <c r="AM123" i="8"/>
  <c r="AL123" i="8"/>
  <c r="AN123" i="8" s="1"/>
  <c r="AV123" i="8"/>
  <c r="AX123" i="8" s="1"/>
  <c r="AT124" i="8"/>
  <c r="AW123" i="8"/>
  <c r="J121" i="8"/>
  <c r="CE128" i="8"/>
  <c r="AP128" i="8" s="1"/>
  <c r="BM126" i="8"/>
  <c r="BA121" i="8"/>
  <c r="CD127" i="8"/>
  <c r="AF127" i="8" s="1"/>
  <c r="AH127" i="8" s="1"/>
  <c r="BL125" i="8"/>
  <c r="BW125" i="8"/>
  <c r="BK126" i="8"/>
  <c r="CY126" i="8" s="1"/>
  <c r="V127" i="8"/>
  <c r="X127" i="8" s="1"/>
  <c r="DK127" i="8" s="1"/>
  <c r="CC128" i="8"/>
  <c r="O124" i="8"/>
  <c r="BV124" i="8"/>
  <c r="L126" i="8"/>
  <c r="N126" i="8" s="1"/>
  <c r="DI126" i="8" s="1"/>
  <c r="BJ125" i="8"/>
  <c r="CX125" i="8" s="1"/>
  <c r="CB127" i="8"/>
  <c r="H122" i="8"/>
  <c r="J122" i="8" s="1"/>
  <c r="I122" i="8"/>
  <c r="F124" i="8"/>
  <c r="R123" i="8"/>
  <c r="T123" i="8" s="1"/>
  <c r="S123" i="8"/>
  <c r="P125" i="8"/>
  <c r="AS126" i="8" l="1"/>
  <c r="DA126" i="8"/>
  <c r="AI125" i="8"/>
  <c r="CZ125" i="8"/>
  <c r="AG124" i="8"/>
  <c r="DN124" i="8" s="1"/>
  <c r="DM127" i="8"/>
  <c r="Y126" i="8"/>
  <c r="M124" i="8"/>
  <c r="DJ124" i="8" s="1"/>
  <c r="AQ125" i="8"/>
  <c r="DP125" i="8" s="1"/>
  <c r="W92" i="8"/>
  <c r="DL92" i="8" s="1"/>
  <c r="BX125" i="8"/>
  <c r="BY126" i="8"/>
  <c r="AQ126" i="8" s="1"/>
  <c r="AV124" i="8"/>
  <c r="AX124" i="8" s="1"/>
  <c r="AW124" i="8"/>
  <c r="AT125" i="8"/>
  <c r="AJ125" i="8"/>
  <c r="CE129" i="8"/>
  <c r="AP129" i="8" s="1"/>
  <c r="BM127" i="8"/>
  <c r="BL126" i="8"/>
  <c r="CD128" i="8"/>
  <c r="AF128" i="8" s="1"/>
  <c r="AH128" i="8" s="1"/>
  <c r="CC129" i="8"/>
  <c r="BK127" i="8"/>
  <c r="CY127" i="8" s="1"/>
  <c r="V128" i="8"/>
  <c r="X128" i="8" s="1"/>
  <c r="DK128" i="8" s="1"/>
  <c r="BW126" i="8"/>
  <c r="O125" i="8"/>
  <c r="P126" i="8" s="1"/>
  <c r="BV125" i="8"/>
  <c r="L127" i="8"/>
  <c r="N127" i="8" s="1"/>
  <c r="DI127" i="8" s="1"/>
  <c r="BJ126" i="8"/>
  <c r="CX126" i="8" s="1"/>
  <c r="CB128" i="8"/>
  <c r="S124" i="8"/>
  <c r="R124" i="8"/>
  <c r="T124" i="8" s="1"/>
  <c r="H123" i="8"/>
  <c r="BA123" i="8" s="1"/>
  <c r="I123" i="8"/>
  <c r="F125" i="8"/>
  <c r="BA122" i="8"/>
  <c r="AG125" i="8" l="1"/>
  <c r="DN125" i="8" s="1"/>
  <c r="AI126" i="8"/>
  <c r="CZ126" i="8"/>
  <c r="AS127" i="8"/>
  <c r="DA127" i="8"/>
  <c r="DP126" i="8"/>
  <c r="AM124" i="8"/>
  <c r="DM128" i="8"/>
  <c r="Y127" i="8"/>
  <c r="AL124" i="8"/>
  <c r="AN124" i="8" s="1"/>
  <c r="DB22" i="8"/>
  <c r="DE19" i="8"/>
  <c r="J123" i="8"/>
  <c r="Z93" i="8"/>
  <c r="AB92" i="8"/>
  <c r="AD92" i="8" s="1"/>
  <c r="AC92" i="8"/>
  <c r="BX126" i="8"/>
  <c r="M125" i="8"/>
  <c r="BY127" i="8"/>
  <c r="AW125" i="8"/>
  <c r="AV125" i="8"/>
  <c r="AT126" i="8"/>
  <c r="AX125" i="8"/>
  <c r="AM125" i="8"/>
  <c r="AJ126" i="8"/>
  <c r="AL125" i="8"/>
  <c r="AN125" i="8" s="1"/>
  <c r="DJ125" i="8"/>
  <c r="BM128" i="8"/>
  <c r="BM129" i="8"/>
  <c r="BL127" i="8"/>
  <c r="CD129" i="8"/>
  <c r="AF129" i="8" s="1"/>
  <c r="BK128" i="8"/>
  <c r="CY128" i="8" s="1"/>
  <c r="V129" i="8"/>
  <c r="X129" i="8" s="1"/>
  <c r="DK129" i="8" s="1"/>
  <c r="BK129" i="8"/>
  <c r="CY129" i="8" s="1"/>
  <c r="BW127" i="8"/>
  <c r="O126" i="8"/>
  <c r="P127" i="8" s="1"/>
  <c r="BV126" i="8"/>
  <c r="BJ127" i="8"/>
  <c r="CX127" i="8" s="1"/>
  <c r="CB129" i="8"/>
  <c r="L128" i="8"/>
  <c r="N128" i="8" s="1"/>
  <c r="DI128" i="8" s="1"/>
  <c r="I124" i="8"/>
  <c r="H124" i="8"/>
  <c r="J124" i="8" s="1"/>
  <c r="F126" i="8"/>
  <c r="BA124" i="8"/>
  <c r="S125" i="8"/>
  <c r="R125" i="8"/>
  <c r="T125" i="8" s="1"/>
  <c r="AI127" i="8" l="1"/>
  <c r="CZ127" i="8"/>
  <c r="AS128" i="8"/>
  <c r="DA128" i="8"/>
  <c r="AS129" i="8"/>
  <c r="DA129" i="8"/>
  <c r="Y129" i="8"/>
  <c r="Y128" i="8"/>
  <c r="AH129" i="8"/>
  <c r="DE18" i="8"/>
  <c r="AG126" i="8"/>
  <c r="DN126" i="8" s="1"/>
  <c r="AQ127" i="8"/>
  <c r="DP127" i="8" s="1"/>
  <c r="W93" i="8"/>
  <c r="DL93" i="8" s="1"/>
  <c r="BX127" i="8"/>
  <c r="AG127" i="8" s="1"/>
  <c r="BY128" i="8"/>
  <c r="BY129" i="8"/>
  <c r="M126" i="8"/>
  <c r="DJ126" i="8" s="1"/>
  <c r="AL126" i="8"/>
  <c r="AN126" i="8" s="1"/>
  <c r="AJ127" i="8"/>
  <c r="AM126" i="8"/>
  <c r="AT127" i="8"/>
  <c r="AW126" i="8"/>
  <c r="AV126" i="8"/>
  <c r="AX126" i="8" s="1"/>
  <c r="BL128" i="8"/>
  <c r="BL129" i="8"/>
  <c r="BW129" i="8"/>
  <c r="BW128" i="8"/>
  <c r="DB24" i="8"/>
  <c r="DE17" i="8"/>
  <c r="L129" i="8"/>
  <c r="N129" i="8" s="1"/>
  <c r="DI129" i="8" s="1"/>
  <c r="BJ129" i="8"/>
  <c r="CX129" i="8" s="1"/>
  <c r="BJ128" i="8"/>
  <c r="CX128" i="8" s="1"/>
  <c r="O127" i="8"/>
  <c r="P128" i="8" s="1"/>
  <c r="BV127" i="8"/>
  <c r="R126" i="8"/>
  <c r="T126" i="8" s="1"/>
  <c r="S126" i="8"/>
  <c r="I125" i="8"/>
  <c r="H125" i="8"/>
  <c r="BA125" i="8" s="1"/>
  <c r="F127" i="8"/>
  <c r="AQ128" i="8" l="1"/>
  <c r="AI129" i="8"/>
  <c r="CZ129" i="8"/>
  <c r="AI128" i="8"/>
  <c r="CZ128" i="8"/>
  <c r="DP128" i="8"/>
  <c r="DN127" i="8"/>
  <c r="DM129" i="8"/>
  <c r="DB16" i="8" s="1"/>
  <c r="AQ129" i="8"/>
  <c r="Z94" i="8"/>
  <c r="AC93" i="8"/>
  <c r="AB93" i="8"/>
  <c r="AD93" i="8" s="1"/>
  <c r="BX129" i="8"/>
  <c r="BX128" i="8"/>
  <c r="M127" i="8"/>
  <c r="AJ128" i="8"/>
  <c r="AL127" i="8"/>
  <c r="AN127" i="8" s="1"/>
  <c r="AM127" i="8"/>
  <c r="AV127" i="8"/>
  <c r="AX127" i="8" s="1"/>
  <c r="AT128" i="8"/>
  <c r="AW127" i="8"/>
  <c r="DJ127" i="8"/>
  <c r="J125" i="8"/>
  <c r="O128" i="8"/>
  <c r="P129" i="8" s="1"/>
  <c r="BV128" i="8"/>
  <c r="DB18" i="8"/>
  <c r="DE16" i="8"/>
  <c r="DB27" i="8" s="1"/>
  <c r="O129" i="8"/>
  <c r="BV129" i="8"/>
  <c r="H126" i="8"/>
  <c r="J126" i="8" s="1"/>
  <c r="I126" i="8"/>
  <c r="F128" i="8"/>
  <c r="S127" i="8"/>
  <c r="R127" i="8"/>
  <c r="T127" i="8" s="1"/>
  <c r="DP129" i="8" l="1"/>
  <c r="DD19" i="8" s="1"/>
  <c r="AG128" i="8"/>
  <c r="DN128" i="8" s="1"/>
  <c r="AG129" i="8"/>
  <c r="AJ129" i="8"/>
  <c r="W94" i="8"/>
  <c r="DL94" i="8" s="1"/>
  <c r="M128" i="8"/>
  <c r="DJ128" i="8" s="1"/>
  <c r="M129" i="8"/>
  <c r="AT129" i="8"/>
  <c r="AV128" i="8"/>
  <c r="AW128" i="8"/>
  <c r="AX128" i="8"/>
  <c r="H127" i="8"/>
  <c r="BA127" i="8" s="1"/>
  <c r="I127" i="8"/>
  <c r="J127" i="8"/>
  <c r="F129" i="8"/>
  <c r="BA126" i="8"/>
  <c r="R128" i="8"/>
  <c r="S128" i="8"/>
  <c r="T128" i="8"/>
  <c r="DN129" i="8" l="1"/>
  <c r="DD18" i="8" s="1"/>
  <c r="AM128" i="8"/>
  <c r="AM129" i="8" s="1"/>
  <c r="N21" i="8" s="1"/>
  <c r="DJ129" i="8"/>
  <c r="DD16" i="8" s="1"/>
  <c r="AL128" i="8"/>
  <c r="AN128" i="8" s="1"/>
  <c r="Z95" i="8"/>
  <c r="AC94" i="8"/>
  <c r="AB94" i="8"/>
  <c r="AD94" i="8" s="1"/>
  <c r="AV129" i="8"/>
  <c r="AX129" i="8" s="1"/>
  <c r="AW129" i="8"/>
  <c r="N22" i="8" s="1"/>
  <c r="AL129" i="8"/>
  <c r="I128" i="8"/>
  <c r="H128" i="8"/>
  <c r="BA128" i="8" s="1"/>
  <c r="S129" i="8"/>
  <c r="N19" i="8" s="1"/>
  <c r="D29" i="8" s="1"/>
  <c r="R129" i="8"/>
  <c r="T129" i="8" s="1"/>
  <c r="AN129" i="8" l="1"/>
  <c r="H21" i="8" s="1"/>
  <c r="H19" i="8"/>
  <c r="W95" i="8"/>
  <c r="DL95" i="8" s="1"/>
  <c r="H22" i="8"/>
  <c r="J128" i="8"/>
  <c r="H129" i="8"/>
  <c r="BA129" i="8" s="1"/>
  <c r="I129" i="8"/>
  <c r="N18" i="8" l="1"/>
  <c r="D28" i="8" s="1"/>
  <c r="Z96" i="8"/>
  <c r="AB95" i="8"/>
  <c r="AD95" i="8" s="1"/>
  <c r="AC95" i="8"/>
  <c r="J129" i="8"/>
  <c r="W96" i="8" l="1"/>
  <c r="DL96" i="8" s="1"/>
  <c r="Z97" i="8" l="1"/>
  <c r="AC96" i="8"/>
  <c r="AB96" i="8"/>
  <c r="AD96" i="8" s="1"/>
  <c r="W97" i="8" l="1"/>
  <c r="DL97" i="8" s="1"/>
  <c r="Z98" i="8" l="1"/>
  <c r="AC97" i="8"/>
  <c r="AB97" i="8"/>
  <c r="AD97" i="8" s="1"/>
  <c r="W98" i="8" l="1"/>
  <c r="DL98" i="8" s="1"/>
  <c r="Z99" i="8" l="1"/>
  <c r="AC98" i="8"/>
  <c r="AB98" i="8"/>
  <c r="AD98" i="8" s="1"/>
  <c r="W99" i="8" l="1"/>
  <c r="DL99" i="8" s="1"/>
  <c r="Z100" i="8" l="1"/>
  <c r="AC99" i="8"/>
  <c r="AB99" i="8"/>
  <c r="AD99" i="8" s="1"/>
  <c r="W100" i="8" l="1"/>
  <c r="DL100" i="8" s="1"/>
  <c r="Z101" i="8" l="1"/>
  <c r="AC100" i="8"/>
  <c r="AB100" i="8"/>
  <c r="AD100" i="8" s="1"/>
  <c r="W101" i="8" l="1"/>
  <c r="DL101" i="8" s="1"/>
  <c r="Z102" i="8" l="1"/>
  <c r="AB101" i="8"/>
  <c r="AC101" i="8"/>
  <c r="AD101" i="8"/>
  <c r="W102" i="8" l="1"/>
  <c r="DL102" i="8" s="1"/>
  <c r="Z103" i="8" l="1"/>
  <c r="AB102" i="8"/>
  <c r="AD102" i="8"/>
  <c r="AC102" i="8"/>
  <c r="W103" i="8" l="1"/>
  <c r="DL103" i="8" s="1"/>
  <c r="Z104" i="8" l="1"/>
  <c r="AC103" i="8"/>
  <c r="AB103" i="8"/>
  <c r="AD103" i="8" s="1"/>
  <c r="W104" i="8" l="1"/>
  <c r="DL104" i="8" s="1"/>
  <c r="Z105" i="8" l="1"/>
  <c r="AC104" i="8"/>
  <c r="AB104" i="8"/>
  <c r="AD104" i="8" s="1"/>
  <c r="W105" i="8" l="1"/>
  <c r="DL105" i="8" s="1"/>
  <c r="Z106" i="8" l="1"/>
  <c r="AB105" i="8"/>
  <c r="AD105" i="8" s="1"/>
  <c r="AC105" i="8"/>
  <c r="W106" i="8" l="1"/>
  <c r="DL106" i="8" s="1"/>
  <c r="Z107" i="8" l="1"/>
  <c r="AB106" i="8"/>
  <c r="AD106" i="8"/>
  <c r="AC106" i="8"/>
  <c r="W107" i="8" l="1"/>
  <c r="DL107" i="8" s="1"/>
  <c r="Z108" i="8" l="1"/>
  <c r="AB107" i="8"/>
  <c r="AD107" i="8" s="1"/>
  <c r="AC107" i="8"/>
  <c r="W108" i="8" l="1"/>
  <c r="DL108" i="8" s="1"/>
  <c r="Z109" i="8" l="1"/>
  <c r="AC108" i="8"/>
  <c r="AB108" i="8"/>
  <c r="AD108" i="8" s="1"/>
  <c r="W109" i="8" l="1"/>
  <c r="DL109" i="8" s="1"/>
  <c r="Z110" i="8" l="1"/>
  <c r="AB109" i="8"/>
  <c r="AD109" i="8" s="1"/>
  <c r="AC109" i="8"/>
  <c r="W110" i="8" l="1"/>
  <c r="DL110" i="8" s="1"/>
  <c r="Z111" i="8" l="1"/>
  <c r="AB110" i="8"/>
  <c r="AD110" i="8" s="1"/>
  <c r="AC110" i="8"/>
  <c r="W111" i="8" l="1"/>
  <c r="DL111" i="8" s="1"/>
  <c r="Z112" i="8" l="1"/>
  <c r="AC111" i="8"/>
  <c r="AB111" i="8"/>
  <c r="AD111" i="8" s="1"/>
  <c r="W112" i="8" l="1"/>
  <c r="DL112" i="8" s="1"/>
  <c r="Z113" i="8" l="1"/>
  <c r="AB112" i="8"/>
  <c r="AD112" i="8" s="1"/>
  <c r="AC112" i="8"/>
  <c r="W113" i="8" l="1"/>
  <c r="DL113" i="8" s="1"/>
  <c r="Z114" i="8" l="1"/>
  <c r="AC113" i="8"/>
  <c r="AB113" i="8"/>
  <c r="AD113" i="8" s="1"/>
  <c r="W114" i="8" l="1"/>
  <c r="DL114" i="8" s="1"/>
  <c r="Z115" i="8" l="1"/>
  <c r="AC114" i="8"/>
  <c r="AB114" i="8"/>
  <c r="AD114" i="8" s="1"/>
  <c r="W115" i="8" l="1"/>
  <c r="DL115" i="8" s="1"/>
  <c r="Z116" i="8" l="1"/>
  <c r="AC115" i="8"/>
  <c r="AB115" i="8"/>
  <c r="AD115" i="8" s="1"/>
  <c r="W116" i="8" l="1"/>
  <c r="DL116" i="8" s="1"/>
  <c r="Z117" i="8" l="1"/>
  <c r="AC116" i="8"/>
  <c r="AB116" i="8"/>
  <c r="AD116" i="8" s="1"/>
  <c r="W117" i="8" l="1"/>
  <c r="DL117" i="8" s="1"/>
  <c r="Z118" i="8" l="1"/>
  <c r="AC117" i="8"/>
  <c r="AB117" i="8"/>
  <c r="AD117" i="8" s="1"/>
  <c r="W118" i="8" l="1"/>
  <c r="DL118" i="8" s="1"/>
  <c r="Z119" i="8" l="1"/>
  <c r="AC118" i="8"/>
  <c r="AB118" i="8"/>
  <c r="AD118" i="8" s="1"/>
  <c r="W119" i="8" l="1"/>
  <c r="DL119" i="8" s="1"/>
  <c r="Z120" i="8" l="1"/>
  <c r="AB119" i="8"/>
  <c r="AD119" i="8" s="1"/>
  <c r="AC119" i="8"/>
  <c r="W120" i="8" l="1"/>
  <c r="DL120" i="8" s="1"/>
  <c r="Z121" i="8" l="1"/>
  <c r="AB120" i="8"/>
  <c r="AD120" i="8" s="1"/>
  <c r="AC120" i="8"/>
  <c r="W121" i="8" l="1"/>
  <c r="DL121" i="8" s="1"/>
  <c r="Z122" i="8" l="1"/>
  <c r="AC121" i="8"/>
  <c r="AB121" i="8"/>
  <c r="AD121" i="8" s="1"/>
  <c r="W122" i="8" l="1"/>
  <c r="DL122" i="8" s="1"/>
  <c r="Z123" i="8" l="1"/>
  <c r="AC122" i="8"/>
  <c r="AB122" i="8"/>
  <c r="AD122" i="8" s="1"/>
  <c r="W123" i="8" l="1"/>
  <c r="DL123" i="8" s="1"/>
  <c r="Z124" i="8" l="1"/>
  <c r="AC123" i="8"/>
  <c r="AB123" i="8"/>
  <c r="AD123" i="8" s="1"/>
  <c r="W124" i="8" l="1"/>
  <c r="DL124" i="8" s="1"/>
  <c r="Z125" i="8" l="1"/>
  <c r="AC124" i="8"/>
  <c r="AB124" i="8"/>
  <c r="AD124" i="8" s="1"/>
  <c r="W125" i="8" l="1"/>
  <c r="DL125" i="8" s="1"/>
  <c r="Z126" i="8" l="1"/>
  <c r="AC125" i="8"/>
  <c r="AB125" i="8"/>
  <c r="AD125" i="8" s="1"/>
  <c r="W126" i="8" l="1"/>
  <c r="DL126" i="8" s="1"/>
  <c r="Z127" i="8" l="1"/>
  <c r="AC126" i="8"/>
  <c r="AB126" i="8"/>
  <c r="AD126" i="8" s="1"/>
  <c r="W127" i="8" l="1"/>
  <c r="DL127" i="8" s="1"/>
  <c r="Z128" i="8" l="1"/>
  <c r="AB127" i="8"/>
  <c r="AD127" i="8" s="1"/>
  <c r="AC127" i="8"/>
  <c r="W128" i="8" l="1"/>
  <c r="DL128" i="8" s="1"/>
  <c r="Z129" i="8" l="1"/>
  <c r="AC128" i="8"/>
  <c r="AB128" i="8"/>
  <c r="AD128" i="8" s="1"/>
  <c r="W129" i="8" l="1"/>
  <c r="DL129" i="8" s="1"/>
  <c r="DD17" i="8" s="1"/>
  <c r="DB26" i="8" s="1"/>
  <c r="AC129" i="8" l="1"/>
  <c r="N20" i="8" s="1"/>
  <c r="AB129" i="8"/>
  <c r="AD129" i="8" s="1"/>
  <c r="H24" i="8" s="1"/>
  <c r="H20" i="8" l="1"/>
  <c r="G24" i="8" s="1"/>
  <c r="D30" i="8" l="1"/>
  <c r="I24" i="8"/>
  <c r="DB15" i="8" s="1"/>
</calcChain>
</file>

<file path=xl/sharedStrings.xml><?xml version="1.0" encoding="utf-8"?>
<sst xmlns="http://schemas.openxmlformats.org/spreadsheetml/2006/main" count="565" uniqueCount="278">
  <si>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</si>
  <si>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</si>
  <si>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</si>
  <si>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</si>
  <si>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</si>
  <si>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</si>
  <si>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</si>
  <si>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</si>
  <si>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</si>
  <si>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</si>
  <si>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</si>
  <si>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</si>
  <si>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</si>
  <si>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</si>
  <si>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</si>
  <si>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</si>
  <si>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</si>
  <si>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</si>
  <si>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</si>
  <si>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</si>
  <si>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</si>
  <si>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</si>
  <si>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</si>
  <si>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</si>
  <si>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</si>
  <si>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</si>
  <si>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</si>
  <si>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</si>
  <si>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</si>
  <si>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</si>
  <si>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</si>
  <si>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</si>
  <si>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</si>
  <si>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</si>
  <si>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</si>
  <si>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</si>
  <si>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</si>
  <si>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</si>
  <si>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</si>
  <si>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</si>
  <si>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</si>
  <si>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</si>
  <si>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</si>
  <si>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</si>
  <si>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</si>
  <si>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</si>
  <si>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Calculation</t>
  </si>
  <si>
    <t>n</t>
  </si>
  <si>
    <t>t-value</t>
  </si>
  <si>
    <t>Size (n)</t>
  </si>
  <si>
    <t>Size (N)</t>
  </si>
  <si>
    <t>Requirement</t>
  </si>
  <si>
    <t>Met?</t>
  </si>
  <si>
    <t>Fail?</t>
  </si>
  <si>
    <t>Pass?</t>
  </si>
  <si>
    <t>Maximum Tests:</t>
  </si>
  <si>
    <t>CO (N-met?):</t>
  </si>
  <si>
    <t>CO?</t>
  </si>
  <si>
    <t>Current PLT Test Status:</t>
  </si>
  <si>
    <t>CO - Calculations</t>
  </si>
  <si>
    <t>Large SI</t>
  </si>
  <si>
    <t>Small SI</t>
  </si>
  <si>
    <t>Notes: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</si>
  <si>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</si>
  <si>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</si>
  <si>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</si>
  <si>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</si>
  <si>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</si>
  <si>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</si>
  <si>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</si>
  <si>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</si>
  <si>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</si>
  <si>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</si>
  <si>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</si>
  <si>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</si>
  <si>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</si>
  <si>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</si>
  <si>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</si>
  <si>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</si>
  <si>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</si>
  <si>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</si>
  <si>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</si>
  <si>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</si>
  <si>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</si>
  <si>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</si>
  <si>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</si>
  <si>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</si>
  <si>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</si>
  <si>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</si>
  <si>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</si>
  <si>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</si>
  <si>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</si>
  <si>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</si>
  <si>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</si>
  <si>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</si>
  <si>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</si>
  <si>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</si>
  <si>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</si>
  <si>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</si>
  <si>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</si>
  <si>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</si>
  <si>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</si>
  <si>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</si>
  <si>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</si>
  <si>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</si>
  <si>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</si>
  <si>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</si>
  <si>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</si>
  <si>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</si>
  <si>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</si>
  <si>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</si>
  <si>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Test #</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</si>
  <si>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</si>
  <si>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</si>
  <si>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</si>
  <si>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</si>
  <si>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</si>
  <si>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</si>
  <si>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</si>
  <si>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</si>
  <si>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</si>
  <si>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</si>
  <si>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</si>
  <si>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</si>
  <si>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</si>
  <si>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</si>
  <si>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</si>
  <si>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</si>
  <si>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</si>
  <si>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</si>
  <si>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</si>
  <si>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</si>
  <si>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</si>
  <si>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</si>
  <si>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</si>
  <si>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</si>
  <si>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</si>
  <si>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</si>
  <si>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</si>
  <si>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</si>
  <si>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</si>
  <si>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</si>
  <si>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</si>
  <si>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</si>
  <si>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</si>
  <si>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 xml:space="preserve">Manufacturer Data Submission Template -- INSTRUCTIONS </t>
  </si>
  <si>
    <t>Basic Information</t>
  </si>
  <si>
    <t>Submission Date</t>
  </si>
  <si>
    <t>Calculated Results Data</t>
  </si>
  <si>
    <t>PASSING STATUS</t>
  </si>
  <si>
    <t>EPA</t>
  </si>
  <si>
    <t>APPROVED</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</si>
  <si>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</si>
  <si>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Environmental Protection Agency</t>
  </si>
  <si>
    <t>Pre-approved reduced sample size*:</t>
  </si>
  <si>
    <t>*If "Pre-approved reduced sample size" is left blank, minimum required sample size is</t>
  </si>
  <si>
    <r>
      <t xml:space="preserve">the lesser of one plus the </t>
    </r>
    <r>
      <rPr>
        <b/>
        <sz val="10"/>
        <color indexed="10"/>
        <rFont val="Arial"/>
        <family val="2"/>
      </rPr>
      <t xml:space="preserve">number of test periods </t>
    </r>
    <r>
      <rPr>
        <sz val="10"/>
        <color indexed="10"/>
        <rFont val="Arial"/>
        <family val="2"/>
      </rPr>
      <t>and</t>
    </r>
    <r>
      <rPr>
        <b/>
        <sz val="10"/>
        <color indexed="10"/>
        <rFont val="Arial"/>
        <family val="2"/>
      </rPr>
      <t xml:space="preserve"> 1% of the projected</t>
    </r>
  </si>
  <si>
    <r>
      <t xml:space="preserve">and </t>
    </r>
    <r>
      <rPr>
        <b/>
        <sz val="10"/>
        <color indexed="10"/>
        <rFont val="Arial"/>
        <family val="2"/>
      </rPr>
      <t>1% of projected production.</t>
    </r>
  </si>
  <si>
    <r>
      <rPr>
        <b/>
        <sz val="10"/>
        <color indexed="10"/>
        <rFont val="Arial"/>
        <family val="2"/>
      </rPr>
      <t>production</t>
    </r>
    <r>
      <rPr>
        <sz val="10"/>
        <color indexed="10"/>
        <rFont val="Arial"/>
        <family val="2"/>
      </rPr>
      <t xml:space="preserve">. For carry-over families, it is the lesser of the </t>
    </r>
    <r>
      <rPr>
        <b/>
        <sz val="10"/>
        <color indexed="10"/>
        <rFont val="Arial"/>
        <family val="2"/>
      </rPr>
      <t xml:space="preserve">number of test periods </t>
    </r>
  </si>
  <si>
    <t>Manufacturer Production Line Testing Report for Marine Compression Ignition Engines</t>
  </si>
  <si>
    <t>Tier:</t>
  </si>
  <si>
    <t>Category:</t>
  </si>
  <si>
    <t>Fuel Type</t>
  </si>
  <si>
    <t>Fuel Type:</t>
  </si>
  <si>
    <t>Recreational</t>
  </si>
  <si>
    <t>Commercial</t>
  </si>
  <si>
    <t>Tier 2</t>
  </si>
  <si>
    <t>Tier 3</t>
  </si>
  <si>
    <t>Tier 4</t>
  </si>
  <si>
    <t>Category 1</t>
  </si>
  <si>
    <t>Category 2</t>
  </si>
  <si>
    <t>Diesel</t>
  </si>
  <si>
    <t>Natural Gas</t>
  </si>
  <si>
    <t>Alcohol</t>
  </si>
  <si>
    <t>Category</t>
  </si>
  <si>
    <t>Tier</t>
  </si>
  <si>
    <t>Rec/Comm</t>
  </si>
  <si>
    <t>Recreational/Commercial?</t>
  </si>
  <si>
    <t>PM</t>
  </si>
  <si>
    <t>NOx</t>
  </si>
  <si>
    <t>NOx Emission Limit/FEL</t>
  </si>
  <si>
    <t>NOx Det. Factor</t>
  </si>
  <si>
    <t>NOx Det. Factor Type</t>
  </si>
  <si>
    <t>HC Emission Limit/FEL</t>
  </si>
  <si>
    <t>HC Det. Factor</t>
  </si>
  <si>
    <t>HC Det. Factor Type</t>
  </si>
  <si>
    <t>PM Emission Limit/FEL</t>
  </si>
  <si>
    <t>PM Det. Factor</t>
  </si>
  <si>
    <t>PM Det. Factor Type</t>
  </si>
  <si>
    <t>Result Type</t>
  </si>
  <si>
    <t>Combined HC+NOx?</t>
  </si>
  <si>
    <t>Yes</t>
  </si>
  <si>
    <t>No</t>
  </si>
  <si>
    <t xml:space="preserve">final </t>
  </si>
  <si>
    <t>PM (passing status?)</t>
  </si>
  <si>
    <t>HC (passing status?)</t>
  </si>
  <si>
    <t>NOx (passing status?)</t>
  </si>
  <si>
    <t>PM (N-met?):</t>
  </si>
  <si>
    <t>HC (N-met?):</t>
  </si>
  <si>
    <t>NOx (N-met?):</t>
  </si>
  <si>
    <t>HC+NOx?</t>
  </si>
  <si>
    <t>NOx?</t>
  </si>
  <si>
    <t>PM?</t>
  </si>
  <si>
    <t>Data Exists</t>
  </si>
  <si>
    <t>PM - Calculations</t>
  </si>
  <si>
    <t>HC - Calculations</t>
  </si>
  <si>
    <t>NOx - Calculations</t>
  </si>
  <si>
    <t>Proj Ann Prod Vol</t>
  </si>
  <si>
    <t># of test periods</t>
  </si>
  <si>
    <t>carry over</t>
  </si>
  <si>
    <t>HC+Nox</t>
  </si>
  <si>
    <t>Nox</t>
  </si>
  <si>
    <t>PM Test #</t>
  </si>
  <si>
    <t>HC Test #</t>
  </si>
  <si>
    <t>t-value PM</t>
  </si>
  <si>
    <t>t-value HC</t>
  </si>
  <si>
    <t>t-value NOx</t>
  </si>
  <si>
    <t>PM Binary</t>
  </si>
  <si>
    <t>HC Binary</t>
  </si>
  <si>
    <t>NOx Binary</t>
  </si>
  <si>
    <t>Combined HC+Nox?</t>
  </si>
  <si>
    <t>mean result</t>
  </si>
  <si>
    <t>req sample size</t>
  </si>
  <si>
    <t>final, include, valid</t>
  </si>
  <si>
    <t>NOx Test #</t>
  </si>
  <si>
    <t xml:space="preserve">CO </t>
  </si>
  <si>
    <t xml:space="preserve">HC </t>
  </si>
  <si>
    <t>req sample</t>
  </si>
  <si>
    <t>NOX</t>
  </si>
  <si>
    <t>HC and Nox data</t>
  </si>
  <si>
    <t xml:space="preserve">Now checks </t>
  </si>
  <si>
    <t>if both</t>
  </si>
  <si>
    <t>ok for HC+Nox</t>
  </si>
  <si>
    <t>if combined and both</t>
  </si>
  <si>
    <t>if combined and adds</t>
  </si>
  <si>
    <t>Engine Fam</t>
  </si>
  <si>
    <t>Uses FEL for HC+Nox</t>
  </si>
  <si>
    <t>Tests req</t>
  </si>
  <si>
    <t>Combined HC+Nox? Cat 3 correct</t>
  </si>
  <si>
    <t>Cat 3 causes Yes/No to be blank</t>
  </si>
  <si>
    <t>Combined HC+Nox</t>
  </si>
  <si>
    <t>corrected for Cat 3</t>
  </si>
  <si>
    <t>valid tests</t>
  </si>
  <si>
    <t>hc+nox</t>
  </si>
  <si>
    <t>co</t>
  </si>
  <si>
    <t>pm</t>
  </si>
  <si>
    <t>hc</t>
  </si>
  <si>
    <t>nox</t>
  </si>
  <si>
    <t>Projected Annual Production Volume - Engine Family:</t>
  </si>
  <si>
    <t>Approval Expires on</t>
  </si>
  <si>
    <t xml:space="preserve">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
</t>
  </si>
  <si>
    <t>Please provide any additional notes here.</t>
  </si>
  <si>
    <t>CO Emission Limit</t>
  </si>
  <si>
    <t>NOx+HC - Calculations</t>
  </si>
  <si>
    <t>NOx+HC</t>
  </si>
  <si>
    <t>NOx+HC (passing status?)</t>
  </si>
  <si>
    <t>NOx+HC (N-met?):</t>
  </si>
  <si>
    <t>Test Cycle</t>
  </si>
  <si>
    <t>1 (E3)</t>
  </si>
  <si>
    <t>2 (E5)</t>
  </si>
  <si>
    <t>3 (E2)</t>
  </si>
  <si>
    <t>4 (D2)</t>
  </si>
  <si>
    <t>5 (G2)</t>
  </si>
  <si>
    <t>6 (C1)</t>
  </si>
  <si>
    <t>O (other)</t>
  </si>
  <si>
    <t>Cycle</t>
  </si>
  <si>
    <t>Test Cycle Options</t>
  </si>
  <si>
    <t>1 = 4-Mode General Cycle (E3)</t>
  </si>
  <si>
    <t>2 = 5-Mode Recreational Cycle (E5)</t>
  </si>
  <si>
    <t>3 = 4-Mode Constant Speed Propulsion Cycle (E2)</t>
  </si>
  <si>
    <t>4 = 5-Mode Constant Speed Auxiliary Cycle (D2)</t>
  </si>
  <si>
    <t>5 = 6-Mode Variable Speed Auxiliary Cycle (G2)</t>
  </si>
  <si>
    <t>6 = 8-Mode Variable Speed Ausiliary Cycle (C1)</t>
  </si>
  <si>
    <t>O = Other</t>
  </si>
  <si>
    <t>EPA Form  5900-297</t>
  </si>
  <si>
    <t>OMB No. 2060-0641</t>
  </si>
  <si>
    <t>EPA Form 5900-297</t>
  </si>
  <si>
    <t>Version Number: 1.2  Last Revision: December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</si>
</sst>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m/d/yy;@"/>
    <numFmt numFmtId="165" formatCode="#,##0.0_);\(#,##0.0\)"/>
    <numFmt numFmtId="166" formatCode="#,##0.000"/>
    <numFmt numFmtId="167" formatCode="h:mm;@"/>
    <numFmt numFmtId="168" formatCode="0.0"/>
    <numFmt numFmtId="169" formatCode="0.000"/>
    <numFmt numFmtId="170" formatCode="#,##0.0"/>
    <numFmt numFmtId="171" formatCode="_(* #,##0_);_(* \(#,##0\);_(* &quot;-&quot;??_);_(@_)"/>
  </numFmts>
  <fonts count="63" x14ac:knownFonts="1">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
      <sz val="9"/>
      <name val="Arial"/>
      <family val="2"/>
    </font>
    <font>
      <i/>
      <sz val="10"/>
      <name val="Arial"/>
      <family val="2"/>
    </font>
    <font>
      <sz val="10"/>
      <name val="Calibri"/>
      <family val="2"/>
    </font>
    <font>
      <b/>
      <u/>
      <sz val="10"/>
      <name val="Arial"/>
      <family val="2"/>
    </font>
    <font>
      <sz val="8"/>
      <color rgb="FFCCFFCC"/>
      <name val="Arial"/>
      <family val="2"/>
    </font>
    <font>
      <sz val="11"/>
      <name val="Calibri"/>
      <family val="2"/>
    </font>
    <font>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4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5"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9" fillId="0" borderId="0"/>
    <xf numFmtId="0" fontId="9" fillId="0" borderId="0"/>
    <xf numFmtId="0" fontId="1"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43" fontId="62" fillId="0" borderId="0" applyFont="0" applyFill="0" applyBorder="0" applyAlignment="0" applyProtection="0"/>
  </cellStyleXfs>
  <cellXfs count="421">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8"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6"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7" fillId="24" borderId="0" xfId="0" applyFont="1" applyFill="1" applyBorder="1" applyAlignment="1"/>
    <xf numFmtId="14" fontId="0" fillId="25" borderId="0" xfId="0" applyNumberFormat="1" applyFill="1"/>
    <xf numFmtId="0" fontId="2" fillId="0" borderId="17" xfId="0" applyFont="1" applyFill="1" applyBorder="1" applyAlignment="1" applyProtection="1">
      <alignment horizontal="center"/>
      <protection locked="0"/>
    </xf>
    <xf numFmtId="0" fontId="2" fillId="0" borderId="16"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horizontal="left"/>
    </xf>
    <xf numFmtId="0" fontId="18" fillId="24" borderId="0" xfId="0" applyNumberFormat="1" applyFont="1" applyFill="1" applyBorder="1" applyAlignment="1" applyProtection="1">
      <protection locked="0"/>
    </xf>
    <xf numFmtId="0" fontId="2" fillId="24" borderId="0" xfId="0" applyFont="1" applyFill="1" applyAlignment="1"/>
    <xf numFmtId="0" fontId="19" fillId="0" borderId="0" xfId="0" applyFont="1" applyAlignment="1">
      <alignment horizontal="center"/>
    </xf>
    <xf numFmtId="0" fontId="9" fillId="0" borderId="0" xfId="0" applyFont="1"/>
    <xf numFmtId="0" fontId="0" fillId="25" borderId="0" xfId="0" applyFill="1" applyBorder="1"/>
    <xf numFmtId="0" fontId="9"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0" fillId="0" borderId="0" xfId="0" applyNumberFormat="1"/>
    <xf numFmtId="0" fontId="18" fillId="0" borderId="0" xfId="0" applyFont="1" applyProtection="1"/>
    <xf numFmtId="0" fontId="38" fillId="27" borderId="0" xfId="0" applyFont="1" applyFill="1" applyProtection="1"/>
    <xf numFmtId="0" fontId="18" fillId="0" borderId="0" xfId="0" applyFont="1" applyFill="1" applyProtection="1"/>
    <xf numFmtId="0" fontId="38" fillId="24" borderId="0" xfId="0" applyFont="1" applyFill="1" applyProtection="1"/>
    <xf numFmtId="0" fontId="42" fillId="28" borderId="0" xfId="0" applyFont="1" applyFill="1" applyProtection="1"/>
    <xf numFmtId="0" fontId="43" fillId="28" borderId="0" xfId="0" applyFont="1" applyFill="1" applyProtection="1"/>
    <xf numFmtId="0" fontId="38" fillId="28" borderId="0" xfId="0" applyFont="1" applyFill="1" applyProtection="1"/>
    <xf numFmtId="0" fontId="44" fillId="28" borderId="0" xfId="0" applyFont="1" applyFill="1" applyProtection="1"/>
    <xf numFmtId="22" fontId="44"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18" fillId="24" borderId="0" xfId="0" applyFont="1" applyFill="1" applyProtection="1"/>
    <xf numFmtId="0" fontId="3" fillId="24" borderId="0" xfId="0" applyFont="1" applyFill="1" applyBorder="1" applyAlignment="1">
      <alignment horizontal="center" wrapText="1"/>
    </xf>
    <xf numFmtId="0" fontId="9"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5"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2" fillId="28" borderId="0" xfId="0" applyFont="1" applyFill="1" applyAlignment="1" applyProtection="1"/>
    <xf numFmtId="0" fontId="12" fillId="24" borderId="0" xfId="0" applyFont="1" applyFill="1"/>
    <xf numFmtId="0" fontId="6" fillId="24" borderId="0" xfId="0" applyFont="1" applyFill="1"/>
    <xf numFmtId="22" fontId="0" fillId="24" borderId="0" xfId="0" applyNumberFormat="1" applyFill="1"/>
    <xf numFmtId="0" fontId="13" fillId="24" borderId="0" xfId="0" applyFont="1" applyFill="1"/>
    <xf numFmtId="0" fontId="4" fillId="24" borderId="0" xfId="0" applyFont="1" applyFill="1"/>
    <xf numFmtId="0" fontId="5" fillId="24" borderId="0" xfId="0" applyFont="1" applyFill="1"/>
    <xf numFmtId="4" fontId="2" fillId="24" borderId="0" xfId="0" applyNumberFormat="1" applyFont="1" applyFill="1" applyBorder="1" applyProtection="1"/>
    <xf numFmtId="0" fontId="0" fillId="24" borderId="0" xfId="0" applyFill="1" applyProtection="1"/>
    <xf numFmtId="0" fontId="3" fillId="24" borderId="10" xfId="0" applyFont="1" applyFill="1" applyBorder="1"/>
    <xf numFmtId="0" fontId="3" fillId="24" borderId="0"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0" fillId="29" borderId="20" xfId="0" applyFont="1" applyFill="1" applyBorder="1" applyAlignment="1"/>
    <xf numFmtId="0" fontId="48"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0" fillId="0" borderId="12" xfId="0" applyFont="1" applyFill="1" applyBorder="1" applyAlignment="1">
      <alignment horizontal="center"/>
    </xf>
    <xf numFmtId="0" fontId="11" fillId="0" borderId="12" xfId="0" applyFont="1" applyFill="1" applyBorder="1" applyAlignment="1">
      <alignment horizontal="center"/>
    </xf>
    <xf numFmtId="0" fontId="9" fillId="0" borderId="12" xfId="0" applyFont="1" applyFill="1" applyBorder="1"/>
    <xf numFmtId="0" fontId="9"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9" fillId="0" borderId="0" xfId="0" applyFont="1" applyFill="1" applyBorder="1"/>
    <xf numFmtId="0" fontId="49" fillId="0" borderId="0" xfId="0" applyFont="1" applyFill="1" applyBorder="1"/>
    <xf numFmtId="0" fontId="50" fillId="24" borderId="21" xfId="0" applyFont="1" applyFill="1" applyBorder="1" applyAlignment="1">
      <alignment horizontal="center"/>
    </xf>
    <xf numFmtId="0" fontId="50" fillId="24" borderId="22" xfId="0" applyFont="1" applyFill="1" applyBorder="1" applyAlignment="1">
      <alignment horizontal="center"/>
    </xf>
    <xf numFmtId="0" fontId="50" fillId="24" borderId="23" xfId="0" applyFont="1" applyFill="1" applyBorder="1" applyAlignment="1">
      <alignment horizontal="center"/>
    </xf>
    <xf numFmtId="0" fontId="52" fillId="0" borderId="12" xfId="0" applyFont="1" applyFill="1" applyBorder="1"/>
    <xf numFmtId="2" fontId="2" fillId="24" borderId="12" xfId="0" applyNumberFormat="1" applyFont="1" applyFill="1" applyBorder="1" applyAlignment="1" applyProtection="1">
      <alignment horizontal="center"/>
    </xf>
    <xf numFmtId="0" fontId="18" fillId="0" borderId="0" xfId="0" applyFont="1" applyProtection="1">
      <protection locked="0"/>
    </xf>
    <xf numFmtId="0" fontId="47" fillId="27" borderId="0" xfId="0" applyFont="1" applyFill="1" applyAlignment="1" applyProtection="1">
      <protection locked="0"/>
    </xf>
    <xf numFmtId="0" fontId="2" fillId="0" borderId="0" xfId="0" applyFont="1" applyProtection="1">
      <protection locked="0"/>
    </xf>
    <xf numFmtId="0" fontId="38" fillId="27" borderId="0" xfId="0" applyFont="1" applyFill="1" applyAlignment="1" applyProtection="1">
      <protection locked="0"/>
    </xf>
    <xf numFmtId="0" fontId="8" fillId="0" borderId="0" xfId="0" applyFont="1" applyFill="1" applyAlignment="1" applyProtection="1">
      <alignment horizontal="center"/>
      <protection locked="0"/>
    </xf>
    <xf numFmtId="0" fontId="8"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0" fillId="0" borderId="20" xfId="0" applyFill="1" applyBorder="1"/>
    <xf numFmtId="0" fontId="54" fillId="0" borderId="0" xfId="0" applyFont="1" applyFill="1" applyBorder="1"/>
    <xf numFmtId="0" fontId="2" fillId="0" borderId="12" xfId="38" applyNumberFormat="1" applyFont="1" applyFill="1" applyBorder="1" applyAlignment="1" applyProtection="1">
      <alignment horizontal="center"/>
      <protection locked="0"/>
    </xf>
    <xf numFmtId="0" fontId="52" fillId="0" borderId="0" xfId="0" applyFont="1" applyFill="1" applyBorder="1"/>
    <xf numFmtId="0" fontId="51" fillId="26" borderId="16" xfId="0" applyFont="1" applyFill="1" applyBorder="1" applyAlignment="1" applyProtection="1">
      <protection locked="0"/>
    </xf>
    <xf numFmtId="164" fontId="54" fillId="24" borderId="0" xfId="0" applyNumberFormat="1" applyFont="1" applyFill="1" applyAlignment="1"/>
    <xf numFmtId="164" fontId="55" fillId="24" borderId="0" xfId="0" applyNumberFormat="1" applyFont="1" applyFill="1" applyAlignment="1"/>
    <xf numFmtId="164" fontId="54" fillId="24" borderId="0" xfId="0" applyNumberFormat="1" applyFont="1" applyFill="1" applyBorder="1" applyAlignment="1"/>
    <xf numFmtId="0" fontId="3" fillId="24" borderId="0" xfId="0" applyFont="1" applyFill="1" applyBorder="1" applyAlignment="1">
      <alignment horizontal="left"/>
    </xf>
    <xf numFmtId="0" fontId="3" fillId="0" borderId="0" xfId="0" applyFont="1"/>
    <xf numFmtId="0" fontId="3" fillId="29" borderId="12" xfId="0" applyFont="1" applyFill="1" applyBorder="1" applyAlignment="1">
      <alignment horizontal="center" wrapText="1"/>
    </xf>
    <xf numFmtId="0" fontId="3" fillId="30" borderId="0" xfId="0" applyFont="1" applyFill="1" applyBorder="1" applyAlignment="1"/>
    <xf numFmtId="0" fontId="0" fillId="30" borderId="0" xfId="0" applyFill="1" applyAlignment="1"/>
    <xf numFmtId="0" fontId="38" fillId="27" borderId="0" xfId="0" applyFont="1" applyFill="1" applyAlignment="1" applyProtection="1"/>
    <xf numFmtId="0" fontId="41" fillId="27" borderId="0" xfId="0" applyFont="1" applyFill="1" applyAlignment="1" applyProtection="1"/>
    <xf numFmtId="0" fontId="39" fillId="27" borderId="0" xfId="0" applyFont="1" applyFill="1" applyAlignment="1" applyProtection="1"/>
    <xf numFmtId="0" fontId="40" fillId="27" borderId="0" xfId="0" applyFont="1" applyFill="1" applyAlignment="1" applyProtection="1"/>
    <xf numFmtId="0" fontId="0" fillId="0" borderId="16" xfId="0" applyBorder="1"/>
    <xf numFmtId="0" fontId="0" fillId="0" borderId="16" xfId="0" applyNumberFormat="1" applyBorder="1"/>
    <xf numFmtId="0" fontId="2" fillId="0" borderId="19" xfId="0" applyFont="1" applyBorder="1"/>
    <xf numFmtId="0" fontId="2" fillId="0" borderId="14" xfId="0" applyFont="1" applyBorder="1"/>
    <xf numFmtId="0" fontId="2" fillId="0" borderId="10" xfId="0" applyFont="1" applyBorder="1"/>
    <xf numFmtId="0" fontId="2" fillId="0" borderId="11" xfId="0" applyFont="1" applyBorder="1"/>
    <xf numFmtId="0" fontId="2" fillId="0" borderId="18" xfId="0" applyFont="1" applyBorder="1"/>
    <xf numFmtId="0" fontId="2" fillId="0" borderId="17" xfId="0" applyFont="1" applyBorder="1"/>
    <xf numFmtId="0" fontId="0" fillId="0" borderId="13" xfId="0" applyBorder="1"/>
    <xf numFmtId="0" fontId="0" fillId="0" borderId="24" xfId="0" applyBorder="1"/>
    <xf numFmtId="0" fontId="0" fillId="0" borderId="15" xfId="0" applyBorder="1"/>
    <xf numFmtId="0" fontId="9" fillId="0" borderId="13" xfId="0" applyFont="1" applyBorder="1"/>
    <xf numFmtId="0" fontId="9" fillId="0" borderId="24" xfId="0" applyFont="1" applyBorder="1"/>
    <xf numFmtId="0" fontId="9" fillId="0" borderId="15" xfId="0" applyFont="1" applyBorder="1"/>
    <xf numFmtId="0" fontId="9" fillId="0" borderId="19" xfId="0" applyFont="1" applyBorder="1"/>
    <xf numFmtId="0" fontId="9" fillId="0" borderId="10" xfId="0" applyFont="1" applyBorder="1"/>
    <xf numFmtId="0" fontId="9" fillId="0" borderId="18" xfId="0" applyFont="1" applyBorder="1"/>
    <xf numFmtId="38" fontId="9" fillId="0" borderId="14" xfId="0" applyNumberFormat="1" applyFont="1" applyBorder="1"/>
    <xf numFmtId="0" fontId="9" fillId="0" borderId="11" xfId="0" applyFont="1" applyBorder="1"/>
    <xf numFmtId="168" fontId="9" fillId="0" borderId="11" xfId="0" applyNumberFormat="1" applyFont="1" applyBorder="1"/>
    <xf numFmtId="1" fontId="9" fillId="0" borderId="11" xfId="0" applyNumberFormat="1" applyFont="1" applyBorder="1"/>
    <xf numFmtId="2" fontId="9" fillId="0" borderId="11" xfId="0" applyNumberFormat="1" applyFont="1" applyBorder="1"/>
    <xf numFmtId="14" fontId="9" fillId="0" borderId="11" xfId="0" applyNumberFormat="1" applyFont="1" applyBorder="1"/>
    <xf numFmtId="0" fontId="9" fillId="0" borderId="17" xfId="0" applyFont="1" applyBorder="1"/>
    <xf numFmtId="0" fontId="9" fillId="0" borderId="16" xfId="0" applyFont="1" applyBorder="1"/>
    <xf numFmtId="0" fontId="9" fillId="0" borderId="0" xfId="0" applyFont="1" applyAlignment="1" applyProtection="1">
      <alignment horizontal="center"/>
      <protection hidden="1"/>
    </xf>
    <xf numFmtId="0" fontId="2" fillId="0" borderId="19" xfId="0" applyFont="1" applyBorder="1" applyProtection="1">
      <protection hidden="1"/>
    </xf>
    <xf numFmtId="0" fontId="2" fillId="0" borderId="20" xfId="0" applyFont="1" applyBorder="1" applyProtection="1">
      <protection hidden="1"/>
    </xf>
    <xf numFmtId="0" fontId="2" fillId="0" borderId="14" xfId="0" applyFont="1" applyBorder="1" applyProtection="1">
      <protection hidden="1"/>
    </xf>
    <xf numFmtId="0" fontId="2" fillId="0" borderId="10" xfId="0" applyFont="1" applyBorder="1" applyProtection="1">
      <protection hidden="1"/>
    </xf>
    <xf numFmtId="0" fontId="2" fillId="0" borderId="0" xfId="0" applyFont="1" applyBorder="1" applyProtection="1">
      <protection hidden="1"/>
    </xf>
    <xf numFmtId="0" fontId="2" fillId="0" borderId="11" xfId="0" applyFont="1" applyBorder="1" applyProtection="1">
      <protection hidden="1"/>
    </xf>
    <xf numFmtId="0" fontId="2" fillId="0" borderId="18" xfId="0" applyFont="1" applyBorder="1" applyProtection="1">
      <protection hidden="1"/>
    </xf>
    <xf numFmtId="0" fontId="2" fillId="0" borderId="12" xfId="0" applyFont="1" applyBorder="1" applyProtection="1">
      <protection hidden="1"/>
    </xf>
    <xf numFmtId="0" fontId="2" fillId="0" borderId="17" xfId="0" applyFont="1" applyBorder="1" applyProtection="1">
      <protection hidden="1"/>
    </xf>
    <xf numFmtId="0" fontId="2" fillId="0" borderId="13" xfId="0" applyFont="1" applyBorder="1" applyProtection="1">
      <protection hidden="1"/>
    </xf>
    <xf numFmtId="0" fontId="2" fillId="0" borderId="24" xfId="0" applyFont="1" applyBorder="1" applyProtection="1">
      <protection hidden="1"/>
    </xf>
    <xf numFmtId="0" fontId="2" fillId="0" borderId="15" xfId="0" applyFont="1" applyBorder="1" applyProtection="1">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2" xfId="0" applyBorder="1" applyAlignment="1" applyProtection="1">
      <alignment horizontal="center"/>
      <protection hidden="1"/>
    </xf>
    <xf numFmtId="0" fontId="9" fillId="0" borderId="12"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2" fillId="0" borderId="0" xfId="0" applyFont="1" applyBorder="1"/>
    <xf numFmtId="0" fontId="2" fillId="0" borderId="20" xfId="0" applyFont="1" applyBorder="1"/>
    <xf numFmtId="0" fontId="2" fillId="0" borderId="12" xfId="0" applyFont="1" applyBorder="1"/>
    <xf numFmtId="0" fontId="9" fillId="0" borderId="0" xfId="0" applyFont="1" applyProtection="1">
      <protection hidden="1"/>
    </xf>
    <xf numFmtId="0" fontId="9" fillId="0" borderId="0" xfId="0" applyFont="1" applyBorder="1"/>
    <xf numFmtId="0" fontId="55" fillId="24" borderId="0" xfId="0" applyFont="1" applyFill="1" applyBorder="1" applyAlignment="1">
      <alignment horizontal="center"/>
    </xf>
    <xf numFmtId="14" fontId="0" fillId="32" borderId="0" xfId="0" applyNumberFormat="1" applyFill="1"/>
    <xf numFmtId="0" fontId="0" fillId="0" borderId="19" xfId="0" applyBorder="1"/>
    <xf numFmtId="0" fontId="0" fillId="0" borderId="14" xfId="0" applyBorder="1"/>
    <xf numFmtId="0" fontId="0" fillId="0" borderId="10" xfId="0" applyBorder="1"/>
    <xf numFmtId="0" fontId="0" fillId="0" borderId="11" xfId="0" applyBorder="1"/>
    <xf numFmtId="0" fontId="0" fillId="0" borderId="18" xfId="0" applyBorder="1"/>
    <xf numFmtId="0" fontId="0" fillId="0" borderId="17" xfId="0" applyBorder="1"/>
    <xf numFmtId="0" fontId="9" fillId="0" borderId="0" xfId="0" applyFont="1" applyAlignment="1">
      <alignment horizontal="center"/>
    </xf>
    <xf numFmtId="0" fontId="54" fillId="0" borderId="0" xfId="0" applyFont="1" applyAlignment="1">
      <alignment horizontal="center"/>
    </xf>
    <xf numFmtId="0" fontId="54" fillId="0" borderId="0" xfId="0" applyFont="1" applyProtection="1">
      <protection hidden="1"/>
    </xf>
    <xf numFmtId="0" fontId="3" fillId="33" borderId="0" xfId="0" applyFont="1" applyFill="1" applyAlignment="1" applyProtection="1">
      <alignment horizontal="center"/>
      <protection hidden="1"/>
    </xf>
    <xf numFmtId="168" fontId="9" fillId="33" borderId="11" xfId="0" applyNumberFormat="1" applyFont="1" applyFill="1" applyBorder="1"/>
    <xf numFmtId="2" fontId="0" fillId="26" borderId="16" xfId="0" applyNumberFormat="1" applyFill="1" applyBorder="1" applyProtection="1">
      <protection locked="0"/>
    </xf>
    <xf numFmtId="169" fontId="0" fillId="26" borderId="16" xfId="0" applyNumberFormat="1" applyFill="1" applyBorder="1" applyProtection="1">
      <protection locked="0"/>
    </xf>
    <xf numFmtId="0" fontId="0" fillId="33" borderId="25" xfId="0" applyFill="1" applyBorder="1"/>
    <xf numFmtId="0" fontId="0" fillId="33" borderId="26" xfId="0" applyFill="1" applyBorder="1"/>
    <xf numFmtId="0" fontId="1" fillId="0" borderId="0" xfId="0" applyFont="1"/>
    <xf numFmtId="0" fontId="2" fillId="24" borderId="0" xfId="0" applyFont="1" applyFill="1" applyBorder="1" applyAlignment="1">
      <alignment vertical="top" wrapText="1"/>
    </xf>
    <xf numFmtId="0" fontId="0" fillId="33" borderId="27" xfId="0" applyFill="1" applyBorder="1"/>
    <xf numFmtId="0" fontId="0" fillId="0" borderId="20" xfId="0" applyBorder="1"/>
    <xf numFmtId="0" fontId="2" fillId="0" borderId="18" xfId="0" applyFont="1" applyBorder="1" applyProtection="1"/>
    <xf numFmtId="0" fontId="18" fillId="0" borderId="12" xfId="0" applyFont="1" applyBorder="1" applyProtection="1"/>
    <xf numFmtId="0" fontId="2" fillId="0" borderId="17" xfId="0" applyFont="1" applyBorder="1" applyProtection="1"/>
    <xf numFmtId="3" fontId="9" fillId="0" borderId="19" xfId="0" applyNumberFormat="1" applyFont="1" applyBorder="1"/>
    <xf numFmtId="0" fontId="0" fillId="0" borderId="0" xfId="0" applyFill="1" applyProtection="1"/>
    <xf numFmtId="0" fontId="0" fillId="0" borderId="0" xfId="0" applyProtection="1"/>
    <xf numFmtId="0" fontId="3" fillId="24" borderId="0" xfId="0" applyFont="1" applyFill="1" applyProtection="1"/>
    <xf numFmtId="0" fontId="1" fillId="24" borderId="0" xfId="0" applyFont="1" applyFill="1" applyBorder="1"/>
    <xf numFmtId="0" fontId="1" fillId="24" borderId="11" xfId="0" applyFont="1" applyFill="1" applyBorder="1"/>
    <xf numFmtId="0" fontId="1" fillId="24" borderId="10" xfId="0" applyFont="1" applyFill="1" applyBorder="1"/>
    <xf numFmtId="2" fontId="1" fillId="30" borderId="0" xfId="0" applyNumberFormat="1" applyFont="1" applyFill="1" applyBorder="1"/>
    <xf numFmtId="0" fontId="1" fillId="24" borderId="19" xfId="0" applyFont="1" applyFill="1" applyBorder="1"/>
    <xf numFmtId="0" fontId="1" fillId="24" borderId="20" xfId="0" applyFont="1" applyFill="1" applyBorder="1"/>
    <xf numFmtId="0" fontId="1" fillId="24" borderId="14" xfId="0" applyFont="1" applyFill="1" applyBorder="1"/>
    <xf numFmtId="0" fontId="1" fillId="24" borderId="10" xfId="0" applyFont="1" applyFill="1" applyBorder="1" applyAlignment="1">
      <alignment horizontal="center"/>
    </xf>
    <xf numFmtId="168" fontId="1" fillId="24" borderId="0" xfId="0" applyNumberFormat="1" applyFont="1" applyFill="1" applyBorder="1" applyAlignment="1">
      <alignment horizontal="center"/>
    </xf>
    <xf numFmtId="2" fontId="1" fillId="24" borderId="0" xfId="0" applyNumberFormat="1" applyFont="1" applyFill="1" applyBorder="1" applyAlignment="1">
      <alignment horizontal="center"/>
    </xf>
    <xf numFmtId="2" fontId="1" fillId="30" borderId="0" xfId="0" applyNumberFormat="1" applyFont="1" applyFill="1" applyBorder="1" applyAlignment="1">
      <alignment horizontal="center"/>
    </xf>
    <xf numFmtId="3" fontId="1" fillId="24" borderId="0" xfId="0" applyNumberFormat="1" applyFont="1" applyFill="1" applyBorder="1" applyAlignment="1">
      <alignment horizontal="center"/>
    </xf>
    <xf numFmtId="3" fontId="1" fillId="24" borderId="11" xfId="0" applyNumberFormat="1" applyFont="1" applyFill="1" applyBorder="1" applyAlignment="1">
      <alignment horizontal="center"/>
    </xf>
    <xf numFmtId="3" fontId="1" fillId="24" borderId="10" xfId="0" applyNumberFormat="1" applyFont="1" applyFill="1" applyBorder="1" applyAlignment="1">
      <alignment horizontal="center"/>
    </xf>
    <xf numFmtId="170" fontId="1" fillId="24" borderId="0" xfId="0" applyNumberFormat="1" applyFont="1" applyFill="1" applyBorder="1" applyAlignment="1">
      <alignment horizontal="center"/>
    </xf>
    <xf numFmtId="166" fontId="1" fillId="24" borderId="0" xfId="0" applyNumberFormat="1" applyFont="1" applyFill="1" applyBorder="1" applyAlignment="1">
      <alignment horizontal="center"/>
    </xf>
    <xf numFmtId="169" fontId="1" fillId="24" borderId="0" xfId="0" applyNumberFormat="1" applyFont="1" applyFill="1" applyBorder="1" applyAlignment="1">
      <alignment horizontal="center"/>
    </xf>
    <xf numFmtId="4" fontId="1" fillId="24" borderId="0" xfId="0" applyNumberFormat="1" applyFont="1" applyFill="1" applyBorder="1" applyAlignment="1">
      <alignment horizontal="center"/>
    </xf>
    <xf numFmtId="0" fontId="7" fillId="24" borderId="0" xfId="0" applyFont="1" applyFill="1" applyBorder="1"/>
    <xf numFmtId="3" fontId="1" fillId="30" borderId="10" xfId="0" applyNumberFormat="1" applyFont="1" applyFill="1" applyBorder="1" applyAlignment="1">
      <alignment horizontal="center"/>
    </xf>
    <xf numFmtId="2" fontId="58" fillId="30" borderId="0" xfId="0" applyNumberFormat="1" applyFont="1" applyFill="1" applyAlignment="1">
      <alignment horizontal="center"/>
    </xf>
    <xf numFmtId="0" fontId="1" fillId="24" borderId="18" xfId="0" applyFont="1" applyFill="1" applyBorder="1" applyAlignment="1">
      <alignment horizontal="center"/>
    </xf>
    <xf numFmtId="168" fontId="1" fillId="24" borderId="12" xfId="0" applyNumberFormat="1" applyFont="1" applyFill="1" applyBorder="1" applyAlignment="1">
      <alignment horizontal="center"/>
    </xf>
    <xf numFmtId="2" fontId="1" fillId="24" borderId="12" xfId="0" applyNumberFormat="1" applyFont="1" applyFill="1" applyBorder="1" applyAlignment="1">
      <alignment horizontal="center"/>
    </xf>
    <xf numFmtId="2" fontId="58" fillId="30" borderId="12" xfId="0" applyNumberFormat="1" applyFont="1" applyFill="1" applyBorder="1" applyAlignment="1">
      <alignment horizontal="center"/>
    </xf>
    <xf numFmtId="3" fontId="1" fillId="24" borderId="12" xfId="0" applyNumberFormat="1" applyFont="1" applyFill="1" applyBorder="1" applyAlignment="1">
      <alignment horizontal="center"/>
    </xf>
    <xf numFmtId="3" fontId="1" fillId="24" borderId="17" xfId="0" applyNumberFormat="1" applyFont="1" applyFill="1" applyBorder="1" applyAlignment="1">
      <alignment horizontal="center"/>
    </xf>
    <xf numFmtId="3" fontId="1" fillId="24" borderId="18" xfId="0" applyNumberFormat="1" applyFont="1" applyFill="1" applyBorder="1" applyAlignment="1">
      <alignment horizontal="center"/>
    </xf>
    <xf numFmtId="170" fontId="1" fillId="24" borderId="12" xfId="0" applyNumberFormat="1" applyFont="1" applyFill="1" applyBorder="1" applyAlignment="1">
      <alignment horizontal="center"/>
    </xf>
    <xf numFmtId="166" fontId="1" fillId="24" borderId="12" xfId="0" applyNumberFormat="1" applyFont="1" applyFill="1" applyBorder="1" applyAlignment="1">
      <alignment horizontal="center"/>
    </xf>
    <xf numFmtId="169" fontId="1" fillId="24" borderId="12" xfId="0" applyNumberFormat="1" applyFont="1" applyFill="1" applyBorder="1" applyAlignment="1">
      <alignment horizontal="center"/>
    </xf>
    <xf numFmtId="4" fontId="1" fillId="24" borderId="12" xfId="0" applyNumberFormat="1" applyFont="1" applyFill="1" applyBorder="1" applyAlignment="1">
      <alignment horizontal="center"/>
    </xf>
    <xf numFmtId="0" fontId="1" fillId="24" borderId="18" xfId="0" applyFont="1" applyFill="1" applyBorder="1"/>
    <xf numFmtId="0" fontId="7" fillId="24" borderId="12" xfId="0" applyFont="1" applyFill="1" applyBorder="1"/>
    <xf numFmtId="0" fontId="1" fillId="24" borderId="12" xfId="0" applyFont="1" applyFill="1" applyBorder="1"/>
    <xf numFmtId="0" fontId="1" fillId="24" borderId="17" xfId="0" applyFont="1" applyFill="1" applyBorder="1"/>
    <xf numFmtId="0" fontId="1" fillId="0" borderId="0" xfId="0" applyFont="1" applyFill="1" applyBorder="1"/>
    <xf numFmtId="0" fontId="1" fillId="0" borderId="18" xfId="0" applyFont="1" applyFill="1" applyBorder="1" applyAlignment="1" applyProtection="1">
      <alignment horizontal="center"/>
      <protection locked="0"/>
    </xf>
    <xf numFmtId="0" fontId="1" fillId="0" borderId="17" xfId="0" applyFont="1" applyFill="1" applyBorder="1" applyAlignment="1" applyProtection="1">
      <alignment horizontal="center"/>
      <protection locked="0"/>
    </xf>
    <xf numFmtId="164" fontId="1" fillId="0" borderId="12" xfId="0" applyNumberFormat="1" applyFont="1" applyFill="1" applyBorder="1" applyAlignment="1" applyProtection="1">
      <alignment horizontal="center"/>
      <protection locked="0"/>
    </xf>
    <xf numFmtId="167" fontId="1" fillId="0" borderId="12" xfId="0" applyNumberFormat="1" applyFont="1" applyFill="1" applyBorder="1" applyAlignment="1" applyProtection="1">
      <alignment horizontal="center"/>
      <protection locked="0"/>
    </xf>
    <xf numFmtId="0" fontId="1" fillId="26" borderId="12" xfId="0" applyFont="1" applyFill="1" applyBorder="1" applyAlignment="1" applyProtection="1">
      <alignment horizontal="center"/>
      <protection locked="0"/>
    </xf>
    <xf numFmtId="49" fontId="1" fillId="0" borderId="12" xfId="0" applyNumberFormat="1" applyFont="1" applyFill="1" applyBorder="1" applyAlignment="1" applyProtection="1">
      <alignment horizontal="center"/>
      <protection locked="0"/>
    </xf>
    <xf numFmtId="165" fontId="1" fillId="0" borderId="12" xfId="0" applyNumberFormat="1" applyFont="1" applyFill="1" applyBorder="1" applyAlignment="1" applyProtection="1">
      <alignment horizontal="center"/>
      <protection locked="0"/>
    </xf>
    <xf numFmtId="2" fontId="1" fillId="0" borderId="18" xfId="0" applyNumberFormat="1" applyFont="1" applyFill="1" applyBorder="1" applyAlignment="1" applyProtection="1">
      <alignment horizontal="center"/>
      <protection locked="0"/>
    </xf>
    <xf numFmtId="2" fontId="1" fillId="24" borderId="12" xfId="0" applyNumberFormat="1" applyFont="1" applyFill="1" applyBorder="1" applyAlignment="1" applyProtection="1">
      <alignment horizontal="center"/>
    </xf>
    <xf numFmtId="2" fontId="1" fillId="0" borderId="12" xfId="39" applyNumberFormat="1" applyFont="1" applyFill="1" applyBorder="1" applyAlignment="1" applyProtection="1">
      <alignment horizontal="center"/>
      <protection locked="0"/>
    </xf>
    <xf numFmtId="169" fontId="1" fillId="0" borderId="18" xfId="0" applyNumberFormat="1" applyFont="1" applyFill="1" applyBorder="1" applyAlignment="1" applyProtection="1">
      <alignment horizontal="center"/>
      <protection locked="0"/>
    </xf>
    <xf numFmtId="169" fontId="1" fillId="24" borderId="12" xfId="0" applyNumberFormat="1" applyFont="1" applyFill="1" applyBorder="1" applyAlignment="1" applyProtection="1">
      <alignment horizontal="center"/>
    </xf>
    <xf numFmtId="169" fontId="1" fillId="0" borderId="12" xfId="0" applyNumberFormat="1" applyFont="1" applyFill="1" applyBorder="1" applyAlignment="1" applyProtection="1">
      <alignment horizontal="center"/>
      <protection locked="0"/>
    </xf>
    <xf numFmtId="2" fontId="1" fillId="0" borderId="12" xfId="0" applyNumberFormat="1"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14" fontId="1" fillId="26" borderId="16" xfId="0" applyNumberFormat="1" applyFont="1" applyFill="1" applyBorder="1" applyAlignment="1" applyProtection="1">
      <protection locked="0"/>
    </xf>
    <xf numFmtId="38" fontId="1" fillId="0" borderId="16" xfId="0" applyNumberFormat="1" applyFont="1" applyFill="1" applyBorder="1" applyAlignment="1" applyProtection="1">
      <alignment horizontal="center"/>
      <protection locked="0"/>
    </xf>
    <xf numFmtId="38" fontId="1" fillId="0" borderId="15" xfId="0" applyNumberFormat="1" applyFont="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 fillId="26" borderId="16" xfId="0" applyFont="1" applyFill="1" applyBorder="1" applyAlignment="1" applyProtection="1">
      <alignment horizontal="center"/>
      <protection locked="0"/>
    </xf>
    <xf numFmtId="0" fontId="1" fillId="31" borderId="16" xfId="0" applyFont="1" applyFill="1" applyBorder="1" applyAlignment="1" applyProtection="1">
      <alignment horizontal="center"/>
      <protection locked="0"/>
    </xf>
    <xf numFmtId="0" fontId="1" fillId="24" borderId="0" xfId="0" applyFont="1" applyFill="1"/>
    <xf numFmtId="0" fontId="59" fillId="24" borderId="0" xfId="0" applyFont="1" applyFill="1"/>
    <xf numFmtId="168" fontId="0" fillId="26" borderId="16" xfId="0" applyNumberFormat="1" applyFill="1" applyBorder="1" applyProtection="1">
      <protection locked="0"/>
    </xf>
    <xf numFmtId="168" fontId="0" fillId="26" borderId="0" xfId="0" applyNumberFormat="1" applyFill="1" applyBorder="1" applyAlignment="1" applyProtection="1">
      <alignment horizontal="center"/>
      <protection locked="0"/>
    </xf>
    <xf numFmtId="168" fontId="60" fillId="24" borderId="0" xfId="0" applyNumberFormat="1" applyFont="1" applyFill="1" applyBorder="1" applyAlignment="1" applyProtection="1">
      <alignment horizontal="left" vertical="top" wrapText="1"/>
    </xf>
    <xf numFmtId="0" fontId="61" fillId="0" borderId="0" xfId="0" applyFont="1"/>
    <xf numFmtId="171" fontId="1" fillId="0" borderId="15" xfId="48" applyNumberFormat="1" applyFont="1" applyFill="1" applyBorder="1" applyAlignment="1" applyProtection="1">
      <protection locked="0"/>
    </xf>
    <xf numFmtId="171" fontId="1" fillId="24" borderId="0" xfId="48" applyNumberFormat="1" applyFont="1" applyFill="1" applyBorder="1" applyAlignment="1" applyProtection="1">
      <protection locked="0"/>
    </xf>
    <xf numFmtId="0" fontId="1" fillId="0" borderId="18"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7" xfId="0" applyFont="1" applyFill="1" applyBorder="1" applyAlignment="1" applyProtection="1">
      <alignment horizontal="center"/>
    </xf>
    <xf numFmtId="0" fontId="20" fillId="0" borderId="0" xfId="0" applyFont="1" applyFill="1" applyAlignment="1" applyProtection="1">
      <alignment horizontal="center"/>
    </xf>
    <xf numFmtId="0" fontId="0" fillId="0" borderId="0" xfId="0" applyFill="1" applyAlignment="1" applyProtection="1">
      <alignment horizontal="center"/>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0" fontId="1" fillId="0" borderId="19" xfId="0" applyFont="1" applyFill="1" applyBorder="1" applyAlignment="1" applyProtection="1">
      <alignment horizontal="center"/>
    </xf>
    <xf numFmtId="0" fontId="9" fillId="0" borderId="20" xfId="0" applyFont="1" applyFill="1" applyBorder="1" applyAlignment="1" applyProtection="1">
      <alignment horizontal="center"/>
    </xf>
    <xf numFmtId="0" fontId="9" fillId="0" borderId="14"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11" xfId="0" applyFont="1" applyFill="1" applyBorder="1" applyAlignment="1" applyProtection="1">
      <alignment horizontal="center"/>
    </xf>
    <xf numFmtId="14" fontId="9" fillId="0" borderId="10" xfId="0" applyNumberFormat="1" applyFont="1" applyFill="1" applyBorder="1" applyAlignment="1" applyProtection="1">
      <alignment horizontal="center"/>
    </xf>
    <xf numFmtId="14" fontId="9" fillId="0" borderId="11" xfId="0" applyNumberFormat="1" applyFont="1" applyFill="1" applyBorder="1" applyAlignment="1" applyProtection="1">
      <alignment horizontal="center"/>
    </xf>
    <xf numFmtId="0" fontId="39" fillId="27" borderId="0" xfId="0" applyFont="1" applyFill="1" applyAlignment="1" applyProtection="1">
      <alignment horizontal="center"/>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38" fillId="27" borderId="0" xfId="0" applyFont="1" applyFill="1" applyAlignment="1" applyProtection="1">
      <alignment horizontal="center"/>
    </xf>
    <xf numFmtId="0" fontId="1" fillId="24" borderId="19" xfId="0" applyFont="1" applyFill="1" applyBorder="1" applyAlignment="1" applyProtection="1">
      <alignment horizontal="center"/>
    </xf>
    <xf numFmtId="0" fontId="9" fillId="24" borderId="14" xfId="0" applyFont="1" applyFill="1" applyBorder="1" applyAlignment="1" applyProtection="1">
      <alignment horizontal="center"/>
    </xf>
    <xf numFmtId="0" fontId="9" fillId="24" borderId="10" xfId="0" applyFont="1" applyFill="1" applyBorder="1" applyAlignment="1" applyProtection="1">
      <alignment horizontal="center"/>
    </xf>
    <xf numFmtId="0" fontId="9" fillId="24" borderId="11" xfId="0" applyFont="1" applyFill="1" applyBorder="1" applyAlignment="1" applyProtection="1">
      <alignment horizontal="center"/>
    </xf>
    <xf numFmtId="14" fontId="9" fillId="24" borderId="10" xfId="0" applyNumberFormat="1" applyFont="1" applyFill="1" applyBorder="1" applyAlignment="1" applyProtection="1">
      <alignment horizontal="center"/>
    </xf>
    <xf numFmtId="14" fontId="9" fillId="24" borderId="11" xfId="0" applyNumberFormat="1" applyFont="1" applyFill="1" applyBorder="1" applyAlignment="1" applyProtection="1">
      <alignment horizontal="center"/>
    </xf>
    <xf numFmtId="0" fontId="1" fillId="24" borderId="18" xfId="0" applyFont="1" applyFill="1" applyBorder="1" applyAlignment="1" applyProtection="1">
      <alignment horizontal="center"/>
    </xf>
    <xf numFmtId="0" fontId="9" fillId="24" borderId="17" xfId="0" applyFont="1" applyFill="1" applyBorder="1" applyAlignment="1" applyProtection="1">
      <alignment horizontal="center"/>
    </xf>
    <xf numFmtId="0" fontId="46" fillId="28" borderId="0" xfId="0" applyFont="1" applyFill="1" applyAlignment="1" applyProtection="1">
      <alignment horizontal="center"/>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23" xfId="0" applyFont="1" applyFill="1" applyBorder="1" applyAlignment="1">
      <alignment horizontal="center"/>
    </xf>
    <xf numFmtId="0" fontId="42" fillId="28" borderId="0" xfId="0" applyFont="1" applyFill="1" applyAlignment="1" applyProtection="1">
      <alignment horizontal="left"/>
    </xf>
    <xf numFmtId="0" fontId="1" fillId="0" borderId="21" xfId="0" applyFont="1" applyFill="1" applyBorder="1" applyAlignment="1" applyProtection="1">
      <alignment horizontal="center"/>
      <protection locked="0"/>
    </xf>
    <xf numFmtId="0" fontId="1" fillId="0" borderId="23" xfId="0" applyFont="1" applyFill="1" applyBorder="1" applyAlignment="1" applyProtection="1">
      <alignment horizontal="center"/>
      <protection locked="0"/>
    </xf>
    <xf numFmtId="0" fontId="1" fillId="0" borderId="21" xfId="0" applyFont="1" applyFill="1" applyBorder="1" applyAlignment="1" applyProtection="1">
      <alignment horizontal="left"/>
      <protection locked="0"/>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52" fillId="30" borderId="10" xfId="0" applyFont="1" applyFill="1" applyBorder="1" applyAlignment="1">
      <alignment horizontal="left" vertical="top" wrapText="1"/>
    </xf>
    <xf numFmtId="0" fontId="52" fillId="30" borderId="0" xfId="0" applyFont="1" applyFill="1" applyAlignment="1">
      <alignment horizontal="left" vertical="top" wrapText="1"/>
    </xf>
    <xf numFmtId="0" fontId="53" fillId="30" borderId="10" xfId="0" applyFont="1" applyFill="1" applyBorder="1" applyAlignment="1">
      <alignment horizontal="left" vertical="top" wrapText="1"/>
    </xf>
    <xf numFmtId="0" fontId="53" fillId="30" borderId="0" xfId="0" applyFont="1" applyFill="1" applyBorder="1" applyAlignment="1">
      <alignment horizontal="left" vertical="top" wrapText="1"/>
    </xf>
    <xf numFmtId="0" fontId="15" fillId="0" borderId="16" xfId="34"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3" xfId="0" applyFont="1" applyBorder="1" applyAlignment="1" applyProtection="1">
      <alignment horizontal="left"/>
      <protection locked="0"/>
    </xf>
    <xf numFmtId="38" fontId="1" fillId="0" borderId="21" xfId="0" applyNumberFormat="1" applyFont="1" applyFill="1" applyBorder="1" applyAlignment="1" applyProtection="1">
      <alignment horizontal="center"/>
      <protection locked="0"/>
    </xf>
    <xf numFmtId="38" fontId="1" fillId="0" borderId="23" xfId="0" applyNumberFormat="1" applyFont="1" applyFill="1" applyBorder="1" applyAlignment="1" applyProtection="1">
      <alignment horizontal="center"/>
      <protection locked="0"/>
    </xf>
    <xf numFmtId="0" fontId="55" fillId="24" borderId="0" xfId="0" applyFont="1" applyFill="1" applyAlignment="1">
      <alignment horizontal="left" wrapText="1"/>
    </xf>
    <xf numFmtId="0" fontId="55" fillId="24" borderId="11" xfId="0" applyFont="1" applyFill="1" applyBorder="1" applyAlignment="1">
      <alignment horizontal="left" wrapText="1"/>
    </xf>
    <xf numFmtId="0" fontId="2" fillId="24" borderId="19" xfId="0" applyFont="1" applyFill="1" applyBorder="1" applyAlignment="1">
      <alignment horizontal="left" vertical="top" wrapText="1"/>
    </xf>
    <xf numFmtId="0" fontId="2" fillId="24" borderId="20"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11"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12" xfId="0" applyFont="1" applyFill="1" applyBorder="1" applyAlignment="1">
      <alignment horizontal="left" vertical="top" wrapText="1"/>
    </xf>
    <xf numFmtId="0" fontId="2" fillId="24" borderId="17" xfId="0" applyFont="1" applyFill="1" applyBorder="1" applyAlignment="1">
      <alignment horizontal="left" vertical="top" wrapText="1"/>
    </xf>
    <xf numFmtId="0" fontId="0" fillId="24" borderId="21" xfId="0" applyFill="1" applyBorder="1" applyAlignment="1">
      <alignment horizontal="center"/>
    </xf>
    <xf numFmtId="0" fontId="0" fillId="24" borderId="23" xfId="0" applyFill="1" applyBorder="1" applyAlignment="1">
      <alignment horizontal="center"/>
    </xf>
    <xf numFmtId="0" fontId="51" fillId="29" borderId="19" xfId="0" applyFont="1" applyFill="1" applyBorder="1" applyAlignment="1">
      <alignment horizontal="left"/>
    </xf>
    <xf numFmtId="0" fontId="51" fillId="29" borderId="20" xfId="0" applyFont="1" applyFill="1" applyBorder="1" applyAlignment="1">
      <alignment horizontal="left"/>
    </xf>
    <xf numFmtId="0" fontId="51" fillId="29" borderId="14" xfId="0" applyFont="1" applyFill="1" applyBorder="1" applyAlignment="1">
      <alignment horizontal="left"/>
    </xf>
    <xf numFmtId="0" fontId="51" fillId="29" borderId="18" xfId="0" applyFont="1" applyFill="1" applyBorder="1" applyAlignment="1">
      <alignment horizontal="left"/>
    </xf>
    <xf numFmtId="0" fontId="51" fillId="29" borderId="12" xfId="0" applyFont="1" applyFill="1" applyBorder="1" applyAlignment="1">
      <alignment horizontal="left"/>
    </xf>
    <xf numFmtId="0" fontId="51" fillId="29" borderId="17" xfId="0" applyFont="1" applyFill="1" applyBorder="1" applyAlignment="1">
      <alignment horizontal="left"/>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20" fillId="24" borderId="21" xfId="0" applyFont="1" applyFill="1" applyBorder="1" applyAlignment="1" applyProtection="1">
      <alignment horizontal="center"/>
    </xf>
    <xf numFmtId="0" fontId="20" fillId="24" borderId="22" xfId="0" applyFont="1" applyFill="1" applyBorder="1" applyAlignment="1" applyProtection="1">
      <alignment horizontal="center"/>
    </xf>
    <xf numFmtId="0" fontId="20" fillId="24" borderId="23" xfId="0" applyFont="1" applyFill="1" applyBorder="1" applyAlignment="1" applyProtection="1">
      <alignment horizontal="center"/>
    </xf>
    <xf numFmtId="0" fontId="56" fillId="24" borderId="19" xfId="0" applyFont="1" applyFill="1" applyBorder="1" applyAlignment="1" applyProtection="1">
      <alignment horizontal="left" vertical="top" wrapText="1"/>
    </xf>
    <xf numFmtId="0" fontId="56" fillId="24" borderId="20" xfId="0" applyFont="1" applyFill="1" applyBorder="1" applyAlignment="1" applyProtection="1">
      <alignment horizontal="left" vertical="top"/>
    </xf>
    <xf numFmtId="0" fontId="56" fillId="24" borderId="14" xfId="0" applyFont="1" applyFill="1" applyBorder="1" applyAlignment="1" applyProtection="1">
      <alignment horizontal="left" vertical="top"/>
    </xf>
    <xf numFmtId="0" fontId="56" fillId="24" borderId="10" xfId="0" applyFont="1" applyFill="1" applyBorder="1" applyAlignment="1" applyProtection="1">
      <alignment horizontal="left" vertical="top"/>
    </xf>
    <xf numFmtId="0" fontId="56" fillId="24" borderId="0" xfId="0" applyFont="1" applyFill="1" applyBorder="1" applyAlignment="1" applyProtection="1">
      <alignment horizontal="left" vertical="top"/>
    </xf>
    <xf numFmtId="0" fontId="56" fillId="24" borderId="11" xfId="0" applyFont="1" applyFill="1" applyBorder="1" applyAlignment="1" applyProtection="1">
      <alignment horizontal="left" vertical="top"/>
    </xf>
    <xf numFmtId="0" fontId="56" fillId="24" borderId="18" xfId="0" applyFont="1" applyFill="1" applyBorder="1" applyAlignment="1" applyProtection="1">
      <alignment horizontal="left" vertical="top"/>
    </xf>
    <xf numFmtId="0" fontId="56" fillId="24" borderId="12" xfId="0" applyFont="1" applyFill="1" applyBorder="1" applyAlignment="1" applyProtection="1">
      <alignment horizontal="left" vertical="top"/>
    </xf>
    <xf numFmtId="0" fontId="56" fillId="24" borderId="17" xfId="0" applyFont="1" applyFill="1" applyBorder="1" applyAlignment="1" applyProtection="1">
      <alignment horizontal="left" vertical="top"/>
    </xf>
    <xf numFmtId="0" fontId="57" fillId="0" borderId="19" xfId="0" applyFont="1"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0" fillId="24" borderId="12" xfId="0" applyFill="1" applyBorder="1" applyAlignment="1" applyProtection="1">
      <alignment horizontal="center"/>
    </xf>
    <xf numFmtId="0" fontId="0" fillId="24" borderId="17" xfId="0" applyFill="1" applyBorder="1" applyAlignment="1" applyProtection="1">
      <alignment horizontal="center"/>
    </xf>
    <xf numFmtId="0" fontId="0" fillId="24" borderId="20" xfId="0" applyFill="1" applyBorder="1" applyAlignment="1" applyProtection="1">
      <alignment horizontal="center"/>
    </xf>
    <xf numFmtId="0" fontId="0" fillId="24" borderId="14" xfId="0" applyFill="1" applyBorder="1" applyAlignment="1" applyProtection="1">
      <alignment horizontal="center"/>
    </xf>
    <xf numFmtId="0" fontId="1" fillId="24" borderId="10" xfId="0" applyFont="1" applyFill="1" applyBorder="1" applyAlignment="1" applyProtection="1">
      <alignment horizontal="center"/>
    </xf>
    <xf numFmtId="0" fontId="0" fillId="24" borderId="0" xfId="0" applyFill="1" applyBorder="1" applyAlignment="1" applyProtection="1">
      <alignment horizontal="center"/>
    </xf>
    <xf numFmtId="0" fontId="0" fillId="24" borderId="11" xfId="0" applyFill="1" applyBorder="1" applyAlignment="1" applyProtection="1">
      <alignment horizontal="center"/>
    </xf>
    <xf numFmtId="14" fontId="0" fillId="24" borderId="10" xfId="0" applyNumberFormat="1" applyFill="1" applyBorder="1" applyAlignment="1" applyProtection="1">
      <alignment horizont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te" xfId="40" builtinId="10" customBuiltin="1"/>
    <cellStyle name="Note 2" xfId="41"/>
    <cellStyle name="Note 2 2" xfId="42"/>
    <cellStyle name="Note 3" xfId="43"/>
    <cellStyle name="Output" xfId="44" builtinId="21" customBuiltin="1"/>
    <cellStyle name="Title" xfId="45" builtinId="15" customBuiltin="1"/>
    <cellStyle name="Total" xfId="46" builtinId="25" customBuiltin="1"/>
    <cellStyle name="Warning Text" xfId="47" builtinId="11" customBuiltin="1"/>
  </cellStyles>
  <dxfs count="226">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indexed="45"/>
        </patternFill>
      </fill>
    </dxf>
    <dxf>
      <font>
        <color rgb="FFCCFFCC"/>
      </font>
    </dxf>
    <dxf>
      <fill>
        <patternFill>
          <bgColor indexed="45"/>
        </patternFill>
      </fill>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fill>
        <patternFill>
          <bgColor rgb="FFCCFFCC"/>
        </patternFill>
      </fill>
      <border>
        <left/>
        <right/>
        <top/>
        <bottom/>
        <vertical/>
        <horizontal/>
      </border>
    </dxf>
    <dxf>
      <font>
        <color rgb="FFCCFFCC"/>
      </font>
      <fill>
        <patternFill patternType="solid">
          <bgColor rgb="FFCCFFCC"/>
        </patternFill>
      </fill>
      <border>
        <left/>
        <right/>
        <top/>
        <bottom/>
      </border>
    </dxf>
    <dxf>
      <border>
        <left style="thin">
          <color indexed="64"/>
        </left>
        <right style="thin">
          <color indexed="64"/>
        </right>
        <top style="thin">
          <color indexed="64"/>
        </top>
        <bottom style="thin">
          <color indexed="64"/>
        </bottom>
      </border>
    </dxf>
    <dxf>
      <font>
        <color rgb="FFCCFFCC"/>
      </font>
      <fill>
        <patternFill>
          <bgColor rgb="FFCCFFCC"/>
        </patternFill>
      </fill>
    </dxf>
    <dxf>
      <font>
        <color rgb="FFCCFFCC"/>
      </font>
      <fill>
        <patternFill>
          <bgColor rgb="FFCC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color rgb="FFCCFFCC"/>
      </font>
      <fill>
        <patternFill patternType="solid">
          <bgColor rgb="FFCCFFCC"/>
        </patternFill>
      </fill>
      <border>
        <left/>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38099</xdr:colOff>
      <xdr:row>12</xdr:row>
      <xdr:rowOff>57150</xdr:rowOff>
    </xdr:from>
    <xdr:to>
      <xdr:col>17</xdr:col>
      <xdr:colOff>19049</xdr:colOff>
      <xdr:row>79</xdr:row>
      <xdr:rowOff>85725</xdr:rowOff>
    </xdr:to>
    <xdr:sp macro="" textlink="">
      <xdr:nvSpPr>
        <xdr:cNvPr id="7169" name="Text Box 1"/>
        <xdr:cNvSpPr txBox="1">
          <a:spLocks noChangeArrowheads="1"/>
        </xdr:cNvSpPr>
      </xdr:nvSpPr>
      <xdr:spPr bwMode="auto">
        <a:xfrm>
          <a:off x="38099" y="2333625"/>
          <a:ext cx="8239125" cy="10877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pitchFamily="34" charset="0"/>
              <a:cs typeface="Arial" pitchFamily="34" charset="0"/>
            </a:rPr>
            <a:t>I.  About</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instructions in this document are specific to the Marine CI template, which is intended for use by manufacturers who are submitting PLT data in accordance with 40 CFR Part 1042, Subpart D. Please note that 40 CFR 1042.301(d)(s) </a:t>
          </a:r>
          <a:r>
            <a:rPr lang="en-US" sz="1000" b="0" i="0" baseline="0">
              <a:latin typeface="Arial" pitchFamily="34" charset="0"/>
              <a:ea typeface="+mn-ea"/>
              <a:cs typeface="Arial" pitchFamily="34" charset="0"/>
            </a:rPr>
            <a:t>allows for the use of the CumSum methodology specified in 40 CFR Part 1045 or 1051 for the calculation of production line testing (PLT) results. This template is intended for use by manufacturers who wish to use the CumSum methodology. </a:t>
          </a:r>
          <a:r>
            <a:rPr lang="en-US" sz="1000" b="0" i="0" u="none" strike="noStrike" baseline="0">
              <a:solidFill>
                <a:srgbClr val="000000"/>
              </a:solidFill>
              <a:latin typeface="Arial" pitchFamily="34" charset="0"/>
              <a:cs typeface="Arial" pitchFamily="34" charset="0"/>
            </a:rPr>
            <a:t> Based on the information entered, the template performs the required CumSum and sample size calculations and displays the current status of the test. Manufacturers who do not wish to use CumSum must use the separate Marine CI PLT template that was created.  Note that the present template is designed to accept PLT data for a single engine family, while the non-CumSum PLT template is designed to accept PLT data for multiple engine families.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It is intended that a copy of this template be created for each engine family for which the reporting of PLT results is required.  The engine family name should be included in the submission file name.  These data must be submitted for each ‘test period’. The test period definition in the present context is identical to the definition provided in 1045.310(a) or 1051.310(a), except that the threshold for establishing quarterly test periods is based on a U.S.-directed production volume of 800 rather than 1600.  One copy of a template should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defRPr sz="1000"/>
          </a:pP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a:t>
          </a:r>
          <a:r>
            <a:rPr lang="en-US" sz="1000" b="0" i="0" baseline="0">
              <a:latin typeface="Arial" pitchFamily="34" charset="0"/>
              <a:ea typeface="+mn-ea"/>
              <a:cs typeface="Arial" pitchFamily="34" charset="0"/>
            </a:rPr>
            <a:t>To modify the number handling settings,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or Excel 2010 can get to the appropriate screen by clicking on the Microsoft Office Button, clicking on "Excel Options", and then going to the "Advanced" tab.</a:t>
          </a:r>
          <a:endParaRPr lang="en-US" sz="100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100" b="1" i="0" u="none" strike="noStrike" baseline="0">
              <a:solidFill>
                <a:srgbClr val="000000"/>
              </a:solidFill>
              <a:latin typeface="Arial" pitchFamily="34" charset="0"/>
              <a:cs typeface="Arial" pitchFamily="34" charset="0"/>
            </a:rPr>
            <a:t>II.  General Information</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Manufacturer contact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family identifier;</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Tier;</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Fuel Type;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Recreational/Commercial indicator;</a:t>
          </a: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Category;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Projected annual production volume;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Indication of whether a combined emission limit should be used for HC and NOx; </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Pre-approved reduced sample size (if applicable);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Production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66675</xdr:colOff>
      <xdr:row>251</xdr:row>
      <xdr:rowOff>19050</xdr:rowOff>
    </xdr:from>
    <xdr:to>
      <xdr:col>14</xdr:col>
      <xdr:colOff>38100</xdr:colOff>
      <xdr:row>257</xdr:row>
      <xdr:rowOff>57150</xdr:rowOff>
    </xdr:to>
    <xdr:sp macro="" textlink="">
      <xdr:nvSpPr>
        <xdr:cNvPr id="7170" name="Text Box 2"/>
        <xdr:cNvSpPr txBox="1">
          <a:spLocks noChangeArrowheads="1"/>
        </xdr:cNvSpPr>
      </xdr:nvSpPr>
      <xdr:spPr bwMode="auto">
        <a:xfrm>
          <a:off x="66675" y="42519600"/>
          <a:ext cx="6772275" cy="1009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a:t>
          </a:r>
        </a:p>
      </xdr:txBody>
    </xdr:sp>
    <xdr:clientData/>
  </xdr:twoCellAnchor>
  <xdr:twoCellAnchor>
    <xdr:from>
      <xdr:col>0</xdr:col>
      <xdr:colOff>9525</xdr:colOff>
      <xdr:row>80</xdr:row>
      <xdr:rowOff>0</xdr:rowOff>
    </xdr:from>
    <xdr:to>
      <xdr:col>16</xdr:col>
      <xdr:colOff>438150</xdr:colOff>
      <xdr:row>154</xdr:row>
      <xdr:rowOff>9524</xdr:rowOff>
    </xdr:to>
    <xdr:sp macro="" textlink="">
      <xdr:nvSpPr>
        <xdr:cNvPr id="7171" name="Text Box 3"/>
        <xdr:cNvSpPr txBox="1">
          <a:spLocks noChangeArrowheads="1"/>
        </xdr:cNvSpPr>
      </xdr:nvSpPr>
      <xdr:spPr bwMode="auto">
        <a:xfrm>
          <a:off x="9525" y="14487524"/>
          <a:ext cx="8201025" cy="12087225"/>
        </a:xfrm>
        <a:prstGeom prst="rect">
          <a:avLst/>
        </a:prstGeom>
        <a:solidFill>
          <a:srgbClr val="FFFFFF"/>
        </a:solidFill>
        <a:ln w="9525">
          <a:noFill/>
          <a:miter lim="800000"/>
          <a:headEnd/>
          <a:tailEnd/>
        </a:ln>
      </xdr:spPr>
      <xdr:txBody>
        <a:bodyPr vertOverflow="clip" wrap="square" lIns="27432" tIns="22860" rIns="0" bIns="0" anchor="t" upright="1"/>
        <a:lstStyle/>
        <a:p>
          <a:pPr rtl="0"/>
          <a:endParaRPr lang="en-US" sz="1000" b="0" i="0" baseline="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r>
            <a:rPr lang="en-US" sz="1100" b="1">
              <a:latin typeface="Arial" pitchFamily="34" charset="0"/>
              <a:ea typeface="+mn-ea"/>
              <a:cs typeface="Arial" pitchFamily="34" charset="0"/>
            </a:rPr>
            <a:t>III.  Test Results</a:t>
          </a:r>
          <a:r>
            <a:rPr lang="en-US" sz="1100">
              <a:latin typeface="Arial" pitchFamily="34" charset="0"/>
              <a:ea typeface="+mn-ea"/>
              <a:cs typeface="Arial" pitchFamily="34" charset="0"/>
            </a:rPr>
            <a: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 </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The following fields apply to all of the engine tests and are only filled in once:</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Emission Limit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Emission Limit or FEL (required);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Deterioration Factor (required);</a:t>
          </a: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Deterioration Factor (required); and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Deterioration Factor (required).</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If the field "Combined NOx+HC?" is "Yes", then a field for the NOx+HC emission limit or FEL will appear and must be filled in; otherwise the following fields will appear and must be filled in:</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Emission Limit or FEL; and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Emission Limit or FEL. </a:t>
          </a:r>
          <a:endParaRPr lang="en-US" sz="1000">
            <a:latin typeface="Arial" pitchFamily="34" charset="0"/>
            <a:cs typeface="Arial" pitchFamily="34" charset="0"/>
          </a:endParaRPr>
        </a:p>
        <a:p>
          <a:pPr rtl="0"/>
          <a:endParaRPr lang="en-US" sz="1000" b="0" i="0" baseline="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following data fields are available for each engine test.  Fields that are required for valid CumSum calculations are indicated.  The official reporting requirements can be found in </a:t>
          </a:r>
          <a:r>
            <a:rPr lang="en-US" sz="1000" b="0" i="0" baseline="0">
              <a:latin typeface="Arial" pitchFamily="34" charset="0"/>
              <a:ea typeface="+mn-ea"/>
              <a:cs typeface="Arial" pitchFamily="34" charset="0"/>
            </a:rPr>
            <a:t> 40 CFR Part 1048.345(a).</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Rounded Result (automatically filled in based on PM Initial Result);</a:t>
          </a: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1</xdr:col>
      <xdr:colOff>419100</xdr:colOff>
      <xdr:row>0</xdr:row>
      <xdr:rowOff>28575</xdr:rowOff>
    </xdr:from>
    <xdr:to>
      <xdr:col>3</xdr:col>
      <xdr:colOff>457200</xdr:colOff>
      <xdr:row>5</xdr:row>
      <xdr:rowOff>47625</xdr:rowOff>
    </xdr:to>
    <xdr:pic>
      <xdr:nvPicPr>
        <xdr:cNvPr id="11140"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155</xdr:row>
      <xdr:rowOff>38100</xdr:rowOff>
    </xdr:from>
    <xdr:to>
      <xdr:col>17</xdr:col>
      <xdr:colOff>9525</xdr:colOff>
      <xdr:row>243</xdr:row>
      <xdr:rowOff>142875</xdr:rowOff>
    </xdr:to>
    <xdr:sp macro="" textlink="">
      <xdr:nvSpPr>
        <xdr:cNvPr id="7173" name="Text Box 5"/>
        <xdr:cNvSpPr txBox="1">
          <a:spLocks noChangeArrowheads="1"/>
        </xdr:cNvSpPr>
      </xdr:nvSpPr>
      <xdr:spPr bwMode="auto">
        <a:xfrm>
          <a:off x="19050" y="25469850"/>
          <a:ext cx="8248650" cy="1454467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a:cs typeface="Arial"/>
          </a:endParaRPr>
        </a:p>
        <a:p>
          <a:r>
            <a:rPr lang="en-US" sz="1000">
              <a:latin typeface="Arial" pitchFamily="34" charset="0"/>
              <a:ea typeface="+mn-ea"/>
              <a:cs typeface="Arial" pitchFamily="34" charset="0"/>
            </a:rPr>
            <a:t>● PM Final Result (required; based on one or more Initial Result; should only be filled in if "Final or Initial" is equal to "final");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PM Final Deteriorated Result (automatically filled in based on PM Final Result and the PM Deterioration Factor);</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PM result in CumSum? Indicator (required; should only be specified if "Final or Initial" is equal to "initial");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Rounded Result (automatically filled in based on HC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Deteriorated Result (automatically filled in based on HC Final Result and the HC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HC result in CumSum? Indicator (required; should only be specified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Rounded Result (automatically filled in based on NOx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Deteriorated Result (automatically filled in based on NOx Final Result and the NOx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NOx result in CumSum? Indicator (required; should only be specified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Location;</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Contact;</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Test Indicator (required -- must be "yes" if test is declared invalid).  The template will not allow a test to be marked as invalid if the "Include in CumSum?" field  has been set to "yes" for any of the parameters;</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Failure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Remedy;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Repairs; and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Comments. </a:t>
          </a: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IV.  Test Status </a:t>
          </a:r>
          <a:endParaRPr lang="en-US" sz="11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 Note that if a combined emission for HC and NOx is being used then one of the parameters is the sum of the HC and NOx values; otherwise HC and NOx are considered separately.</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00" b="0" i="0" baseline="0">
              <a:latin typeface="Arial" pitchFamily="34" charset="0"/>
              <a:ea typeface="+mn-ea"/>
              <a:cs typeface="Arial" pitchFamily="34" charset="0"/>
            </a:rPr>
            <a:t>Please note that even if a passing status is achieved, there may be additional requirements for the number of tests required each test period. Note that if a combined emission for HC and NOx is being used then one of the parameters is the sum of the HC and NOx values; otherwise HC and NOx are considered separately.</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5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V.  Troubleshooting</a:t>
          </a:r>
          <a:endParaRPr lang="en-US" sz="110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If there are odd or unexpected results in the "Calculations" worksheet, the following should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standard or FEL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all engine tests been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an included test inadvertently been marked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low Projected Annual Production mistakenly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6</xdr:col>
      <xdr:colOff>323850</xdr:colOff>
      <xdr:row>6</xdr:row>
      <xdr:rowOff>161925</xdr:rowOff>
    </xdr:to>
    <xdr:pic>
      <xdr:nvPicPr>
        <xdr:cNvPr id="1129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28575</xdr:rowOff>
    </xdr:from>
    <xdr:to>
      <xdr:col>5</xdr:col>
      <xdr:colOff>609600</xdr:colOff>
      <xdr:row>6</xdr:row>
      <xdr:rowOff>89086</xdr:rowOff>
    </xdr:to>
    <xdr:pic>
      <xdr:nvPicPr>
        <xdr:cNvPr id="10027"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425" y="28575"/>
          <a:ext cx="13239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8962" name="Picture 1" descr="epa_seal_small_tri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5"/>
  <sheetViews>
    <sheetView showGridLines="0" tabSelected="1" zoomScaleNormal="100" workbookViewId="0">
      <selection activeCell="G12" sqref="G12"/>
    </sheetView>
  </sheetViews>
  <sheetFormatPr defaultRowHeight="12.75" x14ac:dyDescent="0.2"/>
  <cols>
    <col min="1" max="17" width="7.28515625" style="242" customWidth="1"/>
    <col min="18" max="18" width="11.28515625" style="242" customWidth="1"/>
    <col min="19" max="16384" width="9.140625" style="242"/>
  </cols>
  <sheetData>
    <row r="1" spans="1:18" s="63" customFormat="1" ht="11.25" x14ac:dyDescent="0.2">
      <c r="A1" s="64"/>
      <c r="B1" s="64"/>
      <c r="C1" s="64"/>
      <c r="D1" s="64"/>
      <c r="E1" s="64"/>
      <c r="F1" s="64"/>
      <c r="G1" s="64"/>
      <c r="H1" s="64"/>
      <c r="I1" s="64"/>
      <c r="J1" s="64"/>
      <c r="K1" s="64"/>
      <c r="L1" s="64"/>
      <c r="M1" s="64"/>
      <c r="N1" s="64"/>
      <c r="O1" s="64"/>
      <c r="P1" s="64"/>
      <c r="Q1" s="64"/>
    </row>
    <row r="2" spans="1:18" s="63" customFormat="1" ht="17.25" customHeight="1" x14ac:dyDescent="0.25">
      <c r="A2" s="324" t="s">
        <v>141</v>
      </c>
      <c r="B2" s="324"/>
      <c r="C2" s="324"/>
      <c r="D2" s="324"/>
      <c r="E2" s="324"/>
      <c r="F2" s="324"/>
      <c r="G2" s="324"/>
      <c r="H2" s="324"/>
      <c r="I2" s="324"/>
      <c r="J2" s="324"/>
      <c r="K2" s="324"/>
      <c r="L2" s="324"/>
      <c r="M2" s="324"/>
      <c r="N2" s="324"/>
      <c r="O2" s="324"/>
      <c r="P2" s="324"/>
      <c r="Q2" s="324"/>
    </row>
    <row r="3" spans="1:18" s="63" customFormat="1" ht="20.25" x14ac:dyDescent="0.3">
      <c r="A3" s="325" t="s">
        <v>153</v>
      </c>
      <c r="B3" s="325"/>
      <c r="C3" s="325"/>
      <c r="D3" s="325"/>
      <c r="E3" s="325"/>
      <c r="F3" s="325"/>
      <c r="G3" s="325"/>
      <c r="H3" s="325"/>
      <c r="I3" s="325"/>
      <c r="J3" s="325"/>
      <c r="K3" s="325"/>
      <c r="L3" s="325"/>
      <c r="M3" s="325"/>
      <c r="N3" s="325"/>
      <c r="O3" s="325"/>
      <c r="P3" s="325"/>
      <c r="Q3" s="325"/>
    </row>
    <row r="4" spans="1:18" s="63" customFormat="1" ht="19.5" customHeight="1" x14ac:dyDescent="0.25">
      <c r="A4" s="324" t="s">
        <v>142</v>
      </c>
      <c r="B4" s="324"/>
      <c r="C4" s="324"/>
      <c r="D4" s="324"/>
      <c r="E4" s="324"/>
      <c r="F4" s="324"/>
      <c r="G4" s="324"/>
      <c r="H4" s="324"/>
      <c r="I4" s="324"/>
      <c r="J4" s="324"/>
      <c r="K4" s="324"/>
      <c r="L4" s="324"/>
      <c r="M4" s="324"/>
      <c r="N4" s="324"/>
      <c r="O4" s="324"/>
      <c r="P4" s="324"/>
      <c r="Q4" s="324"/>
    </row>
    <row r="5" spans="1:18" s="63" customFormat="1" ht="9.9499999999999993" customHeight="1" x14ac:dyDescent="0.2">
      <c r="A5" s="64"/>
      <c r="B5" s="64"/>
      <c r="C5" s="64"/>
      <c r="D5" s="64"/>
      <c r="E5" s="64"/>
      <c r="F5" s="64"/>
      <c r="G5" s="64"/>
      <c r="H5" s="64"/>
      <c r="I5" s="64"/>
      <c r="J5" s="64"/>
      <c r="K5" s="64"/>
      <c r="L5" s="64"/>
      <c r="M5" s="64"/>
      <c r="N5" s="64"/>
      <c r="O5" s="64"/>
      <c r="P5" s="64"/>
      <c r="Q5" s="64"/>
    </row>
    <row r="6" spans="1:18" s="63" customFormat="1" ht="19.5" customHeight="1" x14ac:dyDescent="0.3">
      <c r="A6" s="326" t="s">
        <v>159</v>
      </c>
      <c r="B6" s="326"/>
      <c r="C6" s="326"/>
      <c r="D6" s="326"/>
      <c r="E6" s="326"/>
      <c r="F6" s="326"/>
      <c r="G6" s="326"/>
      <c r="H6" s="326"/>
      <c r="I6" s="326"/>
      <c r="J6" s="326"/>
      <c r="K6" s="326"/>
      <c r="L6" s="326"/>
      <c r="M6" s="326"/>
      <c r="N6" s="326"/>
      <c r="O6" s="326"/>
      <c r="P6" s="326"/>
      <c r="Q6" s="326"/>
    </row>
    <row r="7" spans="1:18" s="63" customFormat="1" ht="19.5" customHeight="1" x14ac:dyDescent="0.2">
      <c r="A7" s="327" t="s">
        <v>277</v>
      </c>
      <c r="B7" s="327"/>
      <c r="C7" s="327"/>
      <c r="D7" s="327"/>
      <c r="E7" s="327"/>
      <c r="F7" s="327"/>
      <c r="G7" s="327"/>
      <c r="H7" s="327"/>
      <c r="I7" s="327"/>
      <c r="J7" s="327"/>
      <c r="K7" s="327"/>
      <c r="L7" s="327"/>
      <c r="M7" s="327"/>
      <c r="N7" s="327"/>
      <c r="O7" s="327"/>
      <c r="P7" s="327"/>
      <c r="Q7" s="327"/>
    </row>
    <row r="8" spans="1:18" s="65" customFormat="1" ht="6" customHeight="1" x14ac:dyDescent="0.2">
      <c r="A8" s="66"/>
      <c r="B8" s="66"/>
      <c r="C8" s="66"/>
      <c r="D8" s="66"/>
      <c r="E8" s="66"/>
      <c r="F8" s="66"/>
      <c r="G8" s="66"/>
      <c r="H8" s="66"/>
      <c r="I8" s="66"/>
      <c r="J8" s="66"/>
      <c r="K8" s="66"/>
      <c r="L8" s="66"/>
      <c r="M8" s="66"/>
      <c r="N8" s="66"/>
      <c r="O8" s="66"/>
      <c r="P8" s="66"/>
      <c r="Q8" s="66"/>
    </row>
    <row r="9" spans="1:18" s="63" customFormat="1" ht="18" x14ac:dyDescent="0.25">
      <c r="A9" s="67" t="s">
        <v>145</v>
      </c>
      <c r="B9" s="68"/>
      <c r="C9" s="68"/>
      <c r="D9" s="69"/>
      <c r="E9" s="70"/>
      <c r="F9" s="70"/>
      <c r="G9" s="71"/>
      <c r="H9" s="70"/>
      <c r="I9" s="70"/>
      <c r="J9" s="70"/>
      <c r="K9" s="70"/>
      <c r="L9" s="70"/>
      <c r="M9" s="70"/>
      <c r="N9" s="70"/>
      <c r="O9" s="70"/>
      <c r="P9" s="70"/>
      <c r="Q9" s="70"/>
    </row>
    <row r="10" spans="1:18" x14ac:dyDescent="0.2">
      <c r="A10" s="241"/>
      <c r="B10" s="241"/>
      <c r="C10" s="241"/>
      <c r="D10" s="241"/>
      <c r="E10" s="241"/>
      <c r="F10" s="241"/>
      <c r="G10" s="241"/>
      <c r="H10" s="241"/>
      <c r="I10" s="241"/>
      <c r="J10" s="241"/>
      <c r="K10" s="241"/>
      <c r="L10" s="241"/>
      <c r="M10" s="241"/>
      <c r="N10" s="241"/>
      <c r="O10" s="241"/>
      <c r="P10" s="241"/>
      <c r="Q10" s="241"/>
      <c r="R10" s="241"/>
    </row>
    <row r="11" spans="1:18" x14ac:dyDescent="0.2">
      <c r="A11" s="241"/>
      <c r="B11" s="241"/>
      <c r="C11" s="241"/>
      <c r="D11" s="241"/>
      <c r="E11" s="241"/>
      <c r="F11" s="241"/>
      <c r="G11" s="241"/>
      <c r="H11" s="241"/>
      <c r="I11" s="241"/>
      <c r="J11" s="241"/>
      <c r="K11" s="241"/>
      <c r="L11" s="241"/>
      <c r="M11" s="241"/>
      <c r="N11" s="241"/>
      <c r="O11" s="241"/>
      <c r="P11" s="241"/>
      <c r="Q11" s="241"/>
      <c r="R11" s="241"/>
    </row>
    <row r="12" spans="1:18" x14ac:dyDescent="0.2">
      <c r="A12" s="241"/>
      <c r="B12" s="241"/>
      <c r="C12" s="241"/>
      <c r="D12" s="241"/>
      <c r="E12" s="241"/>
      <c r="F12" s="241"/>
      <c r="G12" s="241"/>
      <c r="H12" s="241"/>
      <c r="I12" s="241"/>
      <c r="J12" s="241"/>
      <c r="K12" s="241"/>
      <c r="L12" s="241"/>
      <c r="M12" s="241"/>
      <c r="N12" s="241"/>
      <c r="O12" s="241"/>
      <c r="P12" s="241"/>
      <c r="Q12" s="241"/>
      <c r="R12" s="241"/>
    </row>
    <row r="13" spans="1:18" x14ac:dyDescent="0.2">
      <c r="A13" s="241"/>
      <c r="B13" s="241"/>
      <c r="C13" s="241"/>
      <c r="D13" s="241"/>
      <c r="E13" s="241"/>
      <c r="F13" s="241"/>
      <c r="G13" s="241"/>
      <c r="H13" s="241"/>
      <c r="I13" s="241"/>
      <c r="J13" s="241"/>
      <c r="K13" s="241"/>
      <c r="L13" s="241"/>
      <c r="M13" s="241"/>
      <c r="N13" s="241"/>
      <c r="O13" s="241"/>
      <c r="P13" s="241"/>
      <c r="Q13" s="241"/>
      <c r="R13" s="241"/>
    </row>
    <row r="14" spans="1:18" x14ac:dyDescent="0.2">
      <c r="A14" s="241"/>
      <c r="B14" s="241"/>
      <c r="C14" s="241"/>
      <c r="D14" s="241"/>
      <c r="E14" s="241"/>
      <c r="F14" s="241"/>
      <c r="G14" s="241"/>
      <c r="H14" s="241"/>
      <c r="I14" s="241"/>
      <c r="J14" s="241"/>
      <c r="K14" s="241"/>
      <c r="L14" s="241"/>
      <c r="M14" s="241"/>
      <c r="N14" s="241"/>
      <c r="O14" s="241"/>
      <c r="P14" s="241"/>
      <c r="Q14" s="241"/>
      <c r="R14" s="241"/>
    </row>
    <row r="15" spans="1:18" x14ac:dyDescent="0.2">
      <c r="A15" s="241"/>
      <c r="B15" s="241"/>
      <c r="C15" s="241"/>
      <c r="D15" s="241"/>
      <c r="E15" s="241"/>
      <c r="F15" s="241"/>
      <c r="G15" s="241"/>
      <c r="H15" s="241"/>
      <c r="I15" s="241"/>
      <c r="J15" s="241"/>
      <c r="K15" s="241"/>
      <c r="L15" s="241"/>
      <c r="M15" s="241"/>
      <c r="N15" s="241"/>
      <c r="O15" s="241"/>
      <c r="P15" s="241"/>
      <c r="Q15" s="241"/>
      <c r="R15" s="241"/>
    </row>
    <row r="16" spans="1:18" x14ac:dyDescent="0.2">
      <c r="A16" s="241"/>
      <c r="B16" s="241"/>
      <c r="C16" s="241"/>
      <c r="D16" s="241"/>
      <c r="E16" s="241"/>
      <c r="F16" s="241"/>
      <c r="G16" s="241"/>
      <c r="H16" s="241"/>
      <c r="I16" s="241"/>
      <c r="J16" s="241"/>
      <c r="K16" s="241"/>
      <c r="L16" s="241"/>
      <c r="M16" s="241"/>
      <c r="N16" s="241"/>
      <c r="O16" s="241"/>
      <c r="P16" s="241"/>
      <c r="Q16" s="241"/>
      <c r="R16" s="241"/>
    </row>
    <row r="17" spans="1:18" x14ac:dyDescent="0.2">
      <c r="A17" s="241"/>
      <c r="B17" s="241"/>
      <c r="C17" s="241"/>
      <c r="D17" s="241"/>
      <c r="E17" s="241"/>
      <c r="F17" s="241"/>
      <c r="G17" s="241"/>
      <c r="H17" s="241"/>
      <c r="I17" s="241"/>
      <c r="J17" s="241"/>
      <c r="K17" s="241"/>
      <c r="L17" s="241"/>
      <c r="M17" s="241"/>
      <c r="N17" s="241"/>
      <c r="O17" s="241"/>
      <c r="P17" s="241"/>
      <c r="Q17" s="241"/>
      <c r="R17" s="241"/>
    </row>
    <row r="18" spans="1:18" x14ac:dyDescent="0.2">
      <c r="A18" s="241"/>
      <c r="B18" s="241"/>
      <c r="C18" s="241"/>
      <c r="D18" s="241"/>
      <c r="E18" s="241"/>
      <c r="F18" s="241"/>
      <c r="G18" s="241"/>
      <c r="H18" s="241"/>
      <c r="I18" s="241"/>
      <c r="J18" s="241"/>
      <c r="K18" s="241"/>
      <c r="L18" s="241"/>
      <c r="M18" s="241"/>
      <c r="N18" s="241"/>
      <c r="O18" s="241"/>
      <c r="P18" s="241"/>
      <c r="Q18" s="241"/>
      <c r="R18" s="241"/>
    </row>
    <row r="19" spans="1:18" x14ac:dyDescent="0.2">
      <c r="A19" s="241"/>
      <c r="B19" s="241"/>
      <c r="C19" s="241"/>
      <c r="D19" s="241"/>
      <c r="E19" s="241"/>
      <c r="F19" s="241"/>
      <c r="G19" s="241"/>
      <c r="H19" s="241"/>
      <c r="I19" s="241"/>
      <c r="J19" s="241"/>
      <c r="K19" s="241"/>
      <c r="L19" s="241"/>
      <c r="M19" s="241"/>
      <c r="N19" s="241"/>
      <c r="O19" s="241"/>
      <c r="P19" s="241"/>
      <c r="Q19" s="241"/>
      <c r="R19" s="241"/>
    </row>
    <row r="20" spans="1:18" x14ac:dyDescent="0.2">
      <c r="A20" s="241"/>
      <c r="B20" s="241"/>
      <c r="C20" s="241"/>
      <c r="D20" s="241"/>
      <c r="E20" s="241"/>
      <c r="F20" s="241"/>
      <c r="G20" s="241"/>
      <c r="H20" s="241"/>
      <c r="I20" s="241"/>
      <c r="J20" s="241"/>
      <c r="K20" s="241"/>
      <c r="L20" s="241"/>
      <c r="M20" s="241"/>
      <c r="N20" s="241"/>
      <c r="O20" s="241"/>
      <c r="P20" s="241"/>
      <c r="Q20" s="241"/>
      <c r="R20" s="241"/>
    </row>
    <row r="21" spans="1:18" x14ac:dyDescent="0.2">
      <c r="A21" s="241"/>
      <c r="B21" s="241"/>
      <c r="C21" s="241"/>
      <c r="D21" s="241"/>
      <c r="E21" s="241"/>
      <c r="F21" s="241"/>
      <c r="G21" s="241"/>
      <c r="H21" s="241"/>
      <c r="I21" s="241"/>
      <c r="J21" s="241"/>
      <c r="K21" s="241"/>
      <c r="L21" s="241"/>
      <c r="M21" s="241"/>
      <c r="N21" s="241"/>
      <c r="O21" s="241"/>
      <c r="P21" s="241"/>
      <c r="Q21" s="241"/>
      <c r="R21" s="241"/>
    </row>
    <row r="22" spans="1:18" x14ac:dyDescent="0.2">
      <c r="A22" s="241"/>
      <c r="B22" s="241"/>
      <c r="C22" s="241"/>
      <c r="D22" s="241"/>
      <c r="E22" s="241"/>
      <c r="F22" s="241"/>
      <c r="G22" s="241"/>
      <c r="H22" s="241"/>
      <c r="I22" s="241"/>
      <c r="J22" s="241"/>
      <c r="K22" s="241"/>
      <c r="L22" s="241"/>
      <c r="M22" s="241"/>
      <c r="N22" s="241"/>
      <c r="O22" s="241"/>
      <c r="P22" s="241"/>
      <c r="Q22" s="241"/>
      <c r="R22" s="241"/>
    </row>
    <row r="23" spans="1:18" x14ac:dyDescent="0.2">
      <c r="A23" s="241"/>
      <c r="B23" s="241"/>
      <c r="C23" s="241"/>
      <c r="D23" s="241"/>
      <c r="E23" s="241"/>
      <c r="F23" s="241"/>
      <c r="G23" s="241"/>
      <c r="H23" s="241"/>
      <c r="I23" s="241"/>
      <c r="J23" s="241"/>
      <c r="K23" s="241"/>
      <c r="L23" s="241"/>
      <c r="M23" s="241"/>
      <c r="N23" s="241"/>
      <c r="O23" s="241"/>
      <c r="P23" s="241"/>
      <c r="Q23" s="241"/>
      <c r="R23" s="241"/>
    </row>
    <row r="24" spans="1:18" x14ac:dyDescent="0.2">
      <c r="A24" s="241"/>
      <c r="B24" s="241"/>
      <c r="C24" s="241"/>
      <c r="D24" s="241"/>
      <c r="E24" s="241"/>
      <c r="F24" s="241"/>
      <c r="G24" s="241"/>
      <c r="H24" s="241"/>
      <c r="I24" s="241"/>
      <c r="J24" s="241"/>
      <c r="K24" s="241"/>
      <c r="L24" s="241"/>
      <c r="M24" s="241"/>
      <c r="N24" s="241"/>
      <c r="O24" s="241"/>
      <c r="P24" s="241"/>
      <c r="Q24" s="241"/>
      <c r="R24" s="241"/>
    </row>
    <row r="25" spans="1:18" x14ac:dyDescent="0.2">
      <c r="A25" s="241"/>
      <c r="B25" s="241"/>
      <c r="C25" s="241"/>
      <c r="D25" s="241"/>
      <c r="E25" s="241"/>
      <c r="F25" s="241"/>
      <c r="G25" s="241"/>
      <c r="H25" s="241"/>
      <c r="I25" s="241"/>
      <c r="J25" s="241"/>
      <c r="K25" s="241"/>
      <c r="L25" s="241"/>
      <c r="M25" s="241"/>
      <c r="N25" s="241"/>
      <c r="O25" s="241"/>
      <c r="P25" s="241"/>
      <c r="Q25" s="241"/>
      <c r="R25" s="241"/>
    </row>
    <row r="26" spans="1:18" x14ac:dyDescent="0.2">
      <c r="A26" s="241"/>
      <c r="B26" s="241"/>
      <c r="C26" s="241"/>
      <c r="D26" s="241"/>
      <c r="E26" s="241"/>
      <c r="F26" s="241"/>
      <c r="G26" s="241"/>
      <c r="H26" s="241"/>
      <c r="I26" s="241"/>
      <c r="J26" s="241"/>
      <c r="K26" s="241"/>
      <c r="L26" s="241"/>
      <c r="M26" s="241"/>
      <c r="N26" s="241"/>
      <c r="O26" s="241"/>
      <c r="P26" s="241"/>
      <c r="Q26" s="241"/>
      <c r="R26" s="241"/>
    </row>
    <row r="27" spans="1:18" x14ac:dyDescent="0.2">
      <c r="A27" s="241"/>
      <c r="B27" s="241"/>
      <c r="C27" s="241"/>
      <c r="D27" s="241"/>
      <c r="E27" s="241"/>
      <c r="F27" s="241"/>
      <c r="G27" s="241"/>
      <c r="H27" s="241"/>
      <c r="I27" s="241"/>
      <c r="J27" s="241"/>
      <c r="K27" s="241"/>
      <c r="L27" s="241"/>
      <c r="M27" s="241"/>
      <c r="N27" s="241"/>
      <c r="O27" s="241"/>
      <c r="P27" s="241"/>
      <c r="Q27" s="241"/>
      <c r="R27" s="241"/>
    </row>
    <row r="28" spans="1:18" x14ac:dyDescent="0.2">
      <c r="A28" s="241"/>
      <c r="B28" s="241"/>
      <c r="C28" s="241"/>
      <c r="D28" s="241"/>
      <c r="E28" s="241"/>
      <c r="F28" s="241"/>
      <c r="G28" s="241"/>
      <c r="H28" s="241"/>
      <c r="I28" s="241"/>
      <c r="J28" s="241"/>
      <c r="K28" s="241"/>
      <c r="L28" s="241"/>
      <c r="M28" s="241"/>
      <c r="N28" s="241"/>
      <c r="O28" s="241"/>
      <c r="P28" s="241"/>
      <c r="Q28" s="241"/>
      <c r="R28" s="241"/>
    </row>
    <row r="29" spans="1:18" x14ac:dyDescent="0.2">
      <c r="A29" s="241"/>
      <c r="B29" s="241"/>
      <c r="C29" s="241"/>
      <c r="D29" s="241"/>
      <c r="E29" s="241"/>
      <c r="F29" s="241"/>
      <c r="G29" s="241"/>
      <c r="H29" s="241"/>
      <c r="I29" s="241"/>
      <c r="J29" s="241"/>
      <c r="K29" s="241"/>
      <c r="L29" s="241"/>
      <c r="M29" s="241"/>
      <c r="N29" s="241"/>
      <c r="O29" s="241"/>
      <c r="P29" s="241"/>
      <c r="Q29" s="241"/>
      <c r="R29" s="241"/>
    </row>
    <row r="30" spans="1:18" x14ac:dyDescent="0.2">
      <c r="A30" s="241"/>
      <c r="B30" s="241"/>
      <c r="C30" s="241"/>
      <c r="D30" s="241"/>
      <c r="E30" s="241"/>
      <c r="F30" s="241"/>
      <c r="G30" s="241"/>
      <c r="H30" s="241"/>
      <c r="I30" s="241"/>
      <c r="J30" s="241"/>
      <c r="K30" s="241"/>
      <c r="L30" s="241"/>
      <c r="M30" s="241"/>
      <c r="N30" s="241"/>
      <c r="O30" s="241"/>
      <c r="P30" s="241"/>
      <c r="Q30" s="241"/>
      <c r="R30" s="241"/>
    </row>
    <row r="31" spans="1:18" x14ac:dyDescent="0.2">
      <c r="A31" s="241"/>
      <c r="B31" s="241"/>
      <c r="C31" s="241"/>
      <c r="D31" s="241"/>
      <c r="E31" s="241"/>
      <c r="F31" s="241"/>
      <c r="G31" s="241"/>
      <c r="H31" s="241"/>
      <c r="I31" s="241"/>
      <c r="J31" s="241"/>
      <c r="K31" s="241"/>
      <c r="L31" s="241"/>
      <c r="M31" s="241"/>
      <c r="N31" s="241"/>
      <c r="O31" s="241"/>
      <c r="P31" s="241"/>
      <c r="Q31" s="241"/>
      <c r="R31" s="241"/>
    </row>
    <row r="32" spans="1:18" x14ac:dyDescent="0.2">
      <c r="A32" s="241"/>
      <c r="B32" s="241"/>
      <c r="C32" s="241"/>
      <c r="D32" s="241"/>
      <c r="E32" s="241"/>
      <c r="F32" s="241"/>
      <c r="G32" s="241"/>
      <c r="H32" s="241"/>
      <c r="I32" s="241"/>
      <c r="J32" s="241"/>
      <c r="K32" s="241"/>
      <c r="L32" s="241"/>
      <c r="M32" s="241"/>
      <c r="N32" s="241"/>
      <c r="O32" s="241"/>
      <c r="P32" s="241"/>
      <c r="Q32" s="241"/>
      <c r="R32" s="241"/>
    </row>
    <row r="33" spans="1:18" x14ac:dyDescent="0.2">
      <c r="A33" s="241"/>
      <c r="B33" s="241"/>
      <c r="C33" s="241"/>
      <c r="D33" s="241"/>
      <c r="E33" s="241"/>
      <c r="F33" s="241"/>
      <c r="G33" s="241"/>
      <c r="H33" s="241"/>
      <c r="I33" s="241"/>
      <c r="J33" s="241"/>
      <c r="K33" s="241"/>
      <c r="L33" s="241"/>
      <c r="M33" s="241"/>
      <c r="N33" s="241"/>
      <c r="O33" s="241"/>
      <c r="P33" s="241"/>
      <c r="Q33" s="241"/>
      <c r="R33" s="241"/>
    </row>
    <row r="34" spans="1:18" x14ac:dyDescent="0.2">
      <c r="A34" s="241"/>
      <c r="B34" s="241"/>
      <c r="C34" s="241"/>
      <c r="D34" s="241"/>
      <c r="E34" s="241"/>
      <c r="F34" s="241"/>
      <c r="G34" s="241"/>
      <c r="H34" s="241"/>
      <c r="I34" s="241"/>
      <c r="J34" s="241"/>
      <c r="K34" s="241"/>
      <c r="L34" s="241"/>
      <c r="M34" s="241"/>
      <c r="N34" s="241"/>
      <c r="O34" s="241"/>
      <c r="P34" s="241"/>
      <c r="Q34" s="241"/>
      <c r="R34" s="241"/>
    </row>
    <row r="35" spans="1:18" x14ac:dyDescent="0.2">
      <c r="A35" s="241"/>
      <c r="B35" s="241"/>
      <c r="C35" s="241"/>
      <c r="D35" s="241"/>
      <c r="E35" s="241"/>
      <c r="F35" s="241"/>
      <c r="G35" s="241"/>
      <c r="H35" s="241"/>
      <c r="I35" s="241"/>
      <c r="J35" s="241"/>
      <c r="K35" s="241"/>
      <c r="L35" s="241"/>
      <c r="M35" s="241"/>
      <c r="N35" s="241"/>
      <c r="O35" s="241"/>
      <c r="P35" s="241"/>
      <c r="Q35" s="241"/>
      <c r="R35" s="241"/>
    </row>
    <row r="36" spans="1:18" x14ac:dyDescent="0.2">
      <c r="A36" s="241"/>
      <c r="B36" s="241"/>
      <c r="C36" s="241"/>
      <c r="D36" s="241"/>
      <c r="E36" s="241"/>
      <c r="F36" s="241"/>
      <c r="G36" s="241"/>
      <c r="H36" s="241"/>
      <c r="I36" s="241"/>
      <c r="J36" s="241"/>
      <c r="K36" s="241"/>
      <c r="L36" s="241"/>
      <c r="M36" s="241"/>
      <c r="N36" s="241"/>
      <c r="O36" s="241"/>
      <c r="P36" s="241"/>
      <c r="Q36" s="241"/>
      <c r="R36" s="241"/>
    </row>
    <row r="37" spans="1:18" x14ac:dyDescent="0.2">
      <c r="A37" s="241"/>
      <c r="B37" s="241"/>
      <c r="C37" s="241"/>
      <c r="D37" s="241"/>
      <c r="E37" s="241"/>
      <c r="F37" s="241"/>
      <c r="G37" s="241"/>
      <c r="H37" s="241"/>
      <c r="I37" s="241"/>
      <c r="J37" s="241"/>
      <c r="K37" s="241"/>
      <c r="L37" s="241"/>
      <c r="M37" s="241"/>
      <c r="N37" s="241"/>
      <c r="O37" s="241"/>
      <c r="P37" s="241"/>
      <c r="Q37" s="241"/>
      <c r="R37" s="241"/>
    </row>
    <row r="38" spans="1:18" x14ac:dyDescent="0.2">
      <c r="A38" s="241"/>
      <c r="B38" s="241"/>
      <c r="C38" s="241"/>
      <c r="D38" s="241"/>
      <c r="E38" s="241"/>
      <c r="F38" s="241"/>
      <c r="G38" s="241"/>
      <c r="H38" s="241"/>
      <c r="I38" s="241"/>
      <c r="J38" s="241"/>
      <c r="K38" s="241"/>
      <c r="L38" s="241"/>
      <c r="M38" s="241"/>
      <c r="N38" s="241"/>
      <c r="O38" s="241"/>
      <c r="P38" s="241"/>
      <c r="Q38" s="241"/>
      <c r="R38" s="241"/>
    </row>
    <row r="39" spans="1:18" x14ac:dyDescent="0.2">
      <c r="A39" s="241"/>
      <c r="B39" s="241"/>
      <c r="C39" s="241"/>
      <c r="D39" s="241"/>
      <c r="E39" s="241"/>
      <c r="F39" s="241"/>
      <c r="G39" s="241"/>
      <c r="H39" s="241"/>
      <c r="I39" s="241"/>
      <c r="J39" s="241"/>
      <c r="K39" s="241"/>
      <c r="L39" s="241"/>
      <c r="M39" s="241"/>
      <c r="N39" s="241"/>
      <c r="O39" s="241"/>
      <c r="P39" s="241"/>
      <c r="Q39" s="241"/>
      <c r="R39" s="241"/>
    </row>
    <row r="40" spans="1:18" x14ac:dyDescent="0.2">
      <c r="A40" s="241"/>
      <c r="B40" s="241"/>
      <c r="C40" s="241"/>
      <c r="D40" s="241"/>
      <c r="E40" s="241"/>
      <c r="F40" s="241"/>
      <c r="G40" s="241"/>
      <c r="H40" s="241"/>
      <c r="I40" s="241"/>
      <c r="J40" s="241"/>
      <c r="K40" s="241"/>
      <c r="L40" s="241"/>
      <c r="M40" s="241"/>
      <c r="N40" s="241"/>
      <c r="O40" s="241"/>
      <c r="P40" s="241"/>
      <c r="Q40" s="241"/>
      <c r="R40" s="241"/>
    </row>
    <row r="41" spans="1:18" x14ac:dyDescent="0.2">
      <c r="A41" s="241"/>
      <c r="B41" s="241"/>
      <c r="C41" s="241"/>
      <c r="D41" s="241"/>
      <c r="E41" s="241"/>
      <c r="F41" s="241"/>
      <c r="G41" s="241"/>
      <c r="H41" s="241"/>
      <c r="I41" s="241"/>
      <c r="J41" s="241"/>
      <c r="K41" s="241"/>
      <c r="L41" s="241"/>
      <c r="M41" s="241"/>
      <c r="N41" s="241"/>
      <c r="O41" s="241"/>
      <c r="P41" s="241"/>
      <c r="Q41" s="241"/>
      <c r="R41" s="241"/>
    </row>
    <row r="42" spans="1:18" x14ac:dyDescent="0.2">
      <c r="A42" s="241"/>
      <c r="B42" s="241"/>
      <c r="C42" s="241"/>
      <c r="D42" s="241"/>
      <c r="E42" s="241"/>
      <c r="F42" s="241"/>
      <c r="G42" s="241"/>
      <c r="H42" s="241"/>
      <c r="I42" s="241"/>
      <c r="J42" s="241"/>
      <c r="K42" s="241"/>
      <c r="L42" s="241"/>
      <c r="M42" s="241"/>
      <c r="N42" s="241"/>
      <c r="O42" s="241"/>
      <c r="P42" s="241"/>
      <c r="Q42" s="241"/>
      <c r="R42" s="241"/>
    </row>
    <row r="43" spans="1:18" x14ac:dyDescent="0.2">
      <c r="A43" s="241"/>
      <c r="B43" s="241"/>
      <c r="C43" s="241"/>
      <c r="D43" s="241"/>
      <c r="E43" s="241"/>
      <c r="F43" s="241"/>
      <c r="G43" s="241"/>
      <c r="H43" s="241"/>
      <c r="I43" s="241"/>
      <c r="J43" s="241"/>
      <c r="K43" s="241"/>
      <c r="L43" s="241"/>
      <c r="M43" s="241"/>
      <c r="N43" s="241"/>
      <c r="O43" s="241"/>
      <c r="P43" s="241"/>
      <c r="Q43" s="241"/>
      <c r="R43" s="241"/>
    </row>
    <row r="44" spans="1:18" x14ac:dyDescent="0.2">
      <c r="A44" s="241"/>
      <c r="B44" s="241"/>
      <c r="C44" s="241"/>
      <c r="D44" s="241"/>
      <c r="E44" s="241"/>
      <c r="F44" s="241"/>
      <c r="G44" s="241"/>
      <c r="H44" s="241"/>
      <c r="I44" s="241"/>
      <c r="J44" s="241"/>
      <c r="K44" s="241"/>
      <c r="L44" s="241"/>
      <c r="M44" s="241"/>
      <c r="N44" s="241"/>
      <c r="O44" s="241"/>
      <c r="P44" s="241"/>
      <c r="Q44" s="241"/>
      <c r="R44" s="241"/>
    </row>
    <row r="45" spans="1:18" x14ac:dyDescent="0.2">
      <c r="A45" s="241"/>
      <c r="B45" s="241"/>
      <c r="C45" s="241"/>
      <c r="D45" s="241"/>
      <c r="E45" s="241"/>
      <c r="F45" s="241"/>
      <c r="G45" s="241"/>
      <c r="H45" s="241"/>
      <c r="I45" s="241"/>
      <c r="J45" s="241"/>
      <c r="K45" s="241"/>
      <c r="L45" s="241"/>
      <c r="M45" s="241"/>
      <c r="N45" s="241"/>
      <c r="O45" s="241"/>
      <c r="P45" s="241"/>
      <c r="Q45" s="241"/>
      <c r="R45" s="241"/>
    </row>
    <row r="46" spans="1:18" x14ac:dyDescent="0.2">
      <c r="A46" s="241"/>
      <c r="B46" s="241"/>
      <c r="C46" s="241"/>
      <c r="D46" s="241"/>
      <c r="E46" s="241"/>
      <c r="F46" s="241"/>
      <c r="G46" s="241"/>
      <c r="H46" s="241"/>
      <c r="I46" s="241"/>
      <c r="J46" s="241"/>
      <c r="K46" s="241"/>
      <c r="L46" s="241"/>
      <c r="M46" s="241"/>
      <c r="N46" s="241"/>
      <c r="O46" s="241"/>
      <c r="P46" s="241"/>
      <c r="Q46" s="241"/>
      <c r="R46" s="241"/>
    </row>
    <row r="47" spans="1:18" x14ac:dyDescent="0.2">
      <c r="A47" s="241"/>
      <c r="B47" s="241"/>
      <c r="C47" s="241"/>
      <c r="D47" s="241"/>
      <c r="E47" s="241"/>
      <c r="F47" s="241"/>
      <c r="G47" s="241"/>
      <c r="H47" s="241"/>
      <c r="I47" s="241"/>
      <c r="J47" s="241"/>
      <c r="K47" s="241"/>
      <c r="L47" s="241"/>
      <c r="M47" s="241"/>
      <c r="N47" s="241"/>
      <c r="O47" s="241"/>
      <c r="P47" s="241"/>
      <c r="Q47" s="241"/>
      <c r="R47" s="241"/>
    </row>
    <row r="48" spans="1:18" x14ac:dyDescent="0.2">
      <c r="A48" s="241"/>
      <c r="B48" s="241"/>
      <c r="C48" s="241"/>
      <c r="D48" s="241"/>
      <c r="E48" s="241"/>
      <c r="F48" s="241"/>
      <c r="G48" s="241"/>
      <c r="H48" s="241"/>
      <c r="I48" s="241"/>
      <c r="J48" s="241"/>
      <c r="K48" s="241"/>
      <c r="L48" s="241"/>
      <c r="M48" s="241"/>
      <c r="N48" s="241"/>
      <c r="O48" s="241"/>
      <c r="P48" s="241"/>
      <c r="Q48" s="241"/>
      <c r="R48" s="241"/>
    </row>
    <row r="49" spans="1:18" x14ac:dyDescent="0.2">
      <c r="A49" s="241"/>
      <c r="B49" s="241"/>
      <c r="C49" s="241"/>
      <c r="D49" s="241"/>
      <c r="E49" s="241"/>
      <c r="F49" s="241"/>
      <c r="G49" s="241"/>
      <c r="H49" s="241"/>
      <c r="I49" s="241"/>
      <c r="J49" s="241"/>
      <c r="K49" s="241"/>
      <c r="L49" s="241"/>
      <c r="M49" s="241"/>
      <c r="N49" s="241"/>
      <c r="O49" s="241"/>
      <c r="P49" s="241"/>
      <c r="Q49" s="241"/>
      <c r="R49" s="241"/>
    </row>
    <row r="50" spans="1:18" x14ac:dyDescent="0.2">
      <c r="A50" s="241"/>
      <c r="B50" s="241"/>
      <c r="C50" s="241"/>
      <c r="D50" s="241"/>
      <c r="E50" s="241"/>
      <c r="F50" s="241"/>
      <c r="G50" s="241"/>
      <c r="H50" s="241"/>
      <c r="I50" s="241"/>
      <c r="J50" s="241"/>
      <c r="K50" s="241"/>
      <c r="L50" s="241"/>
      <c r="M50" s="241"/>
      <c r="N50" s="241"/>
      <c r="O50" s="241"/>
      <c r="P50" s="241"/>
      <c r="Q50" s="241"/>
      <c r="R50" s="241"/>
    </row>
    <row r="51" spans="1:18" x14ac:dyDescent="0.2">
      <c r="A51" s="241"/>
      <c r="B51" s="241"/>
      <c r="C51" s="241"/>
      <c r="D51" s="241"/>
      <c r="E51" s="241"/>
      <c r="F51" s="241"/>
      <c r="G51" s="241"/>
      <c r="H51" s="241"/>
      <c r="I51" s="241"/>
      <c r="J51" s="241"/>
      <c r="K51" s="241"/>
      <c r="L51" s="241"/>
      <c r="M51" s="241"/>
      <c r="N51" s="241"/>
      <c r="O51" s="241"/>
      <c r="P51" s="241"/>
      <c r="Q51" s="241"/>
      <c r="R51" s="241"/>
    </row>
    <row r="52" spans="1:18" x14ac:dyDescent="0.2">
      <c r="A52" s="241"/>
      <c r="B52" s="241"/>
      <c r="C52" s="241"/>
      <c r="D52" s="241"/>
      <c r="E52" s="241"/>
      <c r="F52" s="241"/>
      <c r="G52" s="241"/>
      <c r="H52" s="241"/>
      <c r="I52" s="241"/>
      <c r="J52" s="241"/>
      <c r="K52" s="241"/>
      <c r="L52" s="241"/>
      <c r="M52" s="241"/>
      <c r="N52" s="241"/>
      <c r="O52" s="241"/>
      <c r="P52" s="241"/>
      <c r="Q52" s="241"/>
      <c r="R52" s="241"/>
    </row>
    <row r="53" spans="1:18" x14ac:dyDescent="0.2">
      <c r="A53" s="241"/>
      <c r="B53" s="241"/>
      <c r="C53" s="241"/>
      <c r="D53" s="241"/>
      <c r="E53" s="241"/>
      <c r="F53" s="241"/>
      <c r="G53" s="241"/>
      <c r="H53" s="241"/>
      <c r="I53" s="241"/>
      <c r="J53" s="241"/>
      <c r="K53" s="241"/>
      <c r="L53" s="241"/>
      <c r="M53" s="241"/>
      <c r="N53" s="241"/>
      <c r="O53" s="241"/>
      <c r="P53" s="241"/>
      <c r="Q53" s="241"/>
      <c r="R53" s="241"/>
    </row>
    <row r="54" spans="1:18" x14ac:dyDescent="0.2">
      <c r="A54" s="241"/>
      <c r="B54" s="241"/>
      <c r="C54" s="241"/>
      <c r="D54" s="241"/>
      <c r="E54" s="241"/>
      <c r="F54" s="241"/>
      <c r="G54" s="241"/>
      <c r="H54" s="241"/>
      <c r="I54" s="241"/>
      <c r="J54" s="241"/>
      <c r="K54" s="241"/>
      <c r="L54" s="241"/>
      <c r="M54" s="241"/>
      <c r="N54" s="241"/>
      <c r="O54" s="241"/>
      <c r="P54" s="241"/>
      <c r="Q54" s="241"/>
      <c r="R54" s="241"/>
    </row>
    <row r="55" spans="1:18" x14ac:dyDescent="0.2">
      <c r="A55" s="241"/>
      <c r="B55" s="241"/>
      <c r="C55" s="241"/>
      <c r="D55" s="241"/>
      <c r="E55" s="241"/>
      <c r="F55" s="241"/>
      <c r="G55" s="241"/>
      <c r="H55" s="241"/>
      <c r="I55" s="241"/>
      <c r="J55" s="241"/>
      <c r="K55" s="241"/>
      <c r="L55" s="241"/>
      <c r="M55" s="241"/>
      <c r="N55" s="241"/>
      <c r="O55" s="241"/>
      <c r="P55" s="241"/>
      <c r="Q55" s="241"/>
      <c r="R55" s="241"/>
    </row>
    <row r="56" spans="1:18" x14ac:dyDescent="0.2">
      <c r="A56" s="241"/>
      <c r="B56" s="241"/>
      <c r="C56" s="241"/>
      <c r="D56" s="241"/>
      <c r="E56" s="241"/>
      <c r="F56" s="241"/>
      <c r="G56" s="241"/>
      <c r="H56" s="241"/>
      <c r="I56" s="241"/>
      <c r="J56" s="241"/>
      <c r="K56" s="241"/>
      <c r="L56" s="241"/>
      <c r="M56" s="241"/>
      <c r="N56" s="241"/>
      <c r="O56" s="241"/>
      <c r="P56" s="241"/>
      <c r="Q56" s="241"/>
      <c r="R56" s="241"/>
    </row>
    <row r="57" spans="1:18" x14ac:dyDescent="0.2">
      <c r="A57" s="241"/>
      <c r="B57" s="241"/>
      <c r="C57" s="241"/>
      <c r="D57" s="241"/>
      <c r="E57" s="241"/>
      <c r="F57" s="241"/>
      <c r="G57" s="241"/>
      <c r="H57" s="241"/>
      <c r="I57" s="241"/>
      <c r="J57" s="241"/>
      <c r="K57" s="241"/>
      <c r="L57" s="241"/>
      <c r="M57" s="241"/>
      <c r="N57" s="241"/>
      <c r="O57" s="241"/>
      <c r="P57" s="241"/>
      <c r="Q57" s="241"/>
      <c r="R57" s="241"/>
    </row>
    <row r="58" spans="1:18" x14ac:dyDescent="0.2">
      <c r="A58" s="241"/>
      <c r="B58" s="241"/>
      <c r="C58" s="241"/>
      <c r="D58" s="241"/>
      <c r="E58" s="241"/>
      <c r="F58" s="241"/>
      <c r="G58" s="241"/>
      <c r="H58" s="241"/>
      <c r="I58" s="241"/>
      <c r="J58" s="241"/>
      <c r="K58" s="241"/>
      <c r="L58" s="241"/>
      <c r="M58" s="241"/>
      <c r="N58" s="241"/>
      <c r="O58" s="241"/>
      <c r="P58" s="241"/>
      <c r="Q58" s="241"/>
      <c r="R58" s="241"/>
    </row>
    <row r="59" spans="1:18" x14ac:dyDescent="0.2">
      <c r="A59" s="241"/>
      <c r="B59" s="241"/>
      <c r="C59" s="241"/>
      <c r="D59" s="241"/>
      <c r="E59" s="241"/>
      <c r="F59" s="241"/>
      <c r="G59" s="241"/>
      <c r="H59" s="241"/>
      <c r="I59" s="241"/>
      <c r="J59" s="241"/>
      <c r="K59" s="241"/>
      <c r="L59" s="241"/>
      <c r="M59" s="241"/>
      <c r="N59" s="241"/>
      <c r="O59" s="241"/>
      <c r="P59" s="241"/>
      <c r="Q59" s="241"/>
      <c r="R59" s="241"/>
    </row>
    <row r="60" spans="1:18" x14ac:dyDescent="0.2">
      <c r="A60" s="241"/>
      <c r="B60" s="241"/>
      <c r="C60" s="241"/>
      <c r="D60" s="241"/>
      <c r="E60" s="241"/>
      <c r="F60" s="241"/>
      <c r="G60" s="241"/>
      <c r="H60" s="241"/>
      <c r="I60" s="241"/>
      <c r="J60" s="241"/>
      <c r="K60" s="241"/>
      <c r="L60" s="241"/>
      <c r="M60" s="241"/>
      <c r="N60" s="241"/>
      <c r="O60" s="241"/>
      <c r="P60" s="241"/>
      <c r="Q60" s="241"/>
      <c r="R60" s="241"/>
    </row>
    <row r="61" spans="1:18" x14ac:dyDescent="0.2">
      <c r="A61" s="241"/>
      <c r="B61" s="241"/>
      <c r="C61" s="241"/>
      <c r="D61" s="241"/>
      <c r="E61" s="241"/>
      <c r="F61" s="241"/>
      <c r="G61" s="241"/>
      <c r="H61" s="241"/>
      <c r="I61" s="241"/>
      <c r="J61" s="241"/>
      <c r="K61" s="241"/>
      <c r="L61" s="241"/>
      <c r="M61" s="241"/>
      <c r="N61" s="241"/>
      <c r="O61" s="241"/>
      <c r="P61" s="241"/>
      <c r="Q61" s="241"/>
      <c r="R61" s="241"/>
    </row>
    <row r="62" spans="1:18" x14ac:dyDescent="0.2">
      <c r="A62" s="241"/>
      <c r="B62" s="241"/>
      <c r="C62" s="241"/>
      <c r="D62" s="241"/>
      <c r="E62" s="241"/>
      <c r="F62" s="241"/>
      <c r="G62" s="241"/>
      <c r="H62" s="241"/>
      <c r="I62" s="241"/>
      <c r="J62" s="241"/>
      <c r="K62" s="241"/>
      <c r="L62" s="241"/>
      <c r="M62" s="241"/>
      <c r="N62" s="241"/>
      <c r="O62" s="241"/>
      <c r="P62" s="241"/>
      <c r="Q62" s="241"/>
      <c r="R62" s="241"/>
    </row>
    <row r="63" spans="1:18" x14ac:dyDescent="0.2">
      <c r="A63" s="241"/>
      <c r="B63" s="241"/>
      <c r="C63" s="241"/>
      <c r="D63" s="241"/>
      <c r="E63" s="241"/>
      <c r="F63" s="241"/>
      <c r="G63" s="241"/>
      <c r="H63" s="241"/>
      <c r="I63" s="241"/>
      <c r="J63" s="241"/>
      <c r="K63" s="241"/>
      <c r="L63" s="241"/>
      <c r="M63" s="241"/>
      <c r="N63" s="241"/>
      <c r="O63" s="241"/>
      <c r="P63" s="241"/>
      <c r="Q63" s="241"/>
      <c r="R63" s="241"/>
    </row>
    <row r="64" spans="1:18" x14ac:dyDescent="0.2">
      <c r="A64" s="241"/>
      <c r="B64" s="241"/>
      <c r="C64" s="241"/>
      <c r="D64" s="241"/>
      <c r="E64" s="241"/>
      <c r="F64" s="241"/>
      <c r="G64" s="241"/>
      <c r="H64" s="241"/>
      <c r="I64" s="241"/>
      <c r="J64" s="241"/>
      <c r="K64" s="241"/>
      <c r="L64" s="241"/>
      <c r="M64" s="241"/>
      <c r="N64" s="241"/>
      <c r="O64" s="241"/>
      <c r="P64" s="241"/>
      <c r="Q64" s="241"/>
      <c r="R64" s="241"/>
    </row>
    <row r="65" spans="1:18" x14ac:dyDescent="0.2">
      <c r="A65" s="241"/>
      <c r="B65" s="241"/>
      <c r="C65" s="241"/>
      <c r="D65" s="241"/>
      <c r="E65" s="241"/>
      <c r="F65" s="241"/>
      <c r="G65" s="241"/>
      <c r="H65" s="241"/>
      <c r="I65" s="241"/>
      <c r="J65" s="241"/>
      <c r="K65" s="241"/>
      <c r="L65" s="241"/>
      <c r="M65" s="241"/>
      <c r="N65" s="241"/>
      <c r="O65" s="241"/>
      <c r="P65" s="241"/>
      <c r="Q65" s="241"/>
      <c r="R65" s="241"/>
    </row>
    <row r="66" spans="1:18" x14ac:dyDescent="0.2">
      <c r="A66" s="241"/>
      <c r="B66" s="241"/>
      <c r="C66" s="241"/>
      <c r="D66" s="241"/>
      <c r="E66" s="241"/>
      <c r="F66" s="241"/>
      <c r="G66" s="241"/>
      <c r="H66" s="241"/>
      <c r="I66" s="241"/>
      <c r="J66" s="241"/>
      <c r="K66" s="241"/>
      <c r="L66" s="241"/>
      <c r="M66" s="241"/>
      <c r="N66" s="241"/>
      <c r="O66" s="241"/>
      <c r="P66" s="241"/>
      <c r="Q66" s="241"/>
      <c r="R66" s="241"/>
    </row>
    <row r="67" spans="1:18" x14ac:dyDescent="0.2">
      <c r="A67" s="241"/>
      <c r="B67" s="241"/>
      <c r="C67" s="241"/>
      <c r="D67" s="241"/>
      <c r="E67" s="241"/>
      <c r="F67" s="241"/>
      <c r="G67" s="241"/>
      <c r="H67" s="241"/>
      <c r="I67" s="241"/>
      <c r="J67" s="241"/>
      <c r="K67" s="241"/>
      <c r="L67" s="241"/>
      <c r="M67" s="241"/>
      <c r="N67" s="241"/>
      <c r="O67" s="241"/>
      <c r="P67" s="241"/>
      <c r="Q67" s="241"/>
      <c r="R67" s="241"/>
    </row>
    <row r="68" spans="1:18" x14ac:dyDescent="0.2">
      <c r="A68" s="241"/>
      <c r="B68" s="241"/>
      <c r="C68" s="241"/>
      <c r="D68" s="241"/>
      <c r="E68" s="241"/>
      <c r="F68" s="241"/>
      <c r="G68" s="241"/>
      <c r="H68" s="241"/>
      <c r="I68" s="241"/>
      <c r="J68" s="241"/>
      <c r="K68" s="241"/>
      <c r="L68" s="241"/>
      <c r="M68" s="241"/>
      <c r="N68" s="241"/>
      <c r="O68" s="241"/>
      <c r="P68" s="241"/>
      <c r="Q68" s="241"/>
      <c r="R68" s="241"/>
    </row>
    <row r="69" spans="1:18" x14ac:dyDescent="0.2">
      <c r="A69" s="241"/>
      <c r="B69" s="241"/>
      <c r="C69" s="241"/>
      <c r="D69" s="241"/>
      <c r="E69" s="241"/>
      <c r="F69" s="241"/>
      <c r="G69" s="241"/>
      <c r="H69" s="241"/>
      <c r="I69" s="241"/>
      <c r="J69" s="241"/>
      <c r="K69" s="241"/>
      <c r="L69" s="241"/>
      <c r="M69" s="241"/>
      <c r="N69" s="241"/>
      <c r="O69" s="241"/>
      <c r="P69" s="241"/>
      <c r="Q69" s="241"/>
      <c r="R69" s="241"/>
    </row>
    <row r="70" spans="1:18" x14ac:dyDescent="0.2">
      <c r="A70" s="241"/>
      <c r="B70" s="241"/>
      <c r="C70" s="241"/>
      <c r="D70" s="241"/>
      <c r="E70" s="241"/>
      <c r="F70" s="241"/>
      <c r="G70" s="241"/>
      <c r="H70" s="241"/>
      <c r="I70" s="241"/>
      <c r="J70" s="241"/>
      <c r="K70" s="241"/>
      <c r="L70" s="241"/>
      <c r="M70" s="241"/>
      <c r="N70" s="241"/>
      <c r="O70" s="241"/>
      <c r="P70" s="241"/>
      <c r="Q70" s="241"/>
      <c r="R70" s="241"/>
    </row>
    <row r="71" spans="1:18" x14ac:dyDescent="0.2">
      <c r="A71" s="241"/>
      <c r="B71" s="241"/>
      <c r="C71" s="241"/>
      <c r="D71" s="241"/>
      <c r="E71" s="241"/>
      <c r="F71" s="241"/>
      <c r="G71" s="241"/>
      <c r="H71" s="241"/>
      <c r="I71" s="241"/>
      <c r="J71" s="241"/>
      <c r="K71" s="241"/>
      <c r="L71" s="241"/>
      <c r="M71" s="241"/>
      <c r="N71" s="241"/>
      <c r="O71" s="241"/>
      <c r="P71" s="241"/>
      <c r="Q71" s="241"/>
      <c r="R71" s="241"/>
    </row>
    <row r="72" spans="1:18" x14ac:dyDescent="0.2">
      <c r="A72" s="241"/>
      <c r="B72" s="241"/>
      <c r="C72" s="241"/>
      <c r="D72" s="241"/>
      <c r="E72" s="241"/>
      <c r="F72" s="241"/>
      <c r="G72" s="241"/>
      <c r="H72" s="241"/>
      <c r="I72" s="241"/>
      <c r="J72" s="241"/>
      <c r="K72" s="241"/>
      <c r="L72" s="241"/>
      <c r="M72" s="241"/>
      <c r="N72" s="241"/>
      <c r="O72" s="241"/>
      <c r="P72" s="241"/>
      <c r="Q72" s="241"/>
      <c r="R72" s="241"/>
    </row>
    <row r="73" spans="1:18" x14ac:dyDescent="0.2">
      <c r="A73" s="241"/>
      <c r="B73" s="241"/>
      <c r="C73" s="241"/>
      <c r="D73" s="241"/>
      <c r="E73" s="241"/>
      <c r="F73" s="241"/>
      <c r="G73" s="241"/>
      <c r="H73" s="241"/>
      <c r="I73" s="241"/>
      <c r="J73" s="241"/>
      <c r="K73" s="241"/>
      <c r="L73" s="241"/>
      <c r="M73" s="241"/>
      <c r="N73" s="241"/>
      <c r="O73" s="241"/>
      <c r="P73" s="241"/>
      <c r="Q73" s="241"/>
      <c r="R73" s="241"/>
    </row>
    <row r="74" spans="1:18" x14ac:dyDescent="0.2">
      <c r="A74" s="241"/>
      <c r="B74" s="241"/>
      <c r="C74" s="241"/>
      <c r="D74" s="241"/>
      <c r="E74" s="241"/>
      <c r="F74" s="241"/>
      <c r="G74" s="241"/>
      <c r="H74" s="241"/>
      <c r="I74" s="241"/>
      <c r="J74" s="241"/>
      <c r="K74" s="241"/>
      <c r="L74" s="241"/>
      <c r="M74" s="241"/>
      <c r="N74" s="241"/>
      <c r="O74" s="241"/>
      <c r="P74" s="241"/>
      <c r="Q74" s="241"/>
      <c r="R74" s="241"/>
    </row>
    <row r="75" spans="1:18" x14ac:dyDescent="0.2">
      <c r="A75" s="241"/>
      <c r="B75" s="241"/>
      <c r="C75" s="241"/>
      <c r="D75" s="241"/>
      <c r="E75" s="241"/>
      <c r="F75" s="241"/>
      <c r="G75" s="241"/>
      <c r="H75" s="241"/>
      <c r="I75" s="241"/>
      <c r="J75" s="241"/>
      <c r="K75" s="241"/>
      <c r="L75" s="241"/>
      <c r="M75" s="241"/>
      <c r="N75" s="241"/>
      <c r="O75" s="241"/>
      <c r="P75" s="241"/>
      <c r="Q75" s="241"/>
      <c r="R75" s="241"/>
    </row>
    <row r="76" spans="1:18" x14ac:dyDescent="0.2">
      <c r="A76" s="241"/>
      <c r="B76" s="241"/>
      <c r="C76" s="241"/>
      <c r="D76" s="241"/>
      <c r="E76" s="241"/>
      <c r="F76" s="241"/>
      <c r="G76" s="241"/>
      <c r="H76" s="241"/>
      <c r="I76" s="241"/>
      <c r="J76" s="241"/>
      <c r="K76" s="241"/>
      <c r="L76" s="241"/>
      <c r="M76" s="241"/>
      <c r="N76" s="241"/>
      <c r="O76" s="241"/>
      <c r="P76" s="241"/>
      <c r="Q76" s="241"/>
      <c r="R76" s="241"/>
    </row>
    <row r="77" spans="1:18" x14ac:dyDescent="0.2">
      <c r="A77" s="241"/>
      <c r="B77" s="241"/>
      <c r="C77" s="241"/>
      <c r="D77" s="241"/>
      <c r="E77" s="241"/>
      <c r="F77" s="241"/>
      <c r="G77" s="241"/>
      <c r="H77" s="241"/>
      <c r="I77" s="241"/>
      <c r="J77" s="241"/>
      <c r="K77" s="241"/>
      <c r="L77" s="241"/>
      <c r="M77" s="241"/>
      <c r="N77" s="241"/>
      <c r="O77" s="241"/>
      <c r="P77" s="241"/>
      <c r="Q77" s="241"/>
      <c r="R77" s="241"/>
    </row>
    <row r="78" spans="1:18" x14ac:dyDescent="0.2">
      <c r="A78" s="241"/>
      <c r="B78" s="241"/>
      <c r="C78" s="241"/>
      <c r="D78" s="241"/>
      <c r="E78" s="241"/>
      <c r="F78" s="241"/>
      <c r="G78" s="241"/>
      <c r="H78" s="241"/>
      <c r="I78" s="241"/>
      <c r="J78" s="241"/>
      <c r="K78" s="241"/>
      <c r="L78" s="241"/>
      <c r="M78" s="241"/>
      <c r="N78" s="241"/>
      <c r="O78" s="241"/>
      <c r="P78" s="241"/>
      <c r="Q78" s="241"/>
      <c r="R78" s="241"/>
    </row>
    <row r="79" spans="1:18" x14ac:dyDescent="0.2">
      <c r="A79" s="241"/>
      <c r="B79" s="241"/>
      <c r="C79" s="241"/>
      <c r="D79" s="241"/>
      <c r="E79" s="241"/>
      <c r="F79" s="241"/>
      <c r="G79" s="241"/>
      <c r="H79" s="241"/>
      <c r="I79" s="241"/>
      <c r="J79" s="241"/>
      <c r="K79" s="241"/>
      <c r="L79" s="241"/>
      <c r="M79" s="241"/>
      <c r="N79" s="241"/>
      <c r="O79" s="241"/>
      <c r="P79" s="241"/>
      <c r="Q79" s="241"/>
      <c r="R79" s="241"/>
    </row>
    <row r="80" spans="1:18" x14ac:dyDescent="0.2">
      <c r="A80" s="241"/>
      <c r="B80" s="241"/>
      <c r="C80" s="241"/>
      <c r="D80" s="241"/>
      <c r="E80" s="241"/>
      <c r="F80" s="241"/>
      <c r="G80" s="241"/>
      <c r="H80" s="241"/>
      <c r="I80" s="241"/>
      <c r="J80" s="241"/>
      <c r="K80" s="241"/>
      <c r="L80" s="241"/>
      <c r="M80" s="241"/>
      <c r="N80" s="241"/>
      <c r="O80" s="241"/>
      <c r="P80" s="241"/>
      <c r="Q80" s="241"/>
      <c r="R80" s="241"/>
    </row>
    <row r="81" spans="1:18" x14ac:dyDescent="0.2">
      <c r="A81" s="241"/>
      <c r="B81" s="241"/>
      <c r="C81" s="241"/>
      <c r="D81" s="241"/>
      <c r="E81" s="241"/>
      <c r="F81" s="241"/>
      <c r="G81" s="241"/>
      <c r="H81" s="241"/>
      <c r="I81" s="241"/>
      <c r="J81" s="241"/>
      <c r="K81" s="241"/>
      <c r="L81" s="241"/>
      <c r="M81" s="241"/>
      <c r="N81" s="241"/>
      <c r="O81" s="241"/>
      <c r="P81" s="241"/>
      <c r="Q81" s="241"/>
      <c r="R81" s="241"/>
    </row>
    <row r="82" spans="1:18" x14ac:dyDescent="0.2">
      <c r="A82" s="241"/>
      <c r="B82" s="241"/>
      <c r="C82" s="241"/>
      <c r="D82" s="241"/>
      <c r="E82" s="241"/>
      <c r="F82" s="241"/>
      <c r="G82" s="241"/>
      <c r="H82" s="241"/>
      <c r="I82" s="241"/>
      <c r="J82" s="241"/>
      <c r="K82" s="241"/>
      <c r="L82" s="241"/>
      <c r="M82" s="241"/>
      <c r="N82" s="241"/>
      <c r="O82" s="241"/>
      <c r="P82" s="241"/>
      <c r="Q82" s="241"/>
      <c r="R82" s="241"/>
    </row>
    <row r="83" spans="1:18" x14ac:dyDescent="0.2">
      <c r="A83" s="241"/>
      <c r="B83" s="241"/>
      <c r="C83" s="241"/>
      <c r="D83" s="241"/>
      <c r="E83" s="241"/>
      <c r="F83" s="241"/>
      <c r="G83" s="241"/>
      <c r="H83" s="241"/>
      <c r="I83" s="241"/>
      <c r="J83" s="241"/>
      <c r="K83" s="241"/>
      <c r="L83" s="241"/>
      <c r="M83" s="241"/>
      <c r="N83" s="241"/>
      <c r="O83" s="241"/>
      <c r="P83" s="241"/>
      <c r="Q83" s="241"/>
      <c r="R83" s="241"/>
    </row>
    <row r="84" spans="1:18" x14ac:dyDescent="0.2">
      <c r="A84" s="241"/>
      <c r="B84" s="241"/>
      <c r="C84" s="241"/>
      <c r="D84" s="241"/>
      <c r="E84" s="241"/>
      <c r="F84" s="241"/>
      <c r="G84" s="241"/>
      <c r="H84" s="241"/>
      <c r="I84" s="241"/>
      <c r="J84" s="241"/>
      <c r="K84" s="241"/>
      <c r="L84" s="241"/>
      <c r="M84" s="241"/>
      <c r="N84" s="241"/>
      <c r="O84" s="241"/>
      <c r="P84" s="241"/>
      <c r="Q84" s="241"/>
      <c r="R84" s="241"/>
    </row>
    <row r="85" spans="1:18" x14ac:dyDescent="0.2">
      <c r="A85" s="241"/>
      <c r="B85" s="241"/>
      <c r="C85" s="241"/>
      <c r="D85" s="241"/>
      <c r="E85" s="241"/>
      <c r="F85" s="241"/>
      <c r="G85" s="241"/>
      <c r="H85" s="241"/>
      <c r="I85" s="241"/>
      <c r="J85" s="241"/>
      <c r="K85" s="241"/>
      <c r="L85" s="241"/>
      <c r="M85" s="241"/>
      <c r="N85" s="241"/>
      <c r="O85" s="241"/>
      <c r="P85" s="241"/>
      <c r="Q85" s="241"/>
      <c r="R85" s="241"/>
    </row>
    <row r="86" spans="1:18" x14ac:dyDescent="0.2">
      <c r="A86" s="241"/>
      <c r="B86" s="241"/>
      <c r="C86" s="241"/>
      <c r="D86" s="241"/>
      <c r="E86" s="241"/>
      <c r="F86" s="241"/>
      <c r="G86" s="241"/>
      <c r="H86" s="241"/>
      <c r="I86" s="241"/>
      <c r="J86" s="241"/>
      <c r="K86" s="241"/>
      <c r="L86" s="241"/>
      <c r="M86" s="241"/>
      <c r="N86" s="241"/>
      <c r="O86" s="241"/>
      <c r="P86" s="241"/>
      <c r="Q86" s="241"/>
      <c r="R86" s="241"/>
    </row>
    <row r="87" spans="1:18" x14ac:dyDescent="0.2">
      <c r="A87" s="241"/>
      <c r="B87" s="241"/>
      <c r="C87" s="241"/>
      <c r="D87" s="241"/>
      <c r="E87" s="241"/>
      <c r="F87" s="241"/>
      <c r="G87" s="241"/>
      <c r="H87" s="241"/>
      <c r="I87" s="241"/>
      <c r="J87" s="241"/>
      <c r="K87" s="241"/>
      <c r="L87" s="241"/>
      <c r="M87" s="241"/>
      <c r="N87" s="241"/>
      <c r="O87" s="241"/>
      <c r="P87" s="241"/>
      <c r="Q87" s="241"/>
      <c r="R87" s="241"/>
    </row>
    <row r="88" spans="1:18" x14ac:dyDescent="0.2">
      <c r="A88" s="241"/>
      <c r="B88" s="241"/>
      <c r="C88" s="241"/>
      <c r="D88" s="241"/>
      <c r="E88" s="241"/>
      <c r="F88" s="241"/>
      <c r="G88" s="241"/>
      <c r="H88" s="241"/>
      <c r="I88" s="241"/>
      <c r="J88" s="241"/>
      <c r="K88" s="241"/>
      <c r="L88" s="241"/>
      <c r="M88" s="241"/>
      <c r="N88" s="241"/>
      <c r="O88" s="241"/>
      <c r="P88" s="241"/>
      <c r="Q88" s="241"/>
      <c r="R88" s="241"/>
    </row>
    <row r="89" spans="1:18" x14ac:dyDescent="0.2">
      <c r="A89" s="241"/>
      <c r="B89" s="241"/>
      <c r="C89" s="241"/>
      <c r="D89" s="241"/>
      <c r="E89" s="241"/>
      <c r="F89" s="241"/>
      <c r="G89" s="241"/>
      <c r="H89" s="241"/>
      <c r="I89" s="241"/>
      <c r="J89" s="241"/>
      <c r="K89" s="241"/>
      <c r="L89" s="241"/>
      <c r="M89" s="241"/>
      <c r="N89" s="241"/>
      <c r="O89" s="241"/>
      <c r="P89" s="241"/>
      <c r="Q89" s="241"/>
      <c r="R89" s="241"/>
    </row>
    <row r="90" spans="1:18" x14ac:dyDescent="0.2">
      <c r="A90" s="241"/>
      <c r="B90" s="241"/>
      <c r="C90" s="241"/>
      <c r="D90" s="241"/>
      <c r="E90" s="241"/>
      <c r="F90" s="241"/>
      <c r="G90" s="241"/>
      <c r="H90" s="241"/>
      <c r="I90" s="241"/>
      <c r="J90" s="241"/>
      <c r="K90" s="241"/>
      <c r="L90" s="241"/>
      <c r="M90" s="241"/>
      <c r="N90" s="241"/>
      <c r="O90" s="241"/>
      <c r="P90" s="241"/>
      <c r="Q90" s="241"/>
      <c r="R90" s="241"/>
    </row>
    <row r="91" spans="1:18" x14ac:dyDescent="0.2">
      <c r="A91" s="241"/>
      <c r="B91" s="241"/>
      <c r="C91" s="241"/>
      <c r="D91" s="241"/>
      <c r="E91" s="241"/>
      <c r="F91" s="241"/>
      <c r="G91" s="241"/>
      <c r="H91" s="241"/>
      <c r="I91" s="241"/>
      <c r="J91" s="241"/>
      <c r="K91" s="241"/>
      <c r="L91" s="241"/>
      <c r="M91" s="241"/>
      <c r="N91" s="241"/>
      <c r="O91" s="241"/>
      <c r="P91" s="241"/>
      <c r="Q91" s="241"/>
      <c r="R91" s="241"/>
    </row>
    <row r="92" spans="1:18" x14ac:dyDescent="0.2">
      <c r="A92" s="241"/>
      <c r="B92" s="241"/>
      <c r="C92" s="241"/>
      <c r="D92" s="241"/>
      <c r="E92" s="241"/>
      <c r="F92" s="241"/>
      <c r="G92" s="241"/>
      <c r="H92" s="241"/>
      <c r="I92" s="241"/>
      <c r="J92" s="241"/>
      <c r="K92" s="241"/>
      <c r="L92" s="241"/>
      <c r="M92" s="241"/>
      <c r="N92" s="241"/>
      <c r="O92" s="241"/>
      <c r="P92" s="241"/>
      <c r="Q92" s="241"/>
      <c r="R92" s="241"/>
    </row>
    <row r="93" spans="1:18" x14ac:dyDescent="0.2">
      <c r="A93" s="241"/>
      <c r="B93" s="241"/>
      <c r="C93" s="241"/>
      <c r="D93" s="241"/>
      <c r="E93" s="241"/>
      <c r="F93" s="241"/>
      <c r="G93" s="241"/>
      <c r="H93" s="241"/>
      <c r="I93" s="241"/>
      <c r="J93" s="241"/>
      <c r="K93" s="241"/>
      <c r="L93" s="241"/>
      <c r="M93" s="241"/>
      <c r="N93" s="241"/>
      <c r="O93" s="241"/>
      <c r="P93" s="241"/>
      <c r="Q93" s="241"/>
      <c r="R93" s="241"/>
    </row>
    <row r="94" spans="1:18" x14ac:dyDescent="0.2">
      <c r="A94" s="241"/>
      <c r="B94" s="241"/>
      <c r="C94" s="241"/>
      <c r="D94" s="241"/>
      <c r="E94" s="241"/>
      <c r="F94" s="241"/>
      <c r="G94" s="241"/>
      <c r="H94" s="241"/>
      <c r="I94" s="241"/>
      <c r="J94" s="241"/>
      <c r="K94" s="241"/>
      <c r="L94" s="241"/>
      <c r="M94" s="241"/>
      <c r="N94" s="241"/>
      <c r="O94" s="241"/>
      <c r="P94" s="241"/>
      <c r="Q94" s="241"/>
      <c r="R94" s="241"/>
    </row>
    <row r="95" spans="1:18" x14ac:dyDescent="0.2">
      <c r="A95" s="241"/>
      <c r="B95" s="241"/>
      <c r="C95" s="241"/>
      <c r="D95" s="241"/>
      <c r="E95" s="241"/>
      <c r="F95" s="241"/>
      <c r="G95" s="241"/>
      <c r="H95" s="241"/>
      <c r="I95" s="241"/>
      <c r="J95" s="241"/>
      <c r="K95" s="241"/>
      <c r="L95" s="241"/>
      <c r="M95" s="241"/>
      <c r="N95" s="241"/>
      <c r="O95" s="241"/>
      <c r="P95" s="241"/>
      <c r="Q95" s="241"/>
      <c r="R95" s="241"/>
    </row>
    <row r="96" spans="1:18" x14ac:dyDescent="0.2">
      <c r="A96" s="241"/>
      <c r="B96" s="241"/>
      <c r="C96" s="241"/>
      <c r="D96" s="241"/>
      <c r="E96" s="241"/>
      <c r="F96" s="241"/>
      <c r="G96" s="241"/>
      <c r="H96" s="241"/>
      <c r="I96" s="241"/>
      <c r="J96" s="241"/>
      <c r="K96" s="241"/>
      <c r="L96" s="241"/>
      <c r="M96" s="241"/>
      <c r="N96" s="241"/>
      <c r="O96" s="241"/>
      <c r="P96" s="241"/>
      <c r="Q96" s="241"/>
      <c r="R96" s="241"/>
    </row>
    <row r="97" spans="1:18" x14ac:dyDescent="0.2">
      <c r="A97" s="241"/>
      <c r="B97" s="241"/>
      <c r="C97" s="241"/>
      <c r="D97" s="241"/>
      <c r="E97" s="241"/>
      <c r="F97" s="241"/>
      <c r="G97" s="241"/>
      <c r="H97" s="241"/>
      <c r="I97" s="241"/>
      <c r="J97" s="241"/>
      <c r="K97" s="241"/>
      <c r="L97" s="241"/>
      <c r="M97" s="241"/>
      <c r="N97" s="241"/>
      <c r="O97" s="241"/>
      <c r="P97" s="241"/>
      <c r="Q97" s="241"/>
      <c r="R97" s="241"/>
    </row>
    <row r="98" spans="1:18" x14ac:dyDescent="0.2">
      <c r="A98" s="241"/>
      <c r="B98" s="241"/>
      <c r="C98" s="241"/>
      <c r="D98" s="241"/>
      <c r="E98" s="241"/>
      <c r="F98" s="241"/>
      <c r="G98" s="241"/>
      <c r="H98" s="241"/>
      <c r="I98" s="241"/>
      <c r="J98" s="241"/>
      <c r="K98" s="241"/>
      <c r="L98" s="241"/>
      <c r="M98" s="241"/>
      <c r="N98" s="241"/>
      <c r="O98" s="241"/>
      <c r="P98" s="241"/>
      <c r="Q98" s="241"/>
      <c r="R98" s="241"/>
    </row>
    <row r="99" spans="1:18" x14ac:dyDescent="0.2">
      <c r="A99" s="241"/>
      <c r="B99" s="241"/>
      <c r="C99" s="241"/>
      <c r="D99" s="241"/>
      <c r="E99" s="241"/>
      <c r="F99" s="241"/>
      <c r="G99" s="241"/>
      <c r="H99" s="241"/>
      <c r="I99" s="241"/>
      <c r="J99" s="241"/>
      <c r="K99" s="241"/>
      <c r="L99" s="241"/>
      <c r="M99" s="241"/>
      <c r="N99" s="241"/>
      <c r="O99" s="241"/>
      <c r="P99" s="241"/>
      <c r="Q99" s="241"/>
      <c r="R99" s="241"/>
    </row>
    <row r="100" spans="1:18" x14ac:dyDescent="0.2">
      <c r="A100" s="241"/>
      <c r="B100" s="241"/>
      <c r="C100" s="241"/>
      <c r="D100" s="241"/>
      <c r="E100" s="241"/>
      <c r="F100" s="241"/>
      <c r="G100" s="241"/>
      <c r="H100" s="241"/>
      <c r="I100" s="241"/>
      <c r="J100" s="241"/>
      <c r="K100" s="241"/>
      <c r="L100" s="241"/>
      <c r="M100" s="241"/>
      <c r="N100" s="241"/>
      <c r="O100" s="241"/>
      <c r="P100" s="241"/>
      <c r="Q100" s="241"/>
      <c r="R100" s="241"/>
    </row>
    <row r="101" spans="1:18" x14ac:dyDescent="0.2">
      <c r="A101" s="241"/>
      <c r="B101" s="241"/>
      <c r="C101" s="241"/>
      <c r="D101" s="241"/>
      <c r="E101" s="241"/>
      <c r="F101" s="241"/>
      <c r="G101" s="241"/>
      <c r="H101" s="241"/>
      <c r="I101" s="241"/>
      <c r="J101" s="241"/>
      <c r="K101" s="241"/>
      <c r="L101" s="241"/>
      <c r="M101" s="241"/>
      <c r="N101" s="241"/>
      <c r="O101" s="241"/>
      <c r="P101" s="241"/>
      <c r="Q101" s="241"/>
      <c r="R101" s="241"/>
    </row>
    <row r="102" spans="1:18" x14ac:dyDescent="0.2">
      <c r="A102" s="241"/>
      <c r="B102" s="241"/>
      <c r="C102" s="241"/>
      <c r="D102" s="241"/>
      <c r="E102" s="241"/>
      <c r="F102" s="241"/>
      <c r="G102" s="241"/>
      <c r="H102" s="241"/>
      <c r="I102" s="241"/>
      <c r="J102" s="241"/>
      <c r="K102" s="241"/>
      <c r="L102" s="241"/>
      <c r="M102" s="241"/>
      <c r="N102" s="241"/>
      <c r="O102" s="241"/>
      <c r="P102" s="241"/>
      <c r="Q102" s="241"/>
      <c r="R102" s="241"/>
    </row>
    <row r="103" spans="1:18" x14ac:dyDescent="0.2">
      <c r="A103" s="241"/>
      <c r="B103" s="241"/>
      <c r="C103" s="241"/>
      <c r="D103" s="241"/>
      <c r="E103" s="241"/>
      <c r="F103" s="241"/>
      <c r="G103" s="241"/>
      <c r="H103" s="241"/>
      <c r="I103" s="241"/>
      <c r="J103" s="241"/>
      <c r="K103" s="241"/>
      <c r="L103" s="241"/>
      <c r="M103" s="241"/>
      <c r="N103" s="241"/>
      <c r="O103" s="241"/>
      <c r="P103" s="241"/>
      <c r="Q103" s="241"/>
      <c r="R103" s="241"/>
    </row>
    <row r="104" spans="1:18" x14ac:dyDescent="0.2">
      <c r="A104" s="241"/>
      <c r="B104" s="241"/>
      <c r="C104" s="241"/>
      <c r="D104" s="241"/>
      <c r="E104" s="241"/>
      <c r="F104" s="241"/>
      <c r="G104" s="241"/>
      <c r="H104" s="241"/>
      <c r="I104" s="241"/>
      <c r="J104" s="241"/>
      <c r="K104" s="241"/>
      <c r="L104" s="241"/>
      <c r="M104" s="241"/>
      <c r="N104" s="241"/>
      <c r="O104" s="241"/>
      <c r="P104" s="241"/>
      <c r="Q104" s="241"/>
      <c r="R104" s="241"/>
    </row>
    <row r="105" spans="1:18" x14ac:dyDescent="0.2">
      <c r="A105" s="241"/>
      <c r="B105" s="241"/>
      <c r="C105" s="241"/>
      <c r="D105" s="241"/>
      <c r="E105" s="241"/>
      <c r="F105" s="241"/>
      <c r="G105" s="241"/>
      <c r="H105" s="241"/>
      <c r="I105" s="241"/>
      <c r="J105" s="241"/>
      <c r="K105" s="241"/>
      <c r="L105" s="241"/>
      <c r="M105" s="241"/>
      <c r="N105" s="241"/>
      <c r="O105" s="241"/>
      <c r="P105" s="241"/>
      <c r="Q105" s="241"/>
      <c r="R105" s="241"/>
    </row>
    <row r="106" spans="1:18" x14ac:dyDescent="0.2">
      <c r="A106" s="241"/>
      <c r="B106" s="241"/>
      <c r="C106" s="241"/>
      <c r="D106" s="241"/>
      <c r="E106" s="241"/>
      <c r="F106" s="241"/>
      <c r="G106" s="241"/>
      <c r="H106" s="241"/>
      <c r="I106" s="241"/>
      <c r="J106" s="241"/>
      <c r="K106" s="241"/>
      <c r="L106" s="241"/>
      <c r="M106" s="241"/>
      <c r="N106" s="241"/>
      <c r="O106" s="241"/>
      <c r="P106" s="241"/>
      <c r="Q106" s="241"/>
      <c r="R106" s="241"/>
    </row>
    <row r="107" spans="1:18" x14ac:dyDescent="0.2">
      <c r="A107" s="241"/>
      <c r="B107" s="241"/>
      <c r="C107" s="241"/>
      <c r="D107" s="241"/>
      <c r="E107" s="241"/>
      <c r="F107" s="241"/>
      <c r="G107" s="241"/>
      <c r="H107" s="241"/>
      <c r="I107" s="241"/>
      <c r="J107" s="241"/>
      <c r="K107" s="241"/>
      <c r="L107" s="241"/>
      <c r="M107" s="241"/>
      <c r="N107" s="241"/>
      <c r="O107" s="241"/>
      <c r="P107" s="241"/>
      <c r="Q107" s="241"/>
      <c r="R107" s="241"/>
    </row>
    <row r="108" spans="1:18" x14ac:dyDescent="0.2">
      <c r="A108" s="241"/>
      <c r="B108" s="241"/>
      <c r="C108" s="241"/>
      <c r="D108" s="241"/>
      <c r="E108" s="241"/>
      <c r="F108" s="241"/>
      <c r="G108" s="241"/>
      <c r="H108" s="241"/>
      <c r="I108" s="241"/>
      <c r="J108" s="241"/>
      <c r="K108" s="241"/>
      <c r="L108" s="241"/>
      <c r="M108" s="241"/>
      <c r="N108" s="241"/>
      <c r="O108" s="241"/>
      <c r="P108" s="241"/>
      <c r="Q108" s="241"/>
      <c r="R108" s="241"/>
    </row>
    <row r="109" spans="1:18" x14ac:dyDescent="0.2">
      <c r="A109" s="241"/>
      <c r="B109" s="241"/>
      <c r="C109" s="241"/>
      <c r="D109" s="241"/>
      <c r="E109" s="241"/>
      <c r="F109" s="241"/>
      <c r="G109" s="241"/>
      <c r="H109" s="241"/>
      <c r="I109" s="241"/>
      <c r="J109" s="241"/>
      <c r="K109" s="241"/>
      <c r="L109" s="241"/>
      <c r="M109" s="241"/>
      <c r="N109" s="241"/>
      <c r="O109" s="241"/>
      <c r="P109" s="241"/>
      <c r="Q109" s="241"/>
      <c r="R109" s="241"/>
    </row>
    <row r="110" spans="1:18" x14ac:dyDescent="0.2">
      <c r="A110" s="241"/>
      <c r="B110" s="241"/>
      <c r="C110" s="241"/>
      <c r="D110" s="241"/>
      <c r="E110" s="241"/>
      <c r="F110" s="241"/>
      <c r="G110" s="241"/>
      <c r="H110" s="241"/>
      <c r="I110" s="241"/>
      <c r="J110" s="241"/>
      <c r="K110" s="241"/>
      <c r="L110" s="241"/>
      <c r="M110" s="241"/>
      <c r="N110" s="241"/>
      <c r="O110" s="241"/>
      <c r="P110" s="241"/>
      <c r="Q110" s="241"/>
      <c r="R110" s="241"/>
    </row>
    <row r="111" spans="1:18" x14ac:dyDescent="0.2">
      <c r="A111" s="241"/>
      <c r="B111" s="241"/>
      <c r="C111" s="241"/>
      <c r="D111" s="241"/>
      <c r="E111" s="241"/>
      <c r="F111" s="241"/>
      <c r="G111" s="241"/>
      <c r="H111" s="241"/>
      <c r="I111" s="241"/>
      <c r="J111" s="241"/>
      <c r="K111" s="241"/>
      <c r="L111" s="241"/>
      <c r="M111" s="241"/>
      <c r="N111" s="241"/>
      <c r="O111" s="241"/>
      <c r="P111" s="241"/>
      <c r="Q111" s="241"/>
      <c r="R111" s="241"/>
    </row>
    <row r="112" spans="1:18" x14ac:dyDescent="0.2">
      <c r="A112" s="241"/>
      <c r="B112" s="241"/>
      <c r="C112" s="241"/>
      <c r="D112" s="241"/>
      <c r="E112" s="241"/>
      <c r="F112" s="241"/>
      <c r="G112" s="241"/>
      <c r="H112" s="241"/>
      <c r="I112" s="241"/>
      <c r="J112" s="241"/>
      <c r="K112" s="241"/>
      <c r="L112" s="241"/>
      <c r="M112" s="241"/>
      <c r="N112" s="241"/>
      <c r="O112" s="241"/>
      <c r="P112" s="241"/>
      <c r="Q112" s="241"/>
      <c r="R112" s="241"/>
    </row>
    <row r="113" spans="1:18" x14ac:dyDescent="0.2">
      <c r="A113" s="241"/>
      <c r="B113" s="241"/>
      <c r="C113" s="241"/>
      <c r="D113" s="241"/>
      <c r="E113" s="241"/>
      <c r="F113" s="241"/>
      <c r="G113" s="241"/>
      <c r="H113" s="241"/>
      <c r="I113" s="241"/>
      <c r="J113" s="241"/>
      <c r="K113" s="241"/>
      <c r="L113" s="241"/>
      <c r="M113" s="241"/>
      <c r="N113" s="241"/>
      <c r="O113" s="241"/>
      <c r="P113" s="241"/>
      <c r="Q113" s="241"/>
      <c r="R113" s="241"/>
    </row>
    <row r="114" spans="1:18" x14ac:dyDescent="0.2">
      <c r="A114" s="241"/>
      <c r="B114" s="241"/>
      <c r="C114" s="241"/>
      <c r="D114" s="241"/>
      <c r="E114" s="241"/>
      <c r="F114" s="241"/>
      <c r="G114" s="241"/>
      <c r="H114" s="241"/>
      <c r="I114" s="241"/>
      <c r="J114" s="241"/>
      <c r="K114" s="241"/>
      <c r="L114" s="241"/>
      <c r="M114" s="241"/>
      <c r="N114" s="241"/>
      <c r="O114" s="241"/>
      <c r="P114" s="241"/>
      <c r="Q114" s="241"/>
      <c r="R114" s="241"/>
    </row>
    <row r="115" spans="1:18" x14ac:dyDescent="0.2">
      <c r="A115" s="241"/>
      <c r="B115" s="241"/>
      <c r="C115" s="241"/>
      <c r="D115" s="241"/>
      <c r="E115" s="241"/>
      <c r="F115" s="241"/>
      <c r="G115" s="241"/>
      <c r="H115" s="241"/>
      <c r="I115" s="241"/>
      <c r="J115" s="241"/>
      <c r="K115" s="241"/>
      <c r="L115" s="241"/>
      <c r="M115" s="241"/>
      <c r="N115" s="241"/>
      <c r="O115" s="241"/>
      <c r="P115" s="241"/>
      <c r="Q115" s="241"/>
      <c r="R115" s="241"/>
    </row>
    <row r="116" spans="1:18" x14ac:dyDescent="0.2">
      <c r="A116" s="241"/>
      <c r="B116" s="241"/>
      <c r="C116" s="241"/>
      <c r="D116" s="241"/>
      <c r="E116" s="241"/>
      <c r="F116" s="241"/>
      <c r="G116" s="241"/>
      <c r="H116" s="241"/>
      <c r="I116" s="241"/>
      <c r="J116" s="241"/>
      <c r="K116" s="241"/>
      <c r="L116" s="241"/>
      <c r="M116" s="241"/>
      <c r="N116" s="241"/>
      <c r="O116" s="241"/>
      <c r="P116" s="241"/>
      <c r="Q116" s="241"/>
      <c r="R116" s="241"/>
    </row>
    <row r="117" spans="1:18" x14ac:dyDescent="0.2">
      <c r="A117" s="241"/>
      <c r="B117" s="241"/>
      <c r="C117" s="241"/>
      <c r="D117" s="241"/>
      <c r="E117" s="241"/>
      <c r="F117" s="241"/>
      <c r="G117" s="241"/>
      <c r="H117" s="241"/>
      <c r="I117" s="241"/>
      <c r="J117" s="241"/>
      <c r="K117" s="241"/>
      <c r="L117" s="241"/>
      <c r="M117" s="241"/>
      <c r="N117" s="241"/>
      <c r="O117" s="241"/>
      <c r="P117" s="241"/>
      <c r="Q117" s="241"/>
      <c r="R117" s="241"/>
    </row>
    <row r="118" spans="1:18" x14ac:dyDescent="0.2">
      <c r="A118" s="241"/>
      <c r="B118" s="241"/>
      <c r="C118" s="241"/>
      <c r="D118" s="241"/>
      <c r="E118" s="241"/>
      <c r="F118" s="241"/>
      <c r="G118" s="241"/>
      <c r="H118" s="241"/>
      <c r="I118" s="241"/>
      <c r="J118" s="241"/>
      <c r="K118" s="241"/>
      <c r="L118" s="241"/>
      <c r="M118" s="241"/>
      <c r="N118" s="241"/>
      <c r="O118" s="241"/>
      <c r="P118" s="241"/>
      <c r="Q118" s="241"/>
      <c r="R118" s="241"/>
    </row>
    <row r="119" spans="1:18" x14ac:dyDescent="0.2">
      <c r="A119" s="241"/>
      <c r="B119" s="241"/>
      <c r="C119" s="241"/>
      <c r="D119" s="241"/>
      <c r="E119" s="241"/>
      <c r="F119" s="241"/>
      <c r="G119" s="241"/>
      <c r="H119" s="241"/>
      <c r="I119" s="241"/>
      <c r="J119" s="241"/>
      <c r="K119" s="241"/>
      <c r="L119" s="241"/>
      <c r="M119" s="241"/>
      <c r="N119" s="241"/>
      <c r="O119" s="241"/>
      <c r="P119" s="241"/>
      <c r="Q119" s="241"/>
      <c r="R119" s="241"/>
    </row>
    <row r="120" spans="1:18" x14ac:dyDescent="0.2">
      <c r="A120" s="241"/>
      <c r="B120" s="241"/>
      <c r="C120" s="241"/>
      <c r="D120" s="241"/>
      <c r="E120" s="241"/>
      <c r="F120" s="241"/>
      <c r="G120" s="241"/>
      <c r="H120" s="241"/>
      <c r="I120" s="241"/>
      <c r="J120" s="241"/>
      <c r="K120" s="241"/>
      <c r="L120" s="241"/>
      <c r="M120" s="241"/>
      <c r="N120" s="241"/>
      <c r="O120" s="241"/>
      <c r="P120" s="241"/>
      <c r="Q120" s="241"/>
      <c r="R120" s="241"/>
    </row>
    <row r="121" spans="1:18" x14ac:dyDescent="0.2">
      <c r="A121" s="241"/>
      <c r="B121" s="241"/>
      <c r="C121" s="241"/>
      <c r="D121" s="241"/>
      <c r="E121" s="241"/>
      <c r="F121" s="241"/>
      <c r="G121" s="241"/>
      <c r="H121" s="241"/>
      <c r="I121" s="241"/>
      <c r="J121" s="241"/>
      <c r="K121" s="241"/>
      <c r="L121" s="241"/>
      <c r="M121" s="241"/>
      <c r="N121" s="241"/>
      <c r="O121" s="241"/>
      <c r="P121" s="241"/>
      <c r="Q121" s="241"/>
      <c r="R121" s="241"/>
    </row>
    <row r="122" spans="1:18" x14ac:dyDescent="0.2">
      <c r="A122" s="241"/>
      <c r="B122" s="241"/>
      <c r="C122" s="241"/>
      <c r="D122" s="241"/>
      <c r="E122" s="241"/>
      <c r="F122" s="241"/>
      <c r="G122" s="241"/>
      <c r="H122" s="241"/>
      <c r="I122" s="241"/>
      <c r="J122" s="241"/>
      <c r="K122" s="241"/>
      <c r="L122" s="241"/>
      <c r="M122" s="241"/>
      <c r="N122" s="241"/>
      <c r="O122" s="241"/>
      <c r="P122" s="241"/>
      <c r="Q122" s="241"/>
      <c r="R122" s="241"/>
    </row>
    <row r="123" spans="1:18" x14ac:dyDescent="0.2">
      <c r="A123" s="241"/>
      <c r="B123" s="241"/>
      <c r="C123" s="241"/>
      <c r="D123" s="241"/>
      <c r="E123" s="241"/>
      <c r="F123" s="241"/>
      <c r="G123" s="241"/>
      <c r="H123" s="241"/>
      <c r="I123" s="241"/>
      <c r="J123" s="241"/>
      <c r="K123" s="241"/>
      <c r="L123" s="241"/>
      <c r="M123" s="241"/>
      <c r="N123" s="241"/>
      <c r="O123" s="241"/>
      <c r="P123" s="241"/>
      <c r="Q123" s="241"/>
      <c r="R123" s="241"/>
    </row>
    <row r="124" spans="1:18" x14ac:dyDescent="0.2">
      <c r="A124" s="241"/>
      <c r="B124" s="241"/>
      <c r="C124" s="241"/>
      <c r="D124" s="241"/>
      <c r="E124" s="241"/>
      <c r="F124" s="241"/>
      <c r="G124" s="241"/>
      <c r="H124" s="241"/>
      <c r="I124" s="241"/>
      <c r="J124" s="241"/>
      <c r="K124" s="241"/>
      <c r="L124" s="241"/>
      <c r="M124" s="241"/>
      <c r="N124" s="241"/>
      <c r="O124" s="241"/>
      <c r="P124" s="241"/>
      <c r="Q124" s="241"/>
      <c r="R124" s="241"/>
    </row>
    <row r="125" spans="1:18" x14ac:dyDescent="0.2">
      <c r="A125" s="241"/>
      <c r="B125" s="241"/>
      <c r="C125" s="241"/>
      <c r="D125" s="241"/>
      <c r="E125" s="241"/>
      <c r="F125" s="241"/>
      <c r="G125" s="241"/>
      <c r="H125" s="241"/>
      <c r="I125" s="241"/>
      <c r="J125" s="241"/>
      <c r="K125" s="241"/>
      <c r="L125" s="241"/>
      <c r="M125" s="241"/>
      <c r="N125" s="241"/>
      <c r="O125" s="241"/>
      <c r="P125" s="241"/>
      <c r="Q125" s="241"/>
      <c r="R125" s="241"/>
    </row>
    <row r="126" spans="1:18" x14ac:dyDescent="0.2">
      <c r="A126" s="241"/>
      <c r="B126" s="241"/>
      <c r="C126" s="241"/>
      <c r="D126" s="241"/>
      <c r="E126" s="241"/>
      <c r="F126" s="241"/>
      <c r="G126" s="241"/>
      <c r="H126" s="241"/>
      <c r="I126" s="241"/>
      <c r="J126" s="241"/>
      <c r="K126" s="241"/>
      <c r="L126" s="241"/>
      <c r="M126" s="241"/>
      <c r="N126" s="241"/>
      <c r="O126" s="241"/>
      <c r="P126" s="241"/>
      <c r="Q126" s="241"/>
      <c r="R126" s="241"/>
    </row>
    <row r="127" spans="1:18" x14ac:dyDescent="0.2">
      <c r="A127" s="241"/>
      <c r="B127" s="241"/>
      <c r="C127" s="241"/>
      <c r="D127" s="241"/>
      <c r="E127" s="241"/>
      <c r="F127" s="241"/>
      <c r="G127" s="241"/>
      <c r="H127" s="241"/>
      <c r="I127" s="241"/>
      <c r="J127" s="241"/>
      <c r="K127" s="241"/>
      <c r="L127" s="241"/>
      <c r="M127" s="241"/>
      <c r="N127" s="241"/>
      <c r="O127" s="241"/>
      <c r="P127" s="241"/>
      <c r="Q127" s="241"/>
      <c r="R127" s="241"/>
    </row>
    <row r="128" spans="1:18" x14ac:dyDescent="0.2">
      <c r="A128" s="241"/>
      <c r="B128" s="241"/>
      <c r="C128" s="241"/>
      <c r="D128" s="241"/>
      <c r="E128" s="241"/>
      <c r="F128" s="241"/>
      <c r="G128" s="241"/>
      <c r="H128" s="241"/>
      <c r="I128" s="241"/>
      <c r="J128" s="241"/>
      <c r="K128" s="241"/>
      <c r="L128" s="241"/>
      <c r="M128" s="241"/>
      <c r="N128" s="241"/>
      <c r="O128" s="241"/>
      <c r="P128" s="241"/>
      <c r="Q128" s="241"/>
      <c r="R128" s="241"/>
    </row>
    <row r="129" spans="1:18" x14ac:dyDescent="0.2">
      <c r="A129" s="241"/>
      <c r="B129" s="241"/>
      <c r="C129" s="241"/>
      <c r="D129" s="241"/>
      <c r="E129" s="241"/>
      <c r="F129" s="241"/>
      <c r="G129" s="241"/>
      <c r="H129" s="241"/>
      <c r="I129" s="241"/>
      <c r="J129" s="241"/>
      <c r="K129" s="241"/>
      <c r="L129" s="241"/>
      <c r="M129" s="241"/>
      <c r="N129" s="241"/>
      <c r="O129" s="241"/>
      <c r="P129" s="241"/>
      <c r="Q129" s="241"/>
      <c r="R129" s="241"/>
    </row>
    <row r="130" spans="1:18" x14ac:dyDescent="0.2">
      <c r="A130" s="241"/>
      <c r="B130" s="241"/>
      <c r="C130" s="241"/>
      <c r="D130" s="241"/>
      <c r="E130" s="241"/>
      <c r="F130" s="241"/>
      <c r="G130" s="241"/>
      <c r="H130" s="241"/>
      <c r="I130" s="241"/>
      <c r="J130" s="241"/>
      <c r="K130" s="241"/>
      <c r="L130" s="241"/>
      <c r="M130" s="241"/>
      <c r="N130" s="241"/>
      <c r="O130" s="241"/>
      <c r="P130" s="241"/>
      <c r="Q130" s="241"/>
      <c r="R130" s="241"/>
    </row>
    <row r="131" spans="1:18" x14ac:dyDescent="0.2">
      <c r="A131" s="241"/>
      <c r="B131" s="241"/>
      <c r="C131" s="241"/>
      <c r="D131" s="241"/>
      <c r="E131" s="241"/>
      <c r="F131" s="241"/>
      <c r="G131" s="241"/>
      <c r="H131" s="241"/>
      <c r="I131" s="241"/>
      <c r="J131" s="241"/>
      <c r="K131" s="241"/>
      <c r="L131" s="241"/>
      <c r="M131" s="241"/>
      <c r="N131" s="241"/>
      <c r="O131" s="241"/>
      <c r="P131" s="241"/>
      <c r="Q131" s="241"/>
      <c r="R131" s="241"/>
    </row>
    <row r="132" spans="1:18" x14ac:dyDescent="0.2">
      <c r="A132" s="241"/>
      <c r="B132" s="241"/>
      <c r="C132" s="241"/>
      <c r="D132" s="241"/>
      <c r="E132" s="241"/>
      <c r="F132" s="241"/>
      <c r="G132" s="241"/>
      <c r="H132" s="241"/>
      <c r="I132" s="241"/>
      <c r="J132" s="241"/>
      <c r="K132" s="241"/>
      <c r="L132" s="241"/>
      <c r="M132" s="241"/>
      <c r="N132" s="241"/>
      <c r="O132" s="241"/>
      <c r="P132" s="241"/>
      <c r="Q132" s="241"/>
      <c r="R132" s="241"/>
    </row>
    <row r="133" spans="1:18" x14ac:dyDescent="0.2">
      <c r="A133" s="241"/>
      <c r="B133" s="241"/>
      <c r="C133" s="241"/>
      <c r="D133" s="241"/>
      <c r="E133" s="241"/>
      <c r="F133" s="241"/>
      <c r="G133" s="241"/>
      <c r="H133" s="241"/>
      <c r="I133" s="241"/>
      <c r="J133" s="241"/>
      <c r="K133" s="241"/>
      <c r="L133" s="241"/>
      <c r="M133" s="241"/>
      <c r="N133" s="241"/>
      <c r="O133" s="241"/>
      <c r="P133" s="241"/>
      <c r="Q133" s="241"/>
      <c r="R133" s="241"/>
    </row>
    <row r="134" spans="1:18" x14ac:dyDescent="0.2">
      <c r="A134" s="241"/>
      <c r="B134" s="241"/>
      <c r="C134" s="241"/>
      <c r="D134" s="241"/>
      <c r="E134" s="241"/>
      <c r="F134" s="241"/>
      <c r="G134" s="241"/>
      <c r="H134" s="241"/>
      <c r="I134" s="241"/>
      <c r="J134" s="241"/>
      <c r="K134" s="241"/>
      <c r="L134" s="241"/>
      <c r="M134" s="241"/>
      <c r="N134" s="241"/>
      <c r="O134" s="241"/>
      <c r="P134" s="241"/>
      <c r="Q134" s="241"/>
      <c r="R134" s="241"/>
    </row>
    <row r="135" spans="1:18" x14ac:dyDescent="0.2">
      <c r="A135" s="241"/>
      <c r="B135" s="241"/>
      <c r="C135" s="241"/>
      <c r="D135" s="241"/>
      <c r="E135" s="241"/>
      <c r="F135" s="241"/>
      <c r="G135" s="241"/>
      <c r="H135" s="241"/>
      <c r="I135" s="241"/>
      <c r="J135" s="241"/>
      <c r="K135" s="241"/>
      <c r="L135" s="241"/>
      <c r="M135" s="241"/>
      <c r="N135" s="241"/>
      <c r="O135" s="241"/>
      <c r="P135" s="241"/>
      <c r="Q135" s="241"/>
      <c r="R135" s="241"/>
    </row>
    <row r="136" spans="1:18" x14ac:dyDescent="0.2">
      <c r="A136" s="241"/>
      <c r="B136" s="241"/>
      <c r="C136" s="241"/>
      <c r="D136" s="241"/>
      <c r="E136" s="241"/>
      <c r="F136" s="241"/>
      <c r="G136" s="241"/>
      <c r="H136" s="241"/>
      <c r="I136" s="241"/>
      <c r="J136" s="241"/>
      <c r="K136" s="241"/>
      <c r="L136" s="241"/>
      <c r="M136" s="241"/>
      <c r="N136" s="241"/>
      <c r="O136" s="241"/>
      <c r="P136" s="241"/>
      <c r="Q136" s="241"/>
      <c r="R136" s="241"/>
    </row>
    <row r="137" spans="1:18" x14ac:dyDescent="0.2">
      <c r="A137" s="241"/>
      <c r="B137" s="241"/>
      <c r="C137" s="241"/>
      <c r="D137" s="241"/>
      <c r="E137" s="241"/>
      <c r="F137" s="241"/>
      <c r="G137" s="241"/>
      <c r="H137" s="241"/>
      <c r="I137" s="241"/>
      <c r="J137" s="241"/>
      <c r="K137" s="241"/>
      <c r="L137" s="241"/>
      <c r="M137" s="241"/>
      <c r="N137" s="241"/>
      <c r="O137" s="241"/>
      <c r="P137" s="241"/>
      <c r="Q137" s="241"/>
      <c r="R137" s="241"/>
    </row>
    <row r="138" spans="1:18" x14ac:dyDescent="0.2">
      <c r="A138" s="241"/>
      <c r="B138" s="241"/>
      <c r="C138" s="241"/>
      <c r="D138" s="241"/>
      <c r="E138" s="241"/>
      <c r="F138" s="241"/>
      <c r="G138" s="241"/>
      <c r="H138" s="241"/>
      <c r="I138" s="241"/>
      <c r="J138" s="241"/>
      <c r="K138" s="241"/>
      <c r="L138" s="241"/>
      <c r="M138" s="241"/>
      <c r="N138" s="241"/>
      <c r="O138" s="241"/>
      <c r="P138" s="241"/>
      <c r="Q138" s="241"/>
      <c r="R138" s="241"/>
    </row>
    <row r="139" spans="1:18" x14ac:dyDescent="0.2">
      <c r="A139" s="241"/>
      <c r="B139" s="241"/>
      <c r="C139" s="241"/>
      <c r="D139" s="241"/>
      <c r="E139" s="241"/>
      <c r="F139" s="241"/>
      <c r="G139" s="241"/>
      <c r="H139" s="241"/>
      <c r="I139" s="241"/>
      <c r="J139" s="241"/>
      <c r="K139" s="241"/>
      <c r="L139" s="241"/>
      <c r="M139" s="241"/>
      <c r="N139" s="241"/>
      <c r="O139" s="241"/>
      <c r="P139" s="241"/>
      <c r="Q139" s="241"/>
      <c r="R139" s="241"/>
    </row>
    <row r="140" spans="1:18" x14ac:dyDescent="0.2">
      <c r="A140" s="241"/>
      <c r="B140" s="241"/>
      <c r="C140" s="241"/>
      <c r="D140" s="241"/>
      <c r="E140" s="241"/>
      <c r="F140" s="241"/>
      <c r="G140" s="241"/>
      <c r="H140" s="241"/>
      <c r="I140" s="241"/>
      <c r="J140" s="241"/>
      <c r="K140" s="241"/>
      <c r="L140" s="241"/>
      <c r="M140" s="241"/>
      <c r="N140" s="241"/>
      <c r="O140" s="241"/>
      <c r="P140" s="241"/>
      <c r="Q140" s="241"/>
      <c r="R140" s="241"/>
    </row>
    <row r="141" spans="1:18" x14ac:dyDescent="0.2">
      <c r="A141" s="241"/>
      <c r="B141" s="241"/>
      <c r="C141" s="241"/>
      <c r="D141" s="241"/>
      <c r="E141" s="241"/>
      <c r="F141" s="241"/>
      <c r="G141" s="241"/>
      <c r="H141" s="241"/>
      <c r="I141" s="241"/>
      <c r="J141" s="241"/>
      <c r="K141" s="241"/>
      <c r="L141" s="241"/>
      <c r="M141" s="241"/>
      <c r="N141" s="241"/>
      <c r="O141" s="241"/>
      <c r="P141" s="241"/>
      <c r="Q141" s="241"/>
      <c r="R141" s="241"/>
    </row>
    <row r="142" spans="1:18" x14ac:dyDescent="0.2">
      <c r="A142" s="241"/>
      <c r="B142" s="241"/>
      <c r="C142" s="241"/>
      <c r="D142" s="241"/>
      <c r="E142" s="241"/>
      <c r="F142" s="241"/>
      <c r="G142" s="241"/>
      <c r="H142" s="241"/>
      <c r="I142" s="241"/>
      <c r="J142" s="241"/>
      <c r="K142" s="241"/>
      <c r="L142" s="241"/>
      <c r="M142" s="241"/>
      <c r="N142" s="241"/>
      <c r="O142" s="241"/>
      <c r="P142" s="241"/>
      <c r="Q142" s="241"/>
      <c r="R142" s="241"/>
    </row>
    <row r="143" spans="1:18" x14ac:dyDescent="0.2">
      <c r="A143" s="241"/>
      <c r="B143" s="241"/>
      <c r="C143" s="241"/>
      <c r="D143" s="241"/>
      <c r="E143" s="241"/>
      <c r="F143" s="241"/>
      <c r="G143" s="241"/>
      <c r="H143" s="241"/>
      <c r="I143" s="241"/>
      <c r="J143" s="241"/>
      <c r="K143" s="241"/>
      <c r="L143" s="241"/>
      <c r="M143" s="241"/>
      <c r="N143" s="241"/>
      <c r="O143" s="241"/>
      <c r="P143" s="241"/>
      <c r="Q143" s="241"/>
      <c r="R143" s="241"/>
    </row>
    <row r="144" spans="1:18" x14ac:dyDescent="0.2">
      <c r="A144" s="241"/>
      <c r="B144" s="241"/>
      <c r="C144" s="241"/>
      <c r="D144" s="241"/>
      <c r="E144" s="241"/>
      <c r="F144" s="241"/>
      <c r="G144" s="241"/>
      <c r="H144" s="241"/>
      <c r="I144" s="241"/>
      <c r="J144" s="241"/>
      <c r="K144" s="241"/>
      <c r="L144" s="241"/>
      <c r="M144" s="241"/>
      <c r="N144" s="241"/>
      <c r="O144" s="241"/>
      <c r="P144" s="241"/>
      <c r="Q144" s="241"/>
      <c r="R144" s="241"/>
    </row>
    <row r="145" spans="1:18" x14ac:dyDescent="0.2">
      <c r="A145" s="241"/>
      <c r="B145" s="241"/>
      <c r="C145" s="241"/>
      <c r="D145" s="241"/>
      <c r="E145" s="241"/>
      <c r="F145" s="241"/>
      <c r="G145" s="241"/>
      <c r="H145" s="241"/>
      <c r="I145" s="241"/>
      <c r="J145" s="241"/>
      <c r="K145" s="241"/>
      <c r="L145" s="241"/>
      <c r="M145" s="241"/>
      <c r="N145" s="241"/>
      <c r="O145" s="241"/>
      <c r="P145" s="241"/>
      <c r="Q145" s="241"/>
      <c r="R145" s="241"/>
    </row>
    <row r="146" spans="1:18" x14ac:dyDescent="0.2">
      <c r="A146" s="241"/>
      <c r="B146" s="241"/>
      <c r="C146" s="241"/>
      <c r="D146" s="241"/>
      <c r="E146" s="241"/>
      <c r="F146" s="241"/>
      <c r="G146" s="241"/>
      <c r="H146" s="241"/>
      <c r="I146" s="241"/>
      <c r="J146" s="241"/>
      <c r="K146" s="241"/>
      <c r="L146" s="241"/>
      <c r="M146" s="241"/>
      <c r="N146" s="241"/>
      <c r="O146" s="241"/>
      <c r="P146" s="241"/>
      <c r="Q146" s="241"/>
      <c r="R146" s="241"/>
    </row>
    <row r="147" spans="1:18" x14ac:dyDescent="0.2">
      <c r="A147" s="241"/>
      <c r="B147" s="241"/>
      <c r="C147" s="241"/>
      <c r="D147" s="241"/>
      <c r="E147" s="241"/>
      <c r="F147" s="241"/>
      <c r="G147" s="241"/>
      <c r="H147" s="241"/>
      <c r="I147" s="241"/>
      <c r="J147" s="241"/>
      <c r="K147" s="241"/>
      <c r="L147" s="241"/>
      <c r="M147" s="241"/>
      <c r="N147" s="241"/>
      <c r="O147" s="241"/>
      <c r="P147" s="241"/>
      <c r="Q147" s="241"/>
      <c r="R147" s="241"/>
    </row>
    <row r="148" spans="1:18" x14ac:dyDescent="0.2">
      <c r="A148" s="241"/>
      <c r="B148" s="241"/>
      <c r="C148" s="241"/>
      <c r="D148" s="241"/>
      <c r="E148" s="241"/>
      <c r="F148" s="241"/>
      <c r="G148" s="241"/>
      <c r="H148" s="241"/>
      <c r="I148" s="241"/>
      <c r="J148" s="241"/>
      <c r="K148" s="241"/>
      <c r="L148" s="241"/>
      <c r="M148" s="241"/>
      <c r="N148" s="241"/>
      <c r="O148" s="241"/>
      <c r="P148" s="241"/>
      <c r="Q148" s="241"/>
      <c r="R148" s="241"/>
    </row>
    <row r="149" spans="1:18" x14ac:dyDescent="0.2">
      <c r="A149" s="241"/>
      <c r="B149" s="241"/>
      <c r="C149" s="241"/>
      <c r="D149" s="241"/>
      <c r="E149" s="241"/>
      <c r="F149" s="241"/>
      <c r="G149" s="241"/>
      <c r="H149" s="241"/>
      <c r="I149" s="241"/>
      <c r="J149" s="241"/>
      <c r="K149" s="241"/>
      <c r="L149" s="241"/>
      <c r="M149" s="241"/>
      <c r="N149" s="241"/>
      <c r="O149" s="241"/>
      <c r="P149" s="241"/>
      <c r="Q149" s="241"/>
      <c r="R149" s="241"/>
    </row>
    <row r="150" spans="1:18" x14ac:dyDescent="0.2">
      <c r="A150" s="241"/>
      <c r="B150" s="241"/>
      <c r="C150" s="241"/>
      <c r="D150" s="241"/>
      <c r="E150" s="241"/>
      <c r="F150" s="241"/>
      <c r="G150" s="241"/>
      <c r="H150" s="241"/>
      <c r="I150" s="241"/>
      <c r="J150" s="241"/>
      <c r="K150" s="241"/>
      <c r="L150" s="241"/>
      <c r="M150" s="241"/>
      <c r="N150" s="241"/>
      <c r="O150" s="241"/>
      <c r="P150" s="241"/>
      <c r="Q150" s="241"/>
      <c r="R150" s="241"/>
    </row>
    <row r="151" spans="1:18" x14ac:dyDescent="0.2">
      <c r="A151" s="241"/>
      <c r="B151" s="241"/>
      <c r="C151" s="241"/>
      <c r="D151" s="241"/>
      <c r="E151" s="241"/>
      <c r="F151" s="241"/>
      <c r="G151" s="241"/>
      <c r="H151" s="241"/>
      <c r="I151" s="241"/>
      <c r="J151" s="241"/>
      <c r="K151" s="241"/>
      <c r="L151" s="241"/>
      <c r="M151" s="241"/>
      <c r="N151" s="241"/>
      <c r="O151" s="241"/>
      <c r="P151" s="241"/>
      <c r="Q151" s="241"/>
      <c r="R151" s="241"/>
    </row>
    <row r="152" spans="1:18" x14ac:dyDescent="0.2">
      <c r="A152" s="241"/>
      <c r="B152" s="241"/>
      <c r="C152" s="241"/>
      <c r="D152" s="241"/>
      <c r="E152" s="241"/>
      <c r="F152" s="241"/>
      <c r="G152" s="241"/>
      <c r="H152" s="241"/>
      <c r="I152" s="241"/>
      <c r="J152" s="241"/>
      <c r="K152" s="241"/>
      <c r="L152" s="241"/>
      <c r="M152" s="241"/>
      <c r="N152" s="241"/>
      <c r="O152" s="241"/>
      <c r="P152" s="241"/>
      <c r="Q152" s="241"/>
      <c r="R152" s="241"/>
    </row>
    <row r="153" spans="1:18" x14ac:dyDescent="0.2">
      <c r="A153" s="241"/>
      <c r="B153" s="241"/>
      <c r="C153" s="241"/>
      <c r="D153" s="241"/>
      <c r="E153" s="241"/>
      <c r="F153" s="241"/>
      <c r="G153" s="241"/>
      <c r="H153" s="241"/>
      <c r="I153" s="241"/>
      <c r="J153" s="241"/>
      <c r="K153" s="241"/>
      <c r="L153" s="241"/>
      <c r="M153" s="241"/>
      <c r="N153" s="241"/>
      <c r="O153" s="241"/>
      <c r="P153" s="241"/>
      <c r="Q153" s="241"/>
      <c r="R153" s="241"/>
    </row>
    <row r="154" spans="1:18" x14ac:dyDescent="0.2">
      <c r="A154" s="241"/>
      <c r="B154" s="241"/>
      <c r="C154" s="241"/>
      <c r="D154" s="241"/>
      <c r="E154" s="241"/>
      <c r="F154" s="241"/>
      <c r="G154" s="241"/>
      <c r="H154" s="241"/>
      <c r="I154" s="241"/>
      <c r="J154" s="241"/>
      <c r="K154" s="241"/>
      <c r="L154" s="241"/>
      <c r="M154" s="241"/>
      <c r="N154" s="241"/>
      <c r="O154" s="241"/>
      <c r="P154" s="241"/>
      <c r="Q154" s="241"/>
      <c r="R154" s="241"/>
    </row>
    <row r="155" spans="1:18" x14ac:dyDescent="0.2">
      <c r="A155" s="241"/>
      <c r="B155" s="241"/>
      <c r="C155" s="241"/>
      <c r="D155" s="241"/>
      <c r="E155" s="241"/>
      <c r="F155" s="241"/>
      <c r="G155" s="241"/>
      <c r="H155" s="241"/>
      <c r="I155" s="241"/>
      <c r="J155" s="241"/>
      <c r="K155" s="241"/>
      <c r="L155" s="241"/>
      <c r="M155" s="241"/>
      <c r="N155" s="241"/>
      <c r="O155" s="241"/>
      <c r="P155" s="241"/>
      <c r="Q155" s="241"/>
      <c r="R155" s="241"/>
    </row>
    <row r="156" spans="1:18" x14ac:dyDescent="0.2">
      <c r="A156" s="241"/>
      <c r="B156" s="241"/>
      <c r="C156" s="241"/>
      <c r="D156" s="241"/>
      <c r="E156" s="241"/>
      <c r="F156" s="241"/>
      <c r="G156" s="241"/>
      <c r="H156" s="241"/>
      <c r="I156" s="241"/>
      <c r="J156" s="241"/>
      <c r="K156" s="241"/>
      <c r="L156" s="241"/>
      <c r="M156" s="241"/>
      <c r="N156" s="241"/>
      <c r="O156" s="241"/>
      <c r="P156" s="241"/>
      <c r="Q156" s="241"/>
      <c r="R156" s="241"/>
    </row>
    <row r="157" spans="1:18" x14ac:dyDescent="0.2">
      <c r="A157" s="241"/>
      <c r="B157" s="241"/>
      <c r="C157" s="241"/>
      <c r="D157" s="241"/>
      <c r="E157" s="241"/>
      <c r="F157" s="241"/>
      <c r="G157" s="241"/>
      <c r="H157" s="241"/>
      <c r="I157" s="241"/>
      <c r="J157" s="241"/>
      <c r="K157" s="241"/>
      <c r="L157" s="241"/>
      <c r="M157" s="241"/>
      <c r="N157" s="241"/>
      <c r="O157" s="241"/>
      <c r="P157" s="241"/>
      <c r="Q157" s="241"/>
      <c r="R157" s="241"/>
    </row>
    <row r="158" spans="1:18" x14ac:dyDescent="0.2">
      <c r="A158" s="241"/>
      <c r="B158" s="241"/>
      <c r="C158" s="241"/>
      <c r="D158" s="241"/>
      <c r="E158" s="241"/>
      <c r="F158" s="241"/>
      <c r="G158" s="241"/>
      <c r="H158" s="241"/>
      <c r="I158" s="241"/>
      <c r="J158" s="241"/>
      <c r="K158" s="241"/>
      <c r="L158" s="241"/>
      <c r="M158" s="241"/>
      <c r="N158" s="241"/>
      <c r="O158" s="241"/>
      <c r="P158" s="241"/>
      <c r="Q158" s="241"/>
      <c r="R158" s="241"/>
    </row>
    <row r="159" spans="1:18" x14ac:dyDescent="0.2">
      <c r="A159" s="241"/>
      <c r="B159" s="241"/>
      <c r="C159" s="241"/>
      <c r="D159" s="241"/>
      <c r="E159" s="241"/>
      <c r="F159" s="241"/>
      <c r="G159" s="241"/>
      <c r="H159" s="241"/>
      <c r="I159" s="241"/>
      <c r="J159" s="241"/>
      <c r="K159" s="241"/>
      <c r="L159" s="241"/>
      <c r="M159" s="241"/>
      <c r="N159" s="241"/>
      <c r="O159" s="241"/>
      <c r="P159" s="241"/>
      <c r="Q159" s="241"/>
      <c r="R159" s="241"/>
    </row>
    <row r="160" spans="1:18" x14ac:dyDescent="0.2">
      <c r="A160" s="241"/>
      <c r="B160" s="241"/>
      <c r="C160" s="241"/>
      <c r="D160" s="241"/>
      <c r="E160" s="241"/>
      <c r="F160" s="241"/>
      <c r="G160" s="241"/>
      <c r="H160" s="241"/>
      <c r="I160" s="241"/>
      <c r="J160" s="241"/>
      <c r="K160" s="241"/>
      <c r="L160" s="241"/>
      <c r="M160" s="241"/>
      <c r="N160" s="241"/>
      <c r="O160" s="241"/>
      <c r="P160" s="241"/>
      <c r="Q160" s="241"/>
      <c r="R160" s="241"/>
    </row>
    <row r="161" spans="1:18" x14ac:dyDescent="0.2">
      <c r="A161" s="241"/>
      <c r="B161" s="241"/>
      <c r="C161" s="241"/>
      <c r="D161" s="241"/>
      <c r="E161" s="241"/>
      <c r="F161" s="241"/>
      <c r="G161" s="241"/>
      <c r="H161" s="241"/>
      <c r="I161" s="241"/>
      <c r="J161" s="241"/>
      <c r="K161" s="241"/>
      <c r="L161" s="241"/>
      <c r="M161" s="241"/>
      <c r="N161" s="241"/>
      <c r="O161" s="241"/>
      <c r="P161" s="241"/>
      <c r="Q161" s="241"/>
      <c r="R161" s="241"/>
    </row>
    <row r="162" spans="1:18" x14ac:dyDescent="0.2">
      <c r="A162" s="241"/>
      <c r="B162" s="241"/>
      <c r="C162" s="241"/>
      <c r="D162" s="241"/>
      <c r="E162" s="241"/>
      <c r="F162" s="241"/>
      <c r="G162" s="241"/>
      <c r="H162" s="241"/>
      <c r="I162" s="241"/>
      <c r="J162" s="241"/>
      <c r="K162" s="241"/>
      <c r="L162" s="241"/>
      <c r="M162" s="241"/>
      <c r="N162" s="241"/>
      <c r="O162" s="241"/>
      <c r="P162" s="241"/>
      <c r="Q162" s="241"/>
      <c r="R162" s="241"/>
    </row>
    <row r="163" spans="1:18" x14ac:dyDescent="0.2">
      <c r="A163" s="241"/>
      <c r="B163" s="241"/>
      <c r="C163" s="241"/>
      <c r="D163" s="241"/>
      <c r="E163" s="241"/>
      <c r="F163" s="241"/>
      <c r="G163" s="241"/>
      <c r="H163" s="241"/>
      <c r="I163" s="241"/>
      <c r="J163" s="241"/>
      <c r="K163" s="241"/>
      <c r="L163" s="241"/>
      <c r="M163" s="241"/>
      <c r="N163" s="241"/>
      <c r="O163" s="241"/>
      <c r="P163" s="241"/>
      <c r="Q163" s="241"/>
      <c r="R163" s="241"/>
    </row>
    <row r="164" spans="1:18" x14ac:dyDescent="0.2">
      <c r="A164" s="241"/>
      <c r="B164" s="241"/>
      <c r="C164" s="241"/>
      <c r="D164" s="241"/>
      <c r="E164" s="241"/>
      <c r="F164" s="241"/>
      <c r="G164" s="241"/>
      <c r="H164" s="241"/>
      <c r="I164" s="241"/>
      <c r="J164" s="241"/>
      <c r="K164" s="241"/>
      <c r="L164" s="241"/>
      <c r="M164" s="241"/>
      <c r="N164" s="241"/>
      <c r="O164" s="241"/>
      <c r="P164" s="241"/>
      <c r="Q164" s="241"/>
      <c r="R164" s="241"/>
    </row>
    <row r="165" spans="1:18" x14ac:dyDescent="0.2">
      <c r="A165" s="241"/>
      <c r="B165" s="241"/>
      <c r="C165" s="241"/>
      <c r="D165" s="241"/>
      <c r="E165" s="241"/>
      <c r="F165" s="241"/>
      <c r="G165" s="241"/>
      <c r="H165" s="241"/>
      <c r="I165" s="241"/>
      <c r="J165" s="241"/>
      <c r="K165" s="241"/>
      <c r="L165" s="241"/>
      <c r="M165" s="241"/>
      <c r="N165" s="241"/>
      <c r="O165" s="241"/>
      <c r="P165" s="241"/>
      <c r="Q165" s="241"/>
      <c r="R165" s="241"/>
    </row>
    <row r="166" spans="1:18" x14ac:dyDescent="0.2">
      <c r="A166" s="241"/>
      <c r="B166" s="241"/>
      <c r="C166" s="241"/>
      <c r="D166" s="241"/>
      <c r="E166" s="241"/>
      <c r="F166" s="241"/>
      <c r="G166" s="241"/>
      <c r="H166" s="241"/>
      <c r="I166" s="241"/>
      <c r="J166" s="241"/>
      <c r="K166" s="241"/>
      <c r="L166" s="241"/>
      <c r="M166" s="241"/>
      <c r="N166" s="241"/>
      <c r="O166" s="241"/>
      <c r="P166" s="241"/>
      <c r="Q166" s="241"/>
      <c r="R166" s="241"/>
    </row>
    <row r="167" spans="1:18" x14ac:dyDescent="0.2">
      <c r="A167" s="241"/>
      <c r="B167" s="241"/>
      <c r="C167" s="241"/>
      <c r="D167" s="241"/>
      <c r="E167" s="241"/>
      <c r="F167" s="241"/>
      <c r="G167" s="241"/>
      <c r="H167" s="241"/>
      <c r="I167" s="241"/>
      <c r="J167" s="241"/>
      <c r="K167" s="241"/>
      <c r="L167" s="241"/>
      <c r="M167" s="241"/>
      <c r="N167" s="241"/>
      <c r="O167" s="241"/>
      <c r="P167" s="241"/>
      <c r="Q167" s="241"/>
      <c r="R167" s="241"/>
    </row>
    <row r="168" spans="1:18" x14ac:dyDescent="0.2">
      <c r="A168" s="241"/>
      <c r="B168" s="241"/>
      <c r="C168" s="241"/>
      <c r="D168" s="241"/>
      <c r="E168" s="241"/>
      <c r="F168" s="241"/>
      <c r="G168" s="241"/>
      <c r="H168" s="241"/>
      <c r="I168" s="241"/>
      <c r="J168" s="241"/>
      <c r="K168" s="241"/>
      <c r="L168" s="241"/>
      <c r="M168" s="241"/>
      <c r="N168" s="241"/>
      <c r="O168" s="241"/>
      <c r="P168" s="241"/>
      <c r="Q168" s="241"/>
      <c r="R168" s="241"/>
    </row>
    <row r="169" spans="1:18" x14ac:dyDescent="0.2">
      <c r="A169" s="241"/>
      <c r="B169" s="241"/>
      <c r="C169" s="241"/>
      <c r="D169" s="241"/>
      <c r="E169" s="241"/>
      <c r="F169" s="241"/>
      <c r="G169" s="241"/>
      <c r="H169" s="241"/>
      <c r="I169" s="241"/>
      <c r="J169" s="241"/>
      <c r="K169" s="241"/>
      <c r="L169" s="241"/>
      <c r="M169" s="241"/>
      <c r="N169" s="241"/>
      <c r="O169" s="241"/>
      <c r="P169" s="241"/>
      <c r="Q169" s="241"/>
      <c r="R169" s="241"/>
    </row>
    <row r="170" spans="1:18" x14ac:dyDescent="0.2">
      <c r="A170" s="241"/>
      <c r="B170" s="241"/>
      <c r="C170" s="241"/>
      <c r="D170" s="241"/>
      <c r="E170" s="241"/>
      <c r="F170" s="241"/>
      <c r="G170" s="241"/>
      <c r="H170" s="241"/>
      <c r="I170" s="241"/>
      <c r="J170" s="241"/>
      <c r="K170" s="241"/>
      <c r="L170" s="241"/>
      <c r="M170" s="241"/>
      <c r="N170" s="241"/>
      <c r="O170" s="241"/>
      <c r="P170" s="241"/>
      <c r="Q170" s="241"/>
      <c r="R170" s="241"/>
    </row>
    <row r="171" spans="1:18" ht="15.75" x14ac:dyDescent="0.25">
      <c r="A171" s="241"/>
      <c r="B171" s="313"/>
      <c r="C171" s="314"/>
      <c r="D171" s="314"/>
      <c r="E171" s="314"/>
      <c r="F171" s="314"/>
      <c r="G171" s="314"/>
      <c r="H171" s="314"/>
      <c r="I171" s="314"/>
      <c r="J171" s="314"/>
      <c r="K171" s="314"/>
      <c r="L171" s="314"/>
      <c r="M171" s="314"/>
      <c r="N171" s="314"/>
      <c r="O171" s="314"/>
      <c r="P171" s="241"/>
      <c r="Q171" s="241"/>
      <c r="R171" s="241"/>
    </row>
    <row r="172" spans="1:18" x14ac:dyDescent="0.2">
      <c r="A172" s="241"/>
      <c r="B172" s="241"/>
      <c r="C172" s="241"/>
      <c r="D172" s="241"/>
      <c r="E172" s="241"/>
      <c r="F172" s="241"/>
      <c r="G172" s="241"/>
      <c r="H172" s="241"/>
      <c r="I172" s="241"/>
      <c r="J172" s="241"/>
      <c r="K172" s="241"/>
      <c r="L172" s="241"/>
      <c r="M172" s="241"/>
      <c r="N172" s="241"/>
      <c r="O172" s="241"/>
      <c r="P172" s="241"/>
      <c r="Q172" s="241"/>
      <c r="R172" s="241"/>
    </row>
    <row r="173" spans="1:18" x14ac:dyDescent="0.2">
      <c r="A173" s="241"/>
      <c r="B173" s="241"/>
      <c r="C173" s="241"/>
      <c r="D173" s="241"/>
      <c r="E173" s="241"/>
      <c r="F173" s="241"/>
      <c r="G173" s="241"/>
      <c r="H173" s="241"/>
      <c r="I173" s="241"/>
      <c r="J173" s="241"/>
      <c r="K173" s="241"/>
      <c r="L173" s="241"/>
      <c r="M173" s="241"/>
      <c r="N173" s="241"/>
      <c r="O173" s="241"/>
      <c r="P173" s="241"/>
      <c r="Q173" s="241"/>
      <c r="R173" s="241"/>
    </row>
    <row r="174" spans="1:18" x14ac:dyDescent="0.2">
      <c r="A174" s="241"/>
      <c r="B174" s="241"/>
      <c r="C174" s="241"/>
      <c r="D174" s="241"/>
      <c r="E174" s="241"/>
      <c r="F174" s="241"/>
      <c r="G174" s="241"/>
      <c r="H174" s="241"/>
      <c r="I174" s="241"/>
      <c r="J174" s="241"/>
      <c r="K174" s="241"/>
      <c r="L174" s="241"/>
      <c r="M174" s="241"/>
      <c r="N174" s="241"/>
      <c r="O174" s="241"/>
      <c r="P174" s="241"/>
      <c r="Q174" s="241"/>
      <c r="R174" s="241"/>
    </row>
    <row r="175" spans="1:18" x14ac:dyDescent="0.2">
      <c r="A175" s="241"/>
      <c r="B175" s="241"/>
      <c r="C175" s="241"/>
      <c r="D175" s="241"/>
      <c r="E175" s="241"/>
      <c r="F175" s="241"/>
      <c r="G175" s="241"/>
      <c r="H175" s="241"/>
      <c r="I175" s="241"/>
      <c r="J175" s="241"/>
      <c r="K175" s="241"/>
      <c r="L175" s="241"/>
      <c r="M175" s="241"/>
      <c r="N175" s="241"/>
      <c r="O175" s="241"/>
      <c r="P175" s="241"/>
      <c r="Q175" s="241"/>
      <c r="R175" s="241"/>
    </row>
    <row r="176" spans="1:18" x14ac:dyDescent="0.2">
      <c r="A176" s="241"/>
      <c r="B176" s="241"/>
      <c r="C176" s="241"/>
      <c r="D176" s="241"/>
      <c r="E176" s="241"/>
      <c r="F176" s="241"/>
      <c r="G176" s="241"/>
      <c r="H176" s="241"/>
      <c r="I176" s="241"/>
      <c r="J176" s="241"/>
      <c r="K176" s="241"/>
      <c r="L176" s="241"/>
      <c r="M176" s="241"/>
      <c r="N176" s="241"/>
      <c r="O176" s="241"/>
      <c r="P176" s="241"/>
      <c r="Q176" s="241"/>
      <c r="R176" s="241"/>
    </row>
    <row r="177" spans="1:18" x14ac:dyDescent="0.2">
      <c r="A177" s="241"/>
      <c r="B177" s="241"/>
      <c r="C177" s="241"/>
      <c r="D177" s="241"/>
      <c r="E177" s="241"/>
      <c r="F177" s="241"/>
      <c r="G177" s="241"/>
      <c r="H177" s="241"/>
      <c r="I177" s="241"/>
      <c r="J177" s="241"/>
      <c r="K177" s="241"/>
      <c r="L177" s="241"/>
      <c r="M177" s="241"/>
      <c r="N177" s="241"/>
      <c r="O177" s="241"/>
      <c r="P177" s="241"/>
      <c r="Q177" s="241"/>
      <c r="R177" s="241"/>
    </row>
    <row r="178" spans="1:18" x14ac:dyDescent="0.2">
      <c r="A178" s="241"/>
      <c r="B178" s="241"/>
      <c r="C178" s="241"/>
      <c r="D178" s="241"/>
      <c r="E178" s="241"/>
      <c r="F178" s="241"/>
      <c r="G178" s="241"/>
      <c r="H178" s="241"/>
      <c r="I178" s="241"/>
      <c r="J178" s="241"/>
      <c r="K178" s="241"/>
      <c r="L178" s="241"/>
      <c r="M178" s="241"/>
      <c r="N178" s="241"/>
      <c r="O178" s="241"/>
      <c r="P178" s="241"/>
      <c r="Q178" s="241"/>
      <c r="R178" s="241"/>
    </row>
    <row r="179" spans="1:18" x14ac:dyDescent="0.2">
      <c r="A179" s="241"/>
      <c r="B179" s="241"/>
      <c r="C179" s="241"/>
      <c r="D179" s="241"/>
      <c r="E179" s="241"/>
      <c r="F179" s="241"/>
      <c r="G179" s="241"/>
      <c r="H179" s="241"/>
      <c r="I179" s="241"/>
      <c r="J179" s="241"/>
      <c r="K179" s="241"/>
      <c r="L179" s="241"/>
      <c r="M179" s="241"/>
      <c r="N179" s="241"/>
      <c r="O179" s="241"/>
      <c r="P179" s="241"/>
      <c r="Q179" s="241"/>
      <c r="R179" s="241"/>
    </row>
    <row r="180" spans="1:18" x14ac:dyDescent="0.2">
      <c r="A180" s="241"/>
      <c r="B180" s="241"/>
      <c r="C180" s="241"/>
      <c r="D180" s="241"/>
      <c r="E180" s="241"/>
      <c r="F180" s="241"/>
      <c r="G180" s="241"/>
      <c r="H180" s="241"/>
      <c r="I180" s="241"/>
      <c r="J180" s="241"/>
      <c r="K180" s="241"/>
      <c r="L180" s="241"/>
      <c r="M180" s="241"/>
      <c r="N180" s="241"/>
      <c r="O180" s="241"/>
      <c r="P180" s="241"/>
      <c r="Q180" s="241"/>
      <c r="R180" s="241"/>
    </row>
    <row r="181" spans="1:18" x14ac:dyDescent="0.2">
      <c r="A181" s="241"/>
      <c r="B181" s="241"/>
      <c r="C181" s="241"/>
      <c r="D181" s="241"/>
      <c r="E181" s="241"/>
      <c r="F181" s="241"/>
      <c r="G181" s="241"/>
      <c r="H181" s="241"/>
      <c r="I181" s="241"/>
      <c r="J181" s="241"/>
      <c r="K181" s="241"/>
      <c r="L181" s="241"/>
      <c r="M181" s="241"/>
      <c r="N181" s="241"/>
      <c r="O181" s="241"/>
      <c r="P181" s="241"/>
      <c r="Q181" s="241"/>
      <c r="R181" s="241"/>
    </row>
    <row r="182" spans="1:18" x14ac:dyDescent="0.2">
      <c r="A182" s="241"/>
      <c r="B182" s="241"/>
      <c r="C182" s="241"/>
      <c r="D182" s="241"/>
      <c r="E182" s="241"/>
      <c r="F182" s="241"/>
      <c r="G182" s="241"/>
      <c r="H182" s="241"/>
      <c r="I182" s="241"/>
      <c r="J182" s="241"/>
      <c r="K182" s="241"/>
      <c r="L182" s="241"/>
      <c r="M182" s="241"/>
      <c r="N182" s="241"/>
      <c r="O182" s="241"/>
      <c r="P182" s="241"/>
      <c r="Q182" s="241"/>
      <c r="R182" s="241"/>
    </row>
    <row r="183" spans="1:18" x14ac:dyDescent="0.2">
      <c r="A183" s="241"/>
      <c r="B183" s="241"/>
      <c r="C183" s="241"/>
      <c r="D183" s="241"/>
      <c r="E183" s="241"/>
      <c r="F183" s="241"/>
      <c r="G183" s="241"/>
      <c r="H183" s="241"/>
      <c r="I183" s="241"/>
      <c r="J183" s="241"/>
      <c r="K183" s="241"/>
      <c r="L183" s="241"/>
      <c r="M183" s="241"/>
      <c r="N183" s="241"/>
      <c r="O183" s="241"/>
      <c r="P183" s="241"/>
      <c r="Q183" s="241"/>
      <c r="R183" s="241"/>
    </row>
    <row r="184" spans="1:18" x14ac:dyDescent="0.2">
      <c r="A184" s="241"/>
      <c r="B184" s="241"/>
      <c r="C184" s="241"/>
      <c r="D184" s="241"/>
      <c r="E184" s="241"/>
      <c r="F184" s="241"/>
      <c r="G184" s="241"/>
      <c r="H184" s="241"/>
      <c r="I184" s="241"/>
      <c r="J184" s="241"/>
      <c r="K184" s="241"/>
      <c r="L184" s="241"/>
      <c r="M184" s="241"/>
      <c r="N184" s="241"/>
      <c r="O184" s="241"/>
      <c r="P184" s="241"/>
      <c r="Q184" s="241"/>
      <c r="R184" s="241"/>
    </row>
    <row r="185" spans="1:18" x14ac:dyDescent="0.2">
      <c r="A185" s="241"/>
      <c r="B185" s="241"/>
      <c r="C185" s="241"/>
      <c r="D185" s="241"/>
      <c r="E185" s="241"/>
      <c r="F185" s="241"/>
      <c r="G185" s="241"/>
      <c r="H185" s="241"/>
      <c r="I185" s="241"/>
      <c r="J185" s="241"/>
      <c r="K185" s="241"/>
      <c r="L185" s="241"/>
      <c r="M185" s="241"/>
      <c r="N185" s="241"/>
      <c r="O185" s="241"/>
      <c r="P185" s="241"/>
      <c r="Q185" s="241"/>
      <c r="R185" s="241"/>
    </row>
    <row r="186" spans="1:18" x14ac:dyDescent="0.2">
      <c r="A186" s="241"/>
      <c r="B186" s="241"/>
      <c r="C186" s="241"/>
      <c r="D186" s="241"/>
      <c r="E186" s="241"/>
      <c r="F186" s="241"/>
      <c r="G186" s="241"/>
      <c r="H186" s="241"/>
      <c r="I186" s="241"/>
      <c r="J186" s="241"/>
      <c r="K186" s="241"/>
      <c r="L186" s="241"/>
      <c r="M186" s="241"/>
      <c r="N186" s="241"/>
      <c r="O186" s="241"/>
      <c r="P186" s="241"/>
      <c r="Q186" s="241"/>
      <c r="R186" s="241"/>
    </row>
    <row r="187" spans="1:18" x14ac:dyDescent="0.2">
      <c r="A187" s="241"/>
      <c r="B187" s="241"/>
      <c r="C187" s="241"/>
      <c r="D187" s="241"/>
      <c r="E187" s="241"/>
      <c r="F187" s="241"/>
      <c r="G187" s="241"/>
      <c r="H187" s="241"/>
      <c r="I187" s="241"/>
      <c r="J187" s="241"/>
      <c r="K187" s="241"/>
      <c r="L187" s="241"/>
      <c r="M187" s="241"/>
      <c r="N187" s="241"/>
      <c r="O187" s="241"/>
      <c r="P187" s="241"/>
      <c r="Q187" s="241"/>
      <c r="R187" s="241"/>
    </row>
    <row r="188" spans="1:18" x14ac:dyDescent="0.2">
      <c r="A188" s="241"/>
      <c r="B188" s="241"/>
      <c r="C188" s="241"/>
      <c r="D188" s="241"/>
      <c r="E188" s="241"/>
      <c r="F188" s="241"/>
      <c r="G188" s="241"/>
      <c r="H188" s="241"/>
      <c r="I188" s="241"/>
      <c r="J188" s="241"/>
      <c r="K188" s="241"/>
      <c r="L188" s="241"/>
      <c r="M188" s="241"/>
      <c r="N188" s="241"/>
      <c r="O188" s="241"/>
      <c r="P188" s="241"/>
      <c r="Q188" s="241"/>
      <c r="R188" s="241"/>
    </row>
    <row r="189" spans="1:18" x14ac:dyDescent="0.2">
      <c r="A189" s="241"/>
      <c r="B189" s="241"/>
      <c r="C189" s="241"/>
      <c r="D189" s="241"/>
      <c r="E189" s="241"/>
      <c r="F189" s="241"/>
      <c r="G189" s="241"/>
      <c r="H189" s="241"/>
      <c r="I189" s="241"/>
      <c r="J189" s="241"/>
      <c r="K189" s="241"/>
      <c r="L189" s="241"/>
      <c r="M189" s="241"/>
      <c r="N189" s="241"/>
      <c r="O189" s="241"/>
      <c r="P189" s="241"/>
      <c r="Q189" s="241"/>
      <c r="R189" s="241"/>
    </row>
    <row r="190" spans="1:18" x14ac:dyDescent="0.2">
      <c r="A190" s="241"/>
      <c r="B190" s="241"/>
      <c r="C190" s="241"/>
      <c r="D190" s="241"/>
      <c r="E190" s="241"/>
      <c r="F190" s="241"/>
      <c r="G190" s="241"/>
      <c r="H190" s="241"/>
      <c r="I190" s="241"/>
      <c r="J190" s="241"/>
      <c r="K190" s="241"/>
      <c r="L190" s="241"/>
      <c r="M190" s="241"/>
      <c r="N190" s="241"/>
      <c r="O190" s="241"/>
      <c r="P190" s="241"/>
      <c r="Q190" s="241"/>
      <c r="R190" s="241"/>
    </row>
    <row r="191" spans="1:18" x14ac:dyDescent="0.2">
      <c r="A191" s="241"/>
      <c r="B191" s="241"/>
      <c r="C191" s="241"/>
      <c r="D191" s="241"/>
      <c r="E191" s="241"/>
      <c r="F191" s="241"/>
      <c r="G191" s="241"/>
      <c r="H191" s="241"/>
      <c r="I191" s="241"/>
      <c r="J191" s="241"/>
      <c r="K191" s="241"/>
      <c r="L191" s="241"/>
      <c r="M191" s="241"/>
      <c r="N191" s="241"/>
      <c r="O191" s="241"/>
      <c r="P191" s="241"/>
      <c r="Q191" s="241"/>
      <c r="R191" s="241"/>
    </row>
    <row r="192" spans="1:18" x14ac:dyDescent="0.2">
      <c r="A192" s="241"/>
      <c r="B192" s="241"/>
      <c r="C192" s="241"/>
      <c r="D192" s="241"/>
      <c r="E192" s="241"/>
      <c r="F192" s="241"/>
      <c r="G192" s="241"/>
      <c r="H192" s="241"/>
      <c r="I192" s="241"/>
      <c r="J192" s="241"/>
      <c r="K192" s="241"/>
      <c r="L192" s="241"/>
      <c r="M192" s="241"/>
      <c r="N192" s="241"/>
      <c r="O192" s="241"/>
      <c r="P192" s="241"/>
      <c r="Q192" s="241"/>
      <c r="R192" s="241"/>
    </row>
    <row r="193" spans="1:18" x14ac:dyDescent="0.2">
      <c r="O193" s="241"/>
      <c r="P193" s="241"/>
      <c r="Q193" s="241"/>
      <c r="R193" s="241"/>
    </row>
    <row r="194" spans="1:18" ht="15.75" x14ac:dyDescent="0.25">
      <c r="A194" s="313"/>
      <c r="B194" s="314"/>
      <c r="C194" s="314"/>
      <c r="D194" s="314"/>
      <c r="E194" s="314"/>
      <c r="F194" s="314"/>
      <c r="G194" s="314"/>
      <c r="H194" s="314"/>
      <c r="I194" s="314"/>
      <c r="J194" s="314"/>
      <c r="K194" s="314"/>
      <c r="L194" s="314"/>
      <c r="M194" s="314"/>
      <c r="N194" s="314"/>
      <c r="O194" s="241"/>
      <c r="P194" s="241"/>
      <c r="Q194" s="241"/>
      <c r="R194" s="241"/>
    </row>
    <row r="195" spans="1:18" x14ac:dyDescent="0.2">
      <c r="A195" s="241"/>
      <c r="B195" s="241"/>
      <c r="C195" s="241"/>
      <c r="D195" s="241"/>
      <c r="E195" s="241"/>
      <c r="F195" s="241"/>
      <c r="G195" s="241"/>
      <c r="H195" s="241"/>
      <c r="I195" s="241"/>
      <c r="J195" s="241"/>
      <c r="K195" s="241"/>
      <c r="L195" s="241"/>
      <c r="M195" s="241"/>
      <c r="N195" s="241"/>
      <c r="O195" s="241"/>
    </row>
    <row r="196" spans="1:18" x14ac:dyDescent="0.2">
      <c r="A196" s="241"/>
      <c r="B196" s="241"/>
      <c r="C196" s="241"/>
      <c r="D196" s="241"/>
      <c r="E196" s="241"/>
      <c r="F196" s="241"/>
      <c r="G196" s="241"/>
      <c r="H196" s="241"/>
      <c r="I196" s="241"/>
      <c r="J196" s="241"/>
      <c r="K196" s="241"/>
      <c r="L196" s="241"/>
      <c r="M196" s="241"/>
      <c r="N196" s="241"/>
      <c r="O196" s="315"/>
      <c r="P196" s="315"/>
      <c r="Q196" s="315"/>
    </row>
    <row r="197" spans="1:18" x14ac:dyDescent="0.2">
      <c r="A197" s="241"/>
      <c r="B197" s="241"/>
      <c r="C197" s="241"/>
      <c r="D197" s="241"/>
      <c r="E197" s="241"/>
      <c r="F197" s="241"/>
      <c r="G197" s="241"/>
      <c r="H197" s="241"/>
      <c r="I197" s="241"/>
      <c r="J197" s="241"/>
      <c r="K197" s="241"/>
      <c r="L197" s="241"/>
      <c r="M197" s="241"/>
      <c r="N197" s="241"/>
      <c r="O197" s="315"/>
      <c r="P197" s="315"/>
      <c r="Q197" s="315"/>
    </row>
    <row r="198" spans="1:18" x14ac:dyDescent="0.2">
      <c r="A198" s="241"/>
      <c r="B198" s="241"/>
      <c r="C198" s="241"/>
      <c r="D198" s="241"/>
      <c r="E198" s="241"/>
      <c r="F198" s="241"/>
      <c r="G198" s="241"/>
      <c r="H198" s="241"/>
      <c r="I198" s="241"/>
      <c r="J198" s="241"/>
      <c r="K198" s="241"/>
      <c r="L198" s="241"/>
      <c r="M198" s="241"/>
      <c r="N198" s="241"/>
      <c r="O198" s="316"/>
      <c r="P198" s="316"/>
      <c r="Q198" s="316"/>
    </row>
    <row r="199" spans="1:18" x14ac:dyDescent="0.2">
      <c r="A199" s="241"/>
      <c r="B199" s="241"/>
      <c r="C199" s="241"/>
      <c r="D199" s="241"/>
      <c r="E199" s="241"/>
      <c r="F199" s="241"/>
      <c r="G199" s="241"/>
      <c r="H199" s="241"/>
      <c r="I199" s="241"/>
      <c r="J199" s="241"/>
      <c r="K199" s="241"/>
      <c r="L199" s="241"/>
      <c r="M199" s="241"/>
      <c r="N199" s="241"/>
      <c r="O199" s="315"/>
      <c r="P199" s="315"/>
      <c r="Q199" s="315"/>
      <c r="R199" s="241"/>
    </row>
    <row r="200" spans="1:18" x14ac:dyDescent="0.2">
      <c r="O200" s="241"/>
      <c r="P200" s="241"/>
      <c r="Q200" s="241"/>
      <c r="R200" s="241"/>
    </row>
    <row r="201" spans="1:18" x14ac:dyDescent="0.2">
      <c r="A201" s="241"/>
      <c r="B201" s="241"/>
      <c r="C201" s="241"/>
      <c r="D201" s="241"/>
      <c r="E201" s="241"/>
      <c r="F201" s="241"/>
      <c r="G201" s="241"/>
      <c r="H201" s="241"/>
      <c r="I201" s="241"/>
      <c r="J201" s="241"/>
      <c r="K201" s="241"/>
      <c r="L201" s="241"/>
      <c r="M201" s="241"/>
      <c r="N201" s="241"/>
      <c r="O201" s="241"/>
      <c r="P201" s="241"/>
      <c r="Q201" s="241"/>
      <c r="R201" s="241"/>
    </row>
    <row r="202" spans="1:18" x14ac:dyDescent="0.2">
      <c r="A202" s="241"/>
      <c r="B202" s="241"/>
      <c r="C202" s="241"/>
      <c r="D202" s="241"/>
      <c r="E202" s="241"/>
      <c r="F202" s="241"/>
      <c r="G202" s="241"/>
      <c r="H202" s="241"/>
      <c r="I202" s="241"/>
      <c r="J202" s="241"/>
      <c r="K202" s="241"/>
      <c r="L202" s="241"/>
      <c r="M202" s="241"/>
      <c r="N202" s="241"/>
      <c r="O202" s="241"/>
      <c r="P202" s="241"/>
      <c r="Q202" s="241"/>
      <c r="R202" s="241"/>
    </row>
    <row r="203" spans="1:18" ht="15.75" x14ac:dyDescent="0.25">
      <c r="A203" s="313"/>
      <c r="B203" s="314"/>
      <c r="C203" s="314"/>
      <c r="D203" s="314"/>
      <c r="E203" s="314"/>
      <c r="F203" s="314"/>
      <c r="G203" s="314"/>
      <c r="H203" s="314"/>
      <c r="I203" s="314"/>
      <c r="J203" s="314"/>
      <c r="K203" s="314"/>
      <c r="L203" s="314"/>
      <c r="M203" s="314"/>
      <c r="N203" s="314"/>
      <c r="O203" s="241"/>
      <c r="P203" s="241"/>
      <c r="Q203" s="241"/>
      <c r="R203" s="241"/>
    </row>
    <row r="204" spans="1:18" x14ac:dyDescent="0.2">
      <c r="A204" s="241"/>
      <c r="B204" s="241"/>
      <c r="C204" s="241"/>
      <c r="D204" s="241"/>
      <c r="E204" s="241"/>
      <c r="F204" s="241"/>
      <c r="G204" s="241"/>
      <c r="H204" s="241"/>
      <c r="I204" s="241"/>
      <c r="J204" s="241"/>
      <c r="K204" s="241"/>
      <c r="L204" s="241"/>
      <c r="M204" s="241"/>
      <c r="N204" s="241"/>
      <c r="O204" s="241"/>
    </row>
    <row r="205" spans="1:18" x14ac:dyDescent="0.2">
      <c r="A205" s="241"/>
      <c r="B205" s="241"/>
      <c r="C205" s="241"/>
      <c r="D205" s="241"/>
      <c r="E205" s="241"/>
      <c r="F205" s="241"/>
      <c r="G205" s="241"/>
      <c r="H205" s="241"/>
      <c r="I205" s="241"/>
      <c r="J205" s="241"/>
      <c r="K205" s="241"/>
      <c r="L205" s="241"/>
      <c r="M205" s="241"/>
      <c r="N205" s="241"/>
      <c r="O205" s="315"/>
      <c r="P205" s="315"/>
      <c r="Q205" s="315"/>
    </row>
    <row r="206" spans="1:18" x14ac:dyDescent="0.2">
      <c r="A206" s="241"/>
      <c r="B206" s="241"/>
      <c r="C206" s="241"/>
      <c r="D206" s="241"/>
      <c r="E206" s="241"/>
      <c r="F206" s="241"/>
      <c r="G206" s="241"/>
      <c r="H206" s="241"/>
      <c r="I206" s="241"/>
      <c r="J206" s="241"/>
      <c r="K206" s="241"/>
      <c r="L206" s="241"/>
      <c r="M206" s="241"/>
      <c r="N206" s="241"/>
      <c r="O206" s="315"/>
      <c r="P206" s="315"/>
      <c r="Q206" s="315"/>
    </row>
    <row r="207" spans="1:18" x14ac:dyDescent="0.2">
      <c r="A207" s="241"/>
      <c r="B207" s="241"/>
      <c r="C207" s="241"/>
      <c r="D207" s="241"/>
      <c r="E207" s="241"/>
      <c r="F207" s="241"/>
      <c r="G207" s="241"/>
      <c r="H207" s="241"/>
      <c r="I207" s="241"/>
      <c r="J207" s="241"/>
      <c r="K207" s="241"/>
      <c r="L207" s="241"/>
      <c r="M207" s="241"/>
      <c r="N207" s="241"/>
      <c r="O207" s="316"/>
      <c r="P207" s="316"/>
      <c r="Q207" s="316"/>
    </row>
    <row r="208" spans="1:18" x14ac:dyDescent="0.2">
      <c r="A208" s="241"/>
      <c r="B208" s="241"/>
      <c r="C208" s="241"/>
      <c r="D208" s="241"/>
      <c r="E208" s="241"/>
      <c r="F208" s="241"/>
      <c r="G208" s="241"/>
      <c r="H208" s="241"/>
      <c r="I208" s="241"/>
      <c r="J208" s="241"/>
      <c r="K208" s="241"/>
      <c r="L208" s="241"/>
      <c r="M208" s="241"/>
      <c r="N208" s="241"/>
      <c r="O208" s="315"/>
      <c r="P208" s="315"/>
      <c r="Q208" s="315"/>
      <c r="R208" s="241"/>
    </row>
    <row r="209" spans="1:19" x14ac:dyDescent="0.2">
      <c r="A209" s="241"/>
      <c r="B209" s="241"/>
      <c r="C209" s="241"/>
      <c r="D209" s="241"/>
      <c r="E209" s="241"/>
      <c r="F209" s="241"/>
      <c r="G209" s="241"/>
      <c r="H209" s="241"/>
      <c r="I209" s="241"/>
      <c r="J209" s="241"/>
      <c r="K209" s="241"/>
      <c r="L209" s="241"/>
      <c r="M209" s="241"/>
      <c r="N209" s="241"/>
      <c r="R209" s="241"/>
    </row>
    <row r="210" spans="1:19" x14ac:dyDescent="0.2">
      <c r="A210" s="241"/>
      <c r="B210" s="241"/>
      <c r="C210" s="241"/>
      <c r="D210" s="241"/>
      <c r="E210" s="241"/>
      <c r="F210" s="241"/>
      <c r="G210" s="241"/>
      <c r="H210" s="241"/>
      <c r="I210" s="241"/>
      <c r="J210" s="241"/>
      <c r="K210" s="241"/>
      <c r="L210" s="241"/>
      <c r="M210" s="241"/>
      <c r="N210" s="241"/>
      <c r="R210" s="241"/>
    </row>
    <row r="211" spans="1:19" x14ac:dyDescent="0.2">
      <c r="A211" s="241"/>
      <c r="B211" s="241"/>
      <c r="C211" s="241"/>
      <c r="D211" s="241"/>
      <c r="E211" s="241"/>
      <c r="F211" s="241"/>
      <c r="G211" s="241"/>
      <c r="H211" s="241"/>
      <c r="I211" s="241"/>
      <c r="J211" s="241"/>
      <c r="K211" s="241"/>
      <c r="L211" s="241"/>
      <c r="M211" s="241"/>
      <c r="N211" s="241"/>
      <c r="O211" s="241"/>
      <c r="P211" s="241"/>
      <c r="Q211" s="241"/>
      <c r="R211" s="241"/>
    </row>
    <row r="212" spans="1:19" x14ac:dyDescent="0.2">
      <c r="A212" s="241"/>
      <c r="B212" s="241"/>
      <c r="C212" s="241"/>
      <c r="D212" s="241"/>
      <c r="E212" s="241"/>
      <c r="F212" s="241"/>
      <c r="G212" s="241"/>
      <c r="H212" s="241"/>
      <c r="I212" s="241"/>
      <c r="J212" s="241"/>
      <c r="K212" s="241"/>
      <c r="L212" s="241"/>
      <c r="M212" s="241"/>
      <c r="N212" s="241"/>
      <c r="O212" s="241"/>
      <c r="P212" s="241"/>
      <c r="Q212" s="241"/>
      <c r="R212" s="241"/>
    </row>
    <row r="213" spans="1:19" x14ac:dyDescent="0.2">
      <c r="A213" s="241"/>
      <c r="B213" s="241"/>
      <c r="C213" s="241"/>
      <c r="D213" s="241"/>
      <c r="E213" s="241"/>
      <c r="F213" s="241"/>
      <c r="G213" s="241"/>
      <c r="H213" s="241"/>
      <c r="I213" s="241"/>
      <c r="J213" s="241"/>
      <c r="K213" s="241"/>
      <c r="L213" s="241"/>
      <c r="M213" s="241"/>
      <c r="N213" s="241"/>
      <c r="O213" s="241"/>
      <c r="P213" s="241"/>
      <c r="Q213" s="241"/>
      <c r="R213" s="241"/>
    </row>
    <row r="216" spans="1:19" ht="15.75" x14ac:dyDescent="0.25">
      <c r="A216" s="313"/>
      <c r="B216" s="314"/>
      <c r="C216" s="314"/>
      <c r="D216" s="314"/>
      <c r="E216" s="314"/>
      <c r="F216" s="314"/>
      <c r="G216" s="314"/>
      <c r="H216" s="314"/>
      <c r="I216" s="314"/>
      <c r="J216" s="314"/>
      <c r="K216" s="314"/>
      <c r="L216" s="314"/>
      <c r="M216" s="314"/>
      <c r="N216" s="314"/>
    </row>
    <row r="219" spans="1:19" x14ac:dyDescent="0.2">
      <c r="P219" s="241"/>
    </row>
    <row r="220" spans="1:19" x14ac:dyDescent="0.2">
      <c r="P220" s="315"/>
      <c r="Q220" s="315"/>
      <c r="R220" s="315"/>
    </row>
    <row r="221" spans="1:19" x14ac:dyDescent="0.2">
      <c r="P221" s="315"/>
      <c r="Q221" s="315"/>
      <c r="R221" s="315"/>
    </row>
    <row r="222" spans="1:19" x14ac:dyDescent="0.2">
      <c r="P222" s="316"/>
      <c r="Q222" s="316"/>
      <c r="R222" s="316"/>
    </row>
    <row r="223" spans="1:19" x14ac:dyDescent="0.2">
      <c r="P223" s="315"/>
      <c r="Q223" s="315"/>
      <c r="R223" s="315"/>
      <c r="S223" s="241"/>
    </row>
    <row r="224" spans="1:19" x14ac:dyDescent="0.2">
      <c r="S224" s="241"/>
    </row>
    <row r="233" spans="1:18" ht="15.75" x14ac:dyDescent="0.25">
      <c r="A233" s="313"/>
      <c r="B233" s="314"/>
      <c r="C233" s="314"/>
      <c r="D233" s="314"/>
      <c r="E233" s="314"/>
      <c r="F233" s="314"/>
      <c r="G233" s="314"/>
      <c r="H233" s="314"/>
      <c r="I233" s="314"/>
      <c r="J233" s="314"/>
      <c r="K233" s="314"/>
      <c r="L233" s="314"/>
      <c r="M233" s="314"/>
      <c r="N233" s="314"/>
    </row>
    <row r="236" spans="1:18" x14ac:dyDescent="0.2">
      <c r="P236" s="315"/>
      <c r="Q236" s="315"/>
      <c r="R236" s="315"/>
    </row>
    <row r="244" spans="1:18" x14ac:dyDescent="0.2">
      <c r="O244" s="315"/>
      <c r="P244" s="315"/>
      <c r="Q244" s="315"/>
    </row>
    <row r="245" spans="1:18" x14ac:dyDescent="0.2">
      <c r="O245" s="315"/>
      <c r="P245" s="315"/>
      <c r="Q245" s="315"/>
    </row>
    <row r="246" spans="1:18" x14ac:dyDescent="0.2">
      <c r="O246" s="316"/>
      <c r="P246" s="316"/>
      <c r="Q246" s="316"/>
    </row>
    <row r="247" spans="1:18" x14ac:dyDescent="0.2">
      <c r="O247" s="315"/>
      <c r="P247" s="315"/>
      <c r="Q247" s="315"/>
    </row>
    <row r="249" spans="1:18" ht="15.75" x14ac:dyDescent="0.25">
      <c r="A249" s="313" t="s">
        <v>130</v>
      </c>
      <c r="B249" s="314"/>
      <c r="C249" s="314"/>
      <c r="D249" s="314"/>
      <c r="E249" s="314"/>
      <c r="F249" s="314"/>
      <c r="G249" s="314"/>
      <c r="H249" s="314"/>
      <c r="I249" s="314"/>
      <c r="J249" s="314"/>
      <c r="K249" s="314"/>
      <c r="L249" s="314"/>
      <c r="M249" s="314"/>
      <c r="N249" s="314"/>
    </row>
    <row r="252" spans="1:18" x14ac:dyDescent="0.2">
      <c r="P252" s="317" t="s">
        <v>275</v>
      </c>
      <c r="Q252" s="318"/>
      <c r="R252" s="319"/>
    </row>
    <row r="253" spans="1:18" x14ac:dyDescent="0.2">
      <c r="P253" s="320" t="s">
        <v>144</v>
      </c>
      <c r="Q253" s="315"/>
      <c r="R253" s="321"/>
    </row>
    <row r="254" spans="1:18" x14ac:dyDescent="0.2">
      <c r="P254" s="322">
        <v>42704</v>
      </c>
      <c r="Q254" s="316"/>
      <c r="R254" s="323"/>
    </row>
    <row r="255" spans="1:18" x14ac:dyDescent="0.2">
      <c r="P255" s="310" t="s">
        <v>274</v>
      </c>
      <c r="Q255" s="311"/>
      <c r="R255" s="312"/>
    </row>
  </sheetData>
  <sheetProtection password="E3E4" sheet="1" objects="1" scenarios="1"/>
  <mergeCells count="32">
    <mergeCell ref="P220:R220"/>
    <mergeCell ref="P221:R221"/>
    <mergeCell ref="O245:Q245"/>
    <mergeCell ref="O246:Q246"/>
    <mergeCell ref="O247:Q247"/>
    <mergeCell ref="A2:Q2"/>
    <mergeCell ref="A3:Q3"/>
    <mergeCell ref="A4:Q4"/>
    <mergeCell ref="A6:Q6"/>
    <mergeCell ref="O199:Q199"/>
    <mergeCell ref="B171:O171"/>
    <mergeCell ref="A7:Q7"/>
    <mergeCell ref="O196:Q196"/>
    <mergeCell ref="O197:Q197"/>
    <mergeCell ref="O198:Q198"/>
    <mergeCell ref="A194:N194"/>
    <mergeCell ref="P255:R255"/>
    <mergeCell ref="A203:N203"/>
    <mergeCell ref="O205:Q205"/>
    <mergeCell ref="O206:Q206"/>
    <mergeCell ref="A249:N249"/>
    <mergeCell ref="O244:Q244"/>
    <mergeCell ref="A216:N216"/>
    <mergeCell ref="A233:N233"/>
    <mergeCell ref="O207:Q207"/>
    <mergeCell ref="O208:Q208"/>
    <mergeCell ref="P222:R222"/>
    <mergeCell ref="P223:R223"/>
    <mergeCell ref="P236:R236"/>
    <mergeCell ref="P252:R252"/>
    <mergeCell ref="P253:R253"/>
    <mergeCell ref="P254:R254"/>
  </mergeCells>
  <phoneticPr fontId="2" type="noConversion"/>
  <printOptions horizontalCentered="1"/>
  <pageMargins left="0.7" right="0.7" top="0.75" bottom="0.75" header="0.3" footer="0.3"/>
  <pageSetup scale="60" fitToHeight="3"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H133"/>
  <sheetViews>
    <sheetView showGridLines="0" topLeftCell="M1" zoomScale="90" zoomScaleNormal="90" workbookViewId="0">
      <selection activeCell="A7" sqref="A7:AC7"/>
    </sheetView>
  </sheetViews>
  <sheetFormatPr defaultRowHeight="12.75" x14ac:dyDescent="0.2"/>
  <cols>
    <col min="1" max="1" width="3.85546875" customWidth="1"/>
    <col min="2" max="2" width="8.85546875" customWidth="1"/>
    <col min="3" max="5" width="9.28515625" customWidth="1"/>
    <col min="6" max="6" width="6.5703125" customWidth="1"/>
    <col min="7" max="7" width="8.85546875" customWidth="1"/>
    <col min="8" max="8" width="12" customWidth="1"/>
    <col min="9" max="9" width="13.5703125" bestFit="1" customWidth="1"/>
    <col min="10" max="10" width="14.42578125" customWidth="1"/>
    <col min="11" max="11" width="12.5703125" customWidth="1"/>
    <col min="12" max="12" width="15.42578125" bestFit="1" customWidth="1"/>
    <col min="13" max="13" width="12.140625" customWidth="1"/>
    <col min="14" max="14" width="10.85546875" bestFit="1" customWidth="1"/>
    <col min="15" max="15" width="12" customWidth="1"/>
    <col min="16" max="16" width="12.140625" customWidth="1"/>
    <col min="17" max="17" width="15.42578125" bestFit="1" customWidth="1"/>
    <col min="18" max="18" width="12.42578125" customWidth="1"/>
    <col min="19" max="19" width="10.42578125" customWidth="1"/>
    <col min="20" max="20" width="12.7109375" customWidth="1"/>
    <col min="21" max="21" width="15.42578125" customWidth="1"/>
    <col min="22" max="22" width="14.42578125" customWidth="1"/>
    <col min="23" max="25" width="10.7109375" customWidth="1"/>
    <col min="26" max="26" width="13.42578125" customWidth="1"/>
    <col min="27" max="27" width="14.42578125" customWidth="1"/>
    <col min="28" max="28" width="15" bestFit="1" customWidth="1"/>
    <col min="29" max="29" width="10.85546875" customWidth="1"/>
    <col min="30" max="31" width="12.7109375" customWidth="1"/>
    <col min="32" max="32" width="14.7109375" customWidth="1"/>
    <col min="33" max="37" width="12.7109375" customWidth="1"/>
    <col min="38" max="38" width="8.28515625" customWidth="1"/>
    <col min="39" max="39" width="25.42578125" customWidth="1"/>
    <col min="40" max="41" width="12.7109375" customWidth="1"/>
    <col min="42" max="43" width="12.7109375" hidden="1" customWidth="1"/>
    <col min="44" max="44" width="14.85546875" hidden="1" customWidth="1"/>
    <col min="45" max="45" width="12.7109375" hidden="1" customWidth="1"/>
    <col min="46" max="46" width="12.7109375" style="1" hidden="1" customWidth="1"/>
    <col min="47" max="73" width="12.7109375" hidden="1" customWidth="1"/>
    <col min="74" max="79" width="9.140625" hidden="1" customWidth="1"/>
    <col min="80" max="81" width="0" hidden="1" customWidth="1"/>
    <col min="234" max="235" width="0" hidden="1" customWidth="1"/>
  </cols>
  <sheetData>
    <row r="1" spans="1:46" s="63" customFormat="1" ht="11.25"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row>
    <row r="2" spans="1:46" s="63" customFormat="1" ht="17.25" customHeight="1" x14ac:dyDescent="0.25">
      <c r="A2" s="324" t="s">
        <v>141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142"/>
      <c r="AE2" s="142"/>
      <c r="AF2" s="142"/>
      <c r="AG2" s="142"/>
      <c r="AH2" s="142"/>
      <c r="AI2" s="142"/>
      <c r="AJ2" s="142"/>
      <c r="AK2" s="142"/>
      <c r="AL2" s="142"/>
      <c r="AM2" s="142"/>
      <c r="AN2" s="142"/>
    </row>
    <row r="3" spans="1:46" s="63" customFormat="1" ht="20.25" x14ac:dyDescent="0.3">
      <c r="A3" s="325" t="s">
        <v>153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142"/>
      <c r="AE3" s="142"/>
      <c r="AF3" s="142"/>
      <c r="AG3" s="142"/>
      <c r="AH3" s="142"/>
      <c r="AI3" s="142"/>
      <c r="AJ3" s="142"/>
      <c r="AK3" s="142"/>
      <c r="AL3" s="142"/>
      <c r="AM3" s="142"/>
      <c r="AN3" s="142"/>
    </row>
    <row r="4" spans="1:46" s="63" customFormat="1" ht="19.5" customHeight="1" x14ac:dyDescent="0.25">
      <c r="A4" s="324" t="s">
        <v>142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142"/>
      <c r="AE4" s="142"/>
      <c r="AF4" s="142"/>
      <c r="AG4" s="142"/>
      <c r="AH4" s="142"/>
      <c r="AI4" s="142"/>
      <c r="AJ4" s="142"/>
      <c r="AK4" s="142"/>
      <c r="AL4" s="142"/>
      <c r="AM4" s="142"/>
      <c r="AN4" s="142"/>
    </row>
    <row r="5" spans="1:46" s="63" customFormat="1" ht="9.9499999999999993" customHeight="1" x14ac:dyDescent="0.2">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142"/>
      <c r="AE5" s="142"/>
      <c r="AF5" s="142"/>
      <c r="AG5" s="142"/>
      <c r="AH5" s="142"/>
      <c r="AI5" s="142"/>
      <c r="AJ5" s="142"/>
      <c r="AK5" s="142"/>
      <c r="AL5" s="142"/>
      <c r="AM5" s="142"/>
      <c r="AN5" s="142"/>
    </row>
    <row r="6" spans="1:46" s="63" customFormat="1" ht="19.5" customHeight="1" x14ac:dyDescent="0.3">
      <c r="A6" s="326" t="s">
        <v>159</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142"/>
      <c r="AE6" s="142"/>
      <c r="AF6" s="142"/>
      <c r="AG6" s="142"/>
      <c r="AH6" s="142"/>
      <c r="AI6" s="142"/>
      <c r="AJ6" s="142"/>
      <c r="AK6" s="142"/>
      <c r="AL6" s="142"/>
      <c r="AM6" s="142"/>
      <c r="AN6" s="142"/>
    </row>
    <row r="7" spans="1:46" s="63" customFormat="1" ht="19.5" customHeight="1" x14ac:dyDescent="0.2">
      <c r="A7" s="327" t="s">
        <v>277</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142"/>
      <c r="AE7" s="142"/>
      <c r="AF7" s="142"/>
      <c r="AG7" s="142"/>
      <c r="AH7" s="142"/>
      <c r="AI7" s="142"/>
      <c r="AJ7" s="142"/>
      <c r="AK7" s="142"/>
      <c r="AL7" s="142"/>
      <c r="AM7" s="142"/>
      <c r="AN7" s="142"/>
    </row>
    <row r="8" spans="1:46" s="65" customFormat="1" ht="6" customHeight="1" x14ac:dyDescent="0.2">
      <c r="A8" s="66"/>
      <c r="B8" s="66"/>
      <c r="C8" s="66"/>
      <c r="D8" s="66"/>
      <c r="E8" s="66"/>
      <c r="F8" s="66"/>
      <c r="G8" s="66"/>
      <c r="H8" s="66"/>
      <c r="I8" s="66"/>
      <c r="J8" s="66"/>
      <c r="K8" s="66"/>
      <c r="L8" s="66"/>
      <c r="M8" s="66"/>
      <c r="N8" s="66"/>
      <c r="O8" s="66"/>
      <c r="P8" s="66"/>
      <c r="Q8" s="66"/>
      <c r="R8" s="74"/>
      <c r="S8" s="74"/>
      <c r="T8" s="74"/>
      <c r="U8" s="74"/>
      <c r="V8" s="74"/>
      <c r="W8" s="74"/>
      <c r="X8" s="74"/>
      <c r="Y8" s="74"/>
      <c r="Z8" s="74"/>
      <c r="AA8" s="74"/>
      <c r="AB8" s="74"/>
      <c r="AC8" s="74"/>
      <c r="AD8" s="74"/>
      <c r="AE8" s="74"/>
      <c r="AF8" s="74"/>
      <c r="AG8" s="74"/>
      <c r="AH8" s="74"/>
      <c r="AI8" s="74"/>
      <c r="AJ8" s="74"/>
      <c r="AK8" s="74"/>
      <c r="AL8" s="74"/>
      <c r="AM8" s="74"/>
      <c r="AN8" s="74"/>
      <c r="AO8" s="63"/>
      <c r="AP8" s="63"/>
      <c r="AQ8" s="63"/>
      <c r="AR8" s="63"/>
      <c r="AS8" s="63"/>
    </row>
    <row r="9" spans="1:46" s="63" customFormat="1" ht="18" x14ac:dyDescent="0.25">
      <c r="A9" s="96" t="s">
        <v>146</v>
      </c>
      <c r="B9" s="96"/>
      <c r="C9" s="96"/>
      <c r="D9" s="96"/>
      <c r="E9" s="96"/>
      <c r="F9" s="96"/>
      <c r="G9" s="96"/>
      <c r="H9" s="96"/>
      <c r="I9" s="96"/>
      <c r="J9" s="96"/>
      <c r="K9" s="96"/>
      <c r="L9" s="96"/>
      <c r="M9" s="96"/>
      <c r="N9" s="96"/>
      <c r="O9" s="96"/>
      <c r="P9" s="96"/>
      <c r="Q9" s="96"/>
      <c r="R9" s="96"/>
      <c r="S9" s="96"/>
      <c r="T9" s="96"/>
      <c r="U9" s="96"/>
      <c r="V9" s="96"/>
      <c r="W9" s="96"/>
      <c r="X9" s="96"/>
      <c r="Y9" s="96"/>
      <c r="Z9" s="336" t="s">
        <v>147</v>
      </c>
      <c r="AA9" s="336"/>
      <c r="AB9" s="150"/>
      <c r="AC9" s="96"/>
      <c r="AD9" s="96"/>
      <c r="AE9" s="96"/>
      <c r="AF9" s="96"/>
      <c r="AG9" s="96"/>
      <c r="AH9" s="96"/>
      <c r="AI9" s="96"/>
      <c r="AJ9" s="96"/>
      <c r="AK9" s="96"/>
      <c r="AL9" s="96"/>
      <c r="AM9" s="96"/>
      <c r="AN9" s="96"/>
    </row>
    <row r="10" spans="1:46" x14ac:dyDescent="0.2">
      <c r="A10" s="9"/>
      <c r="B10" s="10"/>
      <c r="C10" s="9"/>
      <c r="D10" s="9"/>
      <c r="E10" s="9"/>
      <c r="F10" s="9"/>
      <c r="G10" s="9"/>
      <c r="H10" s="9"/>
      <c r="I10" s="9"/>
      <c r="J10" s="9"/>
      <c r="K10" s="9"/>
      <c r="L10" s="9"/>
      <c r="M10" s="9"/>
      <c r="N10" s="9"/>
      <c r="O10" s="9"/>
      <c r="P10" s="9"/>
      <c r="Q10" s="9"/>
      <c r="R10" s="9"/>
      <c r="S10" s="9"/>
      <c r="T10" s="26"/>
      <c r="U10" s="9"/>
      <c r="V10" s="9"/>
      <c r="W10" s="9"/>
      <c r="X10" s="9"/>
      <c r="Y10" s="9"/>
      <c r="Z10" s="9"/>
      <c r="AA10" s="9"/>
      <c r="AB10" s="9"/>
      <c r="AC10" s="9"/>
      <c r="AD10" s="9"/>
      <c r="AE10" s="9"/>
      <c r="AF10" s="9"/>
      <c r="AG10" s="9"/>
      <c r="AH10" s="9"/>
      <c r="AI10" s="9"/>
      <c r="AJ10" s="9"/>
      <c r="AK10" s="9"/>
      <c r="AL10" s="9"/>
      <c r="AM10" s="9"/>
      <c r="AN10" s="9"/>
      <c r="AO10" s="63"/>
      <c r="AP10" s="63"/>
      <c r="AQ10" s="63"/>
      <c r="AR10" s="63"/>
      <c r="AS10" s="63"/>
      <c r="AT10"/>
    </row>
    <row r="11" spans="1:46" ht="12.75" customHeight="1" x14ac:dyDescent="0.2">
      <c r="A11" s="9"/>
      <c r="B11" s="9"/>
      <c r="C11" s="11"/>
      <c r="D11" s="10" t="s">
        <v>0</v>
      </c>
      <c r="E11" s="9"/>
      <c r="F11" s="9"/>
      <c r="G11" s="343"/>
      <c r="H11" s="344"/>
      <c r="I11" s="344"/>
      <c r="J11" s="345"/>
      <c r="K11" s="78"/>
      <c r="L11" s="78" t="s">
        <v>1</v>
      </c>
      <c r="M11" s="12"/>
      <c r="N11" s="37"/>
      <c r="O11" s="364"/>
      <c r="P11" s="365"/>
      <c r="Q11" s="51"/>
      <c r="R11" s="10" t="s">
        <v>177</v>
      </c>
      <c r="S11" s="9"/>
      <c r="T11" s="49"/>
      <c r="U11" s="52"/>
      <c r="V11" s="341"/>
      <c r="W11" s="342"/>
      <c r="X11" s="9"/>
      <c r="Y11" s="9"/>
      <c r="Z11" s="337" t="s">
        <v>130</v>
      </c>
      <c r="AA11" s="338"/>
      <c r="AB11" s="338"/>
      <c r="AC11" s="339"/>
      <c r="AD11" s="43"/>
      <c r="AE11" s="328" t="s">
        <v>275</v>
      </c>
      <c r="AF11" s="329"/>
      <c r="AG11" s="9"/>
      <c r="AH11" s="9"/>
      <c r="AI11" s="9"/>
      <c r="AJ11" s="9"/>
      <c r="AK11" s="9"/>
      <c r="AL11" s="9"/>
      <c r="AM11" s="9"/>
      <c r="AN11" s="9"/>
      <c r="AO11" s="63"/>
      <c r="AP11" s="63"/>
      <c r="AQ11" s="63"/>
      <c r="AR11" s="63"/>
      <c r="AS11" s="63"/>
      <c r="AT11"/>
    </row>
    <row r="12" spans="1:46" ht="12.75" customHeight="1" x14ac:dyDescent="0.2">
      <c r="A12" s="9"/>
      <c r="B12" s="9"/>
      <c r="C12" s="11"/>
      <c r="D12" s="11"/>
      <c r="E12" s="11"/>
      <c r="F12" s="9"/>
      <c r="G12" s="9"/>
      <c r="H12" s="9"/>
      <c r="I12" s="9"/>
      <c r="J12" s="9"/>
      <c r="K12" s="78"/>
      <c r="L12" s="10" t="s">
        <v>160</v>
      </c>
      <c r="M12" s="12"/>
      <c r="N12" s="37"/>
      <c r="O12" s="9"/>
      <c r="P12" s="297"/>
      <c r="Q12" s="51"/>
      <c r="R12" s="10" t="s">
        <v>161</v>
      </c>
      <c r="S12" s="9"/>
      <c r="T12" s="49"/>
      <c r="U12" s="52"/>
      <c r="V12" s="341"/>
      <c r="W12" s="342"/>
      <c r="X12" s="366"/>
      <c r="Y12" s="367"/>
      <c r="Z12" s="368" t="s">
        <v>152</v>
      </c>
      <c r="AA12" s="369"/>
      <c r="AB12" s="369"/>
      <c r="AC12" s="370"/>
      <c r="AD12" s="43"/>
      <c r="AE12" s="330" t="s">
        <v>144</v>
      </c>
      <c r="AF12" s="331"/>
      <c r="AG12" s="9"/>
      <c r="AH12" s="9"/>
      <c r="AI12" s="9"/>
      <c r="AJ12" s="9"/>
      <c r="AK12" s="9"/>
      <c r="AL12" s="9"/>
      <c r="AM12" s="9"/>
      <c r="AN12" s="9"/>
      <c r="AO12" s="63"/>
      <c r="AP12" s="63"/>
      <c r="AQ12" s="63"/>
      <c r="AR12" s="63"/>
      <c r="AS12" s="63"/>
      <c r="AT12"/>
    </row>
    <row r="13" spans="1:46" ht="12.75" customHeight="1" x14ac:dyDescent="0.2">
      <c r="A13" s="9"/>
      <c r="B13" s="9"/>
      <c r="C13" s="11"/>
      <c r="D13" s="11"/>
      <c r="E13" s="11"/>
      <c r="F13" s="9"/>
      <c r="G13" s="9"/>
      <c r="H13" s="9"/>
      <c r="I13" s="9"/>
      <c r="J13" s="9"/>
      <c r="K13" s="78"/>
      <c r="L13" s="10" t="s">
        <v>163</v>
      </c>
      <c r="M13" s="12"/>
      <c r="N13" s="37"/>
      <c r="O13" s="9"/>
      <c r="P13" s="298"/>
      <c r="Q13" s="216" t="str">
        <f>IF($P$13=$AY$20,"HC=THC",IF($P$13=$AY$21,"HC=NMHC",IF($P$13=$AY$22,"HC=THCE","")))</f>
        <v/>
      </c>
      <c r="R13" s="157" t="str">
        <f>IF(V12&lt;&gt;AX22,"Combined NOx+HC?","")</f>
        <v/>
      </c>
      <c r="S13" s="43"/>
      <c r="T13" s="49"/>
      <c r="U13" s="52"/>
      <c r="V13" s="301"/>
      <c r="W13" s="9"/>
      <c r="X13" s="366"/>
      <c r="Y13" s="367"/>
      <c r="Z13" s="371"/>
      <c r="AA13" s="372"/>
      <c r="AB13" s="372"/>
      <c r="AC13" s="373"/>
      <c r="AD13" s="43"/>
      <c r="AE13" s="332">
        <v>42704</v>
      </c>
      <c r="AF13" s="333"/>
      <c r="AG13" s="9"/>
      <c r="AH13" s="9"/>
      <c r="AI13" s="9"/>
      <c r="AJ13" s="9"/>
      <c r="AK13" s="9"/>
      <c r="AL13" s="303" t="s">
        <v>266</v>
      </c>
      <c r="AM13" s="9"/>
      <c r="AN13" s="9"/>
      <c r="AO13" s="63"/>
      <c r="AP13" s="63"/>
      <c r="AQ13" s="63"/>
      <c r="AR13" s="63"/>
      <c r="AS13" s="63"/>
      <c r="AT13"/>
    </row>
    <row r="14" spans="1:46" ht="12.75" customHeight="1" x14ac:dyDescent="0.2">
      <c r="A14" s="9"/>
      <c r="B14" s="9"/>
      <c r="C14" s="11"/>
      <c r="D14" s="10" t="s">
        <v>2</v>
      </c>
      <c r="E14" s="9"/>
      <c r="F14" s="9"/>
      <c r="G14" s="361"/>
      <c r="H14" s="362"/>
      <c r="I14" s="362"/>
      <c r="J14" s="363"/>
      <c r="K14" s="78"/>
      <c r="L14" s="78" t="s">
        <v>248</v>
      </c>
      <c r="M14" s="9"/>
      <c r="N14" s="9"/>
      <c r="O14" s="9"/>
      <c r="P14" s="308"/>
      <c r="Q14" s="51"/>
      <c r="R14" s="77" t="s">
        <v>136</v>
      </c>
      <c r="S14" s="43"/>
      <c r="T14" s="49"/>
      <c r="U14" s="45"/>
      <c r="V14" s="300"/>
      <c r="W14" s="9"/>
      <c r="X14" s="9"/>
      <c r="Y14" s="9"/>
      <c r="Z14" s="371"/>
      <c r="AA14" s="372"/>
      <c r="AB14" s="372"/>
      <c r="AC14" s="373"/>
      <c r="AD14" s="45"/>
      <c r="AE14" s="334" t="s">
        <v>274</v>
      </c>
      <c r="AF14" s="335"/>
      <c r="AG14" s="9"/>
      <c r="AH14" s="9"/>
      <c r="AI14" s="9"/>
      <c r="AJ14" s="9"/>
      <c r="AK14" s="9"/>
      <c r="AL14" s="302" t="s">
        <v>267</v>
      </c>
      <c r="AM14" s="9"/>
      <c r="AN14" s="9"/>
      <c r="AO14" s="63"/>
      <c r="AP14" s="63"/>
      <c r="AQ14" s="63"/>
      <c r="AR14" s="63"/>
      <c r="AS14" s="63"/>
      <c r="AT14"/>
    </row>
    <row r="15" spans="1:46" x14ac:dyDescent="0.2">
      <c r="A15" s="9"/>
      <c r="B15" s="9"/>
      <c r="C15" s="11"/>
      <c r="D15" s="10" t="s">
        <v>3</v>
      </c>
      <c r="E15" s="9"/>
      <c r="F15" s="9"/>
      <c r="G15" s="359"/>
      <c r="H15" s="360"/>
      <c r="I15" s="360"/>
      <c r="J15" s="360"/>
      <c r="K15" s="78"/>
      <c r="L15" s="10" t="s">
        <v>77</v>
      </c>
      <c r="M15" s="9"/>
      <c r="N15" s="9"/>
      <c r="O15" s="9"/>
      <c r="P15" s="299"/>
      <c r="Q15" s="45"/>
      <c r="R15" s="77" t="s">
        <v>135</v>
      </c>
      <c r="S15" s="43"/>
      <c r="T15" s="49"/>
      <c r="U15" s="52"/>
      <c r="V15" s="300"/>
      <c r="W15" s="9"/>
      <c r="X15" s="9"/>
      <c r="Y15" s="9"/>
      <c r="Z15" s="371"/>
      <c r="AA15" s="372"/>
      <c r="AB15" s="372"/>
      <c r="AC15" s="373"/>
      <c r="AD15" s="44"/>
      <c r="AE15" s="9"/>
      <c r="AF15" s="9"/>
      <c r="AG15" s="9"/>
      <c r="AH15" s="9"/>
      <c r="AI15" s="9"/>
      <c r="AJ15" s="9"/>
      <c r="AK15" s="9"/>
      <c r="AL15" s="302" t="s">
        <v>268</v>
      </c>
      <c r="AM15" s="9"/>
      <c r="AN15" s="9"/>
      <c r="AO15" s="63"/>
      <c r="AP15" s="63"/>
      <c r="AQ15" s="63"/>
      <c r="AR15" s="63"/>
      <c r="AS15" s="63"/>
      <c r="AT15"/>
    </row>
    <row r="16" spans="1:46" x14ac:dyDescent="0.2">
      <c r="A16" s="9"/>
      <c r="B16" s="9"/>
      <c r="C16" s="11"/>
      <c r="D16" s="10" t="s">
        <v>4</v>
      </c>
      <c r="E16" s="9"/>
      <c r="F16" s="9"/>
      <c r="G16" s="343"/>
      <c r="H16" s="344"/>
      <c r="I16" s="344"/>
      <c r="J16" s="345"/>
      <c r="K16" s="78"/>
      <c r="L16" s="79" t="s">
        <v>154</v>
      </c>
      <c r="M16" s="9"/>
      <c r="N16" s="9"/>
      <c r="O16" s="9"/>
      <c r="P16" s="299"/>
      <c r="Q16" s="44"/>
      <c r="R16" s="77" t="str">
        <f>IF($V$15=" ","",IF($V$15&gt;0,"Actual Production, Test Period 1",""))</f>
        <v/>
      </c>
      <c r="S16" s="44"/>
      <c r="T16" s="49"/>
      <c r="U16" s="52"/>
      <c r="V16" s="309"/>
      <c r="W16" s="9"/>
      <c r="X16" s="9"/>
      <c r="Y16" s="9"/>
      <c r="Z16" s="371"/>
      <c r="AA16" s="372"/>
      <c r="AB16" s="372"/>
      <c r="AC16" s="373"/>
      <c r="AD16" s="9"/>
      <c r="AE16" s="9"/>
      <c r="AF16" s="9"/>
      <c r="AG16" s="9"/>
      <c r="AH16" s="9"/>
      <c r="AI16" s="9"/>
      <c r="AJ16" s="9"/>
      <c r="AK16" s="9"/>
      <c r="AL16" s="302" t="s">
        <v>269</v>
      </c>
      <c r="AM16" s="9"/>
      <c r="AN16" s="9"/>
      <c r="AO16" s="63"/>
      <c r="AP16" s="63"/>
      <c r="AQ16" s="63"/>
      <c r="AR16" s="63"/>
      <c r="AS16" s="63"/>
      <c r="AT16"/>
    </row>
    <row r="17" spans="1:76" ht="13.5" customHeight="1" x14ac:dyDescent="0.2">
      <c r="A17" s="9"/>
      <c r="B17" s="9"/>
      <c r="C17" s="11"/>
      <c r="D17" s="10" t="s">
        <v>100</v>
      </c>
      <c r="E17" s="9"/>
      <c r="F17" s="9"/>
      <c r="G17" s="80" t="s">
        <v>101</v>
      </c>
      <c r="H17" s="296"/>
      <c r="I17" s="80" t="s">
        <v>102</v>
      </c>
      <c r="J17" s="296"/>
      <c r="K17" s="154"/>
      <c r="L17" s="153" t="s">
        <v>155</v>
      </c>
      <c r="M17" s="151"/>
      <c r="N17" s="151"/>
      <c r="O17" s="151"/>
      <c r="P17" s="151"/>
      <c r="Q17" s="9"/>
      <c r="R17" s="77" t="str">
        <f>IF($V$15=" ","",IF($V$15&gt;1,"Actual Production, Test Period 2",""))</f>
        <v/>
      </c>
      <c r="S17" s="9"/>
      <c r="T17" s="49"/>
      <c r="U17" s="52"/>
      <c r="V17" s="309"/>
      <c r="W17" s="9"/>
      <c r="X17" s="9"/>
      <c r="Y17" s="9"/>
      <c r="Z17" s="371"/>
      <c r="AA17" s="372"/>
      <c r="AB17" s="372"/>
      <c r="AC17" s="373"/>
      <c r="AD17" s="9"/>
      <c r="AE17" s="9"/>
      <c r="AF17" s="9"/>
      <c r="AG17" s="9"/>
      <c r="AH17" s="9"/>
      <c r="AI17" s="9"/>
      <c r="AJ17" s="9"/>
      <c r="AK17" s="9"/>
      <c r="AL17" s="302" t="s">
        <v>270</v>
      </c>
      <c r="AM17" s="9"/>
      <c r="AN17" s="9"/>
      <c r="AO17" s="63"/>
      <c r="AP17" s="63"/>
      <c r="AQ17" s="63"/>
      <c r="AR17" s="63"/>
      <c r="AS17" s="63"/>
      <c r="AT17"/>
    </row>
    <row r="18" spans="1:76" ht="13.5" customHeight="1" x14ac:dyDescent="0.2">
      <c r="A18" s="9"/>
      <c r="B18" s="9"/>
      <c r="C18" s="11"/>
      <c r="D18" s="11"/>
      <c r="E18" s="9"/>
      <c r="F18" s="9"/>
      <c r="G18" s="12"/>
      <c r="H18" s="9"/>
      <c r="I18" s="9"/>
      <c r="J18" s="9"/>
      <c r="K18" s="78"/>
      <c r="L18" s="151" t="s">
        <v>156</v>
      </c>
      <c r="M18" s="152"/>
      <c r="N18" s="152"/>
      <c r="O18" s="152"/>
      <c r="P18" s="152"/>
      <c r="Q18" s="9"/>
      <c r="R18" s="157" t="str">
        <f>IF($V$15=" ","",IF($V$15&gt;2,"Actual Production, Test Period 3",""))</f>
        <v/>
      </c>
      <c r="S18" s="9"/>
      <c r="T18" s="49"/>
      <c r="U18" s="52"/>
      <c r="V18" s="309"/>
      <c r="W18" s="9"/>
      <c r="X18" s="9"/>
      <c r="Y18" s="9"/>
      <c r="Z18" s="371"/>
      <c r="AA18" s="372"/>
      <c r="AB18" s="372"/>
      <c r="AC18" s="373"/>
      <c r="AD18" s="9"/>
      <c r="AE18" s="9"/>
      <c r="AF18" s="9"/>
      <c r="AG18" s="9"/>
      <c r="AH18" s="9"/>
      <c r="AI18" s="9"/>
      <c r="AJ18" s="9"/>
      <c r="AK18" s="9"/>
      <c r="AL18" s="302" t="s">
        <v>271</v>
      </c>
      <c r="AM18" s="9"/>
      <c r="AN18" s="9"/>
      <c r="AO18" s="63"/>
      <c r="AP18" s="63"/>
      <c r="AQ18" s="63"/>
      <c r="AR18" s="63"/>
      <c r="AS18" s="63"/>
      <c r="AT18"/>
    </row>
    <row r="19" spans="1:76" ht="13.5" customHeight="1" x14ac:dyDescent="0.2">
      <c r="A19" s="9"/>
      <c r="B19" s="9"/>
      <c r="C19" s="11"/>
      <c r="D19" s="11"/>
      <c r="E19" s="9"/>
      <c r="F19" s="9"/>
      <c r="G19" s="12"/>
      <c r="H19" s="9"/>
      <c r="I19" s="9"/>
      <c r="J19" s="9"/>
      <c r="K19" s="78"/>
      <c r="L19" s="151" t="s">
        <v>158</v>
      </c>
      <c r="M19" s="152"/>
      <c r="N19" s="152"/>
      <c r="O19" s="152"/>
      <c r="P19" s="152"/>
      <c r="Q19" s="9"/>
      <c r="R19" s="77" t="str">
        <f>IF($V$15=" ","",IF($V$15&gt;3,"Actual Production, Test Period 4",""))</f>
        <v/>
      </c>
      <c r="S19" s="9"/>
      <c r="T19" s="158"/>
      <c r="U19" s="52"/>
      <c r="V19" s="309"/>
      <c r="W19" s="9"/>
      <c r="X19" s="9"/>
      <c r="Y19" s="9"/>
      <c r="Z19" s="374"/>
      <c r="AA19" s="375"/>
      <c r="AB19" s="375"/>
      <c r="AC19" s="376"/>
      <c r="AD19" s="9"/>
      <c r="AE19" s="9"/>
      <c r="AF19" s="9"/>
      <c r="AG19" s="9"/>
      <c r="AH19" s="9"/>
      <c r="AI19" s="9"/>
      <c r="AJ19" s="9"/>
      <c r="AK19" s="9"/>
      <c r="AL19" s="302" t="s">
        <v>272</v>
      </c>
      <c r="AM19" s="9"/>
      <c r="AN19" s="9"/>
      <c r="AO19" s="63"/>
      <c r="AP19" s="63"/>
      <c r="AQ19" s="63"/>
      <c r="AR19" s="63"/>
      <c r="AS19" s="63"/>
      <c r="AT19"/>
      <c r="AU19" s="155" t="s">
        <v>257</v>
      </c>
      <c r="AV19" s="155" t="s">
        <v>176</v>
      </c>
      <c r="AW19" s="155" t="s">
        <v>175</v>
      </c>
      <c r="AX19" s="155" t="s">
        <v>174</v>
      </c>
      <c r="AY19" s="155" t="s">
        <v>162</v>
      </c>
      <c r="AZ19" s="155" t="s">
        <v>189</v>
      </c>
      <c r="BA19" s="77" t="s">
        <v>190</v>
      </c>
    </row>
    <row r="20" spans="1:76" ht="13.5" customHeight="1" x14ac:dyDescent="0.2">
      <c r="A20" s="9"/>
      <c r="B20" s="9"/>
      <c r="C20" s="11"/>
      <c r="D20" s="11"/>
      <c r="E20" s="9"/>
      <c r="F20" s="9"/>
      <c r="G20" s="12"/>
      <c r="H20" s="9"/>
      <c r="I20" s="9"/>
      <c r="J20" s="9"/>
      <c r="K20" s="78"/>
      <c r="L20" s="153" t="s">
        <v>157</v>
      </c>
      <c r="M20" s="153"/>
      <c r="N20" s="153"/>
      <c r="O20" s="153"/>
      <c r="P20" s="153"/>
      <c r="Q20" s="153"/>
      <c r="R20" s="53"/>
      <c r="S20" s="53"/>
      <c r="T20" s="49"/>
      <c r="U20" s="9"/>
      <c r="V20" s="9"/>
      <c r="W20" s="9"/>
      <c r="X20" s="9"/>
      <c r="Y20" s="9"/>
      <c r="Z20" s="234"/>
      <c r="AA20" s="234"/>
      <c r="AB20" s="234"/>
      <c r="AC20" s="234"/>
      <c r="AD20" s="12"/>
      <c r="AE20" s="9"/>
      <c r="AF20" s="9"/>
      <c r="AG20" s="9"/>
      <c r="AH20" s="9"/>
      <c r="AI20" s="9"/>
      <c r="AJ20" s="9"/>
      <c r="AK20" s="9"/>
      <c r="AL20" s="302" t="s">
        <v>273</v>
      </c>
      <c r="AM20" s="9"/>
      <c r="AN20" s="9"/>
      <c r="AO20" s="63"/>
      <c r="AP20" s="63"/>
      <c r="AQ20" s="63"/>
      <c r="AR20" s="63"/>
      <c r="AS20" s="63"/>
      <c r="AT20"/>
      <c r="AU20" s="233" t="s">
        <v>258</v>
      </c>
      <c r="AV20" s="55" t="s">
        <v>164</v>
      </c>
      <c r="AW20" s="55" t="s">
        <v>166</v>
      </c>
      <c r="AX20" s="55" t="s">
        <v>169</v>
      </c>
      <c r="AY20" s="55" t="s">
        <v>171</v>
      </c>
      <c r="AZ20" s="55" t="s">
        <v>193</v>
      </c>
      <c r="BA20" s="55" t="s">
        <v>191</v>
      </c>
    </row>
    <row r="21" spans="1:76" x14ac:dyDescent="0.2">
      <c r="A21" s="9"/>
      <c r="B21" s="9"/>
      <c r="C21" s="11"/>
      <c r="D21" s="10" t="s">
        <v>9</v>
      </c>
      <c r="E21" s="9"/>
      <c r="F21" s="9"/>
      <c r="G21" s="346"/>
      <c r="H21" s="347"/>
      <c r="I21" s="347"/>
      <c r="J21" s="347"/>
      <c r="K21" s="347"/>
      <c r="L21" s="347"/>
      <c r="M21" s="347"/>
      <c r="N21" s="347"/>
      <c r="O21" s="347"/>
      <c r="P21" s="348"/>
      <c r="Q21" s="357"/>
      <c r="R21" s="358"/>
      <c r="S21" s="358"/>
      <c r="T21" s="358"/>
      <c r="U21" s="358"/>
      <c r="V21" s="12"/>
      <c r="W21" s="9"/>
      <c r="X21" s="9"/>
      <c r="Y21" s="9"/>
      <c r="Z21" s="234"/>
      <c r="AA21" s="234"/>
      <c r="AB21" s="234"/>
      <c r="AC21" s="234"/>
      <c r="AD21" s="12"/>
      <c r="AE21" s="9"/>
      <c r="AF21" s="9"/>
      <c r="AG21" s="9"/>
      <c r="AH21" s="9"/>
      <c r="AI21" s="9"/>
      <c r="AJ21" s="9"/>
      <c r="AK21" s="9"/>
      <c r="AL21" s="9"/>
      <c r="AM21" s="9"/>
      <c r="AN21" s="9"/>
      <c r="AO21" s="63"/>
      <c r="AP21" s="63"/>
      <c r="AQ21" s="63"/>
      <c r="AR21" s="63"/>
      <c r="AS21" s="63"/>
      <c r="AT21"/>
      <c r="AU21" s="233" t="s">
        <v>259</v>
      </c>
      <c r="AV21" s="55" t="s">
        <v>165</v>
      </c>
      <c r="AW21" s="55" t="s">
        <v>167</v>
      </c>
      <c r="AX21" s="55" t="s">
        <v>170</v>
      </c>
      <c r="AY21" s="55" t="s">
        <v>172</v>
      </c>
      <c r="AZ21" s="55" t="s">
        <v>110</v>
      </c>
      <c r="BA21" s="55" t="s">
        <v>192</v>
      </c>
    </row>
    <row r="22" spans="1:76" ht="15.75" customHeight="1" x14ac:dyDescent="0.2">
      <c r="A22" s="9"/>
      <c r="B22" s="9"/>
      <c r="C22" s="9"/>
      <c r="D22" s="9"/>
      <c r="E22" s="9"/>
      <c r="F22" s="9"/>
      <c r="G22" s="349"/>
      <c r="H22" s="350"/>
      <c r="I22" s="350"/>
      <c r="J22" s="350"/>
      <c r="K22" s="350"/>
      <c r="L22" s="350"/>
      <c r="M22" s="350"/>
      <c r="N22" s="350"/>
      <c r="O22" s="350"/>
      <c r="P22" s="351"/>
      <c r="Q22" s="357"/>
      <c r="R22" s="358"/>
      <c r="S22" s="358"/>
      <c r="T22" s="358"/>
      <c r="U22" s="358"/>
      <c r="V22" s="12"/>
      <c r="W22" s="9"/>
      <c r="X22" s="9"/>
      <c r="Y22" s="12"/>
      <c r="Z22" s="12"/>
      <c r="AA22" s="12"/>
      <c r="AB22" s="12"/>
      <c r="AC22" s="12"/>
      <c r="AD22" s="12"/>
      <c r="AE22" s="9"/>
      <c r="AF22" s="9"/>
      <c r="AG22" s="9"/>
      <c r="AH22" s="9"/>
      <c r="AI22" s="9"/>
      <c r="AJ22" s="9"/>
      <c r="AK22" s="9"/>
      <c r="AL22" s="9"/>
      <c r="AM22" s="9"/>
      <c r="AN22" s="9"/>
      <c r="AO22" s="63"/>
      <c r="AP22" s="63"/>
      <c r="AQ22" s="63"/>
      <c r="AR22" s="63"/>
      <c r="AS22" s="63"/>
      <c r="AT22"/>
      <c r="AU22" s="233" t="s">
        <v>260</v>
      </c>
      <c r="AW22" s="55" t="s">
        <v>168</v>
      </c>
      <c r="AX22" s="55"/>
      <c r="AY22" s="55" t="s">
        <v>173</v>
      </c>
    </row>
    <row r="23" spans="1:76" x14ac:dyDescent="0.2">
      <c r="A23" s="9"/>
      <c r="B23" s="9"/>
      <c r="C23" s="9"/>
      <c r="D23" s="9"/>
      <c r="E23" s="9"/>
      <c r="F23" s="9"/>
      <c r="G23" s="349"/>
      <c r="H23" s="350"/>
      <c r="I23" s="350"/>
      <c r="J23" s="350"/>
      <c r="K23" s="350"/>
      <c r="L23" s="350"/>
      <c r="M23" s="350"/>
      <c r="N23" s="350"/>
      <c r="O23" s="350"/>
      <c r="P23" s="351"/>
      <c r="Q23" s="355"/>
      <c r="R23" s="356"/>
      <c r="S23" s="356"/>
      <c r="T23" s="356"/>
      <c r="U23" s="356"/>
      <c r="V23" s="12"/>
      <c r="W23" s="9"/>
      <c r="X23" s="9"/>
      <c r="Y23" s="9"/>
      <c r="Z23" s="9"/>
      <c r="AA23" s="9"/>
      <c r="AB23" s="9"/>
      <c r="AC23" s="9"/>
      <c r="AD23" s="9"/>
      <c r="AE23" s="9"/>
      <c r="AF23" s="9"/>
      <c r="AG23" s="9"/>
      <c r="AH23" s="9"/>
      <c r="AI23" s="9"/>
      <c r="AJ23" s="9"/>
      <c r="AK23" s="9"/>
      <c r="AL23" s="9"/>
      <c r="AM23" s="9"/>
      <c r="AN23" s="9"/>
      <c r="AO23" s="63"/>
      <c r="AP23" s="63"/>
      <c r="AQ23" s="63"/>
      <c r="AR23" s="63"/>
      <c r="AS23" s="63"/>
      <c r="AT23"/>
      <c r="AU23" s="233" t="s">
        <v>261</v>
      </c>
    </row>
    <row r="24" spans="1:76" x14ac:dyDescent="0.2">
      <c r="A24" s="9"/>
      <c r="B24" s="9"/>
      <c r="C24" s="9"/>
      <c r="D24" s="9"/>
      <c r="E24" s="9"/>
      <c r="F24" s="9"/>
      <c r="G24" s="352"/>
      <c r="H24" s="353"/>
      <c r="I24" s="353"/>
      <c r="J24" s="353"/>
      <c r="K24" s="353"/>
      <c r="L24" s="353"/>
      <c r="M24" s="353"/>
      <c r="N24" s="353"/>
      <c r="O24" s="353"/>
      <c r="P24" s="354"/>
      <c r="Q24" s="355"/>
      <c r="R24" s="356"/>
      <c r="S24" s="356"/>
      <c r="T24" s="356"/>
      <c r="U24" s="356"/>
      <c r="V24" s="9"/>
      <c r="W24" s="9"/>
      <c r="X24" s="9"/>
      <c r="Y24" s="9"/>
      <c r="Z24" s="9"/>
      <c r="AA24" s="9"/>
      <c r="AB24" s="9"/>
      <c r="AC24" s="9"/>
      <c r="AD24" s="9"/>
      <c r="AE24" s="9"/>
      <c r="AF24" s="9"/>
      <c r="AG24" s="9"/>
      <c r="AH24" s="9"/>
      <c r="AI24" s="9"/>
      <c r="AJ24" s="9"/>
      <c r="AK24" s="9"/>
      <c r="AL24" s="9"/>
      <c r="AM24" s="9"/>
      <c r="AN24" s="9"/>
      <c r="AO24" s="63"/>
      <c r="AP24" s="63"/>
      <c r="AQ24" s="63"/>
      <c r="AR24" s="63"/>
      <c r="AS24" s="63"/>
      <c r="AT24"/>
      <c r="AU24" s="233" t="s">
        <v>262</v>
      </c>
    </row>
    <row r="25" spans="1:76" x14ac:dyDescent="0.2">
      <c r="A25" s="9"/>
      <c r="B25" s="9"/>
      <c r="C25" s="9"/>
      <c r="D25" s="9"/>
      <c r="E25" s="9"/>
      <c r="F25" s="9"/>
      <c r="G25" s="81"/>
      <c r="H25" s="81"/>
      <c r="I25" s="81"/>
      <c r="J25" s="81"/>
      <c r="K25" s="81"/>
      <c r="L25" s="81"/>
      <c r="M25" s="81"/>
      <c r="N25" s="81"/>
      <c r="O25" s="81"/>
      <c r="P25" s="81"/>
      <c r="Q25" s="82"/>
      <c r="R25" s="53"/>
      <c r="S25" s="53"/>
      <c r="T25" s="53"/>
      <c r="U25" s="9"/>
      <c r="V25" s="83"/>
      <c r="W25" s="83"/>
      <c r="X25" s="83"/>
      <c r="Y25" s="83"/>
      <c r="Z25" s="9"/>
      <c r="AA25" s="9"/>
      <c r="AB25" s="9"/>
      <c r="AC25" s="9"/>
      <c r="AD25" s="9"/>
      <c r="AE25" s="9"/>
      <c r="AF25" s="9"/>
      <c r="AG25" s="9"/>
      <c r="AH25" s="9"/>
      <c r="AI25" s="9"/>
      <c r="AJ25" s="9"/>
      <c r="AK25" s="9"/>
      <c r="AL25" s="9"/>
      <c r="AM25" s="9"/>
      <c r="AN25" s="9"/>
      <c r="AO25" s="63"/>
      <c r="AP25" s="63"/>
      <c r="AQ25" s="63"/>
      <c r="AR25" s="63"/>
      <c r="AS25" s="63"/>
      <c r="AT25"/>
      <c r="AU25" s="233" t="s">
        <v>263</v>
      </c>
    </row>
    <row r="26" spans="1:76" x14ac:dyDescent="0.2">
      <c r="A26" s="9"/>
      <c r="B26" s="9"/>
      <c r="C26" s="9"/>
      <c r="D26" s="9"/>
      <c r="E26" s="9"/>
      <c r="F26" s="9"/>
      <c r="G26" s="81"/>
      <c r="H26" s="81"/>
      <c r="I26" s="81"/>
      <c r="J26" s="81"/>
      <c r="K26" s="306" t="str">
        <f>IF(K$29&lt;&gt;"",ROUND($K$29,1),"")</f>
        <v/>
      </c>
      <c r="L26" s="81"/>
      <c r="M26" s="81"/>
      <c r="N26" s="81"/>
      <c r="O26" s="81"/>
      <c r="P26" s="306" t="str">
        <f>IF(P$29&lt;&gt;"",ROUND($P$29,2),"")</f>
        <v/>
      </c>
      <c r="Q26" s="82"/>
      <c r="R26" s="53"/>
      <c r="S26" s="53"/>
      <c r="T26" s="53"/>
      <c r="U26" s="306" t="str">
        <f>IF(U$29&lt;&gt;"",ROUND($U$29,2),"")</f>
        <v/>
      </c>
      <c r="V26" s="306">
        <f>IF(V$29&lt;&gt;"",ROUND($V$29,1),"")</f>
        <v>1</v>
      </c>
      <c r="W26" s="83"/>
      <c r="X26" s="83"/>
      <c r="Y26" s="83"/>
      <c r="Z26" s="306" t="str">
        <f>IF(Z$29&lt;&gt;"",ROUND($Z$29,1),"")</f>
        <v/>
      </c>
      <c r="AA26" s="9"/>
      <c r="AB26" s="9"/>
      <c r="AC26" s="9"/>
      <c r="AD26" s="9"/>
      <c r="AE26" s="9"/>
      <c r="AF26" s="9"/>
      <c r="AG26" s="9"/>
      <c r="AH26" s="9"/>
      <c r="AI26" s="9"/>
      <c r="AJ26" s="9"/>
      <c r="AK26" s="9"/>
      <c r="AL26" s="9"/>
      <c r="AM26" s="9"/>
      <c r="AN26" s="9"/>
      <c r="AO26" s="63"/>
      <c r="AP26" s="63"/>
      <c r="AQ26" s="63"/>
      <c r="AR26" s="63"/>
      <c r="AS26" s="63"/>
      <c r="AT26"/>
      <c r="AU26" s="233" t="s">
        <v>264</v>
      </c>
      <c r="BA26" s="218" t="s">
        <v>240</v>
      </c>
      <c r="BB26" s="236">
        <f>$V$13</f>
        <v>0</v>
      </c>
      <c r="BC26" s="219"/>
    </row>
    <row r="27" spans="1:76" s="63" customFormat="1" ht="18" x14ac:dyDescent="0.25">
      <c r="A27" s="340" t="s">
        <v>5</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96"/>
      <c r="AE27" s="96"/>
      <c r="AF27" s="96"/>
      <c r="AG27" s="96"/>
      <c r="AH27" s="96"/>
      <c r="AI27" s="96"/>
      <c r="AJ27" s="96"/>
      <c r="AK27" s="96"/>
      <c r="AL27" s="96"/>
      <c r="AM27" s="96"/>
      <c r="AN27" s="96"/>
      <c r="BA27" s="237" t="s">
        <v>240</v>
      </c>
      <c r="BB27" s="238" t="str">
        <f>IF($V$12=$AX$22,"",$V$13)</f>
        <v/>
      </c>
      <c r="BC27" s="239" t="s">
        <v>241</v>
      </c>
    </row>
    <row r="28" spans="1:76" ht="46.5" customHeight="1" x14ac:dyDescent="0.2">
      <c r="A28" s="9"/>
      <c r="B28" s="9"/>
      <c r="C28" s="9"/>
      <c r="D28" s="9"/>
      <c r="E28" s="9"/>
      <c r="F28" s="9"/>
      <c r="G28" s="13"/>
      <c r="H28" s="13"/>
      <c r="I28" s="75" t="s">
        <v>129</v>
      </c>
      <c r="J28" s="76"/>
      <c r="K28" s="75" t="s">
        <v>252</v>
      </c>
      <c r="L28" s="9"/>
      <c r="M28" s="75" t="s">
        <v>88</v>
      </c>
      <c r="N28" s="75" t="s">
        <v>96</v>
      </c>
      <c r="O28" s="9"/>
      <c r="P28" s="75" t="s">
        <v>186</v>
      </c>
      <c r="Q28" s="9"/>
      <c r="R28" s="75" t="s">
        <v>187</v>
      </c>
      <c r="S28" s="75" t="s">
        <v>188</v>
      </c>
      <c r="T28" s="9"/>
      <c r="U28" s="75" t="s">
        <v>183</v>
      </c>
      <c r="V28" s="75" t="s">
        <v>90</v>
      </c>
      <c r="W28" s="75" t="s">
        <v>184</v>
      </c>
      <c r="X28" s="75" t="s">
        <v>185</v>
      </c>
      <c r="Y28" s="76"/>
      <c r="Z28" s="75" t="s">
        <v>180</v>
      </c>
      <c r="AA28" s="9"/>
      <c r="AB28" s="75" t="s">
        <v>181</v>
      </c>
      <c r="AC28" s="75" t="s">
        <v>182</v>
      </c>
      <c r="AD28" s="76"/>
      <c r="AE28" s="9"/>
      <c r="AF28" s="9"/>
      <c r="AG28" s="9"/>
      <c r="AH28" s="9"/>
      <c r="AI28" s="9"/>
      <c r="AJ28" s="9"/>
      <c r="AK28" s="9"/>
      <c r="AL28" s="9"/>
      <c r="AM28" s="9"/>
      <c r="AN28" s="9"/>
      <c r="AO28" s="72"/>
      <c r="AT28"/>
      <c r="BG28" s="75" t="s">
        <v>90</v>
      </c>
      <c r="BH28" s="9"/>
      <c r="BI28" s="75" t="s">
        <v>89</v>
      </c>
      <c r="BJ28" s="75" t="s">
        <v>97</v>
      </c>
      <c r="BK28" s="76"/>
      <c r="BS28" s="3"/>
    </row>
    <row r="29" spans="1:76" x14ac:dyDescent="0.2">
      <c r="A29" s="9"/>
      <c r="B29" s="10"/>
      <c r="C29" s="9"/>
      <c r="D29" s="9"/>
      <c r="E29" s="9"/>
      <c r="F29" s="9"/>
      <c r="G29" s="9"/>
      <c r="H29" s="9"/>
      <c r="I29" s="38"/>
      <c r="J29" s="9"/>
      <c r="K29" s="304"/>
      <c r="L29" s="9"/>
      <c r="M29" s="229"/>
      <c r="N29" s="58" t="str">
        <f>IF($I$29&lt;&gt;"",$I$29,"")</f>
        <v/>
      </c>
      <c r="O29" s="9"/>
      <c r="P29" s="229"/>
      <c r="Q29" s="9"/>
      <c r="R29" s="230"/>
      <c r="S29" s="58" t="str">
        <f>IF($I$29&lt;&gt;"",$I$29,"")</f>
        <v/>
      </c>
      <c r="T29" s="9"/>
      <c r="U29" s="229"/>
      <c r="V29" s="305">
        <v>1</v>
      </c>
      <c r="W29" s="230"/>
      <c r="X29" s="58" t="str">
        <f>IF($I$29&lt;&gt;"",$I$29,"")</f>
        <v/>
      </c>
      <c r="Y29" s="9"/>
      <c r="Z29" s="304"/>
      <c r="AA29" s="9"/>
      <c r="AB29" s="229"/>
      <c r="AC29" s="58" t="str">
        <f>IF($I$29&lt;&gt;"",$I$29,"")</f>
        <v/>
      </c>
      <c r="AD29" s="9"/>
      <c r="AE29" s="9"/>
      <c r="AF29" s="9"/>
      <c r="AG29" s="9"/>
      <c r="AH29" s="9"/>
      <c r="AI29" s="9"/>
      <c r="AJ29" s="9"/>
      <c r="AK29" s="9"/>
      <c r="AL29" s="9"/>
      <c r="AM29" s="9"/>
      <c r="AN29" s="9"/>
      <c r="AO29" s="72"/>
      <c r="AT29"/>
      <c r="BD29" s="1"/>
      <c r="BG29" s="59"/>
      <c r="BH29" s="9"/>
      <c r="BI29" s="59"/>
      <c r="BJ29" s="58" t="str">
        <f>IF($I$29&lt;&gt;"",$I$29,"")</f>
        <v/>
      </c>
      <c r="BK29" s="9"/>
    </row>
    <row r="30" spans="1:76" ht="3" customHeight="1" x14ac:dyDescent="0.2">
      <c r="A30" s="9"/>
      <c r="B30" s="9"/>
      <c r="C30" s="9"/>
      <c r="D30" s="9"/>
      <c r="E30" s="9"/>
      <c r="F30" s="9"/>
      <c r="G30" s="9"/>
      <c r="H30" s="9"/>
      <c r="I30" s="9"/>
      <c r="J30" s="9"/>
      <c r="K30" s="9"/>
      <c r="L30" s="9"/>
      <c r="M30" s="9"/>
      <c r="N30" s="9"/>
      <c r="O30" s="9"/>
      <c r="P30" s="9"/>
      <c r="Q30" s="9"/>
      <c r="R30" s="9"/>
      <c r="S30" s="9"/>
      <c r="T30" s="9"/>
      <c r="U30" s="9"/>
      <c r="V30" s="9"/>
      <c r="W30" s="9">
        <v>0.1</v>
      </c>
      <c r="X30" s="9"/>
      <c r="Y30" s="9"/>
      <c r="Z30" s="9"/>
      <c r="AA30" s="9"/>
      <c r="AB30" s="9"/>
      <c r="AC30" s="9"/>
      <c r="AD30" s="9"/>
      <c r="AE30" s="9"/>
      <c r="AF30" s="9"/>
      <c r="AG30" s="9"/>
      <c r="AH30" s="9"/>
      <c r="AI30" s="9"/>
      <c r="AJ30" s="9"/>
      <c r="AK30" s="9"/>
      <c r="AL30" s="9"/>
      <c r="AM30" s="9"/>
      <c r="AN30" s="9"/>
      <c r="AO30" s="72"/>
      <c r="AT30"/>
      <c r="BD30" s="1"/>
      <c r="BG30" s="9"/>
      <c r="BH30" s="9"/>
      <c r="BI30" s="9"/>
      <c r="BJ30" s="9"/>
      <c r="BK30" s="9"/>
    </row>
    <row r="31" spans="1:76" x14ac:dyDescent="0.2">
      <c r="A31" s="9"/>
      <c r="B31" s="84"/>
      <c r="C31" s="85"/>
      <c r="D31" s="85"/>
      <c r="E31" s="85"/>
      <c r="F31" s="85"/>
      <c r="G31" s="85"/>
      <c r="H31" s="85"/>
      <c r="I31" s="85" t="s">
        <v>21</v>
      </c>
      <c r="J31" s="85" t="s">
        <v>21</v>
      </c>
      <c r="K31" s="84" t="s">
        <v>20</v>
      </c>
      <c r="L31" s="85" t="s">
        <v>20</v>
      </c>
      <c r="M31" s="85" t="s">
        <v>20</v>
      </c>
      <c r="N31" s="85" t="s">
        <v>20</v>
      </c>
      <c r="O31" s="86"/>
      <c r="P31" s="84" t="s">
        <v>178</v>
      </c>
      <c r="Q31" s="85" t="s">
        <v>178</v>
      </c>
      <c r="R31" s="85" t="s">
        <v>178</v>
      </c>
      <c r="S31" s="85" t="s">
        <v>178</v>
      </c>
      <c r="T31" s="86"/>
      <c r="U31" s="84" t="s">
        <v>83</v>
      </c>
      <c r="V31" s="85" t="s">
        <v>83</v>
      </c>
      <c r="W31" s="85" t="s">
        <v>83</v>
      </c>
      <c r="X31" s="85" t="s">
        <v>83</v>
      </c>
      <c r="Y31" s="86"/>
      <c r="Z31" s="85" t="s">
        <v>179</v>
      </c>
      <c r="AA31" s="85" t="s">
        <v>179</v>
      </c>
      <c r="AB31" s="85" t="s">
        <v>179</v>
      </c>
      <c r="AC31" s="85" t="s">
        <v>179</v>
      </c>
      <c r="AD31" s="85"/>
      <c r="AE31" s="84"/>
      <c r="AF31" s="85"/>
      <c r="AG31" s="85"/>
      <c r="AH31" s="85"/>
      <c r="AI31" s="85"/>
      <c r="AJ31" s="85"/>
      <c r="AK31" s="85"/>
      <c r="AL31" s="85"/>
      <c r="AM31" s="86"/>
      <c r="AN31" s="15"/>
      <c r="AO31" s="143"/>
      <c r="AQ31" s="31" t="s">
        <v>76</v>
      </c>
      <c r="AR31" s="28"/>
      <c r="AS31" s="28"/>
      <c r="AT31" s="28"/>
      <c r="AU31" s="28"/>
      <c r="AV31" s="28"/>
      <c r="AW31" s="28"/>
      <c r="AX31" s="28"/>
      <c r="AY31" s="28"/>
      <c r="AZ31" s="28"/>
      <c r="BA31" s="28"/>
      <c r="BB31" s="28"/>
      <c r="BC31" s="28"/>
      <c r="BD31" s="28"/>
      <c r="BE31" s="28"/>
      <c r="BG31" s="84" t="s">
        <v>17</v>
      </c>
      <c r="BH31" s="85" t="s">
        <v>17</v>
      </c>
      <c r="BI31" s="85" t="s">
        <v>17</v>
      </c>
      <c r="BJ31" s="85" t="s">
        <v>17</v>
      </c>
      <c r="BK31" s="85"/>
    </row>
    <row r="32" spans="1:76" x14ac:dyDescent="0.2">
      <c r="A32" s="9"/>
      <c r="B32" s="87" t="s">
        <v>6</v>
      </c>
      <c r="C32" s="88" t="s">
        <v>106</v>
      </c>
      <c r="D32" s="88" t="s">
        <v>6</v>
      </c>
      <c r="E32" s="88" t="s">
        <v>6</v>
      </c>
      <c r="F32" s="88" t="s">
        <v>6</v>
      </c>
      <c r="G32" s="88" t="s">
        <v>10</v>
      </c>
      <c r="H32" s="88" t="s">
        <v>12</v>
      </c>
      <c r="I32" s="88" t="s">
        <v>22</v>
      </c>
      <c r="J32" s="88" t="s">
        <v>22</v>
      </c>
      <c r="K32" s="87" t="s">
        <v>18</v>
      </c>
      <c r="L32" s="88" t="s">
        <v>84</v>
      </c>
      <c r="M32" s="88" t="s">
        <v>85</v>
      </c>
      <c r="N32" s="88" t="s">
        <v>85</v>
      </c>
      <c r="O32" s="89" t="s">
        <v>13</v>
      </c>
      <c r="P32" s="87" t="s">
        <v>18</v>
      </c>
      <c r="Q32" s="88" t="s">
        <v>84</v>
      </c>
      <c r="R32" s="88" t="s">
        <v>85</v>
      </c>
      <c r="S32" s="88" t="s">
        <v>85</v>
      </c>
      <c r="T32" s="89" t="s">
        <v>13</v>
      </c>
      <c r="U32" s="87" t="s">
        <v>18</v>
      </c>
      <c r="V32" s="88" t="s">
        <v>18</v>
      </c>
      <c r="W32" s="88" t="s">
        <v>85</v>
      </c>
      <c r="X32" s="88" t="s">
        <v>85</v>
      </c>
      <c r="Y32" s="89" t="s">
        <v>13</v>
      </c>
      <c r="Z32" s="88" t="s">
        <v>18</v>
      </c>
      <c r="AA32" s="88" t="s">
        <v>18</v>
      </c>
      <c r="AB32" s="88" t="s">
        <v>85</v>
      </c>
      <c r="AC32" s="88" t="s">
        <v>85</v>
      </c>
      <c r="AD32" s="88" t="s">
        <v>13</v>
      </c>
      <c r="AE32" s="87" t="s">
        <v>6</v>
      </c>
      <c r="AF32" s="88" t="s">
        <v>6</v>
      </c>
      <c r="AG32" s="88" t="s">
        <v>6</v>
      </c>
      <c r="AH32" s="88" t="s">
        <v>38</v>
      </c>
      <c r="AI32" s="88" t="s">
        <v>40</v>
      </c>
      <c r="AJ32" s="88"/>
      <c r="AK32" s="88"/>
      <c r="AL32" s="88" t="s">
        <v>6</v>
      </c>
      <c r="AM32" s="89"/>
      <c r="AN32" s="15"/>
      <c r="AO32" s="143"/>
      <c r="AQ32" s="28"/>
      <c r="AR32" s="28"/>
      <c r="AS32" s="28"/>
      <c r="AT32" s="28"/>
      <c r="AU32" s="28"/>
      <c r="AV32" s="28"/>
      <c r="AW32" s="28"/>
      <c r="AX32" s="28"/>
      <c r="AY32" s="28"/>
      <c r="AZ32" s="28"/>
      <c r="BA32" s="28"/>
      <c r="BB32" s="28"/>
      <c r="BC32" s="28"/>
      <c r="BD32" s="28"/>
      <c r="BE32" s="28"/>
      <c r="BG32" s="87" t="s">
        <v>18</v>
      </c>
      <c r="BH32" s="88" t="s">
        <v>18</v>
      </c>
      <c r="BI32" s="88" t="s">
        <v>85</v>
      </c>
      <c r="BJ32" s="88" t="s">
        <v>85</v>
      </c>
      <c r="BK32" s="88" t="s">
        <v>13</v>
      </c>
      <c r="BT32" s="55" t="s">
        <v>210</v>
      </c>
      <c r="BU32" s="55" t="s">
        <v>20</v>
      </c>
      <c r="BV32" s="55" t="s">
        <v>178</v>
      </c>
      <c r="BW32" s="55" t="s">
        <v>83</v>
      </c>
      <c r="BX32" s="55" t="s">
        <v>211</v>
      </c>
    </row>
    <row r="33" spans="1:164" ht="12" customHeight="1" x14ac:dyDescent="0.2">
      <c r="A33" s="9"/>
      <c r="B33" s="90" t="s">
        <v>7</v>
      </c>
      <c r="C33" s="91" t="s">
        <v>107</v>
      </c>
      <c r="D33" s="91" t="s">
        <v>8</v>
      </c>
      <c r="E33" s="91" t="s">
        <v>78</v>
      </c>
      <c r="F33" s="91" t="s">
        <v>134</v>
      </c>
      <c r="G33" s="91" t="s">
        <v>11</v>
      </c>
      <c r="H33" s="91" t="s">
        <v>8</v>
      </c>
      <c r="I33" s="91" t="s">
        <v>23</v>
      </c>
      <c r="J33" s="91" t="s">
        <v>15</v>
      </c>
      <c r="K33" s="90" t="s">
        <v>19</v>
      </c>
      <c r="L33" s="91" t="s">
        <v>91</v>
      </c>
      <c r="M33" s="91" t="s">
        <v>19</v>
      </c>
      <c r="N33" s="91" t="s">
        <v>92</v>
      </c>
      <c r="O33" s="93" t="s">
        <v>14</v>
      </c>
      <c r="P33" s="90" t="s">
        <v>19</v>
      </c>
      <c r="Q33" s="91" t="s">
        <v>91</v>
      </c>
      <c r="R33" s="91" t="s">
        <v>19</v>
      </c>
      <c r="S33" s="91" t="s">
        <v>92</v>
      </c>
      <c r="T33" s="93" t="s">
        <v>14</v>
      </c>
      <c r="U33" s="92" t="s">
        <v>19</v>
      </c>
      <c r="V33" s="91" t="s">
        <v>91</v>
      </c>
      <c r="W33" s="91" t="s">
        <v>19</v>
      </c>
      <c r="X33" s="91" t="s">
        <v>92</v>
      </c>
      <c r="Y33" s="93" t="s">
        <v>14</v>
      </c>
      <c r="Z33" s="156" t="s">
        <v>19</v>
      </c>
      <c r="AA33" s="91" t="s">
        <v>91</v>
      </c>
      <c r="AB33" s="91" t="s">
        <v>19</v>
      </c>
      <c r="AC33" s="91" t="s">
        <v>92</v>
      </c>
      <c r="AD33" s="91" t="s">
        <v>14</v>
      </c>
      <c r="AE33" s="90" t="s">
        <v>15</v>
      </c>
      <c r="AF33" s="91" t="s">
        <v>16</v>
      </c>
      <c r="AG33" s="91" t="s">
        <v>37</v>
      </c>
      <c r="AH33" s="91" t="s">
        <v>39</v>
      </c>
      <c r="AI33" s="91" t="s">
        <v>39</v>
      </c>
      <c r="AJ33" s="91" t="s">
        <v>41</v>
      </c>
      <c r="AK33" s="91" t="s">
        <v>42</v>
      </c>
      <c r="AL33" s="91" t="s">
        <v>265</v>
      </c>
      <c r="AM33" s="93" t="s">
        <v>34</v>
      </c>
      <c r="AN33" s="16"/>
      <c r="AO33" s="144"/>
      <c r="AQ33" s="29" t="s">
        <v>68</v>
      </c>
      <c r="AR33" s="29" t="s">
        <v>69</v>
      </c>
      <c r="AS33" s="29" t="s">
        <v>70</v>
      </c>
      <c r="AT33" s="29" t="s">
        <v>71</v>
      </c>
      <c r="AU33" s="29" t="s">
        <v>72</v>
      </c>
      <c r="AV33" s="29" t="s">
        <v>73</v>
      </c>
      <c r="AW33" s="29" t="s">
        <v>74</v>
      </c>
      <c r="AX33" s="28"/>
      <c r="AY33" s="28"/>
      <c r="AZ33" s="28"/>
      <c r="BA33" s="32" t="s">
        <v>86</v>
      </c>
      <c r="BB33" s="32" t="s">
        <v>201</v>
      </c>
      <c r="BC33" s="32" t="s">
        <v>202</v>
      </c>
      <c r="BD33" s="28"/>
      <c r="BE33" s="56"/>
      <c r="BG33" s="92" t="s">
        <v>19</v>
      </c>
      <c r="BH33" s="91" t="s">
        <v>91</v>
      </c>
      <c r="BI33" s="91" t="s">
        <v>19</v>
      </c>
      <c r="BJ33" s="91" t="s">
        <v>92</v>
      </c>
      <c r="BK33" s="91" t="s">
        <v>14</v>
      </c>
    </row>
    <row r="34" spans="1:164" x14ac:dyDescent="0.2">
      <c r="A34" s="14">
        <v>1</v>
      </c>
      <c r="B34" s="281"/>
      <c r="C34" s="282"/>
      <c r="D34" s="283"/>
      <c r="E34" s="284"/>
      <c r="F34" s="285"/>
      <c r="G34" s="286"/>
      <c r="H34" s="283"/>
      <c r="I34" s="287"/>
      <c r="J34" s="287"/>
      <c r="K34" s="288"/>
      <c r="L34" s="289" t="str">
        <f>IF(K34&lt;&gt;"",K34,"")</f>
        <v/>
      </c>
      <c r="M34" s="290"/>
      <c r="N34" s="289" t="str">
        <f>IF(AND(M34&lt;&gt;"",M$29&lt;&gt;""),IF(N$29="Additive",ROUND(M34+M$29,2),ROUND(M34*M$29,2)),"")</f>
        <v/>
      </c>
      <c r="O34" s="282"/>
      <c r="P34" s="291"/>
      <c r="Q34" s="292" t="str">
        <f>IF(P34&lt;&gt;"",P34,"")</f>
        <v/>
      </c>
      <c r="R34" s="293"/>
      <c r="S34" s="292" t="str">
        <f>IF(AND(R34&lt;&gt;"",R$29&lt;&gt;""),IF(S$29="Additive",ROUND(R34+R$29,3),ROUND(R34*R$29,3)),"")</f>
        <v/>
      </c>
      <c r="T34" s="282"/>
      <c r="U34" s="291"/>
      <c r="V34" s="292" t="str">
        <f>IF(U34&lt;&gt;"",U34,"")</f>
        <v/>
      </c>
      <c r="W34" s="293"/>
      <c r="X34" s="292" t="str">
        <f>IF(AND(W34&lt;&gt;"",W$29&lt;&gt;""),IF(X$29="Additive",ROUND(W34+W$29,3),ROUND(W34*W$29,3)),"")</f>
        <v/>
      </c>
      <c r="Y34" s="282"/>
      <c r="Z34" s="294"/>
      <c r="AA34" s="289" t="str">
        <f>IF(Z34&lt;&gt;"",Z34,"")</f>
        <v/>
      </c>
      <c r="AB34" s="294"/>
      <c r="AC34" s="289" t="str">
        <f>IF(AND(AB34&lt;&gt;"",AB$29&lt;&gt;""),IF(AC$29="Additive",ROUND(AB34+AB$29,2),ROUND(AB34*AB$29,2)),"")</f>
        <v/>
      </c>
      <c r="AD34" s="282"/>
      <c r="AE34" s="281"/>
      <c r="AF34" s="295"/>
      <c r="AG34" s="295"/>
      <c r="AH34" s="295"/>
      <c r="AI34" s="295"/>
      <c r="AJ34" s="295"/>
      <c r="AK34" s="295"/>
      <c r="AL34" s="295"/>
      <c r="AM34" s="282"/>
      <c r="AN34" s="17"/>
      <c r="AO34" s="145"/>
      <c r="AQ34" s="28" t="str">
        <f t="shared" ref="AQ34:AQ65" si="0">IF(D34&lt;&gt;"",YEAR(D34),"")</f>
        <v/>
      </c>
      <c r="AR34" s="28" t="str">
        <f t="shared" ref="AR34:AR65" si="1">IF(D34&lt;&gt;"",MONTH(D34),"")</f>
        <v/>
      </c>
      <c r="AS34" s="28" t="str">
        <f t="shared" ref="AS34:AS65" si="2">IF(D34&lt;&gt;"",DAY(D34),"")</f>
        <v/>
      </c>
      <c r="AT34" s="28">
        <f t="shared" ref="AT34:AT65" si="3">IF(AND($C34="final",$F34=1,OR($O34="yes",$T34="yes",$Y34="yes",$AD34="yes")),1,0)</f>
        <v>0</v>
      </c>
      <c r="AU34" s="28">
        <f t="shared" ref="AU34:AU65" si="4">IF(AND($C34="final",$F34=2,OR($O34="yes",$T34="yes",$Y34="yes",$AD34="yes")),1,0)</f>
        <v>0</v>
      </c>
      <c r="AV34" s="28">
        <f t="shared" ref="AV34:AV65" si="5">IF(AND($C34="final",$F34=3,OR($O34="yes",$T34="yes",$Y34="yes",$AD34="yes")),1,0)</f>
        <v>0</v>
      </c>
      <c r="AW34" s="28">
        <f t="shared" ref="AW34:AW65" si="6">IF(AND($C34="final",$F34=4,OR($O34="yes",$T34="yes",$Y34="yes",$AD34="yes")),1,0)</f>
        <v>0</v>
      </c>
      <c r="AX34" s="28"/>
      <c r="AY34" s="39">
        <f>O11</f>
        <v>0</v>
      </c>
      <c r="AZ34" s="28"/>
      <c r="BA34" s="33">
        <f>IF(AND($V$12=$AX$22,U26&lt;&gt;""),1,IF(AND($BB$27="No",U26&lt;&gt;""),1,0))</f>
        <v>0</v>
      </c>
      <c r="BB34" s="33">
        <f>IF(AND($V$12=$AX$22,Z26&lt;&gt;""),1,IF(AND($BB$27="No",Z26&lt;&gt;""),1,0))</f>
        <v>0</v>
      </c>
      <c r="BC34" s="33">
        <f>IF($P$26="",0,1)</f>
        <v>0</v>
      </c>
      <c r="BD34" s="57" t="str">
        <f>IF(OR($O34="yes",$T34="yes",$Y34="yes",$AD34="yes"),"cantbeinvalid","canbeinvalid")</f>
        <v>canbeinvalid</v>
      </c>
      <c r="BE34" s="28" t="s">
        <v>35</v>
      </c>
      <c r="BG34" s="61"/>
      <c r="BH34" s="138" t="str">
        <f>IF(BG34&lt;&gt;"",BG34,"")</f>
        <v/>
      </c>
      <c r="BI34" s="148"/>
      <c r="BJ34" s="138" t="str">
        <f t="shared" ref="BJ34:BJ65" si="7">IF(AND(BI34&lt;&gt;"",BI$29&lt;&gt;""),IF(BJ$29="Additive",ROUND(BI34+BI$29,2),ROUND(BI34*BI$29,2)),"")</f>
        <v/>
      </c>
      <c r="BK34" s="47"/>
      <c r="BT34" s="171" t="str">
        <f t="shared" ref="BT34:BT65" si="8">IF($C34="final",$BJ34,"")</f>
        <v/>
      </c>
      <c r="BU34" s="171" t="str">
        <f t="shared" ref="BU34:BU65" si="9">IF($C34="final",$N34,"")</f>
        <v/>
      </c>
      <c r="BV34" s="171" t="str">
        <f t="shared" ref="BV34:BV65" si="10">IF($C34="final",$S34,"")</f>
        <v/>
      </c>
      <c r="BW34" s="171" t="str">
        <f t="shared" ref="BW34:BW65" si="11">IF($C34="final",$X34,"")</f>
        <v/>
      </c>
      <c r="BX34" s="171" t="str">
        <f t="shared" ref="BX34:BX65" si="12">IF($C34="final",$AC34,"")</f>
        <v/>
      </c>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row>
    <row r="35" spans="1:164" x14ac:dyDescent="0.2">
      <c r="A35" s="14">
        <f>A34+1</f>
        <v>2</v>
      </c>
      <c r="B35" s="281"/>
      <c r="C35" s="282"/>
      <c r="D35" s="283"/>
      <c r="E35" s="284"/>
      <c r="F35" s="285"/>
      <c r="G35" s="286"/>
      <c r="H35" s="283"/>
      <c r="I35" s="287"/>
      <c r="J35" s="287"/>
      <c r="K35" s="288"/>
      <c r="L35" s="289" t="str">
        <f t="shared" ref="L35:L98" si="13">IF(K35&lt;&gt;"",K35,"")</f>
        <v/>
      </c>
      <c r="M35" s="290"/>
      <c r="N35" s="289" t="str">
        <f t="shared" ref="N35:N53" si="14">IF(AND(M35&lt;&gt;"",M$29&lt;&gt;""),IF(N$29="Additive",ROUND(M35+M$29,2),ROUND(M35*M$29,2)),"")</f>
        <v/>
      </c>
      <c r="O35" s="282"/>
      <c r="P35" s="291"/>
      <c r="Q35" s="292" t="str">
        <f t="shared" ref="Q35:Q98" si="15">IF(P35&lt;&gt;"",P35,"")</f>
        <v/>
      </c>
      <c r="R35" s="293"/>
      <c r="S35" s="292" t="str">
        <f t="shared" ref="S35:S53" si="16">IF(AND(R35&lt;&gt;"",R$29&lt;&gt;""),IF(S$29="Additive",ROUND(R35+R$29,3),ROUND(R35*R$29,3)),"")</f>
        <v/>
      </c>
      <c r="T35" s="282"/>
      <c r="U35" s="291"/>
      <c r="V35" s="292" t="str">
        <f t="shared" ref="V35:V98" si="17">IF(U35&lt;&gt;"",U35,"")</f>
        <v/>
      </c>
      <c r="W35" s="293"/>
      <c r="X35" s="292" t="str">
        <f t="shared" ref="X35:X53" si="18">IF(AND(W35&lt;&gt;"",W$29&lt;&gt;""),IF(X$29="Additive",ROUND(W35+W$29,3),ROUND(W35*W$29,3)),"")</f>
        <v/>
      </c>
      <c r="Y35" s="282"/>
      <c r="Z35" s="294"/>
      <c r="AA35" s="289" t="str">
        <f t="shared" ref="AA35:AA98" si="19">IF(Z35&lt;&gt;"",Z35,"")</f>
        <v/>
      </c>
      <c r="AB35" s="294"/>
      <c r="AC35" s="289" t="str">
        <f t="shared" ref="AC35:AC53" si="20">IF(AND(AB35&lt;&gt;"",AB$29&lt;&gt;""),IF(AC$29="Additive",ROUND(AB35+AB$29,2),ROUND(AB35*AB$29,2)),"")</f>
        <v/>
      </c>
      <c r="AD35" s="282"/>
      <c r="AE35" s="281"/>
      <c r="AF35" s="295"/>
      <c r="AG35" s="295"/>
      <c r="AH35" s="295"/>
      <c r="AI35" s="295"/>
      <c r="AJ35" s="295"/>
      <c r="AK35" s="295"/>
      <c r="AL35" s="295"/>
      <c r="AM35" s="282"/>
      <c r="AN35" s="17"/>
      <c r="AO35" s="145"/>
      <c r="AQ35" s="28" t="str">
        <f t="shared" si="0"/>
        <v/>
      </c>
      <c r="AR35" s="28" t="str">
        <f t="shared" si="1"/>
        <v/>
      </c>
      <c r="AS35" s="28" t="str">
        <f t="shared" si="2"/>
        <v/>
      </c>
      <c r="AT35" s="28">
        <f t="shared" si="3"/>
        <v>0</v>
      </c>
      <c r="AU35" s="28">
        <f t="shared" si="4"/>
        <v>0</v>
      </c>
      <c r="AV35" s="28">
        <f t="shared" si="5"/>
        <v>0</v>
      </c>
      <c r="AW35" s="28">
        <f t="shared" si="6"/>
        <v>0</v>
      </c>
      <c r="AX35" s="28"/>
      <c r="AY35" s="28"/>
      <c r="AZ35" s="28"/>
      <c r="BA35" s="32" t="s">
        <v>200</v>
      </c>
      <c r="BB35" s="32" t="s">
        <v>57</v>
      </c>
      <c r="BC35" s="42"/>
      <c r="BD35" s="57" t="str">
        <f t="shared" ref="BD35:BD98" si="21">IF(OR($O35="yes",$T35="yes",$Y35="yes",$AD35="yes"),"cantbeinvalid","canbeinvalid")</f>
        <v>canbeinvalid</v>
      </c>
      <c r="BE35" s="28" t="s">
        <v>36</v>
      </c>
      <c r="BG35" s="61"/>
      <c r="BH35" s="138" t="str">
        <f t="shared" ref="BH35:BH98" si="22">IF(BG35&lt;&gt;"",BG35,"")</f>
        <v/>
      </c>
      <c r="BI35" s="148"/>
      <c r="BJ35" s="138" t="str">
        <f t="shared" si="7"/>
        <v/>
      </c>
      <c r="BK35" s="47"/>
      <c r="BT35" s="172" t="str">
        <f t="shared" si="8"/>
        <v/>
      </c>
      <c r="BU35" s="172" t="str">
        <f t="shared" si="9"/>
        <v/>
      </c>
      <c r="BV35" s="172" t="str">
        <f t="shared" si="10"/>
        <v/>
      </c>
      <c r="BW35" s="172" t="str">
        <f t="shared" si="11"/>
        <v/>
      </c>
      <c r="BX35" s="172" t="str">
        <f t="shared" si="12"/>
        <v/>
      </c>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row>
    <row r="36" spans="1:164" x14ac:dyDescent="0.2">
      <c r="A36" s="14">
        <f t="shared" ref="A36:A81" si="23">A35+1</f>
        <v>3</v>
      </c>
      <c r="B36" s="281"/>
      <c r="C36" s="282"/>
      <c r="D36" s="283"/>
      <c r="E36" s="284"/>
      <c r="F36" s="285"/>
      <c r="G36" s="286"/>
      <c r="H36" s="283"/>
      <c r="I36" s="287"/>
      <c r="J36" s="287"/>
      <c r="K36" s="288"/>
      <c r="L36" s="289" t="str">
        <f t="shared" si="13"/>
        <v/>
      </c>
      <c r="M36" s="290"/>
      <c r="N36" s="289" t="str">
        <f t="shared" si="14"/>
        <v/>
      </c>
      <c r="O36" s="282"/>
      <c r="P36" s="291"/>
      <c r="Q36" s="292" t="str">
        <f t="shared" si="15"/>
        <v/>
      </c>
      <c r="R36" s="293"/>
      <c r="S36" s="292" t="str">
        <f t="shared" si="16"/>
        <v/>
      </c>
      <c r="T36" s="282"/>
      <c r="U36" s="291"/>
      <c r="V36" s="292" t="str">
        <f t="shared" si="17"/>
        <v/>
      </c>
      <c r="W36" s="293"/>
      <c r="X36" s="292" t="str">
        <f t="shared" si="18"/>
        <v/>
      </c>
      <c r="Y36" s="282"/>
      <c r="Z36" s="294"/>
      <c r="AA36" s="289" t="str">
        <f t="shared" si="19"/>
        <v/>
      </c>
      <c r="AB36" s="294"/>
      <c r="AC36" s="289" t="str">
        <f t="shared" si="20"/>
        <v/>
      </c>
      <c r="AD36" s="282"/>
      <c r="AE36" s="281"/>
      <c r="AF36" s="295"/>
      <c r="AG36" s="295"/>
      <c r="AH36" s="295"/>
      <c r="AI36" s="295"/>
      <c r="AJ36" s="295"/>
      <c r="AK36" s="295"/>
      <c r="AL36" s="295"/>
      <c r="AM36" s="282"/>
      <c r="AN36" s="17"/>
      <c r="AO36" s="145"/>
      <c r="AQ36" s="28" t="str">
        <f t="shared" si="0"/>
        <v/>
      </c>
      <c r="AR36" s="28" t="str">
        <f t="shared" si="1"/>
        <v/>
      </c>
      <c r="AS36" s="28" t="str">
        <f t="shared" si="2"/>
        <v/>
      </c>
      <c r="AT36" s="28">
        <f t="shared" si="3"/>
        <v>0</v>
      </c>
      <c r="AU36" s="28">
        <f t="shared" si="4"/>
        <v>0</v>
      </c>
      <c r="AV36" s="28">
        <f t="shared" si="5"/>
        <v>0</v>
      </c>
      <c r="AW36" s="28">
        <f t="shared" si="6"/>
        <v>0</v>
      </c>
      <c r="AX36" s="28"/>
      <c r="AY36" s="28" t="str">
        <f>IF(P14&lt;&gt;"",P14,"")</f>
        <v/>
      </c>
      <c r="AZ36" s="28"/>
      <c r="BA36" s="33">
        <f>IF(AND($BB$27="Yes",$V$26&lt;&gt;""),1,0)</f>
        <v>0</v>
      </c>
      <c r="BB36" s="33">
        <f>IF($K$26="",0,1)</f>
        <v>0</v>
      </c>
      <c r="BC36" s="33"/>
      <c r="BD36" s="57" t="str">
        <f t="shared" si="21"/>
        <v>canbeinvalid</v>
      </c>
      <c r="BE36" s="28"/>
      <c r="BG36" s="61"/>
      <c r="BH36" s="138" t="str">
        <f t="shared" si="22"/>
        <v/>
      </c>
      <c r="BI36" s="148"/>
      <c r="BJ36" s="138" t="str">
        <f t="shared" si="7"/>
        <v/>
      </c>
      <c r="BK36" s="47"/>
      <c r="BT36" s="172" t="str">
        <f t="shared" si="8"/>
        <v/>
      </c>
      <c r="BU36" s="172" t="str">
        <f t="shared" si="9"/>
        <v/>
      </c>
      <c r="BV36" s="172" t="str">
        <f t="shared" si="10"/>
        <v/>
      </c>
      <c r="BW36" s="172" t="str">
        <f t="shared" si="11"/>
        <v/>
      </c>
      <c r="BX36" s="172" t="str">
        <f t="shared" si="12"/>
        <v/>
      </c>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row>
    <row r="37" spans="1:164" x14ac:dyDescent="0.2">
      <c r="A37" s="14">
        <f t="shared" si="23"/>
        <v>4</v>
      </c>
      <c r="B37" s="281"/>
      <c r="C37" s="282"/>
      <c r="D37" s="283"/>
      <c r="E37" s="284"/>
      <c r="F37" s="285"/>
      <c r="G37" s="286"/>
      <c r="H37" s="283"/>
      <c r="I37" s="287"/>
      <c r="J37" s="287"/>
      <c r="K37" s="288"/>
      <c r="L37" s="289" t="str">
        <f t="shared" si="13"/>
        <v/>
      </c>
      <c r="M37" s="290"/>
      <c r="N37" s="289" t="str">
        <f t="shared" si="14"/>
        <v/>
      </c>
      <c r="O37" s="282"/>
      <c r="P37" s="291"/>
      <c r="Q37" s="292" t="str">
        <f t="shared" si="15"/>
        <v/>
      </c>
      <c r="R37" s="293"/>
      <c r="S37" s="292" t="str">
        <f t="shared" si="16"/>
        <v/>
      </c>
      <c r="T37" s="282"/>
      <c r="U37" s="291"/>
      <c r="V37" s="292" t="str">
        <f t="shared" si="17"/>
        <v/>
      </c>
      <c r="W37" s="293"/>
      <c r="X37" s="292" t="str">
        <f t="shared" si="18"/>
        <v/>
      </c>
      <c r="Y37" s="282"/>
      <c r="Z37" s="294"/>
      <c r="AA37" s="289" t="str">
        <f t="shared" si="19"/>
        <v/>
      </c>
      <c r="AB37" s="294"/>
      <c r="AC37" s="289" t="str">
        <f t="shared" si="20"/>
        <v/>
      </c>
      <c r="AD37" s="282"/>
      <c r="AE37" s="281"/>
      <c r="AF37" s="295"/>
      <c r="AG37" s="295"/>
      <c r="AH37" s="295"/>
      <c r="AI37" s="295"/>
      <c r="AJ37" s="295"/>
      <c r="AK37" s="295"/>
      <c r="AL37" s="295"/>
      <c r="AM37" s="282"/>
      <c r="AN37" s="17"/>
      <c r="AO37" s="145"/>
      <c r="AQ37" s="28" t="str">
        <f t="shared" si="0"/>
        <v/>
      </c>
      <c r="AR37" s="28" t="str">
        <f t="shared" si="1"/>
        <v/>
      </c>
      <c r="AS37" s="28" t="str">
        <f t="shared" si="2"/>
        <v/>
      </c>
      <c r="AT37" s="28">
        <f t="shared" si="3"/>
        <v>0</v>
      </c>
      <c r="AU37" s="28">
        <f t="shared" si="4"/>
        <v>0</v>
      </c>
      <c r="AV37" s="28">
        <f t="shared" si="5"/>
        <v>0</v>
      </c>
      <c r="AW37" s="28">
        <f t="shared" si="6"/>
        <v>0</v>
      </c>
      <c r="AX37" s="28"/>
      <c r="AY37" s="28"/>
      <c r="AZ37" s="28"/>
      <c r="BA37" s="28"/>
      <c r="BB37" s="28"/>
      <c r="BC37" s="28"/>
      <c r="BD37" s="57" t="str">
        <f t="shared" si="21"/>
        <v>canbeinvalid</v>
      </c>
      <c r="BE37" s="28"/>
      <c r="BG37" s="61"/>
      <c r="BH37" s="138" t="str">
        <f t="shared" si="22"/>
        <v/>
      </c>
      <c r="BI37" s="148"/>
      <c r="BJ37" s="138" t="str">
        <f t="shared" si="7"/>
        <v/>
      </c>
      <c r="BK37" s="47"/>
      <c r="BT37" s="172" t="str">
        <f t="shared" si="8"/>
        <v/>
      </c>
      <c r="BU37" s="172" t="str">
        <f t="shared" si="9"/>
        <v/>
      </c>
      <c r="BV37" s="172" t="str">
        <f t="shared" si="10"/>
        <v/>
      </c>
      <c r="BW37" s="172" t="str">
        <f t="shared" si="11"/>
        <v/>
      </c>
      <c r="BX37" s="172" t="str">
        <f t="shared" si="12"/>
        <v/>
      </c>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row>
    <row r="38" spans="1:164" x14ac:dyDescent="0.2">
      <c r="A38" s="14">
        <f t="shared" si="23"/>
        <v>5</v>
      </c>
      <c r="B38" s="281"/>
      <c r="C38" s="282"/>
      <c r="D38" s="283"/>
      <c r="E38" s="284"/>
      <c r="F38" s="285"/>
      <c r="G38" s="286"/>
      <c r="H38" s="283"/>
      <c r="I38" s="287"/>
      <c r="J38" s="287"/>
      <c r="K38" s="288"/>
      <c r="L38" s="289" t="str">
        <f t="shared" si="13"/>
        <v/>
      </c>
      <c r="M38" s="290"/>
      <c r="N38" s="289" t="str">
        <f t="shared" si="14"/>
        <v/>
      </c>
      <c r="O38" s="282"/>
      <c r="P38" s="291"/>
      <c r="Q38" s="292" t="str">
        <f t="shared" si="15"/>
        <v/>
      </c>
      <c r="R38" s="293"/>
      <c r="S38" s="292" t="str">
        <f t="shared" si="16"/>
        <v/>
      </c>
      <c r="T38" s="282"/>
      <c r="U38" s="291"/>
      <c r="V38" s="292" t="str">
        <f t="shared" si="17"/>
        <v/>
      </c>
      <c r="W38" s="293"/>
      <c r="X38" s="292" t="str">
        <f t="shared" si="18"/>
        <v/>
      </c>
      <c r="Y38" s="282"/>
      <c r="Z38" s="294"/>
      <c r="AA38" s="289" t="str">
        <f t="shared" si="19"/>
        <v/>
      </c>
      <c r="AB38" s="294"/>
      <c r="AC38" s="289" t="str">
        <f t="shared" si="20"/>
        <v/>
      </c>
      <c r="AD38" s="282"/>
      <c r="AE38" s="281"/>
      <c r="AF38" s="295"/>
      <c r="AG38" s="295"/>
      <c r="AH38" s="295"/>
      <c r="AI38" s="295"/>
      <c r="AJ38" s="295"/>
      <c r="AK38" s="295"/>
      <c r="AL38" s="295"/>
      <c r="AM38" s="282"/>
      <c r="AN38" s="17"/>
      <c r="AO38" s="145"/>
      <c r="AQ38" s="28" t="str">
        <f t="shared" si="0"/>
        <v/>
      </c>
      <c r="AR38" s="28" t="str">
        <f t="shared" si="1"/>
        <v/>
      </c>
      <c r="AS38" s="28" t="str">
        <f t="shared" si="2"/>
        <v/>
      </c>
      <c r="AT38" s="28">
        <f t="shared" si="3"/>
        <v>0</v>
      </c>
      <c r="AU38" s="28">
        <f t="shared" si="4"/>
        <v>0</v>
      </c>
      <c r="AV38" s="28">
        <f t="shared" si="5"/>
        <v>0</v>
      </c>
      <c r="AW38" s="28">
        <f t="shared" si="6"/>
        <v>0</v>
      </c>
      <c r="AX38" s="28"/>
      <c r="AY38" s="28" t="s">
        <v>61</v>
      </c>
      <c r="AZ38" s="28"/>
      <c r="BA38" s="28"/>
      <c r="BB38" s="28"/>
      <c r="BC38" s="28"/>
      <c r="BD38" s="57" t="str">
        <f t="shared" si="21"/>
        <v>canbeinvalid</v>
      </c>
      <c r="BE38" s="28"/>
      <c r="BG38" s="61"/>
      <c r="BH38" s="138" t="str">
        <f t="shared" si="22"/>
        <v/>
      </c>
      <c r="BI38" s="148"/>
      <c r="BJ38" s="138" t="str">
        <f t="shared" si="7"/>
        <v/>
      </c>
      <c r="BK38" s="47"/>
      <c r="BT38" s="172" t="str">
        <f t="shared" si="8"/>
        <v/>
      </c>
      <c r="BU38" s="172" t="str">
        <f t="shared" si="9"/>
        <v/>
      </c>
      <c r="BV38" s="172" t="str">
        <f t="shared" si="10"/>
        <v/>
      </c>
      <c r="BW38" s="172" t="str">
        <f t="shared" si="11"/>
        <v/>
      </c>
      <c r="BX38" s="172" t="str">
        <f t="shared" si="12"/>
        <v/>
      </c>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row>
    <row r="39" spans="1:164" x14ac:dyDescent="0.2">
      <c r="A39" s="14">
        <f t="shared" si="23"/>
        <v>6</v>
      </c>
      <c r="B39" s="281"/>
      <c r="C39" s="282"/>
      <c r="D39" s="283"/>
      <c r="E39" s="284"/>
      <c r="F39" s="285"/>
      <c r="G39" s="286"/>
      <c r="H39" s="283"/>
      <c r="I39" s="287"/>
      <c r="J39" s="287"/>
      <c r="K39" s="288"/>
      <c r="L39" s="289" t="str">
        <f t="shared" si="13"/>
        <v/>
      </c>
      <c r="M39" s="290"/>
      <c r="N39" s="289" t="str">
        <f t="shared" si="14"/>
        <v/>
      </c>
      <c r="O39" s="282"/>
      <c r="P39" s="291"/>
      <c r="Q39" s="292" t="str">
        <f t="shared" si="15"/>
        <v/>
      </c>
      <c r="R39" s="293"/>
      <c r="S39" s="292" t="str">
        <f t="shared" si="16"/>
        <v/>
      </c>
      <c r="T39" s="282"/>
      <c r="U39" s="291"/>
      <c r="V39" s="292" t="str">
        <f t="shared" si="17"/>
        <v/>
      </c>
      <c r="W39" s="293"/>
      <c r="X39" s="292" t="str">
        <f t="shared" si="18"/>
        <v/>
      </c>
      <c r="Y39" s="282"/>
      <c r="Z39" s="294"/>
      <c r="AA39" s="289" t="str">
        <f t="shared" si="19"/>
        <v/>
      </c>
      <c r="AB39" s="294"/>
      <c r="AC39" s="289" t="str">
        <f t="shared" si="20"/>
        <v/>
      </c>
      <c r="AD39" s="282"/>
      <c r="AE39" s="281"/>
      <c r="AF39" s="295"/>
      <c r="AG39" s="295"/>
      <c r="AH39" s="295"/>
      <c r="AI39" s="295"/>
      <c r="AJ39" s="295"/>
      <c r="AK39" s="295"/>
      <c r="AL39" s="295"/>
      <c r="AM39" s="282"/>
      <c r="AN39" s="17"/>
      <c r="AO39" s="145"/>
      <c r="AQ39" s="28" t="str">
        <f t="shared" si="0"/>
        <v/>
      </c>
      <c r="AR39" s="28" t="str">
        <f t="shared" si="1"/>
        <v/>
      </c>
      <c r="AS39" s="28" t="str">
        <f t="shared" si="2"/>
        <v/>
      </c>
      <c r="AT39" s="28">
        <f t="shared" si="3"/>
        <v>0</v>
      </c>
      <c r="AU39" s="28">
        <f t="shared" si="4"/>
        <v>0</v>
      </c>
      <c r="AV39" s="28">
        <f t="shared" si="5"/>
        <v>0</v>
      </c>
      <c r="AW39" s="28">
        <f t="shared" si="6"/>
        <v>0</v>
      </c>
      <c r="AX39" s="28"/>
      <c r="AY39" s="28" t="s">
        <v>60</v>
      </c>
      <c r="AZ39" s="28">
        <v>1</v>
      </c>
      <c r="BA39" s="28" t="s">
        <v>35</v>
      </c>
      <c r="BB39" s="217">
        <f>V16</f>
        <v>0</v>
      </c>
      <c r="BC39" s="217" t="e">
        <f>#REF!</f>
        <v>#REF!</v>
      </c>
      <c r="BD39" s="57" t="str">
        <f t="shared" si="21"/>
        <v>canbeinvalid</v>
      </c>
      <c r="BE39" s="28"/>
      <c r="BG39" s="61"/>
      <c r="BH39" s="138" t="str">
        <f t="shared" si="22"/>
        <v/>
      </c>
      <c r="BI39" s="148"/>
      <c r="BJ39" s="138" t="str">
        <f t="shared" si="7"/>
        <v/>
      </c>
      <c r="BK39" s="47"/>
      <c r="BT39" s="172" t="str">
        <f t="shared" si="8"/>
        <v/>
      </c>
      <c r="BU39" s="172" t="str">
        <f t="shared" si="9"/>
        <v/>
      </c>
      <c r="BV39" s="172" t="str">
        <f t="shared" si="10"/>
        <v/>
      </c>
      <c r="BW39" s="172" t="str">
        <f t="shared" si="11"/>
        <v/>
      </c>
      <c r="BX39" s="172" t="str">
        <f t="shared" si="12"/>
        <v/>
      </c>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row>
    <row r="40" spans="1:164" x14ac:dyDescent="0.2">
      <c r="A40" s="14">
        <f t="shared" si="23"/>
        <v>7</v>
      </c>
      <c r="B40" s="281"/>
      <c r="C40" s="282"/>
      <c r="D40" s="283"/>
      <c r="E40" s="284"/>
      <c r="F40" s="285"/>
      <c r="G40" s="286"/>
      <c r="H40" s="283"/>
      <c r="I40" s="287"/>
      <c r="J40" s="287"/>
      <c r="K40" s="288"/>
      <c r="L40" s="289" t="str">
        <f t="shared" si="13"/>
        <v/>
      </c>
      <c r="M40" s="294"/>
      <c r="N40" s="289" t="str">
        <f t="shared" si="14"/>
        <v/>
      </c>
      <c r="O40" s="282"/>
      <c r="P40" s="291"/>
      <c r="Q40" s="292" t="str">
        <f t="shared" si="15"/>
        <v/>
      </c>
      <c r="R40" s="293"/>
      <c r="S40" s="292" t="str">
        <f t="shared" si="16"/>
        <v/>
      </c>
      <c r="T40" s="282"/>
      <c r="U40" s="291"/>
      <c r="V40" s="292" t="str">
        <f t="shared" si="17"/>
        <v/>
      </c>
      <c r="W40" s="293"/>
      <c r="X40" s="292" t="str">
        <f t="shared" si="18"/>
        <v/>
      </c>
      <c r="Y40" s="282"/>
      <c r="Z40" s="294"/>
      <c r="AA40" s="289" t="str">
        <f t="shared" si="19"/>
        <v/>
      </c>
      <c r="AB40" s="294"/>
      <c r="AC40" s="289" t="str">
        <f t="shared" si="20"/>
        <v/>
      </c>
      <c r="AD40" s="282"/>
      <c r="AE40" s="281"/>
      <c r="AF40" s="295"/>
      <c r="AG40" s="295"/>
      <c r="AH40" s="295"/>
      <c r="AI40" s="295"/>
      <c r="AJ40" s="295"/>
      <c r="AK40" s="295"/>
      <c r="AL40" s="295"/>
      <c r="AM40" s="282"/>
      <c r="AN40" s="17"/>
      <c r="AO40" s="145"/>
      <c r="AQ40" s="28" t="str">
        <f t="shared" si="0"/>
        <v/>
      </c>
      <c r="AR40" s="28" t="str">
        <f t="shared" si="1"/>
        <v/>
      </c>
      <c r="AS40" s="28" t="str">
        <f t="shared" si="2"/>
        <v/>
      </c>
      <c r="AT40" s="28">
        <f t="shared" si="3"/>
        <v>0</v>
      </c>
      <c r="AU40" s="28">
        <f t="shared" si="4"/>
        <v>0</v>
      </c>
      <c r="AV40" s="28">
        <f t="shared" si="5"/>
        <v>0</v>
      </c>
      <c r="AW40" s="28">
        <f t="shared" si="6"/>
        <v>0</v>
      </c>
      <c r="AX40" s="28"/>
      <c r="AY40" s="28" t="s">
        <v>75</v>
      </c>
      <c r="AZ40" s="28">
        <v>2</v>
      </c>
      <c r="BA40" s="28" t="s">
        <v>36</v>
      </c>
      <c r="BB40" s="217">
        <f>V17</f>
        <v>0</v>
      </c>
      <c r="BC40" s="217" t="e">
        <f>#REF!</f>
        <v>#REF!</v>
      </c>
      <c r="BD40" s="57" t="str">
        <f t="shared" si="21"/>
        <v>canbeinvalid</v>
      </c>
      <c r="BE40" s="28"/>
      <c r="BG40" s="61"/>
      <c r="BH40" s="138" t="str">
        <f t="shared" si="22"/>
        <v/>
      </c>
      <c r="BI40" s="60"/>
      <c r="BJ40" s="138" t="str">
        <f t="shared" si="7"/>
        <v/>
      </c>
      <c r="BK40" s="47"/>
      <c r="BT40" s="172" t="str">
        <f t="shared" si="8"/>
        <v/>
      </c>
      <c r="BU40" s="172" t="str">
        <f t="shared" si="9"/>
        <v/>
      </c>
      <c r="BV40" s="172" t="str">
        <f t="shared" si="10"/>
        <v/>
      </c>
      <c r="BW40" s="172" t="str">
        <f t="shared" si="11"/>
        <v/>
      </c>
      <c r="BX40" s="172" t="str">
        <f t="shared" si="12"/>
        <v/>
      </c>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row>
    <row r="41" spans="1:164" x14ac:dyDescent="0.2">
      <c r="A41" s="14">
        <f t="shared" si="23"/>
        <v>8</v>
      </c>
      <c r="B41" s="281"/>
      <c r="C41" s="282"/>
      <c r="D41" s="283"/>
      <c r="E41" s="284"/>
      <c r="F41" s="285"/>
      <c r="G41" s="286"/>
      <c r="H41" s="283"/>
      <c r="I41" s="287"/>
      <c r="J41" s="287"/>
      <c r="K41" s="288"/>
      <c r="L41" s="289" t="str">
        <f t="shared" si="13"/>
        <v/>
      </c>
      <c r="M41" s="294"/>
      <c r="N41" s="289" t="str">
        <f t="shared" si="14"/>
        <v/>
      </c>
      <c r="O41" s="282"/>
      <c r="P41" s="291"/>
      <c r="Q41" s="292" t="str">
        <f t="shared" si="15"/>
        <v/>
      </c>
      <c r="R41" s="293"/>
      <c r="S41" s="292" t="str">
        <f t="shared" si="16"/>
        <v/>
      </c>
      <c r="T41" s="282"/>
      <c r="U41" s="291"/>
      <c r="V41" s="292" t="str">
        <f t="shared" si="17"/>
        <v/>
      </c>
      <c r="W41" s="293"/>
      <c r="X41" s="292" t="str">
        <f t="shared" si="18"/>
        <v/>
      </c>
      <c r="Y41" s="282"/>
      <c r="Z41" s="294"/>
      <c r="AA41" s="289" t="str">
        <f t="shared" si="19"/>
        <v/>
      </c>
      <c r="AB41" s="294"/>
      <c r="AC41" s="289" t="str">
        <f t="shared" si="20"/>
        <v/>
      </c>
      <c r="AD41" s="282"/>
      <c r="AE41" s="281"/>
      <c r="AF41" s="295"/>
      <c r="AG41" s="295"/>
      <c r="AH41" s="295"/>
      <c r="AI41" s="295"/>
      <c r="AJ41" s="295"/>
      <c r="AK41" s="295"/>
      <c r="AL41" s="295"/>
      <c r="AM41" s="282"/>
      <c r="AN41" s="17"/>
      <c r="AO41" s="145"/>
      <c r="AQ41" s="28" t="str">
        <f t="shared" si="0"/>
        <v/>
      </c>
      <c r="AR41" s="28" t="str">
        <f t="shared" si="1"/>
        <v/>
      </c>
      <c r="AS41" s="28" t="str">
        <f t="shared" si="2"/>
        <v/>
      </c>
      <c r="AT41" s="28">
        <f t="shared" si="3"/>
        <v>0</v>
      </c>
      <c r="AU41" s="28">
        <f t="shared" si="4"/>
        <v>0</v>
      </c>
      <c r="AV41" s="28">
        <f t="shared" si="5"/>
        <v>0</v>
      </c>
      <c r="AW41" s="28">
        <f t="shared" si="6"/>
        <v>0</v>
      </c>
      <c r="AX41" s="28"/>
      <c r="AY41" s="28"/>
      <c r="AZ41" s="28">
        <v>3</v>
      </c>
      <c r="BA41" s="28" t="s">
        <v>98</v>
      </c>
      <c r="BB41" s="217">
        <f>V18</f>
        <v>0</v>
      </c>
      <c r="BC41" s="217" t="e">
        <f>#REF!</f>
        <v>#REF!</v>
      </c>
      <c r="BD41" s="57" t="str">
        <f t="shared" si="21"/>
        <v>canbeinvalid</v>
      </c>
      <c r="BE41" s="28"/>
      <c r="BG41" s="61"/>
      <c r="BH41" s="138" t="str">
        <f t="shared" si="22"/>
        <v/>
      </c>
      <c r="BI41" s="60"/>
      <c r="BJ41" s="138" t="str">
        <f t="shared" si="7"/>
        <v/>
      </c>
      <c r="BK41" s="47"/>
      <c r="BT41" s="172" t="str">
        <f t="shared" si="8"/>
        <v/>
      </c>
      <c r="BU41" s="172" t="str">
        <f t="shared" si="9"/>
        <v/>
      </c>
      <c r="BV41" s="172" t="str">
        <f t="shared" si="10"/>
        <v/>
      </c>
      <c r="BW41" s="172" t="str">
        <f t="shared" si="11"/>
        <v/>
      </c>
      <c r="BX41" s="172" t="str">
        <f t="shared" si="12"/>
        <v/>
      </c>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row>
    <row r="42" spans="1:164" x14ac:dyDescent="0.2">
      <c r="A42" s="14">
        <f t="shared" si="23"/>
        <v>9</v>
      </c>
      <c r="B42" s="281"/>
      <c r="C42" s="282"/>
      <c r="D42" s="283"/>
      <c r="E42" s="284"/>
      <c r="F42" s="285"/>
      <c r="G42" s="286"/>
      <c r="H42" s="283"/>
      <c r="I42" s="287"/>
      <c r="J42" s="287"/>
      <c r="K42" s="288"/>
      <c r="L42" s="289" t="str">
        <f t="shared" si="13"/>
        <v/>
      </c>
      <c r="M42" s="294"/>
      <c r="N42" s="289" t="str">
        <f t="shared" si="14"/>
        <v/>
      </c>
      <c r="O42" s="282"/>
      <c r="P42" s="291"/>
      <c r="Q42" s="292" t="str">
        <f t="shared" si="15"/>
        <v/>
      </c>
      <c r="R42" s="293"/>
      <c r="S42" s="292" t="str">
        <f t="shared" si="16"/>
        <v/>
      </c>
      <c r="T42" s="282"/>
      <c r="U42" s="291"/>
      <c r="V42" s="292" t="str">
        <f t="shared" si="17"/>
        <v/>
      </c>
      <c r="W42" s="293"/>
      <c r="X42" s="292" t="str">
        <f t="shared" si="18"/>
        <v/>
      </c>
      <c r="Y42" s="282"/>
      <c r="Z42" s="294"/>
      <c r="AA42" s="289" t="str">
        <f t="shared" si="19"/>
        <v/>
      </c>
      <c r="AB42" s="294"/>
      <c r="AC42" s="289" t="str">
        <f t="shared" si="20"/>
        <v/>
      </c>
      <c r="AD42" s="282"/>
      <c r="AE42" s="281"/>
      <c r="AF42" s="295"/>
      <c r="AG42" s="295"/>
      <c r="AH42" s="295"/>
      <c r="AI42" s="295"/>
      <c r="AJ42" s="295"/>
      <c r="AK42" s="295"/>
      <c r="AL42" s="295"/>
      <c r="AM42" s="282"/>
      <c r="AN42" s="17"/>
      <c r="AO42" s="145"/>
      <c r="AQ42" s="28" t="str">
        <f t="shared" si="0"/>
        <v/>
      </c>
      <c r="AR42" s="28" t="str">
        <f t="shared" si="1"/>
        <v/>
      </c>
      <c r="AS42" s="28" t="str">
        <f t="shared" si="2"/>
        <v/>
      </c>
      <c r="AT42" s="28">
        <f t="shared" si="3"/>
        <v>0</v>
      </c>
      <c r="AU42" s="28">
        <f t="shared" si="4"/>
        <v>0</v>
      </c>
      <c r="AV42" s="28">
        <f t="shared" si="5"/>
        <v>0</v>
      </c>
      <c r="AW42" s="28">
        <f t="shared" si="6"/>
        <v>0</v>
      </c>
      <c r="AX42" s="28"/>
      <c r="AY42" s="50"/>
      <c r="AZ42" s="28">
        <v>4</v>
      </c>
      <c r="BA42" s="28" t="s">
        <v>99</v>
      </c>
      <c r="BB42" s="217">
        <f>V19</f>
        <v>0</v>
      </c>
      <c r="BC42" s="217" t="e">
        <f>#REF!</f>
        <v>#REF!</v>
      </c>
      <c r="BD42" s="57" t="str">
        <f t="shared" si="21"/>
        <v>canbeinvalid</v>
      </c>
      <c r="BE42" s="28"/>
      <c r="BG42" s="61"/>
      <c r="BH42" s="138" t="str">
        <f t="shared" si="22"/>
        <v/>
      </c>
      <c r="BI42" s="60"/>
      <c r="BJ42" s="138" t="str">
        <f t="shared" si="7"/>
        <v/>
      </c>
      <c r="BK42" s="47"/>
      <c r="BT42" s="172" t="str">
        <f t="shared" si="8"/>
        <v/>
      </c>
      <c r="BU42" s="172" t="str">
        <f t="shared" si="9"/>
        <v/>
      </c>
      <c r="BV42" s="172" t="str">
        <f t="shared" si="10"/>
        <v/>
      </c>
      <c r="BW42" s="172" t="str">
        <f t="shared" si="11"/>
        <v/>
      </c>
      <c r="BX42" s="172" t="str">
        <f t="shared" si="12"/>
        <v/>
      </c>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row>
    <row r="43" spans="1:164" x14ac:dyDescent="0.2">
      <c r="A43" s="14">
        <f t="shared" si="23"/>
        <v>10</v>
      </c>
      <c r="B43" s="281"/>
      <c r="C43" s="282"/>
      <c r="D43" s="283"/>
      <c r="E43" s="284"/>
      <c r="F43" s="285"/>
      <c r="G43" s="286"/>
      <c r="H43" s="283"/>
      <c r="I43" s="287"/>
      <c r="J43" s="287"/>
      <c r="K43" s="288"/>
      <c r="L43" s="289" t="str">
        <f t="shared" si="13"/>
        <v/>
      </c>
      <c r="M43" s="294"/>
      <c r="N43" s="289" t="str">
        <f t="shared" si="14"/>
        <v/>
      </c>
      <c r="O43" s="282"/>
      <c r="P43" s="291"/>
      <c r="Q43" s="292" t="str">
        <f t="shared" si="15"/>
        <v/>
      </c>
      <c r="R43" s="293"/>
      <c r="S43" s="292" t="str">
        <f t="shared" si="16"/>
        <v/>
      </c>
      <c r="T43" s="282"/>
      <c r="U43" s="291"/>
      <c r="V43" s="292" t="str">
        <f t="shared" si="17"/>
        <v/>
      </c>
      <c r="W43" s="293"/>
      <c r="X43" s="292" t="str">
        <f t="shared" si="18"/>
        <v/>
      </c>
      <c r="Y43" s="282"/>
      <c r="Z43" s="294"/>
      <c r="AA43" s="289" t="str">
        <f t="shared" si="19"/>
        <v/>
      </c>
      <c r="AB43" s="294"/>
      <c r="AC43" s="289" t="str">
        <f t="shared" si="20"/>
        <v/>
      </c>
      <c r="AD43" s="282"/>
      <c r="AE43" s="281"/>
      <c r="AF43" s="295"/>
      <c r="AG43" s="295"/>
      <c r="AH43" s="295"/>
      <c r="AI43" s="295"/>
      <c r="AJ43" s="295"/>
      <c r="AK43" s="295"/>
      <c r="AL43" s="295"/>
      <c r="AM43" s="282"/>
      <c r="AN43" s="17"/>
      <c r="AO43" s="145"/>
      <c r="AQ43" s="28" t="str">
        <f t="shared" si="0"/>
        <v/>
      </c>
      <c r="AR43" s="28" t="str">
        <f t="shared" si="1"/>
        <v/>
      </c>
      <c r="AS43" s="28" t="str">
        <f t="shared" si="2"/>
        <v/>
      </c>
      <c r="AT43" s="28">
        <f t="shared" si="3"/>
        <v>0</v>
      </c>
      <c r="AU43" s="28">
        <f t="shared" si="4"/>
        <v>0</v>
      </c>
      <c r="AV43" s="28">
        <f t="shared" si="5"/>
        <v>0</v>
      </c>
      <c r="AW43" s="28">
        <f t="shared" si="6"/>
        <v>0</v>
      </c>
      <c r="AX43" s="28"/>
      <c r="AY43" s="28"/>
      <c r="AZ43" s="28" t="s">
        <v>103</v>
      </c>
      <c r="BA43" s="28" t="s">
        <v>137</v>
      </c>
      <c r="BC43" s="46"/>
      <c r="BD43" s="57" t="str">
        <f t="shared" si="21"/>
        <v>canbeinvalid</v>
      </c>
      <c r="BE43" s="28"/>
      <c r="BG43" s="61"/>
      <c r="BH43" s="138" t="str">
        <f t="shared" si="22"/>
        <v/>
      </c>
      <c r="BI43" s="60"/>
      <c r="BJ43" s="138" t="str">
        <f t="shared" si="7"/>
        <v/>
      </c>
      <c r="BK43" s="47"/>
      <c r="BT43" s="172" t="str">
        <f t="shared" si="8"/>
        <v/>
      </c>
      <c r="BU43" s="172" t="str">
        <f t="shared" si="9"/>
        <v/>
      </c>
      <c r="BV43" s="172" t="str">
        <f t="shared" si="10"/>
        <v/>
      </c>
      <c r="BW43" s="172" t="str">
        <f t="shared" si="11"/>
        <v/>
      </c>
      <c r="BX43" s="172" t="str">
        <f t="shared" si="12"/>
        <v/>
      </c>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row>
    <row r="44" spans="1:164" x14ac:dyDescent="0.2">
      <c r="A44" s="14">
        <f t="shared" si="23"/>
        <v>11</v>
      </c>
      <c r="B44" s="281"/>
      <c r="C44" s="282"/>
      <c r="D44" s="283"/>
      <c r="E44" s="284"/>
      <c r="F44" s="285"/>
      <c r="G44" s="286"/>
      <c r="H44" s="283"/>
      <c r="I44" s="287"/>
      <c r="J44" s="287"/>
      <c r="K44" s="288"/>
      <c r="L44" s="289" t="str">
        <f t="shared" si="13"/>
        <v/>
      </c>
      <c r="M44" s="294"/>
      <c r="N44" s="289" t="str">
        <f t="shared" si="14"/>
        <v/>
      </c>
      <c r="O44" s="282"/>
      <c r="P44" s="291"/>
      <c r="Q44" s="292" t="str">
        <f t="shared" si="15"/>
        <v/>
      </c>
      <c r="R44" s="293"/>
      <c r="S44" s="292" t="str">
        <f t="shared" si="16"/>
        <v/>
      </c>
      <c r="T44" s="282"/>
      <c r="U44" s="291"/>
      <c r="V44" s="292" t="str">
        <f t="shared" si="17"/>
        <v/>
      </c>
      <c r="W44" s="293"/>
      <c r="X44" s="292" t="str">
        <f t="shared" si="18"/>
        <v/>
      </c>
      <c r="Y44" s="282"/>
      <c r="Z44" s="294"/>
      <c r="AA44" s="289" t="str">
        <f t="shared" si="19"/>
        <v/>
      </c>
      <c r="AB44" s="294"/>
      <c r="AC44" s="289" t="str">
        <f t="shared" si="20"/>
        <v/>
      </c>
      <c r="AD44" s="282"/>
      <c r="AE44" s="281"/>
      <c r="AF44" s="295"/>
      <c r="AG44" s="295"/>
      <c r="AH44" s="295"/>
      <c r="AI44" s="295"/>
      <c r="AJ44" s="295"/>
      <c r="AK44" s="295"/>
      <c r="AL44" s="295"/>
      <c r="AM44" s="282"/>
      <c r="AN44" s="17"/>
      <c r="AO44" s="145"/>
      <c r="AQ44" s="28" t="str">
        <f t="shared" si="0"/>
        <v/>
      </c>
      <c r="AR44" s="28" t="str">
        <f t="shared" si="1"/>
        <v/>
      </c>
      <c r="AS44" s="28" t="str">
        <f t="shared" si="2"/>
        <v/>
      </c>
      <c r="AT44" s="28">
        <f t="shared" si="3"/>
        <v>0</v>
      </c>
      <c r="AU44" s="28">
        <f t="shared" si="4"/>
        <v>0</v>
      </c>
      <c r="AV44" s="28">
        <f t="shared" si="5"/>
        <v>0</v>
      </c>
      <c r="AW44" s="28">
        <f t="shared" si="6"/>
        <v>0</v>
      </c>
      <c r="AX44" s="28"/>
      <c r="AY44" s="30"/>
      <c r="AZ44" s="28"/>
      <c r="BA44" s="28" t="s">
        <v>138</v>
      </c>
      <c r="BC44" s="46"/>
      <c r="BD44" s="57" t="str">
        <f t="shared" si="21"/>
        <v>canbeinvalid</v>
      </c>
      <c r="BE44" s="28"/>
      <c r="BG44" s="61"/>
      <c r="BH44" s="138" t="str">
        <f t="shared" si="22"/>
        <v/>
      </c>
      <c r="BI44" s="60"/>
      <c r="BJ44" s="138" t="str">
        <f t="shared" si="7"/>
        <v/>
      </c>
      <c r="BK44" s="47"/>
      <c r="BT44" s="172" t="str">
        <f t="shared" si="8"/>
        <v/>
      </c>
      <c r="BU44" s="172" t="str">
        <f t="shared" si="9"/>
        <v/>
      </c>
      <c r="BV44" s="172" t="str">
        <f t="shared" si="10"/>
        <v/>
      </c>
      <c r="BW44" s="172" t="str">
        <f t="shared" si="11"/>
        <v/>
      </c>
      <c r="BX44" s="172" t="str">
        <f t="shared" si="12"/>
        <v/>
      </c>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row>
    <row r="45" spans="1:164" x14ac:dyDescent="0.2">
      <c r="A45" s="14">
        <f t="shared" si="23"/>
        <v>12</v>
      </c>
      <c r="B45" s="281"/>
      <c r="C45" s="282"/>
      <c r="D45" s="283"/>
      <c r="E45" s="284"/>
      <c r="F45" s="285"/>
      <c r="G45" s="286"/>
      <c r="H45" s="283"/>
      <c r="I45" s="287"/>
      <c r="J45" s="287"/>
      <c r="K45" s="288"/>
      <c r="L45" s="289" t="str">
        <f t="shared" si="13"/>
        <v/>
      </c>
      <c r="M45" s="294"/>
      <c r="N45" s="289" t="str">
        <f t="shared" si="14"/>
        <v/>
      </c>
      <c r="O45" s="282"/>
      <c r="P45" s="291"/>
      <c r="Q45" s="292" t="str">
        <f t="shared" si="15"/>
        <v/>
      </c>
      <c r="R45" s="293"/>
      <c r="S45" s="292" t="str">
        <f t="shared" si="16"/>
        <v/>
      </c>
      <c r="T45" s="282"/>
      <c r="U45" s="291"/>
      <c r="V45" s="292" t="str">
        <f t="shared" si="17"/>
        <v/>
      </c>
      <c r="W45" s="293"/>
      <c r="X45" s="292" t="str">
        <f t="shared" si="18"/>
        <v/>
      </c>
      <c r="Y45" s="282"/>
      <c r="Z45" s="294"/>
      <c r="AA45" s="289" t="str">
        <f t="shared" si="19"/>
        <v/>
      </c>
      <c r="AB45" s="294"/>
      <c r="AC45" s="289" t="str">
        <f t="shared" si="20"/>
        <v/>
      </c>
      <c r="AD45" s="282"/>
      <c r="AE45" s="281"/>
      <c r="AF45" s="295"/>
      <c r="AG45" s="295"/>
      <c r="AH45" s="295"/>
      <c r="AI45" s="295"/>
      <c r="AJ45" s="295"/>
      <c r="AK45" s="295"/>
      <c r="AL45" s="295"/>
      <c r="AM45" s="282"/>
      <c r="AN45" s="17"/>
      <c r="AO45" s="141"/>
      <c r="AQ45" s="28" t="str">
        <f t="shared" si="0"/>
        <v/>
      </c>
      <c r="AR45" s="28" t="str">
        <f t="shared" si="1"/>
        <v/>
      </c>
      <c r="AS45" s="28" t="str">
        <f t="shared" si="2"/>
        <v/>
      </c>
      <c r="AT45" s="28">
        <f t="shared" si="3"/>
        <v>0</v>
      </c>
      <c r="AU45" s="28">
        <f t="shared" si="4"/>
        <v>0</v>
      </c>
      <c r="AV45" s="28">
        <f t="shared" si="5"/>
        <v>0</v>
      </c>
      <c r="AW45" s="28">
        <f t="shared" si="6"/>
        <v>0</v>
      </c>
      <c r="AX45" s="28"/>
      <c r="AY45" s="28"/>
      <c r="AZ45" s="28" t="s">
        <v>80</v>
      </c>
      <c r="BA45" s="28" t="s">
        <v>139</v>
      </c>
      <c r="BD45" s="57" t="str">
        <f t="shared" si="21"/>
        <v>canbeinvalid</v>
      </c>
      <c r="BE45" s="28"/>
      <c r="BG45" s="61"/>
      <c r="BH45" s="138" t="str">
        <f t="shared" si="22"/>
        <v/>
      </c>
      <c r="BI45" s="60"/>
      <c r="BJ45" s="138" t="str">
        <f t="shared" si="7"/>
        <v/>
      </c>
      <c r="BK45" s="47"/>
      <c r="BT45" s="172" t="str">
        <f t="shared" si="8"/>
        <v/>
      </c>
      <c r="BU45" s="172" t="str">
        <f t="shared" si="9"/>
        <v/>
      </c>
      <c r="BV45" s="172" t="str">
        <f t="shared" si="10"/>
        <v/>
      </c>
      <c r="BW45" s="172" t="str">
        <f t="shared" si="11"/>
        <v/>
      </c>
      <c r="BX45" s="172" t="str">
        <f t="shared" si="12"/>
        <v/>
      </c>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row>
    <row r="46" spans="1:164" x14ac:dyDescent="0.2">
      <c r="A46" s="14">
        <f t="shared" si="23"/>
        <v>13</v>
      </c>
      <c r="B46" s="281"/>
      <c r="C46" s="282"/>
      <c r="D46" s="283"/>
      <c r="E46" s="284"/>
      <c r="F46" s="285"/>
      <c r="G46" s="286"/>
      <c r="H46" s="283"/>
      <c r="I46" s="287"/>
      <c r="J46" s="287"/>
      <c r="K46" s="288"/>
      <c r="L46" s="289" t="str">
        <f t="shared" si="13"/>
        <v/>
      </c>
      <c r="M46" s="294"/>
      <c r="N46" s="289" t="str">
        <f t="shared" si="14"/>
        <v/>
      </c>
      <c r="O46" s="282"/>
      <c r="P46" s="291"/>
      <c r="Q46" s="292" t="str">
        <f t="shared" si="15"/>
        <v/>
      </c>
      <c r="R46" s="293"/>
      <c r="S46" s="292" t="str">
        <f t="shared" si="16"/>
        <v/>
      </c>
      <c r="T46" s="282"/>
      <c r="U46" s="291"/>
      <c r="V46" s="292" t="str">
        <f t="shared" si="17"/>
        <v/>
      </c>
      <c r="W46" s="293"/>
      <c r="X46" s="292" t="str">
        <f t="shared" si="18"/>
        <v/>
      </c>
      <c r="Y46" s="282"/>
      <c r="Z46" s="294"/>
      <c r="AA46" s="289" t="str">
        <f t="shared" si="19"/>
        <v/>
      </c>
      <c r="AB46" s="294"/>
      <c r="AC46" s="289" t="str">
        <f t="shared" si="20"/>
        <v/>
      </c>
      <c r="AD46" s="282"/>
      <c r="AE46" s="281"/>
      <c r="AF46" s="295"/>
      <c r="AG46" s="295"/>
      <c r="AH46" s="295"/>
      <c r="AI46" s="295"/>
      <c r="AJ46" s="295"/>
      <c r="AK46" s="295"/>
      <c r="AL46" s="295"/>
      <c r="AM46" s="282"/>
      <c r="AN46" s="17"/>
      <c r="AO46" s="141"/>
      <c r="AQ46" s="28" t="str">
        <f t="shared" si="0"/>
        <v/>
      </c>
      <c r="AR46" s="28" t="str">
        <f t="shared" si="1"/>
        <v/>
      </c>
      <c r="AS46" s="28" t="str">
        <f t="shared" si="2"/>
        <v/>
      </c>
      <c r="AT46" s="28">
        <f t="shared" si="3"/>
        <v>0</v>
      </c>
      <c r="AU46" s="28">
        <f t="shared" si="4"/>
        <v>0</v>
      </c>
      <c r="AV46" s="28">
        <f t="shared" si="5"/>
        <v>0</v>
      </c>
      <c r="AW46" s="28">
        <f t="shared" si="6"/>
        <v>0</v>
      </c>
      <c r="AX46" s="28"/>
      <c r="AY46" s="28"/>
      <c r="AZ46" s="28" t="s">
        <v>81</v>
      </c>
      <c r="BA46" s="28" t="s">
        <v>140</v>
      </c>
      <c r="BD46" s="57" t="str">
        <f t="shared" si="21"/>
        <v>canbeinvalid</v>
      </c>
      <c r="BE46" s="28"/>
      <c r="BG46" s="61"/>
      <c r="BH46" s="138" t="str">
        <f t="shared" si="22"/>
        <v/>
      </c>
      <c r="BI46" s="60"/>
      <c r="BJ46" s="138" t="str">
        <f t="shared" si="7"/>
        <v/>
      </c>
      <c r="BK46" s="47"/>
      <c r="BT46" s="172" t="str">
        <f t="shared" si="8"/>
        <v/>
      </c>
      <c r="BU46" s="172" t="str">
        <f t="shared" si="9"/>
        <v/>
      </c>
      <c r="BV46" s="172" t="str">
        <f t="shared" si="10"/>
        <v/>
      </c>
      <c r="BW46" s="172" t="str">
        <f t="shared" si="11"/>
        <v/>
      </c>
      <c r="BX46" s="172" t="str">
        <f t="shared" si="12"/>
        <v/>
      </c>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row>
    <row r="47" spans="1:164" x14ac:dyDescent="0.2">
      <c r="A47" s="14">
        <f t="shared" si="23"/>
        <v>14</v>
      </c>
      <c r="B47" s="281"/>
      <c r="C47" s="282"/>
      <c r="D47" s="283"/>
      <c r="E47" s="284"/>
      <c r="F47" s="285"/>
      <c r="G47" s="286"/>
      <c r="H47" s="283"/>
      <c r="I47" s="287"/>
      <c r="J47" s="287"/>
      <c r="K47" s="288"/>
      <c r="L47" s="289" t="str">
        <f t="shared" si="13"/>
        <v/>
      </c>
      <c r="M47" s="294"/>
      <c r="N47" s="289" t="str">
        <f t="shared" si="14"/>
        <v/>
      </c>
      <c r="O47" s="282"/>
      <c r="P47" s="291"/>
      <c r="Q47" s="292" t="str">
        <f t="shared" si="15"/>
        <v/>
      </c>
      <c r="R47" s="293"/>
      <c r="S47" s="292" t="str">
        <f t="shared" si="16"/>
        <v/>
      </c>
      <c r="T47" s="282"/>
      <c r="U47" s="291"/>
      <c r="V47" s="292" t="str">
        <f t="shared" si="17"/>
        <v/>
      </c>
      <c r="W47" s="293"/>
      <c r="X47" s="292" t="str">
        <f t="shared" si="18"/>
        <v/>
      </c>
      <c r="Y47" s="282"/>
      <c r="Z47" s="294"/>
      <c r="AA47" s="289" t="str">
        <f t="shared" si="19"/>
        <v/>
      </c>
      <c r="AB47" s="294"/>
      <c r="AC47" s="289" t="str">
        <f t="shared" si="20"/>
        <v/>
      </c>
      <c r="AD47" s="282"/>
      <c r="AE47" s="281"/>
      <c r="AF47" s="295"/>
      <c r="AG47" s="295"/>
      <c r="AH47" s="295"/>
      <c r="AI47" s="295"/>
      <c r="AJ47" s="295"/>
      <c r="AK47" s="295"/>
      <c r="AL47" s="295"/>
      <c r="AM47" s="282"/>
      <c r="AN47" s="17"/>
      <c r="AO47" s="141"/>
      <c r="AQ47" s="28" t="str">
        <f t="shared" si="0"/>
        <v/>
      </c>
      <c r="AR47" s="28" t="str">
        <f t="shared" si="1"/>
        <v/>
      </c>
      <c r="AS47" s="28" t="str">
        <f t="shared" si="2"/>
        <v/>
      </c>
      <c r="AT47" s="28">
        <f t="shared" si="3"/>
        <v>0</v>
      </c>
      <c r="AU47" s="28">
        <f t="shared" si="4"/>
        <v>0</v>
      </c>
      <c r="AV47" s="28">
        <f t="shared" si="5"/>
        <v>0</v>
      </c>
      <c r="AW47" s="28">
        <f t="shared" si="6"/>
        <v>0</v>
      </c>
      <c r="AX47" s="28"/>
      <c r="AY47" s="28"/>
      <c r="AZ47" s="28"/>
      <c r="BA47" s="28" t="s">
        <v>131</v>
      </c>
      <c r="BD47" s="57" t="str">
        <f t="shared" si="21"/>
        <v>canbeinvalid</v>
      </c>
      <c r="BE47" s="28"/>
      <c r="BG47" s="61"/>
      <c r="BH47" s="138" t="str">
        <f t="shared" si="22"/>
        <v/>
      </c>
      <c r="BI47" s="60"/>
      <c r="BJ47" s="138" t="str">
        <f t="shared" si="7"/>
        <v/>
      </c>
      <c r="BK47" s="47"/>
      <c r="BT47" s="172" t="str">
        <f t="shared" si="8"/>
        <v/>
      </c>
      <c r="BU47" s="172" t="str">
        <f t="shared" si="9"/>
        <v/>
      </c>
      <c r="BV47" s="172" t="str">
        <f t="shared" si="10"/>
        <v/>
      </c>
      <c r="BW47" s="172" t="str">
        <f t="shared" si="11"/>
        <v/>
      </c>
      <c r="BX47" s="172" t="str">
        <f t="shared" si="12"/>
        <v/>
      </c>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row>
    <row r="48" spans="1:164" x14ac:dyDescent="0.2">
      <c r="A48" s="14">
        <f t="shared" si="23"/>
        <v>15</v>
      </c>
      <c r="B48" s="281"/>
      <c r="C48" s="282"/>
      <c r="D48" s="283"/>
      <c r="E48" s="284"/>
      <c r="F48" s="285"/>
      <c r="G48" s="286"/>
      <c r="H48" s="283"/>
      <c r="I48" s="287"/>
      <c r="J48" s="287"/>
      <c r="K48" s="288"/>
      <c r="L48" s="289" t="str">
        <f t="shared" si="13"/>
        <v/>
      </c>
      <c r="M48" s="294"/>
      <c r="N48" s="289" t="str">
        <f t="shared" si="14"/>
        <v/>
      </c>
      <c r="O48" s="282"/>
      <c r="P48" s="291"/>
      <c r="Q48" s="292" t="str">
        <f t="shared" si="15"/>
        <v/>
      </c>
      <c r="R48" s="293"/>
      <c r="S48" s="292" t="str">
        <f t="shared" si="16"/>
        <v/>
      </c>
      <c r="T48" s="282"/>
      <c r="U48" s="291"/>
      <c r="V48" s="292" t="str">
        <f t="shared" si="17"/>
        <v/>
      </c>
      <c r="W48" s="293"/>
      <c r="X48" s="292" t="str">
        <f t="shared" si="18"/>
        <v/>
      </c>
      <c r="Y48" s="282"/>
      <c r="Z48" s="294"/>
      <c r="AA48" s="289" t="str">
        <f t="shared" si="19"/>
        <v/>
      </c>
      <c r="AB48" s="294"/>
      <c r="AC48" s="289" t="str">
        <f t="shared" si="20"/>
        <v/>
      </c>
      <c r="AD48" s="282"/>
      <c r="AE48" s="281"/>
      <c r="AF48" s="295"/>
      <c r="AG48" s="295"/>
      <c r="AH48" s="295"/>
      <c r="AI48" s="295"/>
      <c r="AJ48" s="295"/>
      <c r="AK48" s="295"/>
      <c r="AL48" s="295"/>
      <c r="AM48" s="282"/>
      <c r="AN48" s="17"/>
      <c r="AO48" s="141"/>
      <c r="AQ48" s="28" t="str">
        <f t="shared" si="0"/>
        <v/>
      </c>
      <c r="AR48" s="28" t="str">
        <f t="shared" si="1"/>
        <v/>
      </c>
      <c r="AS48" s="28" t="str">
        <f t="shared" si="2"/>
        <v/>
      </c>
      <c r="AT48" s="28">
        <f t="shared" si="3"/>
        <v>0</v>
      </c>
      <c r="AU48" s="28">
        <f t="shared" si="4"/>
        <v>0</v>
      </c>
      <c r="AV48" s="28">
        <f t="shared" si="5"/>
        <v>0</v>
      </c>
      <c r="AW48" s="28">
        <f t="shared" si="6"/>
        <v>0</v>
      </c>
      <c r="AX48" s="28"/>
      <c r="AY48" s="28"/>
      <c r="AZ48" s="28"/>
      <c r="BA48" s="28" t="s">
        <v>132</v>
      </c>
      <c r="BD48" s="57" t="str">
        <f t="shared" si="21"/>
        <v>canbeinvalid</v>
      </c>
      <c r="BE48" s="28"/>
      <c r="BG48" s="61"/>
      <c r="BH48" s="138" t="str">
        <f t="shared" si="22"/>
        <v/>
      </c>
      <c r="BI48" s="60"/>
      <c r="BJ48" s="138" t="str">
        <f t="shared" si="7"/>
        <v/>
      </c>
      <c r="BK48" s="47"/>
      <c r="BT48" s="172" t="str">
        <f t="shared" si="8"/>
        <v/>
      </c>
      <c r="BU48" s="172" t="str">
        <f t="shared" si="9"/>
        <v/>
      </c>
      <c r="BV48" s="172" t="str">
        <f t="shared" si="10"/>
        <v/>
      </c>
      <c r="BW48" s="172" t="str">
        <f t="shared" si="11"/>
        <v/>
      </c>
      <c r="BX48" s="172" t="str">
        <f t="shared" si="12"/>
        <v/>
      </c>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row>
    <row r="49" spans="1:164" x14ac:dyDescent="0.2">
      <c r="A49" s="14">
        <f t="shared" si="23"/>
        <v>16</v>
      </c>
      <c r="B49" s="281"/>
      <c r="C49" s="282"/>
      <c r="D49" s="283"/>
      <c r="E49" s="284"/>
      <c r="F49" s="285"/>
      <c r="G49" s="286"/>
      <c r="H49" s="283"/>
      <c r="I49" s="287"/>
      <c r="J49" s="287"/>
      <c r="K49" s="288"/>
      <c r="L49" s="289" t="str">
        <f t="shared" si="13"/>
        <v/>
      </c>
      <c r="M49" s="294"/>
      <c r="N49" s="289" t="str">
        <f t="shared" si="14"/>
        <v/>
      </c>
      <c r="O49" s="282"/>
      <c r="P49" s="291"/>
      <c r="Q49" s="292" t="str">
        <f t="shared" si="15"/>
        <v/>
      </c>
      <c r="R49" s="293"/>
      <c r="S49" s="292" t="str">
        <f t="shared" si="16"/>
        <v/>
      </c>
      <c r="T49" s="282"/>
      <c r="U49" s="291"/>
      <c r="V49" s="292" t="str">
        <f t="shared" si="17"/>
        <v/>
      </c>
      <c r="W49" s="293"/>
      <c r="X49" s="292" t="str">
        <f t="shared" si="18"/>
        <v/>
      </c>
      <c r="Y49" s="282"/>
      <c r="Z49" s="294"/>
      <c r="AA49" s="289" t="str">
        <f t="shared" si="19"/>
        <v/>
      </c>
      <c r="AB49" s="294"/>
      <c r="AC49" s="289" t="str">
        <f t="shared" si="20"/>
        <v/>
      </c>
      <c r="AD49" s="282"/>
      <c r="AE49" s="281"/>
      <c r="AF49" s="295"/>
      <c r="AG49" s="295"/>
      <c r="AH49" s="295"/>
      <c r="AI49" s="295"/>
      <c r="AJ49" s="295"/>
      <c r="AK49" s="295"/>
      <c r="AL49" s="295"/>
      <c r="AM49" s="282"/>
      <c r="AN49" s="17"/>
      <c r="AO49" s="141"/>
      <c r="AQ49" s="28" t="str">
        <f t="shared" si="0"/>
        <v/>
      </c>
      <c r="AR49" s="28" t="str">
        <f t="shared" si="1"/>
        <v/>
      </c>
      <c r="AS49" s="28" t="str">
        <f t="shared" si="2"/>
        <v/>
      </c>
      <c r="AT49" s="28">
        <f t="shared" si="3"/>
        <v>0</v>
      </c>
      <c r="AU49" s="28">
        <f t="shared" si="4"/>
        <v>0</v>
      </c>
      <c r="AV49" s="28">
        <f t="shared" si="5"/>
        <v>0</v>
      </c>
      <c r="AW49" s="28">
        <f t="shared" si="6"/>
        <v>0</v>
      </c>
      <c r="AX49" s="28"/>
      <c r="AY49" s="28"/>
      <c r="AZ49" s="28"/>
      <c r="BA49" s="28" t="s">
        <v>133</v>
      </c>
      <c r="BD49" s="57" t="str">
        <f t="shared" si="21"/>
        <v>canbeinvalid</v>
      </c>
      <c r="BE49" s="28"/>
      <c r="BG49" s="61"/>
      <c r="BH49" s="138" t="str">
        <f t="shared" si="22"/>
        <v/>
      </c>
      <c r="BI49" s="60"/>
      <c r="BJ49" s="138" t="str">
        <f t="shared" si="7"/>
        <v/>
      </c>
      <c r="BK49" s="47"/>
      <c r="BT49" s="172" t="str">
        <f t="shared" si="8"/>
        <v/>
      </c>
      <c r="BU49" s="172" t="str">
        <f t="shared" si="9"/>
        <v/>
      </c>
      <c r="BV49" s="172" t="str">
        <f t="shared" si="10"/>
        <v/>
      </c>
      <c r="BW49" s="172" t="str">
        <f t="shared" si="11"/>
        <v/>
      </c>
      <c r="BX49" s="172" t="str">
        <f t="shared" si="12"/>
        <v/>
      </c>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row>
    <row r="50" spans="1:164" x14ac:dyDescent="0.2">
      <c r="A50" s="14">
        <f t="shared" si="23"/>
        <v>17</v>
      </c>
      <c r="B50" s="281"/>
      <c r="C50" s="282"/>
      <c r="D50" s="283"/>
      <c r="E50" s="284"/>
      <c r="F50" s="285"/>
      <c r="G50" s="286"/>
      <c r="H50" s="283"/>
      <c r="I50" s="287"/>
      <c r="J50" s="287"/>
      <c r="K50" s="288"/>
      <c r="L50" s="289" t="str">
        <f t="shared" si="13"/>
        <v/>
      </c>
      <c r="M50" s="294"/>
      <c r="N50" s="289" t="str">
        <f t="shared" si="14"/>
        <v/>
      </c>
      <c r="O50" s="282"/>
      <c r="P50" s="291"/>
      <c r="Q50" s="292" t="str">
        <f t="shared" si="15"/>
        <v/>
      </c>
      <c r="R50" s="293"/>
      <c r="S50" s="292" t="str">
        <f t="shared" si="16"/>
        <v/>
      </c>
      <c r="T50" s="282"/>
      <c r="U50" s="291"/>
      <c r="V50" s="292" t="str">
        <f t="shared" si="17"/>
        <v/>
      </c>
      <c r="W50" s="293"/>
      <c r="X50" s="292" t="str">
        <f t="shared" si="18"/>
        <v/>
      </c>
      <c r="Y50" s="282"/>
      <c r="Z50" s="294"/>
      <c r="AA50" s="289" t="str">
        <f t="shared" si="19"/>
        <v/>
      </c>
      <c r="AB50" s="294"/>
      <c r="AC50" s="289" t="str">
        <f t="shared" si="20"/>
        <v/>
      </c>
      <c r="AD50" s="282"/>
      <c r="AE50" s="281"/>
      <c r="AF50" s="295"/>
      <c r="AG50" s="295"/>
      <c r="AH50" s="295"/>
      <c r="AI50" s="295"/>
      <c r="AJ50" s="295"/>
      <c r="AK50" s="295"/>
      <c r="AL50" s="295"/>
      <c r="AM50" s="282"/>
      <c r="AN50" s="17"/>
      <c r="AO50" s="141"/>
      <c r="AQ50" s="28" t="str">
        <f t="shared" si="0"/>
        <v/>
      </c>
      <c r="AR50" s="28" t="str">
        <f t="shared" si="1"/>
        <v/>
      </c>
      <c r="AS50" s="28" t="str">
        <f t="shared" si="2"/>
        <v/>
      </c>
      <c r="AT50" s="28">
        <f t="shared" si="3"/>
        <v>0</v>
      </c>
      <c r="AU50" s="28">
        <f t="shared" si="4"/>
        <v>0</v>
      </c>
      <c r="AV50" s="28">
        <f t="shared" si="5"/>
        <v>0</v>
      </c>
      <c r="AW50" s="28">
        <f t="shared" si="6"/>
        <v>0</v>
      </c>
      <c r="AX50" s="28" t="s">
        <v>110</v>
      </c>
      <c r="AY50" s="28" t="s">
        <v>109</v>
      </c>
      <c r="AZ50" s="28" t="s">
        <v>35</v>
      </c>
      <c r="BD50" s="57" t="str">
        <f t="shared" si="21"/>
        <v>canbeinvalid</v>
      </c>
      <c r="BE50" s="28"/>
      <c r="BG50" s="61"/>
      <c r="BH50" s="138" t="str">
        <f t="shared" si="22"/>
        <v/>
      </c>
      <c r="BI50" s="60"/>
      <c r="BJ50" s="138" t="str">
        <f t="shared" si="7"/>
        <v/>
      </c>
      <c r="BK50" s="47"/>
      <c r="BT50" s="172" t="str">
        <f t="shared" si="8"/>
        <v/>
      </c>
      <c r="BU50" s="172" t="str">
        <f t="shared" si="9"/>
        <v/>
      </c>
      <c r="BV50" s="172" t="str">
        <f t="shared" si="10"/>
        <v/>
      </c>
      <c r="BW50" s="172" t="str">
        <f t="shared" si="11"/>
        <v/>
      </c>
      <c r="BX50" s="172" t="str">
        <f t="shared" si="12"/>
        <v/>
      </c>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row>
    <row r="51" spans="1:164" x14ac:dyDescent="0.2">
      <c r="A51" s="14">
        <f t="shared" si="23"/>
        <v>18</v>
      </c>
      <c r="B51" s="281"/>
      <c r="C51" s="282"/>
      <c r="D51" s="283"/>
      <c r="E51" s="284"/>
      <c r="F51" s="285"/>
      <c r="G51" s="286"/>
      <c r="H51" s="283"/>
      <c r="I51" s="287"/>
      <c r="J51" s="287"/>
      <c r="K51" s="288"/>
      <c r="L51" s="289" t="str">
        <f t="shared" si="13"/>
        <v/>
      </c>
      <c r="M51" s="294"/>
      <c r="N51" s="289" t="str">
        <f t="shared" si="14"/>
        <v/>
      </c>
      <c r="O51" s="282"/>
      <c r="P51" s="291"/>
      <c r="Q51" s="292" t="str">
        <f t="shared" si="15"/>
        <v/>
      </c>
      <c r="R51" s="293"/>
      <c r="S51" s="292" t="str">
        <f t="shared" si="16"/>
        <v/>
      </c>
      <c r="T51" s="282"/>
      <c r="U51" s="291"/>
      <c r="V51" s="292" t="str">
        <f t="shared" si="17"/>
        <v/>
      </c>
      <c r="W51" s="293"/>
      <c r="X51" s="292" t="str">
        <f t="shared" si="18"/>
        <v/>
      </c>
      <c r="Y51" s="282"/>
      <c r="Z51" s="294"/>
      <c r="AA51" s="289" t="str">
        <f t="shared" si="19"/>
        <v/>
      </c>
      <c r="AB51" s="294"/>
      <c r="AC51" s="289" t="str">
        <f t="shared" si="20"/>
        <v/>
      </c>
      <c r="AD51" s="282"/>
      <c r="AE51" s="281"/>
      <c r="AF51" s="295"/>
      <c r="AG51" s="295"/>
      <c r="AH51" s="295"/>
      <c r="AI51" s="295"/>
      <c r="AJ51" s="295"/>
      <c r="AK51" s="295"/>
      <c r="AL51" s="295"/>
      <c r="AM51" s="282"/>
      <c r="AN51" s="17"/>
      <c r="AO51" s="141"/>
      <c r="AQ51" s="28" t="str">
        <f t="shared" si="0"/>
        <v/>
      </c>
      <c r="AR51" s="28" t="str">
        <f t="shared" si="1"/>
        <v/>
      </c>
      <c r="AS51" s="28" t="str">
        <f t="shared" si="2"/>
        <v/>
      </c>
      <c r="AT51" s="28">
        <f t="shared" si="3"/>
        <v>0</v>
      </c>
      <c r="AU51" s="28">
        <f t="shared" si="4"/>
        <v>0</v>
      </c>
      <c r="AV51" s="28">
        <f t="shared" si="5"/>
        <v>0</v>
      </c>
      <c r="AW51" s="28">
        <f t="shared" si="6"/>
        <v>0</v>
      </c>
      <c r="AX51" s="28" t="s">
        <v>108</v>
      </c>
      <c r="AY51" s="28"/>
      <c r="AZ51" s="28" t="s">
        <v>36</v>
      </c>
      <c r="BD51" s="57" t="str">
        <f t="shared" si="21"/>
        <v>canbeinvalid</v>
      </c>
      <c r="BE51" s="28"/>
      <c r="BG51" s="61"/>
      <c r="BH51" s="138" t="str">
        <f t="shared" si="22"/>
        <v/>
      </c>
      <c r="BI51" s="60"/>
      <c r="BJ51" s="138" t="str">
        <f t="shared" si="7"/>
        <v/>
      </c>
      <c r="BK51" s="47"/>
      <c r="BT51" s="172" t="str">
        <f t="shared" si="8"/>
        <v/>
      </c>
      <c r="BU51" s="172" t="str">
        <f t="shared" si="9"/>
        <v/>
      </c>
      <c r="BV51" s="172" t="str">
        <f t="shared" si="10"/>
        <v/>
      </c>
      <c r="BW51" s="172" t="str">
        <f t="shared" si="11"/>
        <v/>
      </c>
      <c r="BX51" s="172" t="str">
        <f t="shared" si="12"/>
        <v/>
      </c>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row>
    <row r="52" spans="1:164" x14ac:dyDescent="0.2">
      <c r="A52" s="14">
        <f t="shared" si="23"/>
        <v>19</v>
      </c>
      <c r="B52" s="281"/>
      <c r="C52" s="282"/>
      <c r="D52" s="283"/>
      <c r="E52" s="284"/>
      <c r="F52" s="285"/>
      <c r="G52" s="286"/>
      <c r="H52" s="283"/>
      <c r="I52" s="287"/>
      <c r="J52" s="287"/>
      <c r="K52" s="288"/>
      <c r="L52" s="289" t="str">
        <f t="shared" si="13"/>
        <v/>
      </c>
      <c r="M52" s="294"/>
      <c r="N52" s="289" t="str">
        <f t="shared" si="14"/>
        <v/>
      </c>
      <c r="O52" s="282"/>
      <c r="P52" s="291"/>
      <c r="Q52" s="292" t="str">
        <f t="shared" si="15"/>
        <v/>
      </c>
      <c r="R52" s="293"/>
      <c r="S52" s="292" t="str">
        <f t="shared" si="16"/>
        <v/>
      </c>
      <c r="T52" s="282"/>
      <c r="U52" s="291"/>
      <c r="V52" s="292" t="str">
        <f t="shared" si="17"/>
        <v/>
      </c>
      <c r="W52" s="293"/>
      <c r="X52" s="292" t="str">
        <f t="shared" si="18"/>
        <v/>
      </c>
      <c r="Y52" s="282"/>
      <c r="Z52" s="294"/>
      <c r="AA52" s="289" t="str">
        <f t="shared" si="19"/>
        <v/>
      </c>
      <c r="AB52" s="294"/>
      <c r="AC52" s="289" t="str">
        <f t="shared" si="20"/>
        <v/>
      </c>
      <c r="AD52" s="282"/>
      <c r="AE52" s="281"/>
      <c r="AF52" s="295"/>
      <c r="AG52" s="295"/>
      <c r="AH52" s="295"/>
      <c r="AI52" s="295"/>
      <c r="AJ52" s="295"/>
      <c r="AK52" s="295"/>
      <c r="AL52" s="295"/>
      <c r="AM52" s="282"/>
      <c r="AN52" s="17"/>
      <c r="AO52" s="141"/>
      <c r="AQ52" s="28" t="str">
        <f t="shared" si="0"/>
        <v/>
      </c>
      <c r="AR52" s="28" t="str">
        <f t="shared" si="1"/>
        <v/>
      </c>
      <c r="AS52" s="28" t="str">
        <f t="shared" si="2"/>
        <v/>
      </c>
      <c r="AT52" s="28">
        <f t="shared" si="3"/>
        <v>0</v>
      </c>
      <c r="AU52" s="28">
        <f t="shared" si="4"/>
        <v>0</v>
      </c>
      <c r="AV52" s="28">
        <f t="shared" si="5"/>
        <v>0</v>
      </c>
      <c r="AW52" s="28">
        <f t="shared" si="6"/>
        <v>0</v>
      </c>
      <c r="AX52" s="28"/>
      <c r="AY52" s="28"/>
      <c r="AZ52" s="28"/>
      <c r="BD52" s="57" t="str">
        <f t="shared" si="21"/>
        <v>canbeinvalid</v>
      </c>
      <c r="BE52" s="28"/>
      <c r="BG52" s="61"/>
      <c r="BH52" s="138" t="str">
        <f t="shared" si="22"/>
        <v/>
      </c>
      <c r="BI52" s="60"/>
      <c r="BJ52" s="138" t="str">
        <f t="shared" si="7"/>
        <v/>
      </c>
      <c r="BK52" s="47"/>
      <c r="BT52" s="172" t="str">
        <f t="shared" si="8"/>
        <v/>
      </c>
      <c r="BU52" s="172" t="str">
        <f t="shared" si="9"/>
        <v/>
      </c>
      <c r="BV52" s="172" t="str">
        <f t="shared" si="10"/>
        <v/>
      </c>
      <c r="BW52" s="172" t="str">
        <f t="shared" si="11"/>
        <v/>
      </c>
      <c r="BX52" s="172" t="str">
        <f t="shared" si="12"/>
        <v/>
      </c>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row>
    <row r="53" spans="1:164" x14ac:dyDescent="0.2">
      <c r="A53" s="14">
        <f t="shared" si="23"/>
        <v>20</v>
      </c>
      <c r="B53" s="281"/>
      <c r="C53" s="282"/>
      <c r="D53" s="283"/>
      <c r="E53" s="284"/>
      <c r="F53" s="285"/>
      <c r="G53" s="286"/>
      <c r="H53" s="283"/>
      <c r="I53" s="287"/>
      <c r="J53" s="287"/>
      <c r="K53" s="288"/>
      <c r="L53" s="289" t="str">
        <f t="shared" si="13"/>
        <v/>
      </c>
      <c r="M53" s="294"/>
      <c r="N53" s="289" t="str">
        <f t="shared" si="14"/>
        <v/>
      </c>
      <c r="O53" s="282"/>
      <c r="P53" s="291"/>
      <c r="Q53" s="292" t="str">
        <f t="shared" si="15"/>
        <v/>
      </c>
      <c r="R53" s="293"/>
      <c r="S53" s="292" t="str">
        <f t="shared" si="16"/>
        <v/>
      </c>
      <c r="T53" s="282"/>
      <c r="U53" s="291"/>
      <c r="V53" s="292" t="str">
        <f t="shared" si="17"/>
        <v/>
      </c>
      <c r="W53" s="293"/>
      <c r="X53" s="292" t="str">
        <f t="shared" si="18"/>
        <v/>
      </c>
      <c r="Y53" s="282"/>
      <c r="Z53" s="294"/>
      <c r="AA53" s="289" t="str">
        <f t="shared" si="19"/>
        <v/>
      </c>
      <c r="AB53" s="294"/>
      <c r="AC53" s="289" t="str">
        <f t="shared" si="20"/>
        <v/>
      </c>
      <c r="AD53" s="282"/>
      <c r="AE53" s="281"/>
      <c r="AF53" s="295"/>
      <c r="AG53" s="295"/>
      <c r="AH53" s="295"/>
      <c r="AI53" s="295"/>
      <c r="AJ53" s="295"/>
      <c r="AK53" s="295"/>
      <c r="AL53" s="295"/>
      <c r="AM53" s="282"/>
      <c r="AN53" s="17"/>
      <c r="AO53" s="141"/>
      <c r="AQ53" s="28" t="str">
        <f t="shared" si="0"/>
        <v/>
      </c>
      <c r="AR53" s="28" t="str">
        <f t="shared" si="1"/>
        <v/>
      </c>
      <c r="AS53" s="28" t="str">
        <f t="shared" si="2"/>
        <v/>
      </c>
      <c r="AT53" s="28">
        <f t="shared" si="3"/>
        <v>0</v>
      </c>
      <c r="AU53" s="28">
        <f t="shared" si="4"/>
        <v>0</v>
      </c>
      <c r="AV53" s="28">
        <f t="shared" si="5"/>
        <v>0</v>
      </c>
      <c r="AW53" s="28">
        <f t="shared" si="6"/>
        <v>0</v>
      </c>
      <c r="AX53" s="28"/>
      <c r="AY53" s="28"/>
      <c r="AZ53" s="28"/>
      <c r="BD53" s="57" t="str">
        <f t="shared" si="21"/>
        <v>canbeinvalid</v>
      </c>
      <c r="BE53" s="28"/>
      <c r="BG53" s="61"/>
      <c r="BH53" s="138" t="str">
        <f t="shared" si="22"/>
        <v/>
      </c>
      <c r="BI53" s="60"/>
      <c r="BJ53" s="138" t="str">
        <f t="shared" si="7"/>
        <v/>
      </c>
      <c r="BK53" s="47"/>
      <c r="BT53" s="172" t="str">
        <f t="shared" si="8"/>
        <v/>
      </c>
      <c r="BU53" s="172" t="str">
        <f t="shared" si="9"/>
        <v/>
      </c>
      <c r="BV53" s="172" t="str">
        <f t="shared" si="10"/>
        <v/>
      </c>
      <c r="BW53" s="172" t="str">
        <f t="shared" si="11"/>
        <v/>
      </c>
      <c r="BX53" s="172" t="str">
        <f t="shared" si="12"/>
        <v/>
      </c>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row>
    <row r="54" spans="1:164" x14ac:dyDescent="0.2">
      <c r="A54" s="14">
        <f t="shared" si="23"/>
        <v>21</v>
      </c>
      <c r="B54" s="281"/>
      <c r="C54" s="282"/>
      <c r="D54" s="283"/>
      <c r="E54" s="284"/>
      <c r="F54" s="285"/>
      <c r="G54" s="286"/>
      <c r="H54" s="283"/>
      <c r="I54" s="287"/>
      <c r="J54" s="287"/>
      <c r="K54" s="288"/>
      <c r="L54" s="289" t="str">
        <f t="shared" si="13"/>
        <v/>
      </c>
      <c r="M54" s="290"/>
      <c r="N54" s="289" t="str">
        <f>IF(AND(M54&lt;&gt;"",M$29&lt;&gt;""),IF(N$29="Additive",ROUND(M54+M$29,2),ROUND(M54*M$29,2)),"")</f>
        <v/>
      </c>
      <c r="O54" s="282"/>
      <c r="P54" s="291"/>
      <c r="Q54" s="292" t="str">
        <f t="shared" si="15"/>
        <v/>
      </c>
      <c r="R54" s="293"/>
      <c r="S54" s="292" t="str">
        <f>IF(AND(R54&lt;&gt;"",R$29&lt;&gt;""),IF(S$29="Additive",ROUND(R54+R$29,3),ROUND(R54*R$29,3)),"")</f>
        <v/>
      </c>
      <c r="T54" s="282"/>
      <c r="U54" s="291"/>
      <c r="V54" s="292" t="str">
        <f t="shared" si="17"/>
        <v/>
      </c>
      <c r="W54" s="293"/>
      <c r="X54" s="292" t="str">
        <f>IF(AND(W54&lt;&gt;"",W$29&lt;&gt;""),IF(X$29="Additive",ROUND(W54+W$29,3),ROUND(W54*W$29,3)),"")</f>
        <v/>
      </c>
      <c r="Y54" s="282"/>
      <c r="Z54" s="294"/>
      <c r="AA54" s="289" t="str">
        <f t="shared" si="19"/>
        <v/>
      </c>
      <c r="AB54" s="294"/>
      <c r="AC54" s="289" t="str">
        <f>IF(AND(AB54&lt;&gt;"",AB$29&lt;&gt;""),IF(AC$29="Additive",ROUND(AB54+AB$29,2),ROUND(AB54*AB$29,2)),"")</f>
        <v/>
      </c>
      <c r="AD54" s="282"/>
      <c r="AE54" s="281"/>
      <c r="AF54" s="295"/>
      <c r="AG54" s="295"/>
      <c r="AH54" s="295"/>
      <c r="AI54" s="295"/>
      <c r="AJ54" s="295"/>
      <c r="AK54" s="295"/>
      <c r="AL54" s="295"/>
      <c r="AM54" s="282"/>
      <c r="AN54" s="17"/>
      <c r="AO54" s="141"/>
      <c r="AQ54" s="28" t="str">
        <f t="shared" si="0"/>
        <v/>
      </c>
      <c r="AR54" s="28" t="str">
        <f t="shared" si="1"/>
        <v/>
      </c>
      <c r="AS54" s="28" t="str">
        <f t="shared" si="2"/>
        <v/>
      </c>
      <c r="AT54" s="28">
        <f t="shared" si="3"/>
        <v>0</v>
      </c>
      <c r="AU54" s="28">
        <f t="shared" si="4"/>
        <v>0</v>
      </c>
      <c r="AV54" s="28">
        <f t="shared" si="5"/>
        <v>0</v>
      </c>
      <c r="AW54" s="28">
        <f t="shared" si="6"/>
        <v>0</v>
      </c>
      <c r="AX54" s="28"/>
      <c r="AY54" s="28"/>
      <c r="AZ54" s="28"/>
      <c r="BD54" s="57" t="str">
        <f t="shared" si="21"/>
        <v>canbeinvalid</v>
      </c>
      <c r="BE54" s="28"/>
      <c r="BG54" s="61"/>
      <c r="BH54" s="138" t="str">
        <f t="shared" si="22"/>
        <v/>
      </c>
      <c r="BI54" s="60"/>
      <c r="BJ54" s="138" t="str">
        <f t="shared" si="7"/>
        <v/>
      </c>
      <c r="BK54" s="47"/>
      <c r="BT54" s="172" t="str">
        <f t="shared" si="8"/>
        <v/>
      </c>
      <c r="BU54" s="172" t="str">
        <f t="shared" si="9"/>
        <v/>
      </c>
      <c r="BV54" s="172" t="str">
        <f t="shared" si="10"/>
        <v/>
      </c>
      <c r="BW54" s="172" t="str">
        <f t="shared" si="11"/>
        <v/>
      </c>
      <c r="BX54" s="172" t="str">
        <f t="shared" si="12"/>
        <v/>
      </c>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row>
    <row r="55" spans="1:164" x14ac:dyDescent="0.2">
      <c r="A55" s="14">
        <f t="shared" si="23"/>
        <v>22</v>
      </c>
      <c r="B55" s="281"/>
      <c r="C55" s="282"/>
      <c r="D55" s="283"/>
      <c r="E55" s="284"/>
      <c r="F55" s="285"/>
      <c r="G55" s="286"/>
      <c r="H55" s="283"/>
      <c r="I55" s="287"/>
      <c r="J55" s="287"/>
      <c r="K55" s="288"/>
      <c r="L55" s="289" t="str">
        <f t="shared" si="13"/>
        <v/>
      </c>
      <c r="M55" s="290"/>
      <c r="N55" s="289" t="str">
        <f t="shared" ref="N55:N73" si="24">IF(AND(M55&lt;&gt;"",M$29&lt;&gt;""),IF(N$29="Additive",ROUND(M55+M$29,2),ROUND(M55*M$29,2)),"")</f>
        <v/>
      </c>
      <c r="O55" s="282"/>
      <c r="P55" s="291"/>
      <c r="Q55" s="292" t="str">
        <f t="shared" si="15"/>
        <v/>
      </c>
      <c r="R55" s="293"/>
      <c r="S55" s="292" t="str">
        <f t="shared" ref="S55:S73" si="25">IF(AND(R55&lt;&gt;"",R$29&lt;&gt;""),IF(S$29="Additive",ROUND(R55+R$29,3),ROUND(R55*R$29,3)),"")</f>
        <v/>
      </c>
      <c r="T55" s="282"/>
      <c r="U55" s="291"/>
      <c r="V55" s="292" t="str">
        <f t="shared" si="17"/>
        <v/>
      </c>
      <c r="W55" s="293"/>
      <c r="X55" s="292" t="str">
        <f t="shared" ref="X55:X73" si="26">IF(AND(W55&lt;&gt;"",W$29&lt;&gt;""),IF(X$29="Additive",ROUND(W55+W$29,3),ROUND(W55*W$29,3)),"")</f>
        <v/>
      </c>
      <c r="Y55" s="282"/>
      <c r="Z55" s="294"/>
      <c r="AA55" s="289" t="str">
        <f t="shared" si="19"/>
        <v/>
      </c>
      <c r="AB55" s="294"/>
      <c r="AC55" s="289" t="str">
        <f t="shared" ref="AC55:AC73" si="27">IF(AND(AB55&lt;&gt;"",AB$29&lt;&gt;""),IF(AC$29="Additive",ROUND(AB55+AB$29,2),ROUND(AB55*AB$29,2)),"")</f>
        <v/>
      </c>
      <c r="AD55" s="282"/>
      <c r="AE55" s="281"/>
      <c r="AF55" s="295"/>
      <c r="AG55" s="295"/>
      <c r="AH55" s="295"/>
      <c r="AI55" s="295"/>
      <c r="AJ55" s="295"/>
      <c r="AK55" s="295"/>
      <c r="AL55" s="295"/>
      <c r="AM55" s="282"/>
      <c r="AN55" s="17"/>
      <c r="AO55" s="141"/>
      <c r="AQ55" s="28" t="str">
        <f t="shared" si="0"/>
        <v/>
      </c>
      <c r="AR55" s="28" t="str">
        <f t="shared" si="1"/>
        <v/>
      </c>
      <c r="AS55" s="28" t="str">
        <f t="shared" si="2"/>
        <v/>
      </c>
      <c r="AT55" s="28">
        <f t="shared" si="3"/>
        <v>0</v>
      </c>
      <c r="AU55" s="28">
        <f t="shared" si="4"/>
        <v>0</v>
      </c>
      <c r="AV55" s="28">
        <f t="shared" si="5"/>
        <v>0</v>
      </c>
      <c r="AW55" s="28">
        <f t="shared" si="6"/>
        <v>0</v>
      </c>
      <c r="AX55" s="28"/>
      <c r="AY55" s="28"/>
      <c r="AZ55" s="28"/>
      <c r="BD55" s="57" t="str">
        <f t="shared" si="21"/>
        <v>canbeinvalid</v>
      </c>
      <c r="BE55" s="28"/>
      <c r="BG55" s="61"/>
      <c r="BH55" s="138" t="str">
        <f t="shared" si="22"/>
        <v/>
      </c>
      <c r="BI55" s="60"/>
      <c r="BJ55" s="138" t="str">
        <f t="shared" si="7"/>
        <v/>
      </c>
      <c r="BK55" s="47"/>
      <c r="BT55" s="172" t="str">
        <f t="shared" si="8"/>
        <v/>
      </c>
      <c r="BU55" s="172" t="str">
        <f t="shared" si="9"/>
        <v/>
      </c>
      <c r="BV55" s="172" t="str">
        <f t="shared" si="10"/>
        <v/>
      </c>
      <c r="BW55" s="172" t="str">
        <f t="shared" si="11"/>
        <v/>
      </c>
      <c r="BX55" s="172" t="str">
        <f t="shared" si="12"/>
        <v/>
      </c>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row>
    <row r="56" spans="1:164" x14ac:dyDescent="0.2">
      <c r="A56" s="14">
        <f t="shared" si="23"/>
        <v>23</v>
      </c>
      <c r="B56" s="281"/>
      <c r="C56" s="282"/>
      <c r="D56" s="283"/>
      <c r="E56" s="284"/>
      <c r="F56" s="285"/>
      <c r="G56" s="286"/>
      <c r="H56" s="283"/>
      <c r="I56" s="287"/>
      <c r="J56" s="287"/>
      <c r="K56" s="288"/>
      <c r="L56" s="289" t="str">
        <f t="shared" si="13"/>
        <v/>
      </c>
      <c r="M56" s="290"/>
      <c r="N56" s="289" t="str">
        <f t="shared" si="24"/>
        <v/>
      </c>
      <c r="O56" s="282"/>
      <c r="P56" s="291"/>
      <c r="Q56" s="292" t="str">
        <f t="shared" si="15"/>
        <v/>
      </c>
      <c r="R56" s="293"/>
      <c r="S56" s="292" t="str">
        <f t="shared" si="25"/>
        <v/>
      </c>
      <c r="T56" s="282"/>
      <c r="U56" s="291"/>
      <c r="V56" s="292" t="str">
        <f t="shared" si="17"/>
        <v/>
      </c>
      <c r="W56" s="293"/>
      <c r="X56" s="292" t="str">
        <f t="shared" si="26"/>
        <v/>
      </c>
      <c r="Y56" s="282"/>
      <c r="Z56" s="294"/>
      <c r="AA56" s="289" t="str">
        <f t="shared" si="19"/>
        <v/>
      </c>
      <c r="AB56" s="294"/>
      <c r="AC56" s="289" t="str">
        <f t="shared" si="27"/>
        <v/>
      </c>
      <c r="AD56" s="282"/>
      <c r="AE56" s="281"/>
      <c r="AF56" s="295"/>
      <c r="AG56" s="295"/>
      <c r="AH56" s="295"/>
      <c r="AI56" s="295"/>
      <c r="AJ56" s="295"/>
      <c r="AK56" s="295"/>
      <c r="AL56" s="295"/>
      <c r="AM56" s="282"/>
      <c r="AN56" s="17"/>
      <c r="AO56" s="141"/>
      <c r="AQ56" s="28" t="str">
        <f t="shared" si="0"/>
        <v/>
      </c>
      <c r="AR56" s="28" t="str">
        <f t="shared" si="1"/>
        <v/>
      </c>
      <c r="AS56" s="28" t="str">
        <f t="shared" si="2"/>
        <v/>
      </c>
      <c r="AT56" s="28">
        <f t="shared" si="3"/>
        <v>0</v>
      </c>
      <c r="AU56" s="28">
        <f t="shared" si="4"/>
        <v>0</v>
      </c>
      <c r="AV56" s="28">
        <f t="shared" si="5"/>
        <v>0</v>
      </c>
      <c r="AW56" s="28">
        <f t="shared" si="6"/>
        <v>0</v>
      </c>
      <c r="AX56" s="28"/>
      <c r="AY56" s="28"/>
      <c r="AZ56" s="28"/>
      <c r="BD56" s="57" t="str">
        <f t="shared" si="21"/>
        <v>canbeinvalid</v>
      </c>
      <c r="BE56" s="28"/>
      <c r="BG56" s="61"/>
      <c r="BH56" s="138" t="str">
        <f t="shared" si="22"/>
        <v/>
      </c>
      <c r="BI56" s="60"/>
      <c r="BJ56" s="138" t="str">
        <f t="shared" si="7"/>
        <v/>
      </c>
      <c r="BK56" s="47"/>
      <c r="BT56" s="172" t="str">
        <f t="shared" si="8"/>
        <v/>
      </c>
      <c r="BU56" s="172" t="str">
        <f t="shared" si="9"/>
        <v/>
      </c>
      <c r="BV56" s="172" t="str">
        <f t="shared" si="10"/>
        <v/>
      </c>
      <c r="BW56" s="172" t="str">
        <f t="shared" si="11"/>
        <v/>
      </c>
      <c r="BX56" s="172" t="str">
        <f t="shared" si="12"/>
        <v/>
      </c>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row>
    <row r="57" spans="1:164" x14ac:dyDescent="0.2">
      <c r="A57" s="14">
        <f t="shared" si="23"/>
        <v>24</v>
      </c>
      <c r="B57" s="281"/>
      <c r="C57" s="282"/>
      <c r="D57" s="283"/>
      <c r="E57" s="284"/>
      <c r="F57" s="285"/>
      <c r="G57" s="286"/>
      <c r="H57" s="283"/>
      <c r="I57" s="287"/>
      <c r="J57" s="287"/>
      <c r="K57" s="288"/>
      <c r="L57" s="289" t="str">
        <f t="shared" si="13"/>
        <v/>
      </c>
      <c r="M57" s="290"/>
      <c r="N57" s="289" t="str">
        <f t="shared" si="24"/>
        <v/>
      </c>
      <c r="O57" s="282"/>
      <c r="P57" s="291"/>
      <c r="Q57" s="292" t="str">
        <f t="shared" si="15"/>
        <v/>
      </c>
      <c r="R57" s="293"/>
      <c r="S57" s="292" t="str">
        <f t="shared" si="25"/>
        <v/>
      </c>
      <c r="T57" s="282"/>
      <c r="U57" s="291"/>
      <c r="V57" s="292" t="str">
        <f t="shared" si="17"/>
        <v/>
      </c>
      <c r="W57" s="293"/>
      <c r="X57" s="292" t="str">
        <f t="shared" si="26"/>
        <v/>
      </c>
      <c r="Y57" s="282"/>
      <c r="Z57" s="294"/>
      <c r="AA57" s="289" t="str">
        <f t="shared" si="19"/>
        <v/>
      </c>
      <c r="AB57" s="294"/>
      <c r="AC57" s="289" t="str">
        <f t="shared" si="27"/>
        <v/>
      </c>
      <c r="AD57" s="282"/>
      <c r="AE57" s="281"/>
      <c r="AF57" s="295"/>
      <c r="AG57" s="295"/>
      <c r="AH57" s="295"/>
      <c r="AI57" s="295"/>
      <c r="AJ57" s="295"/>
      <c r="AK57" s="295"/>
      <c r="AL57" s="295"/>
      <c r="AM57" s="282"/>
      <c r="AN57" s="17"/>
      <c r="AO57" s="141"/>
      <c r="AQ57" s="28" t="str">
        <f t="shared" si="0"/>
        <v/>
      </c>
      <c r="AR57" s="28" t="str">
        <f t="shared" si="1"/>
        <v/>
      </c>
      <c r="AS57" s="28" t="str">
        <f t="shared" si="2"/>
        <v/>
      </c>
      <c r="AT57" s="28">
        <f t="shared" si="3"/>
        <v>0</v>
      </c>
      <c r="AU57" s="28">
        <f t="shared" si="4"/>
        <v>0</v>
      </c>
      <c r="AV57" s="28">
        <f t="shared" si="5"/>
        <v>0</v>
      </c>
      <c r="AW57" s="28">
        <f t="shared" si="6"/>
        <v>0</v>
      </c>
      <c r="AX57" s="28"/>
      <c r="AY57" s="28"/>
      <c r="AZ57" s="28"/>
      <c r="BD57" s="57" t="str">
        <f t="shared" si="21"/>
        <v>canbeinvalid</v>
      </c>
      <c r="BE57" s="28"/>
      <c r="BG57" s="61"/>
      <c r="BH57" s="138" t="str">
        <f t="shared" si="22"/>
        <v/>
      </c>
      <c r="BI57" s="60"/>
      <c r="BJ57" s="138" t="str">
        <f t="shared" si="7"/>
        <v/>
      </c>
      <c r="BK57" s="47"/>
      <c r="BT57" s="172" t="str">
        <f t="shared" si="8"/>
        <v/>
      </c>
      <c r="BU57" s="172" t="str">
        <f t="shared" si="9"/>
        <v/>
      </c>
      <c r="BV57" s="172" t="str">
        <f t="shared" si="10"/>
        <v/>
      </c>
      <c r="BW57" s="172" t="str">
        <f t="shared" si="11"/>
        <v/>
      </c>
      <c r="BX57" s="172" t="str">
        <f t="shared" si="12"/>
        <v/>
      </c>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row>
    <row r="58" spans="1:164" x14ac:dyDescent="0.2">
      <c r="A58" s="14">
        <f t="shared" si="23"/>
        <v>25</v>
      </c>
      <c r="B58" s="281"/>
      <c r="C58" s="282"/>
      <c r="D58" s="283"/>
      <c r="E58" s="284"/>
      <c r="F58" s="285"/>
      <c r="G58" s="286"/>
      <c r="H58" s="283"/>
      <c r="I58" s="287"/>
      <c r="J58" s="287"/>
      <c r="K58" s="288"/>
      <c r="L58" s="289" t="str">
        <f t="shared" si="13"/>
        <v/>
      </c>
      <c r="M58" s="290"/>
      <c r="N58" s="289" t="str">
        <f t="shared" si="24"/>
        <v/>
      </c>
      <c r="O58" s="282"/>
      <c r="P58" s="291"/>
      <c r="Q58" s="292" t="str">
        <f t="shared" si="15"/>
        <v/>
      </c>
      <c r="R58" s="293"/>
      <c r="S58" s="292" t="str">
        <f t="shared" si="25"/>
        <v/>
      </c>
      <c r="T58" s="282"/>
      <c r="U58" s="291"/>
      <c r="V58" s="292" t="str">
        <f t="shared" si="17"/>
        <v/>
      </c>
      <c r="W58" s="293"/>
      <c r="X58" s="292" t="str">
        <f t="shared" si="26"/>
        <v/>
      </c>
      <c r="Y58" s="282"/>
      <c r="Z58" s="294"/>
      <c r="AA58" s="289" t="str">
        <f t="shared" si="19"/>
        <v/>
      </c>
      <c r="AB58" s="294"/>
      <c r="AC58" s="289" t="str">
        <f t="shared" si="27"/>
        <v/>
      </c>
      <c r="AD58" s="282"/>
      <c r="AE58" s="281"/>
      <c r="AF58" s="295"/>
      <c r="AG58" s="295"/>
      <c r="AH58" s="295"/>
      <c r="AI58" s="295"/>
      <c r="AJ58" s="295"/>
      <c r="AK58" s="295"/>
      <c r="AL58" s="295"/>
      <c r="AM58" s="282"/>
      <c r="AN58" s="17"/>
      <c r="AO58" s="141"/>
      <c r="AQ58" s="28" t="str">
        <f t="shared" si="0"/>
        <v/>
      </c>
      <c r="AR58" s="28" t="str">
        <f t="shared" si="1"/>
        <v/>
      </c>
      <c r="AS58" s="28" t="str">
        <f t="shared" si="2"/>
        <v/>
      </c>
      <c r="AT58" s="28">
        <f t="shared" si="3"/>
        <v>0</v>
      </c>
      <c r="AU58" s="28">
        <f t="shared" si="4"/>
        <v>0</v>
      </c>
      <c r="AV58" s="28">
        <f t="shared" si="5"/>
        <v>0</v>
      </c>
      <c r="AW58" s="28">
        <f t="shared" si="6"/>
        <v>0</v>
      </c>
      <c r="AX58" s="28"/>
      <c r="AY58" s="28"/>
      <c r="AZ58" s="28"/>
      <c r="BD58" s="57" t="str">
        <f t="shared" si="21"/>
        <v>canbeinvalid</v>
      </c>
      <c r="BE58" s="28"/>
      <c r="BG58" s="61"/>
      <c r="BH58" s="138" t="str">
        <f t="shared" si="22"/>
        <v/>
      </c>
      <c r="BI58" s="60"/>
      <c r="BJ58" s="138" t="str">
        <f t="shared" si="7"/>
        <v/>
      </c>
      <c r="BK58" s="47"/>
      <c r="BT58" s="172" t="str">
        <f t="shared" si="8"/>
        <v/>
      </c>
      <c r="BU58" s="172" t="str">
        <f t="shared" si="9"/>
        <v/>
      </c>
      <c r="BV58" s="172" t="str">
        <f t="shared" si="10"/>
        <v/>
      </c>
      <c r="BW58" s="172" t="str">
        <f t="shared" si="11"/>
        <v/>
      </c>
      <c r="BX58" s="172" t="str">
        <f t="shared" si="12"/>
        <v/>
      </c>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row>
    <row r="59" spans="1:164" x14ac:dyDescent="0.2">
      <c r="A59" s="14">
        <f t="shared" si="23"/>
        <v>26</v>
      </c>
      <c r="B59" s="281"/>
      <c r="C59" s="282"/>
      <c r="D59" s="283"/>
      <c r="E59" s="284"/>
      <c r="F59" s="285"/>
      <c r="G59" s="286"/>
      <c r="H59" s="283"/>
      <c r="I59" s="287"/>
      <c r="J59" s="287"/>
      <c r="K59" s="288"/>
      <c r="L59" s="289" t="str">
        <f t="shared" si="13"/>
        <v/>
      </c>
      <c r="M59" s="290"/>
      <c r="N59" s="289" t="str">
        <f t="shared" si="24"/>
        <v/>
      </c>
      <c r="O59" s="282"/>
      <c r="P59" s="291"/>
      <c r="Q59" s="292" t="str">
        <f t="shared" si="15"/>
        <v/>
      </c>
      <c r="R59" s="293"/>
      <c r="S59" s="292" t="str">
        <f t="shared" si="25"/>
        <v/>
      </c>
      <c r="T59" s="282"/>
      <c r="U59" s="291"/>
      <c r="V59" s="292" t="str">
        <f t="shared" si="17"/>
        <v/>
      </c>
      <c r="W59" s="293"/>
      <c r="X59" s="292" t="str">
        <f t="shared" si="26"/>
        <v/>
      </c>
      <c r="Y59" s="282"/>
      <c r="Z59" s="294"/>
      <c r="AA59" s="289" t="str">
        <f t="shared" si="19"/>
        <v/>
      </c>
      <c r="AB59" s="294"/>
      <c r="AC59" s="289" t="str">
        <f t="shared" si="27"/>
        <v/>
      </c>
      <c r="AD59" s="282"/>
      <c r="AE59" s="281"/>
      <c r="AF59" s="295"/>
      <c r="AG59" s="295"/>
      <c r="AH59" s="295"/>
      <c r="AI59" s="295"/>
      <c r="AJ59" s="295"/>
      <c r="AK59" s="295"/>
      <c r="AL59" s="295"/>
      <c r="AM59" s="282"/>
      <c r="AN59" s="17"/>
      <c r="AO59" s="141"/>
      <c r="AQ59" s="28" t="str">
        <f t="shared" si="0"/>
        <v/>
      </c>
      <c r="AR59" s="28" t="str">
        <f t="shared" si="1"/>
        <v/>
      </c>
      <c r="AS59" s="28" t="str">
        <f t="shared" si="2"/>
        <v/>
      </c>
      <c r="AT59" s="28">
        <f t="shared" si="3"/>
        <v>0</v>
      </c>
      <c r="AU59" s="28">
        <f t="shared" si="4"/>
        <v>0</v>
      </c>
      <c r="AV59" s="28">
        <f t="shared" si="5"/>
        <v>0</v>
      </c>
      <c r="AW59" s="28">
        <f t="shared" si="6"/>
        <v>0</v>
      </c>
      <c r="AX59" s="28"/>
      <c r="AY59" s="28"/>
      <c r="AZ59" s="28"/>
      <c r="BD59" s="57" t="str">
        <f t="shared" si="21"/>
        <v>canbeinvalid</v>
      </c>
      <c r="BE59" s="28"/>
      <c r="BG59" s="61"/>
      <c r="BH59" s="138" t="str">
        <f t="shared" si="22"/>
        <v/>
      </c>
      <c r="BI59" s="60"/>
      <c r="BJ59" s="138" t="str">
        <f t="shared" si="7"/>
        <v/>
      </c>
      <c r="BK59" s="47"/>
      <c r="BT59" s="172" t="str">
        <f t="shared" si="8"/>
        <v/>
      </c>
      <c r="BU59" s="172" t="str">
        <f t="shared" si="9"/>
        <v/>
      </c>
      <c r="BV59" s="172" t="str">
        <f t="shared" si="10"/>
        <v/>
      </c>
      <c r="BW59" s="172" t="str">
        <f t="shared" si="11"/>
        <v/>
      </c>
      <c r="BX59" s="172" t="str">
        <f t="shared" si="12"/>
        <v/>
      </c>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row>
    <row r="60" spans="1:164" x14ac:dyDescent="0.2">
      <c r="A60" s="14">
        <f t="shared" si="23"/>
        <v>27</v>
      </c>
      <c r="B60" s="281"/>
      <c r="C60" s="282"/>
      <c r="D60" s="283"/>
      <c r="E60" s="284"/>
      <c r="F60" s="285"/>
      <c r="G60" s="286"/>
      <c r="H60" s="283"/>
      <c r="I60" s="287"/>
      <c r="J60" s="287"/>
      <c r="K60" s="288"/>
      <c r="L60" s="289" t="str">
        <f t="shared" si="13"/>
        <v/>
      </c>
      <c r="M60" s="294"/>
      <c r="N60" s="289" t="str">
        <f t="shared" si="24"/>
        <v/>
      </c>
      <c r="O60" s="282"/>
      <c r="P60" s="291"/>
      <c r="Q60" s="292" t="str">
        <f t="shared" si="15"/>
        <v/>
      </c>
      <c r="R60" s="293"/>
      <c r="S60" s="292" t="str">
        <f t="shared" si="25"/>
        <v/>
      </c>
      <c r="T60" s="282"/>
      <c r="U60" s="291"/>
      <c r="V60" s="292" t="str">
        <f t="shared" si="17"/>
        <v/>
      </c>
      <c r="W60" s="293"/>
      <c r="X60" s="292" t="str">
        <f t="shared" si="26"/>
        <v/>
      </c>
      <c r="Y60" s="282"/>
      <c r="Z60" s="294"/>
      <c r="AA60" s="289" t="str">
        <f t="shared" si="19"/>
        <v/>
      </c>
      <c r="AB60" s="294"/>
      <c r="AC60" s="289" t="str">
        <f t="shared" si="27"/>
        <v/>
      </c>
      <c r="AD60" s="282"/>
      <c r="AE60" s="281"/>
      <c r="AF60" s="295"/>
      <c r="AG60" s="295"/>
      <c r="AH60" s="295"/>
      <c r="AI60" s="295"/>
      <c r="AJ60" s="295"/>
      <c r="AK60" s="295"/>
      <c r="AL60" s="295"/>
      <c r="AM60" s="282"/>
      <c r="AN60" s="17"/>
      <c r="AO60" s="141"/>
      <c r="AQ60" s="28" t="str">
        <f t="shared" si="0"/>
        <v/>
      </c>
      <c r="AR60" s="28" t="str">
        <f t="shared" si="1"/>
        <v/>
      </c>
      <c r="AS60" s="28" t="str">
        <f t="shared" si="2"/>
        <v/>
      </c>
      <c r="AT60" s="28">
        <f t="shared" si="3"/>
        <v>0</v>
      </c>
      <c r="AU60" s="28">
        <f t="shared" si="4"/>
        <v>0</v>
      </c>
      <c r="AV60" s="28">
        <f t="shared" si="5"/>
        <v>0</v>
      </c>
      <c r="AW60" s="28">
        <f t="shared" si="6"/>
        <v>0</v>
      </c>
      <c r="AX60" s="28"/>
      <c r="AY60" s="28"/>
      <c r="AZ60" s="28"/>
      <c r="BD60" s="57" t="str">
        <f t="shared" si="21"/>
        <v>canbeinvalid</v>
      </c>
      <c r="BE60" s="28"/>
      <c r="BG60" s="61"/>
      <c r="BH60" s="138" t="str">
        <f t="shared" si="22"/>
        <v/>
      </c>
      <c r="BI60" s="60"/>
      <c r="BJ60" s="138" t="str">
        <f t="shared" si="7"/>
        <v/>
      </c>
      <c r="BK60" s="47"/>
      <c r="BT60" s="172" t="str">
        <f t="shared" si="8"/>
        <v/>
      </c>
      <c r="BU60" s="172" t="str">
        <f t="shared" si="9"/>
        <v/>
      </c>
      <c r="BV60" s="172" t="str">
        <f t="shared" si="10"/>
        <v/>
      </c>
      <c r="BW60" s="172" t="str">
        <f t="shared" si="11"/>
        <v/>
      </c>
      <c r="BX60" s="172" t="str">
        <f t="shared" si="12"/>
        <v/>
      </c>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row>
    <row r="61" spans="1:164" x14ac:dyDescent="0.2">
      <c r="A61" s="14">
        <f t="shared" si="23"/>
        <v>28</v>
      </c>
      <c r="B61" s="281"/>
      <c r="C61" s="282"/>
      <c r="D61" s="283"/>
      <c r="E61" s="284"/>
      <c r="F61" s="285"/>
      <c r="G61" s="286"/>
      <c r="H61" s="283"/>
      <c r="I61" s="287"/>
      <c r="J61" s="287"/>
      <c r="K61" s="288"/>
      <c r="L61" s="289" t="str">
        <f t="shared" si="13"/>
        <v/>
      </c>
      <c r="M61" s="294"/>
      <c r="N61" s="289" t="str">
        <f t="shared" si="24"/>
        <v/>
      </c>
      <c r="O61" s="282"/>
      <c r="P61" s="291"/>
      <c r="Q61" s="292" t="str">
        <f t="shared" si="15"/>
        <v/>
      </c>
      <c r="R61" s="293"/>
      <c r="S61" s="292" t="str">
        <f t="shared" si="25"/>
        <v/>
      </c>
      <c r="T61" s="282"/>
      <c r="U61" s="291"/>
      <c r="V61" s="292" t="str">
        <f t="shared" si="17"/>
        <v/>
      </c>
      <c r="W61" s="293"/>
      <c r="X61" s="292" t="str">
        <f t="shared" si="26"/>
        <v/>
      </c>
      <c r="Y61" s="282"/>
      <c r="Z61" s="294"/>
      <c r="AA61" s="289" t="str">
        <f t="shared" si="19"/>
        <v/>
      </c>
      <c r="AB61" s="294"/>
      <c r="AC61" s="289" t="str">
        <f t="shared" si="27"/>
        <v/>
      </c>
      <c r="AD61" s="282"/>
      <c r="AE61" s="281"/>
      <c r="AF61" s="295"/>
      <c r="AG61" s="295"/>
      <c r="AH61" s="295"/>
      <c r="AI61" s="295"/>
      <c r="AJ61" s="295"/>
      <c r="AK61" s="295"/>
      <c r="AL61" s="295"/>
      <c r="AM61" s="282"/>
      <c r="AN61" s="17"/>
      <c r="AO61" s="141"/>
      <c r="AQ61" s="28" t="str">
        <f t="shared" si="0"/>
        <v/>
      </c>
      <c r="AR61" s="28" t="str">
        <f t="shared" si="1"/>
        <v/>
      </c>
      <c r="AS61" s="28" t="str">
        <f t="shared" si="2"/>
        <v/>
      </c>
      <c r="AT61" s="28">
        <f t="shared" si="3"/>
        <v>0</v>
      </c>
      <c r="AU61" s="28">
        <f t="shared" si="4"/>
        <v>0</v>
      </c>
      <c r="AV61" s="28">
        <f t="shared" si="5"/>
        <v>0</v>
      </c>
      <c r="AW61" s="28">
        <f t="shared" si="6"/>
        <v>0</v>
      </c>
      <c r="AX61" s="28"/>
      <c r="AY61" s="28"/>
      <c r="AZ61" s="28"/>
      <c r="BD61" s="57" t="str">
        <f t="shared" si="21"/>
        <v>canbeinvalid</v>
      </c>
      <c r="BE61" s="28"/>
      <c r="BG61" s="61"/>
      <c r="BH61" s="138" t="str">
        <f t="shared" si="22"/>
        <v/>
      </c>
      <c r="BI61" s="60"/>
      <c r="BJ61" s="138" t="str">
        <f t="shared" si="7"/>
        <v/>
      </c>
      <c r="BK61" s="47"/>
      <c r="BT61" s="172" t="str">
        <f t="shared" si="8"/>
        <v/>
      </c>
      <c r="BU61" s="172" t="str">
        <f t="shared" si="9"/>
        <v/>
      </c>
      <c r="BV61" s="172" t="str">
        <f t="shared" si="10"/>
        <v/>
      </c>
      <c r="BW61" s="172" t="str">
        <f t="shared" si="11"/>
        <v/>
      </c>
      <c r="BX61" s="172" t="str">
        <f t="shared" si="12"/>
        <v/>
      </c>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row>
    <row r="62" spans="1:164" x14ac:dyDescent="0.2">
      <c r="A62" s="14">
        <f t="shared" si="23"/>
        <v>29</v>
      </c>
      <c r="B62" s="281"/>
      <c r="C62" s="282"/>
      <c r="D62" s="283"/>
      <c r="E62" s="284"/>
      <c r="F62" s="285"/>
      <c r="G62" s="286"/>
      <c r="H62" s="283"/>
      <c r="I62" s="287"/>
      <c r="J62" s="287"/>
      <c r="K62" s="288"/>
      <c r="L62" s="289" t="str">
        <f t="shared" si="13"/>
        <v/>
      </c>
      <c r="M62" s="294"/>
      <c r="N62" s="289" t="str">
        <f t="shared" si="24"/>
        <v/>
      </c>
      <c r="O62" s="282"/>
      <c r="P62" s="291"/>
      <c r="Q62" s="292" t="str">
        <f t="shared" si="15"/>
        <v/>
      </c>
      <c r="R62" s="293"/>
      <c r="S62" s="292" t="str">
        <f t="shared" si="25"/>
        <v/>
      </c>
      <c r="T62" s="282"/>
      <c r="U62" s="291"/>
      <c r="V62" s="292" t="str">
        <f t="shared" si="17"/>
        <v/>
      </c>
      <c r="W62" s="293"/>
      <c r="X62" s="292" t="str">
        <f t="shared" si="26"/>
        <v/>
      </c>
      <c r="Y62" s="282"/>
      <c r="Z62" s="294"/>
      <c r="AA62" s="289" t="str">
        <f t="shared" si="19"/>
        <v/>
      </c>
      <c r="AB62" s="294"/>
      <c r="AC62" s="289" t="str">
        <f t="shared" si="27"/>
        <v/>
      </c>
      <c r="AD62" s="282"/>
      <c r="AE62" s="281"/>
      <c r="AF62" s="295"/>
      <c r="AG62" s="295"/>
      <c r="AH62" s="295"/>
      <c r="AI62" s="295"/>
      <c r="AJ62" s="295"/>
      <c r="AK62" s="295"/>
      <c r="AL62" s="295"/>
      <c r="AM62" s="282"/>
      <c r="AN62" s="17"/>
      <c r="AO62" s="141"/>
      <c r="AQ62" s="28" t="str">
        <f t="shared" si="0"/>
        <v/>
      </c>
      <c r="AR62" s="28" t="str">
        <f t="shared" si="1"/>
        <v/>
      </c>
      <c r="AS62" s="28" t="str">
        <f t="shared" si="2"/>
        <v/>
      </c>
      <c r="AT62" s="28">
        <f t="shared" si="3"/>
        <v>0</v>
      </c>
      <c r="AU62" s="28">
        <f t="shared" si="4"/>
        <v>0</v>
      </c>
      <c r="AV62" s="28">
        <f t="shared" si="5"/>
        <v>0</v>
      </c>
      <c r="AW62" s="28">
        <f t="shared" si="6"/>
        <v>0</v>
      </c>
      <c r="AX62" s="28"/>
      <c r="AY62" s="28"/>
      <c r="AZ62" s="28"/>
      <c r="BD62" s="57" t="str">
        <f t="shared" si="21"/>
        <v>canbeinvalid</v>
      </c>
      <c r="BE62" s="28"/>
      <c r="BG62" s="61"/>
      <c r="BH62" s="138" t="str">
        <f t="shared" si="22"/>
        <v/>
      </c>
      <c r="BI62" s="60"/>
      <c r="BJ62" s="138" t="str">
        <f t="shared" si="7"/>
        <v/>
      </c>
      <c r="BK62" s="47"/>
      <c r="BT62" s="172" t="str">
        <f t="shared" si="8"/>
        <v/>
      </c>
      <c r="BU62" s="172" t="str">
        <f t="shared" si="9"/>
        <v/>
      </c>
      <c r="BV62" s="172" t="str">
        <f t="shared" si="10"/>
        <v/>
      </c>
      <c r="BW62" s="172" t="str">
        <f t="shared" si="11"/>
        <v/>
      </c>
      <c r="BX62" s="172" t="str">
        <f t="shared" si="12"/>
        <v/>
      </c>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row>
    <row r="63" spans="1:164" x14ac:dyDescent="0.2">
      <c r="A63" s="14">
        <f t="shared" si="23"/>
        <v>30</v>
      </c>
      <c r="B63" s="281"/>
      <c r="C63" s="282"/>
      <c r="D63" s="283"/>
      <c r="E63" s="284"/>
      <c r="F63" s="285"/>
      <c r="G63" s="286"/>
      <c r="H63" s="283"/>
      <c r="I63" s="287"/>
      <c r="J63" s="287"/>
      <c r="K63" s="288"/>
      <c r="L63" s="289" t="str">
        <f t="shared" si="13"/>
        <v/>
      </c>
      <c r="M63" s="294"/>
      <c r="N63" s="289" t="str">
        <f t="shared" si="24"/>
        <v/>
      </c>
      <c r="O63" s="282"/>
      <c r="P63" s="291"/>
      <c r="Q63" s="292" t="str">
        <f t="shared" si="15"/>
        <v/>
      </c>
      <c r="R63" s="293"/>
      <c r="S63" s="292" t="str">
        <f t="shared" si="25"/>
        <v/>
      </c>
      <c r="T63" s="282"/>
      <c r="U63" s="291"/>
      <c r="V63" s="292" t="str">
        <f t="shared" si="17"/>
        <v/>
      </c>
      <c r="W63" s="293"/>
      <c r="X63" s="292" t="str">
        <f t="shared" si="26"/>
        <v/>
      </c>
      <c r="Y63" s="282"/>
      <c r="Z63" s="294"/>
      <c r="AA63" s="289" t="str">
        <f t="shared" si="19"/>
        <v/>
      </c>
      <c r="AB63" s="294"/>
      <c r="AC63" s="289" t="str">
        <f t="shared" si="27"/>
        <v/>
      </c>
      <c r="AD63" s="282"/>
      <c r="AE63" s="281"/>
      <c r="AF63" s="295"/>
      <c r="AG63" s="295"/>
      <c r="AH63" s="295"/>
      <c r="AI63" s="295"/>
      <c r="AJ63" s="295"/>
      <c r="AK63" s="295"/>
      <c r="AL63" s="295"/>
      <c r="AM63" s="282"/>
      <c r="AN63" s="17"/>
      <c r="AO63" s="141"/>
      <c r="AQ63" s="28" t="str">
        <f t="shared" si="0"/>
        <v/>
      </c>
      <c r="AR63" s="28" t="str">
        <f t="shared" si="1"/>
        <v/>
      </c>
      <c r="AS63" s="28" t="str">
        <f t="shared" si="2"/>
        <v/>
      </c>
      <c r="AT63" s="28">
        <f t="shared" si="3"/>
        <v>0</v>
      </c>
      <c r="AU63" s="28">
        <f t="shared" si="4"/>
        <v>0</v>
      </c>
      <c r="AV63" s="28">
        <f t="shared" si="5"/>
        <v>0</v>
      </c>
      <c r="AW63" s="28">
        <f t="shared" si="6"/>
        <v>0</v>
      </c>
      <c r="AX63" s="28"/>
      <c r="AY63" s="28"/>
      <c r="AZ63" s="28"/>
      <c r="BD63" s="57" t="str">
        <f t="shared" si="21"/>
        <v>canbeinvalid</v>
      </c>
      <c r="BE63" s="28"/>
      <c r="BG63" s="61"/>
      <c r="BH63" s="138" t="str">
        <f t="shared" si="22"/>
        <v/>
      </c>
      <c r="BI63" s="60"/>
      <c r="BJ63" s="138" t="str">
        <f t="shared" si="7"/>
        <v/>
      </c>
      <c r="BK63" s="47"/>
      <c r="BT63" s="172" t="str">
        <f t="shared" si="8"/>
        <v/>
      </c>
      <c r="BU63" s="172" t="str">
        <f t="shared" si="9"/>
        <v/>
      </c>
      <c r="BV63" s="172" t="str">
        <f t="shared" si="10"/>
        <v/>
      </c>
      <c r="BW63" s="172" t="str">
        <f t="shared" si="11"/>
        <v/>
      </c>
      <c r="BX63" s="172" t="str">
        <f t="shared" si="12"/>
        <v/>
      </c>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row>
    <row r="64" spans="1:164" x14ac:dyDescent="0.2">
      <c r="A64" s="14">
        <f t="shared" si="23"/>
        <v>31</v>
      </c>
      <c r="B64" s="281"/>
      <c r="C64" s="282"/>
      <c r="D64" s="283"/>
      <c r="E64" s="284"/>
      <c r="F64" s="285"/>
      <c r="G64" s="286"/>
      <c r="H64" s="283"/>
      <c r="I64" s="287"/>
      <c r="J64" s="287"/>
      <c r="K64" s="288"/>
      <c r="L64" s="289" t="str">
        <f t="shared" si="13"/>
        <v/>
      </c>
      <c r="M64" s="294"/>
      <c r="N64" s="289" t="str">
        <f t="shared" si="24"/>
        <v/>
      </c>
      <c r="O64" s="282"/>
      <c r="P64" s="291"/>
      <c r="Q64" s="292" t="str">
        <f t="shared" si="15"/>
        <v/>
      </c>
      <c r="R64" s="293"/>
      <c r="S64" s="292" t="str">
        <f t="shared" si="25"/>
        <v/>
      </c>
      <c r="T64" s="282"/>
      <c r="U64" s="291"/>
      <c r="V64" s="292" t="str">
        <f t="shared" si="17"/>
        <v/>
      </c>
      <c r="W64" s="293"/>
      <c r="X64" s="292" t="str">
        <f t="shared" si="26"/>
        <v/>
      </c>
      <c r="Y64" s="282"/>
      <c r="Z64" s="294"/>
      <c r="AA64" s="289" t="str">
        <f t="shared" si="19"/>
        <v/>
      </c>
      <c r="AB64" s="294"/>
      <c r="AC64" s="289" t="str">
        <f t="shared" si="27"/>
        <v/>
      </c>
      <c r="AD64" s="282"/>
      <c r="AE64" s="281"/>
      <c r="AF64" s="295"/>
      <c r="AG64" s="295"/>
      <c r="AH64" s="295"/>
      <c r="AI64" s="295"/>
      <c r="AJ64" s="295"/>
      <c r="AK64" s="295"/>
      <c r="AL64" s="295"/>
      <c r="AM64" s="282"/>
      <c r="AN64" s="17"/>
      <c r="AO64" s="141"/>
      <c r="AQ64" s="28" t="str">
        <f t="shared" si="0"/>
        <v/>
      </c>
      <c r="AR64" s="28" t="str">
        <f t="shared" si="1"/>
        <v/>
      </c>
      <c r="AS64" s="28" t="str">
        <f t="shared" si="2"/>
        <v/>
      </c>
      <c r="AT64" s="28">
        <f t="shared" si="3"/>
        <v>0</v>
      </c>
      <c r="AU64" s="28">
        <f t="shared" si="4"/>
        <v>0</v>
      </c>
      <c r="AV64" s="28">
        <f t="shared" si="5"/>
        <v>0</v>
      </c>
      <c r="AW64" s="28">
        <f t="shared" si="6"/>
        <v>0</v>
      </c>
      <c r="AX64" s="28"/>
      <c r="AY64" s="28"/>
      <c r="AZ64" s="28"/>
      <c r="BD64" s="57" t="str">
        <f t="shared" si="21"/>
        <v>canbeinvalid</v>
      </c>
      <c r="BE64" s="28"/>
      <c r="BG64" s="61"/>
      <c r="BH64" s="138" t="str">
        <f t="shared" si="22"/>
        <v/>
      </c>
      <c r="BI64" s="60"/>
      <c r="BJ64" s="138" t="str">
        <f t="shared" si="7"/>
        <v/>
      </c>
      <c r="BK64" s="47"/>
      <c r="BT64" s="172" t="str">
        <f t="shared" si="8"/>
        <v/>
      </c>
      <c r="BU64" s="172" t="str">
        <f t="shared" si="9"/>
        <v/>
      </c>
      <c r="BV64" s="172" t="str">
        <f t="shared" si="10"/>
        <v/>
      </c>
      <c r="BW64" s="172" t="str">
        <f t="shared" si="11"/>
        <v/>
      </c>
      <c r="BX64" s="172" t="str">
        <f t="shared" si="12"/>
        <v/>
      </c>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row>
    <row r="65" spans="1:164" x14ac:dyDescent="0.2">
      <c r="A65" s="14">
        <f t="shared" si="23"/>
        <v>32</v>
      </c>
      <c r="B65" s="281"/>
      <c r="C65" s="282"/>
      <c r="D65" s="283"/>
      <c r="E65" s="284"/>
      <c r="F65" s="285"/>
      <c r="G65" s="286"/>
      <c r="H65" s="283"/>
      <c r="I65" s="287"/>
      <c r="J65" s="287"/>
      <c r="K65" s="288"/>
      <c r="L65" s="289" t="str">
        <f t="shared" si="13"/>
        <v/>
      </c>
      <c r="M65" s="294"/>
      <c r="N65" s="289" t="str">
        <f t="shared" si="24"/>
        <v/>
      </c>
      <c r="O65" s="282"/>
      <c r="P65" s="291"/>
      <c r="Q65" s="292" t="str">
        <f t="shared" si="15"/>
        <v/>
      </c>
      <c r="R65" s="293"/>
      <c r="S65" s="292" t="str">
        <f t="shared" si="25"/>
        <v/>
      </c>
      <c r="T65" s="282"/>
      <c r="U65" s="291"/>
      <c r="V65" s="292" t="str">
        <f t="shared" si="17"/>
        <v/>
      </c>
      <c r="W65" s="293"/>
      <c r="X65" s="292" t="str">
        <f t="shared" si="26"/>
        <v/>
      </c>
      <c r="Y65" s="282"/>
      <c r="Z65" s="294"/>
      <c r="AA65" s="289" t="str">
        <f t="shared" si="19"/>
        <v/>
      </c>
      <c r="AB65" s="294"/>
      <c r="AC65" s="289" t="str">
        <f t="shared" si="27"/>
        <v/>
      </c>
      <c r="AD65" s="282"/>
      <c r="AE65" s="281"/>
      <c r="AF65" s="295"/>
      <c r="AG65" s="295"/>
      <c r="AH65" s="295"/>
      <c r="AI65" s="295"/>
      <c r="AJ65" s="295"/>
      <c r="AK65" s="295"/>
      <c r="AL65" s="295"/>
      <c r="AM65" s="282"/>
      <c r="AN65" s="17"/>
      <c r="AO65" s="141"/>
      <c r="AQ65" s="28" t="str">
        <f t="shared" si="0"/>
        <v/>
      </c>
      <c r="AR65" s="28" t="str">
        <f t="shared" si="1"/>
        <v/>
      </c>
      <c r="AS65" s="28" t="str">
        <f t="shared" si="2"/>
        <v/>
      </c>
      <c r="AT65" s="28">
        <f t="shared" si="3"/>
        <v>0</v>
      </c>
      <c r="AU65" s="28">
        <f t="shared" si="4"/>
        <v>0</v>
      </c>
      <c r="AV65" s="28">
        <f t="shared" si="5"/>
        <v>0</v>
      </c>
      <c r="AW65" s="28">
        <f t="shared" si="6"/>
        <v>0</v>
      </c>
      <c r="AX65" s="28"/>
      <c r="AY65" s="28"/>
      <c r="AZ65" s="28"/>
      <c r="BD65" s="57" t="str">
        <f t="shared" si="21"/>
        <v>canbeinvalid</v>
      </c>
      <c r="BE65" s="28"/>
      <c r="BG65" s="61"/>
      <c r="BH65" s="138" t="str">
        <f t="shared" si="22"/>
        <v/>
      </c>
      <c r="BI65" s="60"/>
      <c r="BJ65" s="138" t="str">
        <f t="shared" si="7"/>
        <v/>
      </c>
      <c r="BK65" s="47"/>
      <c r="BT65" s="172" t="str">
        <f t="shared" si="8"/>
        <v/>
      </c>
      <c r="BU65" s="172" t="str">
        <f t="shared" si="9"/>
        <v/>
      </c>
      <c r="BV65" s="172" t="str">
        <f t="shared" si="10"/>
        <v/>
      </c>
      <c r="BW65" s="172" t="str">
        <f t="shared" si="11"/>
        <v/>
      </c>
      <c r="BX65" s="172" t="str">
        <f t="shared" si="12"/>
        <v/>
      </c>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row>
    <row r="66" spans="1:164" x14ac:dyDescent="0.2">
      <c r="A66" s="14">
        <f t="shared" si="23"/>
        <v>33</v>
      </c>
      <c r="B66" s="281"/>
      <c r="C66" s="282"/>
      <c r="D66" s="283"/>
      <c r="E66" s="284"/>
      <c r="F66" s="285"/>
      <c r="G66" s="286"/>
      <c r="H66" s="283"/>
      <c r="I66" s="287"/>
      <c r="J66" s="287"/>
      <c r="K66" s="288"/>
      <c r="L66" s="289" t="str">
        <f t="shared" si="13"/>
        <v/>
      </c>
      <c r="M66" s="294"/>
      <c r="N66" s="289" t="str">
        <f t="shared" si="24"/>
        <v/>
      </c>
      <c r="O66" s="282"/>
      <c r="P66" s="291"/>
      <c r="Q66" s="292" t="str">
        <f t="shared" si="15"/>
        <v/>
      </c>
      <c r="R66" s="293"/>
      <c r="S66" s="292" t="str">
        <f t="shared" si="25"/>
        <v/>
      </c>
      <c r="T66" s="282"/>
      <c r="U66" s="291"/>
      <c r="V66" s="292" t="str">
        <f t="shared" si="17"/>
        <v/>
      </c>
      <c r="W66" s="293"/>
      <c r="X66" s="292" t="str">
        <f t="shared" si="26"/>
        <v/>
      </c>
      <c r="Y66" s="282"/>
      <c r="Z66" s="294"/>
      <c r="AA66" s="289" t="str">
        <f t="shared" si="19"/>
        <v/>
      </c>
      <c r="AB66" s="294"/>
      <c r="AC66" s="289" t="str">
        <f t="shared" si="27"/>
        <v/>
      </c>
      <c r="AD66" s="282"/>
      <c r="AE66" s="281"/>
      <c r="AF66" s="295"/>
      <c r="AG66" s="295"/>
      <c r="AH66" s="295"/>
      <c r="AI66" s="295"/>
      <c r="AJ66" s="295"/>
      <c r="AK66" s="295"/>
      <c r="AL66" s="295"/>
      <c r="AM66" s="282"/>
      <c r="AN66" s="17"/>
      <c r="AO66" s="141"/>
      <c r="AQ66" s="28" t="str">
        <f t="shared" ref="AQ66:AQ97" si="28">IF(D66&lt;&gt;"",YEAR(D66),"")</f>
        <v/>
      </c>
      <c r="AR66" s="28" t="str">
        <f t="shared" ref="AR66:AR97" si="29">IF(D66&lt;&gt;"",MONTH(D66),"")</f>
        <v/>
      </c>
      <c r="AS66" s="28" t="str">
        <f t="shared" ref="AS66:AS97" si="30">IF(D66&lt;&gt;"",DAY(D66),"")</f>
        <v/>
      </c>
      <c r="AT66" s="28">
        <f t="shared" ref="AT66:AT97" si="31">IF(AND($C66="final",$F66=1,OR($O66="yes",$T66="yes",$Y66="yes",$AD66="yes")),1,0)</f>
        <v>0</v>
      </c>
      <c r="AU66" s="28">
        <f t="shared" ref="AU66:AU97" si="32">IF(AND($C66="final",$F66=2,OR($O66="yes",$T66="yes",$Y66="yes",$AD66="yes")),1,0)</f>
        <v>0</v>
      </c>
      <c r="AV66" s="28">
        <f t="shared" ref="AV66:AV97" si="33">IF(AND($C66="final",$F66=3,OR($O66="yes",$T66="yes",$Y66="yes",$AD66="yes")),1,0)</f>
        <v>0</v>
      </c>
      <c r="AW66" s="28">
        <f t="shared" ref="AW66:AW97" si="34">IF(AND($C66="final",$F66=4,OR($O66="yes",$T66="yes",$Y66="yes",$AD66="yes")),1,0)</f>
        <v>0</v>
      </c>
      <c r="AX66" s="28"/>
      <c r="AY66" s="28"/>
      <c r="AZ66" s="28"/>
      <c r="BD66" s="57" t="str">
        <f t="shared" si="21"/>
        <v>canbeinvalid</v>
      </c>
      <c r="BE66" s="28"/>
      <c r="BG66" s="61"/>
      <c r="BH66" s="138" t="str">
        <f t="shared" si="22"/>
        <v/>
      </c>
      <c r="BI66" s="60"/>
      <c r="BJ66" s="138" t="str">
        <f t="shared" ref="BJ66:BJ97" si="35">IF(AND(BI66&lt;&gt;"",BI$29&lt;&gt;""),IF(BJ$29="Additive",ROUND(BI66+BI$29,2),ROUND(BI66*BI$29,2)),"")</f>
        <v/>
      </c>
      <c r="BK66" s="47"/>
      <c r="BT66" s="172" t="str">
        <f t="shared" ref="BT66:BT97" si="36">IF($C66="final",$BJ66,"")</f>
        <v/>
      </c>
      <c r="BU66" s="172" t="str">
        <f t="shared" ref="BU66:BU97" si="37">IF($C66="final",$N66,"")</f>
        <v/>
      </c>
      <c r="BV66" s="172" t="str">
        <f t="shared" ref="BV66:BV97" si="38">IF($C66="final",$S66,"")</f>
        <v/>
      </c>
      <c r="BW66" s="172" t="str">
        <f t="shared" ref="BW66:BW97" si="39">IF($C66="final",$X66,"")</f>
        <v/>
      </c>
      <c r="BX66" s="172" t="str">
        <f t="shared" ref="BX66:BX97" si="40">IF($C66="final",$AC66,"")</f>
        <v/>
      </c>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row>
    <row r="67" spans="1:164" x14ac:dyDescent="0.2">
      <c r="A67" s="14">
        <f t="shared" si="23"/>
        <v>34</v>
      </c>
      <c r="B67" s="281"/>
      <c r="C67" s="282"/>
      <c r="D67" s="283"/>
      <c r="E67" s="284"/>
      <c r="F67" s="285"/>
      <c r="G67" s="286"/>
      <c r="H67" s="283"/>
      <c r="I67" s="287"/>
      <c r="J67" s="287"/>
      <c r="K67" s="288"/>
      <c r="L67" s="289" t="str">
        <f t="shared" si="13"/>
        <v/>
      </c>
      <c r="M67" s="294"/>
      <c r="N67" s="289" t="str">
        <f t="shared" si="24"/>
        <v/>
      </c>
      <c r="O67" s="282"/>
      <c r="P67" s="291"/>
      <c r="Q67" s="292" t="str">
        <f t="shared" si="15"/>
        <v/>
      </c>
      <c r="R67" s="293"/>
      <c r="S67" s="292" t="str">
        <f t="shared" si="25"/>
        <v/>
      </c>
      <c r="T67" s="282"/>
      <c r="U67" s="291"/>
      <c r="V67" s="292" t="str">
        <f t="shared" si="17"/>
        <v/>
      </c>
      <c r="W67" s="293"/>
      <c r="X67" s="292" t="str">
        <f t="shared" si="26"/>
        <v/>
      </c>
      <c r="Y67" s="282"/>
      <c r="Z67" s="294"/>
      <c r="AA67" s="289" t="str">
        <f t="shared" si="19"/>
        <v/>
      </c>
      <c r="AB67" s="294"/>
      <c r="AC67" s="289" t="str">
        <f t="shared" si="27"/>
        <v/>
      </c>
      <c r="AD67" s="282"/>
      <c r="AE67" s="281"/>
      <c r="AF67" s="295"/>
      <c r="AG67" s="295"/>
      <c r="AH67" s="295"/>
      <c r="AI67" s="295"/>
      <c r="AJ67" s="295"/>
      <c r="AK67" s="295"/>
      <c r="AL67" s="295"/>
      <c r="AM67" s="282"/>
      <c r="AN67" s="17"/>
      <c r="AO67" s="141"/>
      <c r="AQ67" s="28" t="str">
        <f t="shared" si="28"/>
        <v/>
      </c>
      <c r="AR67" s="28" t="str">
        <f t="shared" si="29"/>
        <v/>
      </c>
      <c r="AS67" s="28" t="str">
        <f t="shared" si="30"/>
        <v/>
      </c>
      <c r="AT67" s="28">
        <f t="shared" si="31"/>
        <v>0</v>
      </c>
      <c r="AU67" s="28">
        <f t="shared" si="32"/>
        <v>0</v>
      </c>
      <c r="AV67" s="28">
        <f t="shared" si="33"/>
        <v>0</v>
      </c>
      <c r="AW67" s="28">
        <f t="shared" si="34"/>
        <v>0</v>
      </c>
      <c r="AX67" s="28"/>
      <c r="AY67" s="28"/>
      <c r="AZ67" s="28"/>
      <c r="BD67" s="57" t="str">
        <f t="shared" si="21"/>
        <v>canbeinvalid</v>
      </c>
      <c r="BE67" s="28"/>
      <c r="BG67" s="61"/>
      <c r="BH67" s="138" t="str">
        <f t="shared" si="22"/>
        <v/>
      </c>
      <c r="BI67" s="60"/>
      <c r="BJ67" s="138" t="str">
        <f t="shared" si="35"/>
        <v/>
      </c>
      <c r="BK67" s="47"/>
      <c r="BT67" s="172" t="str">
        <f t="shared" si="36"/>
        <v/>
      </c>
      <c r="BU67" s="172" t="str">
        <f t="shared" si="37"/>
        <v/>
      </c>
      <c r="BV67" s="172" t="str">
        <f t="shared" si="38"/>
        <v/>
      </c>
      <c r="BW67" s="172" t="str">
        <f t="shared" si="39"/>
        <v/>
      </c>
      <c r="BX67" s="172" t="str">
        <f t="shared" si="40"/>
        <v/>
      </c>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row>
    <row r="68" spans="1:164" x14ac:dyDescent="0.2">
      <c r="A68" s="14">
        <f t="shared" si="23"/>
        <v>35</v>
      </c>
      <c r="B68" s="281"/>
      <c r="C68" s="282"/>
      <c r="D68" s="283"/>
      <c r="E68" s="284"/>
      <c r="F68" s="285"/>
      <c r="G68" s="286"/>
      <c r="H68" s="283"/>
      <c r="I68" s="287"/>
      <c r="J68" s="287"/>
      <c r="K68" s="288"/>
      <c r="L68" s="289" t="str">
        <f t="shared" si="13"/>
        <v/>
      </c>
      <c r="M68" s="294"/>
      <c r="N68" s="289" t="str">
        <f t="shared" si="24"/>
        <v/>
      </c>
      <c r="O68" s="282"/>
      <c r="P68" s="291"/>
      <c r="Q68" s="292" t="str">
        <f t="shared" si="15"/>
        <v/>
      </c>
      <c r="R68" s="293"/>
      <c r="S68" s="292" t="str">
        <f t="shared" si="25"/>
        <v/>
      </c>
      <c r="T68" s="282"/>
      <c r="U68" s="291"/>
      <c r="V68" s="292" t="str">
        <f t="shared" si="17"/>
        <v/>
      </c>
      <c r="W68" s="293"/>
      <c r="X68" s="292" t="str">
        <f t="shared" si="26"/>
        <v/>
      </c>
      <c r="Y68" s="282"/>
      <c r="Z68" s="294"/>
      <c r="AA68" s="289" t="str">
        <f t="shared" si="19"/>
        <v/>
      </c>
      <c r="AB68" s="294"/>
      <c r="AC68" s="289" t="str">
        <f t="shared" si="27"/>
        <v/>
      </c>
      <c r="AD68" s="282"/>
      <c r="AE68" s="281"/>
      <c r="AF68" s="295"/>
      <c r="AG68" s="295"/>
      <c r="AH68" s="295"/>
      <c r="AI68" s="295"/>
      <c r="AJ68" s="295"/>
      <c r="AK68" s="295"/>
      <c r="AL68" s="295"/>
      <c r="AM68" s="282"/>
      <c r="AN68" s="17"/>
      <c r="AO68" s="141"/>
      <c r="AQ68" s="28" t="str">
        <f t="shared" si="28"/>
        <v/>
      </c>
      <c r="AR68" s="28" t="str">
        <f t="shared" si="29"/>
        <v/>
      </c>
      <c r="AS68" s="28" t="str">
        <f t="shared" si="30"/>
        <v/>
      </c>
      <c r="AT68" s="28">
        <f t="shared" si="31"/>
        <v>0</v>
      </c>
      <c r="AU68" s="28">
        <f t="shared" si="32"/>
        <v>0</v>
      </c>
      <c r="AV68" s="28">
        <f t="shared" si="33"/>
        <v>0</v>
      </c>
      <c r="AW68" s="28">
        <f t="shared" si="34"/>
        <v>0</v>
      </c>
      <c r="AX68" s="28"/>
      <c r="AY68" s="28"/>
      <c r="AZ68" s="28"/>
      <c r="BD68" s="57" t="str">
        <f t="shared" si="21"/>
        <v>canbeinvalid</v>
      </c>
      <c r="BE68" s="28"/>
      <c r="BG68" s="61"/>
      <c r="BH68" s="138" t="str">
        <f t="shared" si="22"/>
        <v/>
      </c>
      <c r="BI68" s="60"/>
      <c r="BJ68" s="138" t="str">
        <f t="shared" si="35"/>
        <v/>
      </c>
      <c r="BK68" s="47"/>
      <c r="BT68" s="172" t="str">
        <f t="shared" si="36"/>
        <v/>
      </c>
      <c r="BU68" s="172" t="str">
        <f t="shared" si="37"/>
        <v/>
      </c>
      <c r="BV68" s="172" t="str">
        <f t="shared" si="38"/>
        <v/>
      </c>
      <c r="BW68" s="172" t="str">
        <f t="shared" si="39"/>
        <v/>
      </c>
      <c r="BX68" s="172" t="str">
        <f t="shared" si="40"/>
        <v/>
      </c>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row>
    <row r="69" spans="1:164" x14ac:dyDescent="0.2">
      <c r="A69" s="14">
        <f t="shared" si="23"/>
        <v>36</v>
      </c>
      <c r="B69" s="281"/>
      <c r="C69" s="282"/>
      <c r="D69" s="283"/>
      <c r="E69" s="284"/>
      <c r="F69" s="285"/>
      <c r="G69" s="286"/>
      <c r="H69" s="283"/>
      <c r="I69" s="287"/>
      <c r="J69" s="287"/>
      <c r="K69" s="288"/>
      <c r="L69" s="289" t="str">
        <f t="shared" si="13"/>
        <v/>
      </c>
      <c r="M69" s="294"/>
      <c r="N69" s="289" t="str">
        <f t="shared" si="24"/>
        <v/>
      </c>
      <c r="O69" s="282"/>
      <c r="P69" s="291"/>
      <c r="Q69" s="292" t="str">
        <f t="shared" si="15"/>
        <v/>
      </c>
      <c r="R69" s="293"/>
      <c r="S69" s="292" t="str">
        <f t="shared" si="25"/>
        <v/>
      </c>
      <c r="T69" s="282"/>
      <c r="U69" s="291"/>
      <c r="V69" s="292" t="str">
        <f t="shared" si="17"/>
        <v/>
      </c>
      <c r="W69" s="293"/>
      <c r="X69" s="292" t="str">
        <f t="shared" si="26"/>
        <v/>
      </c>
      <c r="Y69" s="282"/>
      <c r="Z69" s="294"/>
      <c r="AA69" s="289" t="str">
        <f t="shared" si="19"/>
        <v/>
      </c>
      <c r="AB69" s="294"/>
      <c r="AC69" s="289" t="str">
        <f t="shared" si="27"/>
        <v/>
      </c>
      <c r="AD69" s="282"/>
      <c r="AE69" s="281"/>
      <c r="AF69" s="295"/>
      <c r="AG69" s="295"/>
      <c r="AH69" s="295"/>
      <c r="AI69" s="295"/>
      <c r="AJ69" s="295"/>
      <c r="AK69" s="295"/>
      <c r="AL69" s="295"/>
      <c r="AM69" s="282"/>
      <c r="AN69" s="17"/>
      <c r="AO69" s="141"/>
      <c r="AQ69" s="28" t="str">
        <f t="shared" si="28"/>
        <v/>
      </c>
      <c r="AR69" s="28" t="str">
        <f t="shared" si="29"/>
        <v/>
      </c>
      <c r="AS69" s="28" t="str">
        <f t="shared" si="30"/>
        <v/>
      </c>
      <c r="AT69" s="28">
        <f t="shared" si="31"/>
        <v>0</v>
      </c>
      <c r="AU69" s="28">
        <f t="shared" si="32"/>
        <v>0</v>
      </c>
      <c r="AV69" s="28">
        <f t="shared" si="33"/>
        <v>0</v>
      </c>
      <c r="AW69" s="28">
        <f t="shared" si="34"/>
        <v>0</v>
      </c>
      <c r="AX69" s="28"/>
      <c r="AY69" s="28"/>
      <c r="AZ69" s="28"/>
      <c r="BD69" s="57" t="str">
        <f t="shared" si="21"/>
        <v>canbeinvalid</v>
      </c>
      <c r="BE69" s="28"/>
      <c r="BG69" s="61"/>
      <c r="BH69" s="138" t="str">
        <f t="shared" si="22"/>
        <v/>
      </c>
      <c r="BI69" s="60"/>
      <c r="BJ69" s="138" t="str">
        <f t="shared" si="35"/>
        <v/>
      </c>
      <c r="BK69" s="47"/>
      <c r="BT69" s="172" t="str">
        <f t="shared" si="36"/>
        <v/>
      </c>
      <c r="BU69" s="172" t="str">
        <f t="shared" si="37"/>
        <v/>
      </c>
      <c r="BV69" s="172" t="str">
        <f t="shared" si="38"/>
        <v/>
      </c>
      <c r="BW69" s="172" t="str">
        <f t="shared" si="39"/>
        <v/>
      </c>
      <c r="BX69" s="172" t="str">
        <f t="shared" si="40"/>
        <v/>
      </c>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row>
    <row r="70" spans="1:164" x14ac:dyDescent="0.2">
      <c r="A70" s="14">
        <f t="shared" si="23"/>
        <v>37</v>
      </c>
      <c r="B70" s="281"/>
      <c r="C70" s="282"/>
      <c r="D70" s="283"/>
      <c r="E70" s="284"/>
      <c r="F70" s="285"/>
      <c r="G70" s="286"/>
      <c r="H70" s="283"/>
      <c r="I70" s="287"/>
      <c r="J70" s="287"/>
      <c r="K70" s="288"/>
      <c r="L70" s="289" t="str">
        <f t="shared" si="13"/>
        <v/>
      </c>
      <c r="M70" s="294"/>
      <c r="N70" s="289" t="str">
        <f t="shared" si="24"/>
        <v/>
      </c>
      <c r="O70" s="282"/>
      <c r="P70" s="291"/>
      <c r="Q70" s="292" t="str">
        <f t="shared" si="15"/>
        <v/>
      </c>
      <c r="R70" s="293"/>
      <c r="S70" s="292" t="str">
        <f t="shared" si="25"/>
        <v/>
      </c>
      <c r="T70" s="282"/>
      <c r="U70" s="291"/>
      <c r="V70" s="292" t="str">
        <f t="shared" si="17"/>
        <v/>
      </c>
      <c r="W70" s="293"/>
      <c r="X70" s="292" t="str">
        <f t="shared" si="26"/>
        <v/>
      </c>
      <c r="Y70" s="282"/>
      <c r="Z70" s="294"/>
      <c r="AA70" s="289" t="str">
        <f t="shared" si="19"/>
        <v/>
      </c>
      <c r="AB70" s="294"/>
      <c r="AC70" s="289" t="str">
        <f t="shared" si="27"/>
        <v/>
      </c>
      <c r="AD70" s="282"/>
      <c r="AE70" s="281"/>
      <c r="AF70" s="295"/>
      <c r="AG70" s="295"/>
      <c r="AH70" s="295"/>
      <c r="AI70" s="295"/>
      <c r="AJ70" s="295"/>
      <c r="AK70" s="295"/>
      <c r="AL70" s="295"/>
      <c r="AM70" s="282"/>
      <c r="AN70" s="17"/>
      <c r="AO70" s="141"/>
      <c r="AQ70" s="28" t="str">
        <f t="shared" si="28"/>
        <v/>
      </c>
      <c r="AR70" s="28" t="str">
        <f t="shared" si="29"/>
        <v/>
      </c>
      <c r="AS70" s="28" t="str">
        <f t="shared" si="30"/>
        <v/>
      </c>
      <c r="AT70" s="28">
        <f t="shared" si="31"/>
        <v>0</v>
      </c>
      <c r="AU70" s="28">
        <f t="shared" si="32"/>
        <v>0</v>
      </c>
      <c r="AV70" s="28">
        <f t="shared" si="33"/>
        <v>0</v>
      </c>
      <c r="AW70" s="28">
        <f t="shared" si="34"/>
        <v>0</v>
      </c>
      <c r="AX70" s="28"/>
      <c r="AY70" s="28"/>
      <c r="AZ70" s="28"/>
      <c r="BD70" s="57" t="str">
        <f t="shared" si="21"/>
        <v>canbeinvalid</v>
      </c>
      <c r="BE70" s="28"/>
      <c r="BG70" s="61"/>
      <c r="BH70" s="138" t="str">
        <f t="shared" si="22"/>
        <v/>
      </c>
      <c r="BI70" s="60"/>
      <c r="BJ70" s="138" t="str">
        <f t="shared" si="35"/>
        <v/>
      </c>
      <c r="BK70" s="47"/>
      <c r="BT70" s="172" t="str">
        <f t="shared" si="36"/>
        <v/>
      </c>
      <c r="BU70" s="172" t="str">
        <f t="shared" si="37"/>
        <v/>
      </c>
      <c r="BV70" s="172" t="str">
        <f t="shared" si="38"/>
        <v/>
      </c>
      <c r="BW70" s="172" t="str">
        <f t="shared" si="39"/>
        <v/>
      </c>
      <c r="BX70" s="172" t="str">
        <f t="shared" si="40"/>
        <v/>
      </c>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row>
    <row r="71" spans="1:164" x14ac:dyDescent="0.2">
      <c r="A71" s="14">
        <f t="shared" si="23"/>
        <v>38</v>
      </c>
      <c r="B71" s="281"/>
      <c r="C71" s="282"/>
      <c r="D71" s="283"/>
      <c r="E71" s="284"/>
      <c r="F71" s="285"/>
      <c r="G71" s="286"/>
      <c r="H71" s="283"/>
      <c r="I71" s="287"/>
      <c r="J71" s="287"/>
      <c r="K71" s="288"/>
      <c r="L71" s="289" t="str">
        <f t="shared" si="13"/>
        <v/>
      </c>
      <c r="M71" s="294"/>
      <c r="N71" s="289" t="str">
        <f t="shared" si="24"/>
        <v/>
      </c>
      <c r="O71" s="282"/>
      <c r="P71" s="291"/>
      <c r="Q71" s="292" t="str">
        <f t="shared" si="15"/>
        <v/>
      </c>
      <c r="R71" s="293"/>
      <c r="S71" s="292" t="str">
        <f t="shared" si="25"/>
        <v/>
      </c>
      <c r="T71" s="282"/>
      <c r="U71" s="291"/>
      <c r="V71" s="292" t="str">
        <f t="shared" si="17"/>
        <v/>
      </c>
      <c r="W71" s="293"/>
      <c r="X71" s="292" t="str">
        <f t="shared" si="26"/>
        <v/>
      </c>
      <c r="Y71" s="282"/>
      <c r="Z71" s="294"/>
      <c r="AA71" s="289" t="str">
        <f t="shared" si="19"/>
        <v/>
      </c>
      <c r="AB71" s="294"/>
      <c r="AC71" s="289" t="str">
        <f t="shared" si="27"/>
        <v/>
      </c>
      <c r="AD71" s="282"/>
      <c r="AE71" s="281"/>
      <c r="AF71" s="295"/>
      <c r="AG71" s="295"/>
      <c r="AH71" s="295"/>
      <c r="AI71" s="295"/>
      <c r="AJ71" s="295"/>
      <c r="AK71" s="295"/>
      <c r="AL71" s="295"/>
      <c r="AM71" s="282"/>
      <c r="AN71" s="17"/>
      <c r="AO71" s="141"/>
      <c r="AQ71" s="28" t="str">
        <f t="shared" si="28"/>
        <v/>
      </c>
      <c r="AR71" s="28" t="str">
        <f t="shared" si="29"/>
        <v/>
      </c>
      <c r="AS71" s="28" t="str">
        <f t="shared" si="30"/>
        <v/>
      </c>
      <c r="AT71" s="28">
        <f t="shared" si="31"/>
        <v>0</v>
      </c>
      <c r="AU71" s="28">
        <f t="shared" si="32"/>
        <v>0</v>
      </c>
      <c r="AV71" s="28">
        <f t="shared" si="33"/>
        <v>0</v>
      </c>
      <c r="AW71" s="28">
        <f t="shared" si="34"/>
        <v>0</v>
      </c>
      <c r="AX71" s="28"/>
      <c r="AY71" s="28"/>
      <c r="AZ71" s="28"/>
      <c r="BD71" s="57" t="str">
        <f t="shared" si="21"/>
        <v>canbeinvalid</v>
      </c>
      <c r="BE71" s="28"/>
      <c r="BG71" s="61"/>
      <c r="BH71" s="138" t="str">
        <f t="shared" si="22"/>
        <v/>
      </c>
      <c r="BI71" s="60"/>
      <c r="BJ71" s="138" t="str">
        <f t="shared" si="35"/>
        <v/>
      </c>
      <c r="BK71" s="47"/>
      <c r="BT71" s="172" t="str">
        <f t="shared" si="36"/>
        <v/>
      </c>
      <c r="BU71" s="172" t="str">
        <f t="shared" si="37"/>
        <v/>
      </c>
      <c r="BV71" s="172" t="str">
        <f t="shared" si="38"/>
        <v/>
      </c>
      <c r="BW71" s="172" t="str">
        <f t="shared" si="39"/>
        <v/>
      </c>
      <c r="BX71" s="172" t="str">
        <f t="shared" si="40"/>
        <v/>
      </c>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row>
    <row r="72" spans="1:164" x14ac:dyDescent="0.2">
      <c r="A72" s="14">
        <f t="shared" si="23"/>
        <v>39</v>
      </c>
      <c r="B72" s="281"/>
      <c r="C72" s="282"/>
      <c r="D72" s="283"/>
      <c r="E72" s="284"/>
      <c r="F72" s="285"/>
      <c r="G72" s="286"/>
      <c r="H72" s="283"/>
      <c r="I72" s="287"/>
      <c r="J72" s="287"/>
      <c r="K72" s="288"/>
      <c r="L72" s="289" t="str">
        <f t="shared" si="13"/>
        <v/>
      </c>
      <c r="M72" s="294"/>
      <c r="N72" s="289" t="str">
        <f t="shared" si="24"/>
        <v/>
      </c>
      <c r="O72" s="282"/>
      <c r="P72" s="291"/>
      <c r="Q72" s="292" t="str">
        <f t="shared" si="15"/>
        <v/>
      </c>
      <c r="R72" s="293"/>
      <c r="S72" s="292" t="str">
        <f t="shared" si="25"/>
        <v/>
      </c>
      <c r="T72" s="282"/>
      <c r="U72" s="291"/>
      <c r="V72" s="292" t="str">
        <f t="shared" si="17"/>
        <v/>
      </c>
      <c r="W72" s="293"/>
      <c r="X72" s="292" t="str">
        <f t="shared" si="26"/>
        <v/>
      </c>
      <c r="Y72" s="282"/>
      <c r="Z72" s="294"/>
      <c r="AA72" s="289" t="str">
        <f t="shared" si="19"/>
        <v/>
      </c>
      <c r="AB72" s="294"/>
      <c r="AC72" s="289" t="str">
        <f t="shared" si="27"/>
        <v/>
      </c>
      <c r="AD72" s="282"/>
      <c r="AE72" s="281"/>
      <c r="AF72" s="295"/>
      <c r="AG72" s="295"/>
      <c r="AH72" s="295"/>
      <c r="AI72" s="295"/>
      <c r="AJ72" s="295"/>
      <c r="AK72" s="295"/>
      <c r="AL72" s="295"/>
      <c r="AM72" s="282"/>
      <c r="AN72" s="17"/>
      <c r="AO72" s="141"/>
      <c r="AQ72" s="28" t="str">
        <f t="shared" si="28"/>
        <v/>
      </c>
      <c r="AR72" s="28" t="str">
        <f t="shared" si="29"/>
        <v/>
      </c>
      <c r="AS72" s="28" t="str">
        <f t="shared" si="30"/>
        <v/>
      </c>
      <c r="AT72" s="28">
        <f t="shared" si="31"/>
        <v>0</v>
      </c>
      <c r="AU72" s="28">
        <f t="shared" si="32"/>
        <v>0</v>
      </c>
      <c r="AV72" s="28">
        <f t="shared" si="33"/>
        <v>0</v>
      </c>
      <c r="AW72" s="28">
        <f t="shared" si="34"/>
        <v>0</v>
      </c>
      <c r="AX72" s="28"/>
      <c r="AY72" s="28"/>
      <c r="AZ72" s="28"/>
      <c r="BD72" s="57" t="str">
        <f t="shared" si="21"/>
        <v>canbeinvalid</v>
      </c>
      <c r="BE72" s="28"/>
      <c r="BG72" s="61"/>
      <c r="BH72" s="138" t="str">
        <f t="shared" si="22"/>
        <v/>
      </c>
      <c r="BI72" s="60"/>
      <c r="BJ72" s="138" t="str">
        <f t="shared" si="35"/>
        <v/>
      </c>
      <c r="BK72" s="47"/>
      <c r="BT72" s="172" t="str">
        <f t="shared" si="36"/>
        <v/>
      </c>
      <c r="BU72" s="172" t="str">
        <f t="shared" si="37"/>
        <v/>
      </c>
      <c r="BV72" s="172" t="str">
        <f t="shared" si="38"/>
        <v/>
      </c>
      <c r="BW72" s="172" t="str">
        <f t="shared" si="39"/>
        <v/>
      </c>
      <c r="BX72" s="172" t="str">
        <f t="shared" si="40"/>
        <v/>
      </c>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row>
    <row r="73" spans="1:164" x14ac:dyDescent="0.2">
      <c r="A73" s="14">
        <f t="shared" si="23"/>
        <v>40</v>
      </c>
      <c r="B73" s="281"/>
      <c r="C73" s="282"/>
      <c r="D73" s="283"/>
      <c r="E73" s="284"/>
      <c r="F73" s="285"/>
      <c r="G73" s="286"/>
      <c r="H73" s="283"/>
      <c r="I73" s="287"/>
      <c r="J73" s="287"/>
      <c r="K73" s="288"/>
      <c r="L73" s="289" t="str">
        <f t="shared" si="13"/>
        <v/>
      </c>
      <c r="M73" s="294"/>
      <c r="N73" s="289" t="str">
        <f t="shared" si="24"/>
        <v/>
      </c>
      <c r="O73" s="282"/>
      <c r="P73" s="291"/>
      <c r="Q73" s="292" t="str">
        <f t="shared" si="15"/>
        <v/>
      </c>
      <c r="R73" s="293"/>
      <c r="S73" s="292" t="str">
        <f t="shared" si="25"/>
        <v/>
      </c>
      <c r="T73" s="282"/>
      <c r="U73" s="291"/>
      <c r="V73" s="292" t="str">
        <f t="shared" si="17"/>
        <v/>
      </c>
      <c r="W73" s="293"/>
      <c r="X73" s="292" t="str">
        <f t="shared" si="26"/>
        <v/>
      </c>
      <c r="Y73" s="282"/>
      <c r="Z73" s="294"/>
      <c r="AA73" s="289" t="str">
        <f t="shared" si="19"/>
        <v/>
      </c>
      <c r="AB73" s="294"/>
      <c r="AC73" s="289" t="str">
        <f t="shared" si="27"/>
        <v/>
      </c>
      <c r="AD73" s="282"/>
      <c r="AE73" s="281"/>
      <c r="AF73" s="295"/>
      <c r="AG73" s="295"/>
      <c r="AH73" s="295"/>
      <c r="AI73" s="295"/>
      <c r="AJ73" s="295"/>
      <c r="AK73" s="295"/>
      <c r="AL73" s="295"/>
      <c r="AM73" s="282"/>
      <c r="AN73" s="17"/>
      <c r="AO73" s="141"/>
      <c r="AQ73" s="28" t="str">
        <f t="shared" si="28"/>
        <v/>
      </c>
      <c r="AR73" s="28" t="str">
        <f t="shared" si="29"/>
        <v/>
      </c>
      <c r="AS73" s="28" t="str">
        <f t="shared" si="30"/>
        <v/>
      </c>
      <c r="AT73" s="28">
        <f t="shared" si="31"/>
        <v>0</v>
      </c>
      <c r="AU73" s="28">
        <f t="shared" si="32"/>
        <v>0</v>
      </c>
      <c r="AV73" s="28">
        <f t="shared" si="33"/>
        <v>0</v>
      </c>
      <c r="AW73" s="28">
        <f t="shared" si="34"/>
        <v>0</v>
      </c>
      <c r="AX73" s="28"/>
      <c r="AY73" s="28"/>
      <c r="AZ73" s="28"/>
      <c r="BD73" s="57" t="str">
        <f t="shared" si="21"/>
        <v>canbeinvalid</v>
      </c>
      <c r="BE73" s="28"/>
      <c r="BG73" s="61"/>
      <c r="BH73" s="138" t="str">
        <f t="shared" si="22"/>
        <v/>
      </c>
      <c r="BI73" s="60"/>
      <c r="BJ73" s="138" t="str">
        <f t="shared" si="35"/>
        <v/>
      </c>
      <c r="BK73" s="47"/>
      <c r="BT73" s="172" t="str">
        <f t="shared" si="36"/>
        <v/>
      </c>
      <c r="BU73" s="172" t="str">
        <f t="shared" si="37"/>
        <v/>
      </c>
      <c r="BV73" s="172" t="str">
        <f t="shared" si="38"/>
        <v/>
      </c>
      <c r="BW73" s="172" t="str">
        <f t="shared" si="39"/>
        <v/>
      </c>
      <c r="BX73" s="172" t="str">
        <f t="shared" si="40"/>
        <v/>
      </c>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row>
    <row r="74" spans="1:164" x14ac:dyDescent="0.2">
      <c r="A74" s="14">
        <f t="shared" si="23"/>
        <v>41</v>
      </c>
      <c r="B74" s="281"/>
      <c r="C74" s="282"/>
      <c r="D74" s="283"/>
      <c r="E74" s="284"/>
      <c r="F74" s="285"/>
      <c r="G74" s="286"/>
      <c r="H74" s="283"/>
      <c r="I74" s="287"/>
      <c r="J74" s="287"/>
      <c r="K74" s="288"/>
      <c r="L74" s="289" t="str">
        <f t="shared" si="13"/>
        <v/>
      </c>
      <c r="M74" s="290"/>
      <c r="N74" s="289" t="str">
        <f>IF(AND(M74&lt;&gt;"",M$29&lt;&gt;""),IF(N$29="Additive",ROUND(M74+M$29,2),ROUND(M74*M$29,2)),"")</f>
        <v/>
      </c>
      <c r="O74" s="282"/>
      <c r="P74" s="291"/>
      <c r="Q74" s="292" t="str">
        <f t="shared" si="15"/>
        <v/>
      </c>
      <c r="R74" s="293"/>
      <c r="S74" s="292" t="str">
        <f>IF(AND(R74&lt;&gt;"",R$29&lt;&gt;""),IF(S$29="Additive",ROUND(R74+R$29,3),ROUND(R74*R$29,3)),"")</f>
        <v/>
      </c>
      <c r="T74" s="282"/>
      <c r="U74" s="291"/>
      <c r="V74" s="292" t="str">
        <f t="shared" si="17"/>
        <v/>
      </c>
      <c r="W74" s="293"/>
      <c r="X74" s="292" t="str">
        <f>IF(AND(W74&lt;&gt;"",W$29&lt;&gt;""),IF(X$29="Additive",ROUND(W74+W$29,3),ROUND(W74*W$29,3)),"")</f>
        <v/>
      </c>
      <c r="Y74" s="282"/>
      <c r="Z74" s="294"/>
      <c r="AA74" s="289" t="str">
        <f t="shared" si="19"/>
        <v/>
      </c>
      <c r="AB74" s="294"/>
      <c r="AC74" s="289" t="str">
        <f>IF(AND(AB74&lt;&gt;"",AB$29&lt;&gt;""),IF(AC$29="Additive",ROUND(AB74+AB$29,2),ROUND(AB74*AB$29,2)),"")</f>
        <v/>
      </c>
      <c r="AD74" s="282"/>
      <c r="AE74" s="281"/>
      <c r="AF74" s="295"/>
      <c r="AG74" s="295"/>
      <c r="AH74" s="295"/>
      <c r="AI74" s="295"/>
      <c r="AJ74" s="295"/>
      <c r="AK74" s="295"/>
      <c r="AL74" s="295"/>
      <c r="AM74" s="282"/>
      <c r="AN74" s="17"/>
      <c r="AO74" s="141"/>
      <c r="AQ74" s="28" t="str">
        <f t="shared" si="28"/>
        <v/>
      </c>
      <c r="AR74" s="28" t="str">
        <f t="shared" si="29"/>
        <v/>
      </c>
      <c r="AS74" s="28" t="str">
        <f t="shared" si="30"/>
        <v/>
      </c>
      <c r="AT74" s="28">
        <f t="shared" si="31"/>
        <v>0</v>
      </c>
      <c r="AU74" s="28">
        <f t="shared" si="32"/>
        <v>0</v>
      </c>
      <c r="AV74" s="28">
        <f t="shared" si="33"/>
        <v>0</v>
      </c>
      <c r="AW74" s="28">
        <f t="shared" si="34"/>
        <v>0</v>
      </c>
      <c r="AX74" s="28"/>
      <c r="AY74" s="28"/>
      <c r="AZ74" s="28"/>
      <c r="BD74" s="57" t="str">
        <f t="shared" si="21"/>
        <v>canbeinvalid</v>
      </c>
      <c r="BE74" s="28"/>
      <c r="BG74" s="61"/>
      <c r="BH74" s="138" t="str">
        <f t="shared" si="22"/>
        <v/>
      </c>
      <c r="BI74" s="60"/>
      <c r="BJ74" s="138" t="str">
        <f t="shared" si="35"/>
        <v/>
      </c>
      <c r="BK74" s="47"/>
      <c r="BT74" s="172" t="str">
        <f t="shared" si="36"/>
        <v/>
      </c>
      <c r="BU74" s="172" t="str">
        <f t="shared" si="37"/>
        <v/>
      </c>
      <c r="BV74" s="172" t="str">
        <f t="shared" si="38"/>
        <v/>
      </c>
      <c r="BW74" s="172" t="str">
        <f t="shared" si="39"/>
        <v/>
      </c>
      <c r="BX74" s="172" t="str">
        <f t="shared" si="40"/>
        <v/>
      </c>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row>
    <row r="75" spans="1:164" x14ac:dyDescent="0.2">
      <c r="A75" s="14">
        <f t="shared" si="23"/>
        <v>42</v>
      </c>
      <c r="B75" s="281"/>
      <c r="C75" s="282"/>
      <c r="D75" s="283"/>
      <c r="E75" s="284"/>
      <c r="F75" s="285"/>
      <c r="G75" s="286"/>
      <c r="H75" s="283"/>
      <c r="I75" s="287"/>
      <c r="J75" s="287"/>
      <c r="K75" s="288"/>
      <c r="L75" s="289" t="str">
        <f t="shared" si="13"/>
        <v/>
      </c>
      <c r="M75" s="290"/>
      <c r="N75" s="289" t="str">
        <f t="shared" ref="N75:N93" si="41">IF(AND(M75&lt;&gt;"",M$29&lt;&gt;""),IF(N$29="Additive",ROUND(M75+M$29,2),ROUND(M75*M$29,2)),"")</f>
        <v/>
      </c>
      <c r="O75" s="282"/>
      <c r="P75" s="291"/>
      <c r="Q75" s="292" t="str">
        <f t="shared" si="15"/>
        <v/>
      </c>
      <c r="R75" s="293"/>
      <c r="S75" s="292" t="str">
        <f t="shared" ref="S75:S93" si="42">IF(AND(R75&lt;&gt;"",R$29&lt;&gt;""),IF(S$29="Additive",ROUND(R75+R$29,3),ROUND(R75*R$29,3)),"")</f>
        <v/>
      </c>
      <c r="T75" s="282"/>
      <c r="U75" s="291"/>
      <c r="V75" s="292" t="str">
        <f t="shared" si="17"/>
        <v/>
      </c>
      <c r="W75" s="293"/>
      <c r="X75" s="292" t="str">
        <f t="shared" ref="X75:X93" si="43">IF(AND(W75&lt;&gt;"",W$29&lt;&gt;""),IF(X$29="Additive",ROUND(W75+W$29,3),ROUND(W75*W$29,3)),"")</f>
        <v/>
      </c>
      <c r="Y75" s="282"/>
      <c r="Z75" s="294"/>
      <c r="AA75" s="289" t="str">
        <f t="shared" si="19"/>
        <v/>
      </c>
      <c r="AB75" s="294"/>
      <c r="AC75" s="289" t="str">
        <f t="shared" ref="AC75:AC93" si="44">IF(AND(AB75&lt;&gt;"",AB$29&lt;&gt;""),IF(AC$29="Additive",ROUND(AB75+AB$29,2),ROUND(AB75*AB$29,2)),"")</f>
        <v/>
      </c>
      <c r="AD75" s="282"/>
      <c r="AE75" s="281"/>
      <c r="AF75" s="295"/>
      <c r="AG75" s="295"/>
      <c r="AH75" s="295"/>
      <c r="AI75" s="295"/>
      <c r="AJ75" s="295"/>
      <c r="AK75" s="295"/>
      <c r="AL75" s="295"/>
      <c r="AM75" s="282"/>
      <c r="AN75" s="17"/>
      <c r="AO75" s="141"/>
      <c r="AQ75" s="28" t="str">
        <f t="shared" si="28"/>
        <v/>
      </c>
      <c r="AR75" s="28" t="str">
        <f t="shared" si="29"/>
        <v/>
      </c>
      <c r="AS75" s="28" t="str">
        <f t="shared" si="30"/>
        <v/>
      </c>
      <c r="AT75" s="28">
        <f t="shared" si="31"/>
        <v>0</v>
      </c>
      <c r="AU75" s="28">
        <f t="shared" si="32"/>
        <v>0</v>
      </c>
      <c r="AV75" s="28">
        <f t="shared" si="33"/>
        <v>0</v>
      </c>
      <c r="AW75" s="28">
        <f t="shared" si="34"/>
        <v>0</v>
      </c>
      <c r="AX75" s="28"/>
      <c r="AY75" s="28"/>
      <c r="AZ75" s="28"/>
      <c r="BD75" s="57" t="str">
        <f t="shared" si="21"/>
        <v>canbeinvalid</v>
      </c>
      <c r="BE75" s="56"/>
      <c r="BG75" s="61"/>
      <c r="BH75" s="138" t="str">
        <f t="shared" si="22"/>
        <v/>
      </c>
      <c r="BI75" s="60"/>
      <c r="BJ75" s="138" t="str">
        <f t="shared" si="35"/>
        <v/>
      </c>
      <c r="BK75" s="47"/>
      <c r="BT75" s="172" t="str">
        <f t="shared" si="36"/>
        <v/>
      </c>
      <c r="BU75" s="172" t="str">
        <f t="shared" si="37"/>
        <v/>
      </c>
      <c r="BV75" s="172" t="str">
        <f t="shared" si="38"/>
        <v/>
      </c>
      <c r="BW75" s="172" t="str">
        <f t="shared" si="39"/>
        <v/>
      </c>
      <c r="BX75" s="172" t="str">
        <f t="shared" si="40"/>
        <v/>
      </c>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row>
    <row r="76" spans="1:164" x14ac:dyDescent="0.2">
      <c r="A76" s="14">
        <f t="shared" si="23"/>
        <v>43</v>
      </c>
      <c r="B76" s="281"/>
      <c r="C76" s="282"/>
      <c r="D76" s="283"/>
      <c r="E76" s="284"/>
      <c r="F76" s="285"/>
      <c r="G76" s="286"/>
      <c r="H76" s="283"/>
      <c r="I76" s="287"/>
      <c r="J76" s="287"/>
      <c r="K76" s="288"/>
      <c r="L76" s="289" t="str">
        <f t="shared" si="13"/>
        <v/>
      </c>
      <c r="M76" s="290"/>
      <c r="N76" s="289" t="str">
        <f t="shared" si="41"/>
        <v/>
      </c>
      <c r="O76" s="282"/>
      <c r="P76" s="291"/>
      <c r="Q76" s="292" t="str">
        <f t="shared" si="15"/>
        <v/>
      </c>
      <c r="R76" s="293"/>
      <c r="S76" s="292" t="str">
        <f t="shared" si="42"/>
        <v/>
      </c>
      <c r="T76" s="282"/>
      <c r="U76" s="291"/>
      <c r="V76" s="292" t="str">
        <f t="shared" si="17"/>
        <v/>
      </c>
      <c r="W76" s="293"/>
      <c r="X76" s="292" t="str">
        <f t="shared" si="43"/>
        <v/>
      </c>
      <c r="Y76" s="282"/>
      <c r="Z76" s="294"/>
      <c r="AA76" s="289" t="str">
        <f t="shared" si="19"/>
        <v/>
      </c>
      <c r="AB76" s="294"/>
      <c r="AC76" s="289" t="str">
        <f t="shared" si="44"/>
        <v/>
      </c>
      <c r="AD76" s="282"/>
      <c r="AE76" s="281"/>
      <c r="AF76" s="295"/>
      <c r="AG76" s="295"/>
      <c r="AH76" s="295"/>
      <c r="AI76" s="295"/>
      <c r="AJ76" s="295"/>
      <c r="AK76" s="295"/>
      <c r="AL76" s="295"/>
      <c r="AM76" s="282"/>
      <c r="AN76" s="17"/>
      <c r="AO76" s="141"/>
      <c r="AQ76" s="28" t="str">
        <f t="shared" si="28"/>
        <v/>
      </c>
      <c r="AR76" s="28" t="str">
        <f t="shared" si="29"/>
        <v/>
      </c>
      <c r="AS76" s="28" t="str">
        <f t="shared" si="30"/>
        <v/>
      </c>
      <c r="AT76" s="28">
        <f t="shared" si="31"/>
        <v>0</v>
      </c>
      <c r="AU76" s="28">
        <f t="shared" si="32"/>
        <v>0</v>
      </c>
      <c r="AV76" s="28">
        <f t="shared" si="33"/>
        <v>0</v>
      </c>
      <c r="AW76" s="28">
        <f t="shared" si="34"/>
        <v>0</v>
      </c>
      <c r="AX76" s="28"/>
      <c r="AY76" s="28"/>
      <c r="AZ76" s="28"/>
      <c r="BD76" s="57" t="str">
        <f t="shared" si="21"/>
        <v>canbeinvalid</v>
      </c>
      <c r="BE76" s="56"/>
      <c r="BG76" s="61"/>
      <c r="BH76" s="138" t="str">
        <f t="shared" si="22"/>
        <v/>
      </c>
      <c r="BI76" s="60"/>
      <c r="BJ76" s="138" t="str">
        <f t="shared" si="35"/>
        <v/>
      </c>
      <c r="BK76" s="47"/>
      <c r="BT76" s="172" t="str">
        <f t="shared" si="36"/>
        <v/>
      </c>
      <c r="BU76" s="172" t="str">
        <f t="shared" si="37"/>
        <v/>
      </c>
      <c r="BV76" s="172" t="str">
        <f t="shared" si="38"/>
        <v/>
      </c>
      <c r="BW76" s="172" t="str">
        <f t="shared" si="39"/>
        <v/>
      </c>
      <c r="BX76" s="172" t="str">
        <f t="shared" si="40"/>
        <v/>
      </c>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row>
    <row r="77" spans="1:164" x14ac:dyDescent="0.2">
      <c r="A77" s="14">
        <f t="shared" si="23"/>
        <v>44</v>
      </c>
      <c r="B77" s="281"/>
      <c r="C77" s="282"/>
      <c r="D77" s="283"/>
      <c r="E77" s="284"/>
      <c r="F77" s="285"/>
      <c r="G77" s="286"/>
      <c r="H77" s="283"/>
      <c r="I77" s="287"/>
      <c r="J77" s="287"/>
      <c r="K77" s="288"/>
      <c r="L77" s="289" t="str">
        <f t="shared" si="13"/>
        <v/>
      </c>
      <c r="M77" s="290"/>
      <c r="N77" s="289" t="str">
        <f t="shared" si="41"/>
        <v/>
      </c>
      <c r="O77" s="282"/>
      <c r="P77" s="291"/>
      <c r="Q77" s="292" t="str">
        <f t="shared" si="15"/>
        <v/>
      </c>
      <c r="R77" s="293"/>
      <c r="S77" s="292" t="str">
        <f t="shared" si="42"/>
        <v/>
      </c>
      <c r="T77" s="282"/>
      <c r="U77" s="291"/>
      <c r="V77" s="292" t="str">
        <f t="shared" si="17"/>
        <v/>
      </c>
      <c r="W77" s="293"/>
      <c r="X77" s="292" t="str">
        <f t="shared" si="43"/>
        <v/>
      </c>
      <c r="Y77" s="282"/>
      <c r="Z77" s="294"/>
      <c r="AA77" s="289" t="str">
        <f t="shared" si="19"/>
        <v/>
      </c>
      <c r="AB77" s="294"/>
      <c r="AC77" s="289" t="str">
        <f t="shared" si="44"/>
        <v/>
      </c>
      <c r="AD77" s="282"/>
      <c r="AE77" s="281"/>
      <c r="AF77" s="295"/>
      <c r="AG77" s="295"/>
      <c r="AH77" s="295"/>
      <c r="AI77" s="295"/>
      <c r="AJ77" s="295"/>
      <c r="AK77" s="295"/>
      <c r="AL77" s="295"/>
      <c r="AM77" s="282"/>
      <c r="AN77" s="17"/>
      <c r="AO77" s="141"/>
      <c r="AQ77" s="28" t="str">
        <f t="shared" si="28"/>
        <v/>
      </c>
      <c r="AR77" s="28" t="str">
        <f t="shared" si="29"/>
        <v/>
      </c>
      <c r="AS77" s="28" t="str">
        <f t="shared" si="30"/>
        <v/>
      </c>
      <c r="AT77" s="28">
        <f t="shared" si="31"/>
        <v>0</v>
      </c>
      <c r="AU77" s="28">
        <f t="shared" si="32"/>
        <v>0</v>
      </c>
      <c r="AV77" s="28">
        <f t="shared" si="33"/>
        <v>0</v>
      </c>
      <c r="AW77" s="28">
        <f t="shared" si="34"/>
        <v>0</v>
      </c>
      <c r="AX77" s="28"/>
      <c r="AY77" s="28"/>
      <c r="AZ77" s="28"/>
      <c r="BD77" s="57" t="str">
        <f t="shared" si="21"/>
        <v>canbeinvalid</v>
      </c>
      <c r="BE77" s="28"/>
      <c r="BG77" s="61"/>
      <c r="BH77" s="138" t="str">
        <f t="shared" si="22"/>
        <v/>
      </c>
      <c r="BI77" s="60"/>
      <c r="BJ77" s="138" t="str">
        <f t="shared" si="35"/>
        <v/>
      </c>
      <c r="BK77" s="47"/>
      <c r="BT77" s="172" t="str">
        <f t="shared" si="36"/>
        <v/>
      </c>
      <c r="BU77" s="172" t="str">
        <f t="shared" si="37"/>
        <v/>
      </c>
      <c r="BV77" s="172" t="str">
        <f t="shared" si="38"/>
        <v/>
      </c>
      <c r="BW77" s="172" t="str">
        <f t="shared" si="39"/>
        <v/>
      </c>
      <c r="BX77" s="172" t="str">
        <f t="shared" si="40"/>
        <v/>
      </c>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row>
    <row r="78" spans="1:164" x14ac:dyDescent="0.2">
      <c r="A78" s="14">
        <f t="shared" si="23"/>
        <v>45</v>
      </c>
      <c r="B78" s="281"/>
      <c r="C78" s="282"/>
      <c r="D78" s="283"/>
      <c r="E78" s="284"/>
      <c r="F78" s="285"/>
      <c r="G78" s="286"/>
      <c r="H78" s="283"/>
      <c r="I78" s="287"/>
      <c r="J78" s="287"/>
      <c r="K78" s="288"/>
      <c r="L78" s="289" t="str">
        <f t="shared" si="13"/>
        <v/>
      </c>
      <c r="M78" s="290"/>
      <c r="N78" s="289" t="str">
        <f t="shared" si="41"/>
        <v/>
      </c>
      <c r="O78" s="282"/>
      <c r="P78" s="291"/>
      <c r="Q78" s="292" t="str">
        <f t="shared" si="15"/>
        <v/>
      </c>
      <c r="R78" s="293"/>
      <c r="S78" s="292" t="str">
        <f t="shared" si="42"/>
        <v/>
      </c>
      <c r="T78" s="282"/>
      <c r="U78" s="291"/>
      <c r="V78" s="292" t="str">
        <f t="shared" si="17"/>
        <v/>
      </c>
      <c r="W78" s="293"/>
      <c r="X78" s="292" t="str">
        <f t="shared" si="43"/>
        <v/>
      </c>
      <c r="Y78" s="282"/>
      <c r="Z78" s="294"/>
      <c r="AA78" s="289" t="str">
        <f t="shared" si="19"/>
        <v/>
      </c>
      <c r="AB78" s="294"/>
      <c r="AC78" s="289" t="str">
        <f t="shared" si="44"/>
        <v/>
      </c>
      <c r="AD78" s="282"/>
      <c r="AE78" s="281"/>
      <c r="AF78" s="295"/>
      <c r="AG78" s="295"/>
      <c r="AH78" s="295"/>
      <c r="AI78" s="295"/>
      <c r="AJ78" s="295"/>
      <c r="AK78" s="295"/>
      <c r="AL78" s="295"/>
      <c r="AM78" s="282"/>
      <c r="AN78" s="17"/>
      <c r="AO78" s="141"/>
      <c r="AQ78" s="28" t="str">
        <f t="shared" si="28"/>
        <v/>
      </c>
      <c r="AR78" s="28" t="str">
        <f t="shared" si="29"/>
        <v/>
      </c>
      <c r="AS78" s="28" t="str">
        <f t="shared" si="30"/>
        <v/>
      </c>
      <c r="AT78" s="28">
        <f t="shared" si="31"/>
        <v>0</v>
      </c>
      <c r="AU78" s="28">
        <f t="shared" si="32"/>
        <v>0</v>
      </c>
      <c r="AV78" s="28">
        <f t="shared" si="33"/>
        <v>0</v>
      </c>
      <c r="AW78" s="28">
        <f t="shared" si="34"/>
        <v>0</v>
      </c>
      <c r="AX78" s="28"/>
      <c r="AY78" s="28"/>
      <c r="AZ78" s="28"/>
      <c r="BD78" s="57" t="str">
        <f t="shared" si="21"/>
        <v>canbeinvalid</v>
      </c>
      <c r="BE78" s="28"/>
      <c r="BG78" s="61"/>
      <c r="BH78" s="138" t="str">
        <f t="shared" si="22"/>
        <v/>
      </c>
      <c r="BI78" s="60"/>
      <c r="BJ78" s="138" t="str">
        <f t="shared" si="35"/>
        <v/>
      </c>
      <c r="BK78" s="47"/>
      <c r="BT78" s="172" t="str">
        <f t="shared" si="36"/>
        <v/>
      </c>
      <c r="BU78" s="172" t="str">
        <f t="shared" si="37"/>
        <v/>
      </c>
      <c r="BV78" s="172" t="str">
        <f t="shared" si="38"/>
        <v/>
      </c>
      <c r="BW78" s="172" t="str">
        <f t="shared" si="39"/>
        <v/>
      </c>
      <c r="BX78" s="172" t="str">
        <f t="shared" si="40"/>
        <v/>
      </c>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row>
    <row r="79" spans="1:164" x14ac:dyDescent="0.2">
      <c r="A79" s="14">
        <f t="shared" si="23"/>
        <v>46</v>
      </c>
      <c r="B79" s="281"/>
      <c r="C79" s="282"/>
      <c r="D79" s="283"/>
      <c r="E79" s="284"/>
      <c r="F79" s="285"/>
      <c r="G79" s="286"/>
      <c r="H79" s="283"/>
      <c r="I79" s="287"/>
      <c r="J79" s="287"/>
      <c r="K79" s="288"/>
      <c r="L79" s="289" t="str">
        <f t="shared" si="13"/>
        <v/>
      </c>
      <c r="M79" s="290"/>
      <c r="N79" s="289" t="str">
        <f t="shared" si="41"/>
        <v/>
      </c>
      <c r="O79" s="282"/>
      <c r="P79" s="291"/>
      <c r="Q79" s="292" t="str">
        <f t="shared" si="15"/>
        <v/>
      </c>
      <c r="R79" s="293"/>
      <c r="S79" s="292" t="str">
        <f t="shared" si="42"/>
        <v/>
      </c>
      <c r="T79" s="282"/>
      <c r="U79" s="291"/>
      <c r="V79" s="292" t="str">
        <f t="shared" si="17"/>
        <v/>
      </c>
      <c r="W79" s="293"/>
      <c r="X79" s="292" t="str">
        <f t="shared" si="43"/>
        <v/>
      </c>
      <c r="Y79" s="282"/>
      <c r="Z79" s="294"/>
      <c r="AA79" s="289" t="str">
        <f t="shared" si="19"/>
        <v/>
      </c>
      <c r="AB79" s="294"/>
      <c r="AC79" s="289" t="str">
        <f t="shared" si="44"/>
        <v/>
      </c>
      <c r="AD79" s="282"/>
      <c r="AE79" s="281"/>
      <c r="AF79" s="295"/>
      <c r="AG79" s="295"/>
      <c r="AH79" s="295"/>
      <c r="AI79" s="295"/>
      <c r="AJ79" s="295"/>
      <c r="AK79" s="295"/>
      <c r="AL79" s="295"/>
      <c r="AM79" s="282"/>
      <c r="AN79" s="17"/>
      <c r="AO79" s="141"/>
      <c r="AQ79" s="28" t="str">
        <f t="shared" si="28"/>
        <v/>
      </c>
      <c r="AR79" s="28" t="str">
        <f t="shared" si="29"/>
        <v/>
      </c>
      <c r="AS79" s="28" t="str">
        <f t="shared" si="30"/>
        <v/>
      </c>
      <c r="AT79" s="28">
        <f t="shared" si="31"/>
        <v>0</v>
      </c>
      <c r="AU79" s="28">
        <f t="shared" si="32"/>
        <v>0</v>
      </c>
      <c r="AV79" s="28">
        <f t="shared" si="33"/>
        <v>0</v>
      </c>
      <c r="AW79" s="28">
        <f t="shared" si="34"/>
        <v>0</v>
      </c>
      <c r="AX79" s="28"/>
      <c r="AY79" s="28"/>
      <c r="AZ79" s="28"/>
      <c r="BD79" s="57" t="str">
        <f t="shared" si="21"/>
        <v>canbeinvalid</v>
      </c>
      <c r="BE79" s="28"/>
      <c r="BG79" s="61"/>
      <c r="BH79" s="138" t="str">
        <f t="shared" si="22"/>
        <v/>
      </c>
      <c r="BI79" s="60"/>
      <c r="BJ79" s="138" t="str">
        <f t="shared" si="35"/>
        <v/>
      </c>
      <c r="BK79" s="47"/>
      <c r="BT79" s="172" t="str">
        <f t="shared" si="36"/>
        <v/>
      </c>
      <c r="BU79" s="172" t="str">
        <f t="shared" si="37"/>
        <v/>
      </c>
      <c r="BV79" s="172" t="str">
        <f t="shared" si="38"/>
        <v/>
      </c>
      <c r="BW79" s="172" t="str">
        <f t="shared" si="39"/>
        <v/>
      </c>
      <c r="BX79" s="172" t="str">
        <f t="shared" si="40"/>
        <v/>
      </c>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row>
    <row r="80" spans="1:164" x14ac:dyDescent="0.2">
      <c r="A80" s="14">
        <f t="shared" si="23"/>
        <v>47</v>
      </c>
      <c r="B80" s="281"/>
      <c r="C80" s="282"/>
      <c r="D80" s="283"/>
      <c r="E80" s="284"/>
      <c r="F80" s="285"/>
      <c r="G80" s="286"/>
      <c r="H80" s="283"/>
      <c r="I80" s="287"/>
      <c r="J80" s="287"/>
      <c r="K80" s="288"/>
      <c r="L80" s="289" t="str">
        <f t="shared" si="13"/>
        <v/>
      </c>
      <c r="M80" s="294"/>
      <c r="N80" s="289" t="str">
        <f t="shared" si="41"/>
        <v/>
      </c>
      <c r="O80" s="282"/>
      <c r="P80" s="291"/>
      <c r="Q80" s="292" t="str">
        <f t="shared" si="15"/>
        <v/>
      </c>
      <c r="R80" s="293"/>
      <c r="S80" s="292" t="str">
        <f t="shared" si="42"/>
        <v/>
      </c>
      <c r="T80" s="282"/>
      <c r="U80" s="291"/>
      <c r="V80" s="292" t="str">
        <f t="shared" si="17"/>
        <v/>
      </c>
      <c r="W80" s="293"/>
      <c r="X80" s="292" t="str">
        <f t="shared" si="43"/>
        <v/>
      </c>
      <c r="Y80" s="282"/>
      <c r="Z80" s="294"/>
      <c r="AA80" s="289" t="str">
        <f t="shared" si="19"/>
        <v/>
      </c>
      <c r="AB80" s="294"/>
      <c r="AC80" s="289" t="str">
        <f t="shared" si="44"/>
        <v/>
      </c>
      <c r="AD80" s="282"/>
      <c r="AE80" s="281"/>
      <c r="AF80" s="295"/>
      <c r="AG80" s="295"/>
      <c r="AH80" s="295"/>
      <c r="AI80" s="295"/>
      <c r="AJ80" s="295"/>
      <c r="AK80" s="295"/>
      <c r="AL80" s="295"/>
      <c r="AM80" s="282"/>
      <c r="AN80" s="17"/>
      <c r="AO80" s="141"/>
      <c r="AQ80" s="28" t="str">
        <f t="shared" si="28"/>
        <v/>
      </c>
      <c r="AR80" s="28" t="str">
        <f t="shared" si="29"/>
        <v/>
      </c>
      <c r="AS80" s="28" t="str">
        <f t="shared" si="30"/>
        <v/>
      </c>
      <c r="AT80" s="28">
        <f t="shared" si="31"/>
        <v>0</v>
      </c>
      <c r="AU80" s="28">
        <f t="shared" si="32"/>
        <v>0</v>
      </c>
      <c r="AV80" s="28">
        <f t="shared" si="33"/>
        <v>0</v>
      </c>
      <c r="AW80" s="28">
        <f t="shared" si="34"/>
        <v>0</v>
      </c>
      <c r="AX80" s="28"/>
      <c r="AY80" s="28"/>
      <c r="AZ80" s="28"/>
      <c r="BD80" s="57" t="str">
        <f t="shared" si="21"/>
        <v>canbeinvalid</v>
      </c>
      <c r="BE80" s="28"/>
      <c r="BG80" s="61"/>
      <c r="BH80" s="138" t="str">
        <f t="shared" si="22"/>
        <v/>
      </c>
      <c r="BI80" s="60"/>
      <c r="BJ80" s="138" t="str">
        <f t="shared" si="35"/>
        <v/>
      </c>
      <c r="BK80" s="47"/>
      <c r="BT80" s="172" t="str">
        <f t="shared" si="36"/>
        <v/>
      </c>
      <c r="BU80" s="172" t="str">
        <f t="shared" si="37"/>
        <v/>
      </c>
      <c r="BV80" s="172" t="str">
        <f t="shared" si="38"/>
        <v/>
      </c>
      <c r="BW80" s="172" t="str">
        <f t="shared" si="39"/>
        <v/>
      </c>
      <c r="BX80" s="172" t="str">
        <f t="shared" si="40"/>
        <v/>
      </c>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row>
    <row r="81" spans="1:164" x14ac:dyDescent="0.2">
      <c r="A81" s="14">
        <f t="shared" si="23"/>
        <v>48</v>
      </c>
      <c r="B81" s="281"/>
      <c r="C81" s="282"/>
      <c r="D81" s="283"/>
      <c r="E81" s="284"/>
      <c r="F81" s="285"/>
      <c r="G81" s="286"/>
      <c r="H81" s="283"/>
      <c r="I81" s="287"/>
      <c r="J81" s="287"/>
      <c r="K81" s="288"/>
      <c r="L81" s="289" t="str">
        <f t="shared" si="13"/>
        <v/>
      </c>
      <c r="M81" s="294"/>
      <c r="N81" s="289" t="str">
        <f t="shared" si="41"/>
        <v/>
      </c>
      <c r="O81" s="282"/>
      <c r="P81" s="291"/>
      <c r="Q81" s="292" t="str">
        <f t="shared" si="15"/>
        <v/>
      </c>
      <c r="R81" s="293"/>
      <c r="S81" s="292" t="str">
        <f t="shared" si="42"/>
        <v/>
      </c>
      <c r="T81" s="282"/>
      <c r="U81" s="291"/>
      <c r="V81" s="292" t="str">
        <f t="shared" si="17"/>
        <v/>
      </c>
      <c r="W81" s="293"/>
      <c r="X81" s="292" t="str">
        <f t="shared" si="43"/>
        <v/>
      </c>
      <c r="Y81" s="282"/>
      <c r="Z81" s="294"/>
      <c r="AA81" s="289" t="str">
        <f t="shared" si="19"/>
        <v/>
      </c>
      <c r="AB81" s="294"/>
      <c r="AC81" s="289" t="str">
        <f t="shared" si="44"/>
        <v/>
      </c>
      <c r="AD81" s="282"/>
      <c r="AE81" s="281"/>
      <c r="AF81" s="295"/>
      <c r="AG81" s="295"/>
      <c r="AH81" s="295"/>
      <c r="AI81" s="295"/>
      <c r="AJ81" s="295"/>
      <c r="AK81" s="295"/>
      <c r="AL81" s="295"/>
      <c r="AM81" s="282"/>
      <c r="AN81" s="17"/>
      <c r="AO81" s="141"/>
      <c r="AQ81" s="28" t="str">
        <f t="shared" si="28"/>
        <v/>
      </c>
      <c r="AR81" s="28" t="str">
        <f t="shared" si="29"/>
        <v/>
      </c>
      <c r="AS81" s="28" t="str">
        <f t="shared" si="30"/>
        <v/>
      </c>
      <c r="AT81" s="28">
        <f t="shared" si="31"/>
        <v>0</v>
      </c>
      <c r="AU81" s="28">
        <f t="shared" si="32"/>
        <v>0</v>
      </c>
      <c r="AV81" s="28">
        <f t="shared" si="33"/>
        <v>0</v>
      </c>
      <c r="AW81" s="28">
        <f t="shared" si="34"/>
        <v>0</v>
      </c>
      <c r="AX81" s="28"/>
      <c r="AY81" s="28"/>
      <c r="AZ81" s="28"/>
      <c r="BD81" s="57" t="str">
        <f t="shared" si="21"/>
        <v>canbeinvalid</v>
      </c>
      <c r="BE81" s="28"/>
      <c r="BG81" s="61"/>
      <c r="BH81" s="138" t="str">
        <f t="shared" si="22"/>
        <v/>
      </c>
      <c r="BI81" s="60"/>
      <c r="BJ81" s="138" t="str">
        <f t="shared" si="35"/>
        <v/>
      </c>
      <c r="BK81" s="47"/>
      <c r="BT81" s="172" t="str">
        <f t="shared" si="36"/>
        <v/>
      </c>
      <c r="BU81" s="172" t="str">
        <f t="shared" si="37"/>
        <v/>
      </c>
      <c r="BV81" s="172" t="str">
        <f t="shared" si="38"/>
        <v/>
      </c>
      <c r="BW81" s="172" t="str">
        <f t="shared" si="39"/>
        <v/>
      </c>
      <c r="BX81" s="172" t="str">
        <f t="shared" si="40"/>
        <v/>
      </c>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row>
    <row r="82" spans="1:164" x14ac:dyDescent="0.2">
      <c r="A82" s="14">
        <f>A81+1</f>
        <v>49</v>
      </c>
      <c r="B82" s="281"/>
      <c r="C82" s="282"/>
      <c r="D82" s="283"/>
      <c r="E82" s="284"/>
      <c r="F82" s="285"/>
      <c r="G82" s="286"/>
      <c r="H82" s="283"/>
      <c r="I82" s="287"/>
      <c r="J82" s="287"/>
      <c r="K82" s="288"/>
      <c r="L82" s="289" t="str">
        <f t="shared" si="13"/>
        <v/>
      </c>
      <c r="M82" s="294"/>
      <c r="N82" s="289" t="str">
        <f t="shared" si="41"/>
        <v/>
      </c>
      <c r="O82" s="282"/>
      <c r="P82" s="291"/>
      <c r="Q82" s="292" t="str">
        <f t="shared" si="15"/>
        <v/>
      </c>
      <c r="R82" s="293"/>
      <c r="S82" s="292" t="str">
        <f t="shared" si="42"/>
        <v/>
      </c>
      <c r="T82" s="282"/>
      <c r="U82" s="291"/>
      <c r="V82" s="292" t="str">
        <f t="shared" si="17"/>
        <v/>
      </c>
      <c r="W82" s="293"/>
      <c r="X82" s="292" t="str">
        <f t="shared" si="43"/>
        <v/>
      </c>
      <c r="Y82" s="282"/>
      <c r="Z82" s="294"/>
      <c r="AA82" s="289" t="str">
        <f t="shared" si="19"/>
        <v/>
      </c>
      <c r="AB82" s="294"/>
      <c r="AC82" s="289" t="str">
        <f t="shared" si="44"/>
        <v/>
      </c>
      <c r="AD82" s="282"/>
      <c r="AE82" s="281"/>
      <c r="AF82" s="295"/>
      <c r="AG82" s="295"/>
      <c r="AH82" s="295"/>
      <c r="AI82" s="295"/>
      <c r="AJ82" s="295"/>
      <c r="AK82" s="295"/>
      <c r="AL82" s="295"/>
      <c r="AM82" s="282"/>
      <c r="AN82" s="17"/>
      <c r="AO82" s="141"/>
      <c r="AQ82" s="28" t="str">
        <f t="shared" si="28"/>
        <v/>
      </c>
      <c r="AR82" s="28" t="str">
        <f t="shared" si="29"/>
        <v/>
      </c>
      <c r="AS82" s="28" t="str">
        <f t="shared" si="30"/>
        <v/>
      </c>
      <c r="AT82" s="28">
        <f t="shared" si="31"/>
        <v>0</v>
      </c>
      <c r="AU82" s="28">
        <f t="shared" si="32"/>
        <v>0</v>
      </c>
      <c r="AV82" s="28">
        <f t="shared" si="33"/>
        <v>0</v>
      </c>
      <c r="AW82" s="28">
        <f t="shared" si="34"/>
        <v>0</v>
      </c>
      <c r="AX82" s="28"/>
      <c r="AY82" s="28"/>
      <c r="AZ82" s="28"/>
      <c r="BD82" s="57" t="str">
        <f t="shared" si="21"/>
        <v>canbeinvalid</v>
      </c>
      <c r="BE82" s="28"/>
      <c r="BG82" s="61"/>
      <c r="BH82" s="138" t="str">
        <f t="shared" si="22"/>
        <v/>
      </c>
      <c r="BI82" s="60"/>
      <c r="BJ82" s="138" t="str">
        <f t="shared" si="35"/>
        <v/>
      </c>
      <c r="BK82" s="47"/>
      <c r="BT82" s="172" t="str">
        <f t="shared" si="36"/>
        <v/>
      </c>
      <c r="BU82" s="172" t="str">
        <f t="shared" si="37"/>
        <v/>
      </c>
      <c r="BV82" s="172" t="str">
        <f t="shared" si="38"/>
        <v/>
      </c>
      <c r="BW82" s="172" t="str">
        <f t="shared" si="39"/>
        <v/>
      </c>
      <c r="BX82" s="172" t="str">
        <f t="shared" si="40"/>
        <v/>
      </c>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row>
    <row r="83" spans="1:164" x14ac:dyDescent="0.2">
      <c r="A83" s="14">
        <f t="shared" ref="A83:A110" si="45">A82+1</f>
        <v>50</v>
      </c>
      <c r="B83" s="281"/>
      <c r="C83" s="282"/>
      <c r="D83" s="283"/>
      <c r="E83" s="284"/>
      <c r="F83" s="285"/>
      <c r="G83" s="286"/>
      <c r="H83" s="283"/>
      <c r="I83" s="287"/>
      <c r="J83" s="287"/>
      <c r="K83" s="288"/>
      <c r="L83" s="289" t="str">
        <f t="shared" si="13"/>
        <v/>
      </c>
      <c r="M83" s="294"/>
      <c r="N83" s="289" t="str">
        <f t="shared" si="41"/>
        <v/>
      </c>
      <c r="O83" s="282"/>
      <c r="P83" s="291"/>
      <c r="Q83" s="292" t="str">
        <f t="shared" si="15"/>
        <v/>
      </c>
      <c r="R83" s="293"/>
      <c r="S83" s="292" t="str">
        <f t="shared" si="42"/>
        <v/>
      </c>
      <c r="T83" s="282"/>
      <c r="U83" s="291"/>
      <c r="V83" s="292" t="str">
        <f t="shared" si="17"/>
        <v/>
      </c>
      <c r="W83" s="293"/>
      <c r="X83" s="292" t="str">
        <f t="shared" si="43"/>
        <v/>
      </c>
      <c r="Y83" s="282"/>
      <c r="Z83" s="294"/>
      <c r="AA83" s="289" t="str">
        <f t="shared" si="19"/>
        <v/>
      </c>
      <c r="AB83" s="294"/>
      <c r="AC83" s="289" t="str">
        <f t="shared" si="44"/>
        <v/>
      </c>
      <c r="AD83" s="282"/>
      <c r="AE83" s="281"/>
      <c r="AF83" s="295"/>
      <c r="AG83" s="295"/>
      <c r="AH83" s="295"/>
      <c r="AI83" s="295"/>
      <c r="AJ83" s="295"/>
      <c r="AK83" s="295"/>
      <c r="AL83" s="295"/>
      <c r="AM83" s="282"/>
      <c r="AN83" s="17"/>
      <c r="AO83" s="141"/>
      <c r="AQ83" s="28" t="str">
        <f t="shared" si="28"/>
        <v/>
      </c>
      <c r="AR83" s="28" t="str">
        <f t="shared" si="29"/>
        <v/>
      </c>
      <c r="AS83" s="28" t="str">
        <f t="shared" si="30"/>
        <v/>
      </c>
      <c r="AT83" s="28">
        <f t="shared" si="31"/>
        <v>0</v>
      </c>
      <c r="AU83" s="28">
        <f t="shared" si="32"/>
        <v>0</v>
      </c>
      <c r="AV83" s="28">
        <f t="shared" si="33"/>
        <v>0</v>
      </c>
      <c r="AW83" s="28">
        <f t="shared" si="34"/>
        <v>0</v>
      </c>
      <c r="AX83" s="28"/>
      <c r="AY83" s="28"/>
      <c r="AZ83" s="28"/>
      <c r="BD83" s="57" t="str">
        <f t="shared" si="21"/>
        <v>canbeinvalid</v>
      </c>
      <c r="BE83" s="28"/>
      <c r="BG83" s="61"/>
      <c r="BH83" s="138" t="str">
        <f t="shared" si="22"/>
        <v/>
      </c>
      <c r="BI83" s="60"/>
      <c r="BJ83" s="138" t="str">
        <f t="shared" si="35"/>
        <v/>
      </c>
      <c r="BK83" s="47"/>
      <c r="BT83" s="172" t="str">
        <f t="shared" si="36"/>
        <v/>
      </c>
      <c r="BU83" s="172" t="str">
        <f t="shared" si="37"/>
        <v/>
      </c>
      <c r="BV83" s="172" t="str">
        <f t="shared" si="38"/>
        <v/>
      </c>
      <c r="BW83" s="172" t="str">
        <f t="shared" si="39"/>
        <v/>
      </c>
      <c r="BX83" s="172" t="str">
        <f t="shared" si="40"/>
        <v/>
      </c>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row>
    <row r="84" spans="1:164" x14ac:dyDescent="0.2">
      <c r="A84" s="14">
        <f t="shared" si="45"/>
        <v>51</v>
      </c>
      <c r="B84" s="281"/>
      <c r="C84" s="282"/>
      <c r="D84" s="283"/>
      <c r="E84" s="284"/>
      <c r="F84" s="285"/>
      <c r="G84" s="286"/>
      <c r="H84" s="283"/>
      <c r="I84" s="287"/>
      <c r="J84" s="287"/>
      <c r="K84" s="288"/>
      <c r="L84" s="289" t="str">
        <f t="shared" si="13"/>
        <v/>
      </c>
      <c r="M84" s="294"/>
      <c r="N84" s="289" t="str">
        <f t="shared" si="41"/>
        <v/>
      </c>
      <c r="O84" s="282"/>
      <c r="P84" s="291"/>
      <c r="Q84" s="292" t="str">
        <f t="shared" si="15"/>
        <v/>
      </c>
      <c r="R84" s="293"/>
      <c r="S84" s="292" t="str">
        <f t="shared" si="42"/>
        <v/>
      </c>
      <c r="T84" s="282"/>
      <c r="U84" s="291"/>
      <c r="V84" s="292" t="str">
        <f t="shared" si="17"/>
        <v/>
      </c>
      <c r="W84" s="293"/>
      <c r="X84" s="292" t="str">
        <f t="shared" si="43"/>
        <v/>
      </c>
      <c r="Y84" s="282"/>
      <c r="Z84" s="294"/>
      <c r="AA84" s="289" t="str">
        <f t="shared" si="19"/>
        <v/>
      </c>
      <c r="AB84" s="294"/>
      <c r="AC84" s="289" t="str">
        <f t="shared" si="44"/>
        <v/>
      </c>
      <c r="AD84" s="282"/>
      <c r="AE84" s="281"/>
      <c r="AF84" s="295"/>
      <c r="AG84" s="295"/>
      <c r="AH84" s="295"/>
      <c r="AI84" s="295"/>
      <c r="AJ84" s="295"/>
      <c r="AK84" s="295"/>
      <c r="AL84" s="295"/>
      <c r="AM84" s="282"/>
      <c r="AN84" s="17"/>
      <c r="AO84" s="141"/>
      <c r="AQ84" s="28" t="str">
        <f t="shared" si="28"/>
        <v/>
      </c>
      <c r="AR84" s="28" t="str">
        <f t="shared" si="29"/>
        <v/>
      </c>
      <c r="AS84" s="28" t="str">
        <f t="shared" si="30"/>
        <v/>
      </c>
      <c r="AT84" s="28">
        <f t="shared" si="31"/>
        <v>0</v>
      </c>
      <c r="AU84" s="28">
        <f t="shared" si="32"/>
        <v>0</v>
      </c>
      <c r="AV84" s="28">
        <f t="shared" si="33"/>
        <v>0</v>
      </c>
      <c r="AW84" s="28">
        <f t="shared" si="34"/>
        <v>0</v>
      </c>
      <c r="AX84" s="28"/>
      <c r="AY84" s="28"/>
      <c r="AZ84" s="28"/>
      <c r="BD84" s="57" t="str">
        <f t="shared" si="21"/>
        <v>canbeinvalid</v>
      </c>
      <c r="BE84" s="28"/>
      <c r="BG84" s="61"/>
      <c r="BH84" s="138" t="str">
        <f t="shared" si="22"/>
        <v/>
      </c>
      <c r="BI84" s="60"/>
      <c r="BJ84" s="138" t="str">
        <f t="shared" si="35"/>
        <v/>
      </c>
      <c r="BK84" s="47"/>
      <c r="BT84" s="172" t="str">
        <f t="shared" si="36"/>
        <v/>
      </c>
      <c r="BU84" s="172" t="str">
        <f t="shared" si="37"/>
        <v/>
      </c>
      <c r="BV84" s="172" t="str">
        <f t="shared" si="38"/>
        <v/>
      </c>
      <c r="BW84" s="172" t="str">
        <f t="shared" si="39"/>
        <v/>
      </c>
      <c r="BX84" s="172" t="str">
        <f t="shared" si="40"/>
        <v/>
      </c>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row>
    <row r="85" spans="1:164" x14ac:dyDescent="0.2">
      <c r="A85" s="14">
        <f t="shared" si="45"/>
        <v>52</v>
      </c>
      <c r="B85" s="281"/>
      <c r="C85" s="282"/>
      <c r="D85" s="283"/>
      <c r="E85" s="284"/>
      <c r="F85" s="285"/>
      <c r="G85" s="286"/>
      <c r="H85" s="283"/>
      <c r="I85" s="287"/>
      <c r="J85" s="287"/>
      <c r="K85" s="288"/>
      <c r="L85" s="289" t="str">
        <f t="shared" si="13"/>
        <v/>
      </c>
      <c r="M85" s="294"/>
      <c r="N85" s="289" t="str">
        <f t="shared" si="41"/>
        <v/>
      </c>
      <c r="O85" s="282"/>
      <c r="P85" s="291"/>
      <c r="Q85" s="292" t="str">
        <f t="shared" si="15"/>
        <v/>
      </c>
      <c r="R85" s="293"/>
      <c r="S85" s="292" t="str">
        <f t="shared" si="42"/>
        <v/>
      </c>
      <c r="T85" s="282"/>
      <c r="U85" s="291"/>
      <c r="V85" s="292" t="str">
        <f t="shared" si="17"/>
        <v/>
      </c>
      <c r="W85" s="293"/>
      <c r="X85" s="292" t="str">
        <f t="shared" si="43"/>
        <v/>
      </c>
      <c r="Y85" s="282"/>
      <c r="Z85" s="294"/>
      <c r="AA85" s="289" t="str">
        <f t="shared" si="19"/>
        <v/>
      </c>
      <c r="AB85" s="294"/>
      <c r="AC85" s="289" t="str">
        <f t="shared" si="44"/>
        <v/>
      </c>
      <c r="AD85" s="282"/>
      <c r="AE85" s="281"/>
      <c r="AF85" s="295"/>
      <c r="AG85" s="295"/>
      <c r="AH85" s="295"/>
      <c r="AI85" s="295"/>
      <c r="AJ85" s="295"/>
      <c r="AK85" s="295"/>
      <c r="AL85" s="295"/>
      <c r="AM85" s="282"/>
      <c r="AN85" s="17"/>
      <c r="AO85" s="141"/>
      <c r="AQ85" s="28" t="str">
        <f t="shared" si="28"/>
        <v/>
      </c>
      <c r="AR85" s="28" t="str">
        <f t="shared" si="29"/>
        <v/>
      </c>
      <c r="AS85" s="28" t="str">
        <f t="shared" si="30"/>
        <v/>
      </c>
      <c r="AT85" s="28">
        <f t="shared" si="31"/>
        <v>0</v>
      </c>
      <c r="AU85" s="28">
        <f t="shared" si="32"/>
        <v>0</v>
      </c>
      <c r="AV85" s="28">
        <f t="shared" si="33"/>
        <v>0</v>
      </c>
      <c r="AW85" s="28">
        <f t="shared" si="34"/>
        <v>0</v>
      </c>
      <c r="AX85" s="28"/>
      <c r="AY85" s="28"/>
      <c r="AZ85" s="28"/>
      <c r="BD85" s="57" t="str">
        <f t="shared" si="21"/>
        <v>canbeinvalid</v>
      </c>
      <c r="BE85" s="28"/>
      <c r="BG85" s="61"/>
      <c r="BH85" s="138" t="str">
        <f t="shared" si="22"/>
        <v/>
      </c>
      <c r="BI85" s="60"/>
      <c r="BJ85" s="138" t="str">
        <f t="shared" si="35"/>
        <v/>
      </c>
      <c r="BK85" s="47"/>
      <c r="BT85" s="172" t="str">
        <f t="shared" si="36"/>
        <v/>
      </c>
      <c r="BU85" s="172" t="str">
        <f t="shared" si="37"/>
        <v/>
      </c>
      <c r="BV85" s="172" t="str">
        <f t="shared" si="38"/>
        <v/>
      </c>
      <c r="BW85" s="172" t="str">
        <f t="shared" si="39"/>
        <v/>
      </c>
      <c r="BX85" s="172" t="str">
        <f t="shared" si="40"/>
        <v/>
      </c>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row>
    <row r="86" spans="1:164" x14ac:dyDescent="0.2">
      <c r="A86" s="14">
        <f t="shared" si="45"/>
        <v>53</v>
      </c>
      <c r="B86" s="281"/>
      <c r="C86" s="282"/>
      <c r="D86" s="283"/>
      <c r="E86" s="284"/>
      <c r="F86" s="285"/>
      <c r="G86" s="286"/>
      <c r="H86" s="283"/>
      <c r="I86" s="287"/>
      <c r="J86" s="287"/>
      <c r="K86" s="288"/>
      <c r="L86" s="289" t="str">
        <f t="shared" si="13"/>
        <v/>
      </c>
      <c r="M86" s="294"/>
      <c r="N86" s="289" t="str">
        <f t="shared" si="41"/>
        <v/>
      </c>
      <c r="O86" s="282"/>
      <c r="P86" s="291"/>
      <c r="Q86" s="292" t="str">
        <f t="shared" si="15"/>
        <v/>
      </c>
      <c r="R86" s="293"/>
      <c r="S86" s="292" t="str">
        <f t="shared" si="42"/>
        <v/>
      </c>
      <c r="T86" s="282"/>
      <c r="U86" s="291"/>
      <c r="V86" s="292" t="str">
        <f t="shared" si="17"/>
        <v/>
      </c>
      <c r="W86" s="293"/>
      <c r="X86" s="292" t="str">
        <f t="shared" si="43"/>
        <v/>
      </c>
      <c r="Y86" s="282"/>
      <c r="Z86" s="294"/>
      <c r="AA86" s="289" t="str">
        <f t="shared" si="19"/>
        <v/>
      </c>
      <c r="AB86" s="294"/>
      <c r="AC86" s="289" t="str">
        <f t="shared" si="44"/>
        <v/>
      </c>
      <c r="AD86" s="282"/>
      <c r="AE86" s="281"/>
      <c r="AF86" s="295"/>
      <c r="AG86" s="295"/>
      <c r="AH86" s="295"/>
      <c r="AI86" s="295"/>
      <c r="AJ86" s="295"/>
      <c r="AK86" s="295"/>
      <c r="AL86" s="295"/>
      <c r="AM86" s="282"/>
      <c r="AN86" s="17"/>
      <c r="AO86" s="141"/>
      <c r="AQ86" s="28" t="str">
        <f t="shared" si="28"/>
        <v/>
      </c>
      <c r="AR86" s="28" t="str">
        <f t="shared" si="29"/>
        <v/>
      </c>
      <c r="AS86" s="28" t="str">
        <f t="shared" si="30"/>
        <v/>
      </c>
      <c r="AT86" s="28">
        <f t="shared" si="31"/>
        <v>0</v>
      </c>
      <c r="AU86" s="28">
        <f t="shared" si="32"/>
        <v>0</v>
      </c>
      <c r="AV86" s="28">
        <f t="shared" si="33"/>
        <v>0</v>
      </c>
      <c r="AW86" s="28">
        <f t="shared" si="34"/>
        <v>0</v>
      </c>
      <c r="AX86" s="28"/>
      <c r="AY86" s="28"/>
      <c r="AZ86" s="28"/>
      <c r="BD86" s="57" t="str">
        <f t="shared" si="21"/>
        <v>canbeinvalid</v>
      </c>
      <c r="BE86" s="28"/>
      <c r="BG86" s="61"/>
      <c r="BH86" s="138" t="str">
        <f t="shared" si="22"/>
        <v/>
      </c>
      <c r="BI86" s="60"/>
      <c r="BJ86" s="138" t="str">
        <f t="shared" si="35"/>
        <v/>
      </c>
      <c r="BK86" s="47"/>
      <c r="BT86" s="172" t="str">
        <f t="shared" si="36"/>
        <v/>
      </c>
      <c r="BU86" s="172" t="str">
        <f t="shared" si="37"/>
        <v/>
      </c>
      <c r="BV86" s="172" t="str">
        <f t="shared" si="38"/>
        <v/>
      </c>
      <c r="BW86" s="172" t="str">
        <f t="shared" si="39"/>
        <v/>
      </c>
      <c r="BX86" s="172" t="str">
        <f t="shared" si="40"/>
        <v/>
      </c>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row>
    <row r="87" spans="1:164" x14ac:dyDescent="0.2">
      <c r="A87" s="14">
        <f t="shared" si="45"/>
        <v>54</v>
      </c>
      <c r="B87" s="281"/>
      <c r="C87" s="282"/>
      <c r="D87" s="283"/>
      <c r="E87" s="284"/>
      <c r="F87" s="285"/>
      <c r="G87" s="286"/>
      <c r="H87" s="283"/>
      <c r="I87" s="287"/>
      <c r="J87" s="287"/>
      <c r="K87" s="288"/>
      <c r="L87" s="289" t="str">
        <f t="shared" si="13"/>
        <v/>
      </c>
      <c r="M87" s="294"/>
      <c r="N87" s="289" t="str">
        <f t="shared" si="41"/>
        <v/>
      </c>
      <c r="O87" s="282"/>
      <c r="P87" s="291"/>
      <c r="Q87" s="292" t="str">
        <f t="shared" si="15"/>
        <v/>
      </c>
      <c r="R87" s="293"/>
      <c r="S87" s="292" t="str">
        <f t="shared" si="42"/>
        <v/>
      </c>
      <c r="T87" s="282"/>
      <c r="U87" s="291"/>
      <c r="V87" s="292" t="str">
        <f t="shared" si="17"/>
        <v/>
      </c>
      <c r="W87" s="293"/>
      <c r="X87" s="292" t="str">
        <f t="shared" si="43"/>
        <v/>
      </c>
      <c r="Y87" s="282"/>
      <c r="Z87" s="294"/>
      <c r="AA87" s="289" t="str">
        <f t="shared" si="19"/>
        <v/>
      </c>
      <c r="AB87" s="294"/>
      <c r="AC87" s="289" t="str">
        <f t="shared" si="44"/>
        <v/>
      </c>
      <c r="AD87" s="282"/>
      <c r="AE87" s="281"/>
      <c r="AF87" s="295"/>
      <c r="AG87" s="295"/>
      <c r="AH87" s="295"/>
      <c r="AI87" s="295"/>
      <c r="AJ87" s="295"/>
      <c r="AK87" s="295"/>
      <c r="AL87" s="295"/>
      <c r="AM87" s="282"/>
      <c r="AN87" s="17"/>
      <c r="AO87" s="141"/>
      <c r="AQ87" s="28" t="str">
        <f t="shared" si="28"/>
        <v/>
      </c>
      <c r="AR87" s="28" t="str">
        <f t="shared" si="29"/>
        <v/>
      </c>
      <c r="AS87" s="28" t="str">
        <f t="shared" si="30"/>
        <v/>
      </c>
      <c r="AT87" s="28">
        <f t="shared" si="31"/>
        <v>0</v>
      </c>
      <c r="AU87" s="28">
        <f t="shared" si="32"/>
        <v>0</v>
      </c>
      <c r="AV87" s="28">
        <f t="shared" si="33"/>
        <v>0</v>
      </c>
      <c r="AW87" s="28">
        <f t="shared" si="34"/>
        <v>0</v>
      </c>
      <c r="AX87" s="28"/>
      <c r="AY87" s="28"/>
      <c r="AZ87" s="28"/>
      <c r="BD87" s="57" t="str">
        <f t="shared" si="21"/>
        <v>canbeinvalid</v>
      </c>
      <c r="BE87" s="28"/>
      <c r="BG87" s="61"/>
      <c r="BH87" s="138" t="str">
        <f t="shared" si="22"/>
        <v/>
      </c>
      <c r="BI87" s="60"/>
      <c r="BJ87" s="138" t="str">
        <f t="shared" si="35"/>
        <v/>
      </c>
      <c r="BK87" s="47"/>
      <c r="BT87" s="172" t="str">
        <f t="shared" si="36"/>
        <v/>
      </c>
      <c r="BU87" s="172" t="str">
        <f t="shared" si="37"/>
        <v/>
      </c>
      <c r="BV87" s="172" t="str">
        <f t="shared" si="38"/>
        <v/>
      </c>
      <c r="BW87" s="172" t="str">
        <f t="shared" si="39"/>
        <v/>
      </c>
      <c r="BX87" s="172" t="str">
        <f t="shared" si="40"/>
        <v/>
      </c>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row>
    <row r="88" spans="1:164" x14ac:dyDescent="0.2">
      <c r="A88" s="14">
        <f t="shared" si="45"/>
        <v>55</v>
      </c>
      <c r="B88" s="281"/>
      <c r="C88" s="282"/>
      <c r="D88" s="283"/>
      <c r="E88" s="284"/>
      <c r="F88" s="285"/>
      <c r="G88" s="286"/>
      <c r="H88" s="283"/>
      <c r="I88" s="287"/>
      <c r="J88" s="287"/>
      <c r="K88" s="288"/>
      <c r="L88" s="289" t="str">
        <f t="shared" si="13"/>
        <v/>
      </c>
      <c r="M88" s="294"/>
      <c r="N88" s="289" t="str">
        <f t="shared" si="41"/>
        <v/>
      </c>
      <c r="O88" s="282"/>
      <c r="P88" s="291"/>
      <c r="Q88" s="292" t="str">
        <f t="shared" si="15"/>
        <v/>
      </c>
      <c r="R88" s="293"/>
      <c r="S88" s="292" t="str">
        <f t="shared" si="42"/>
        <v/>
      </c>
      <c r="T88" s="282"/>
      <c r="U88" s="291"/>
      <c r="V88" s="292" t="str">
        <f t="shared" si="17"/>
        <v/>
      </c>
      <c r="W88" s="293"/>
      <c r="X88" s="292" t="str">
        <f t="shared" si="43"/>
        <v/>
      </c>
      <c r="Y88" s="282"/>
      <c r="Z88" s="294"/>
      <c r="AA88" s="289" t="str">
        <f t="shared" si="19"/>
        <v/>
      </c>
      <c r="AB88" s="294"/>
      <c r="AC88" s="289" t="str">
        <f t="shared" si="44"/>
        <v/>
      </c>
      <c r="AD88" s="282"/>
      <c r="AE88" s="281"/>
      <c r="AF88" s="295"/>
      <c r="AG88" s="295"/>
      <c r="AH88" s="295"/>
      <c r="AI88" s="295"/>
      <c r="AJ88" s="295"/>
      <c r="AK88" s="295"/>
      <c r="AL88" s="295"/>
      <c r="AM88" s="282"/>
      <c r="AN88" s="17"/>
      <c r="AO88" s="141"/>
      <c r="AQ88" s="28" t="str">
        <f t="shared" si="28"/>
        <v/>
      </c>
      <c r="AR88" s="28" t="str">
        <f t="shared" si="29"/>
        <v/>
      </c>
      <c r="AS88" s="28" t="str">
        <f t="shared" si="30"/>
        <v/>
      </c>
      <c r="AT88" s="28">
        <f t="shared" si="31"/>
        <v>0</v>
      </c>
      <c r="AU88" s="28">
        <f t="shared" si="32"/>
        <v>0</v>
      </c>
      <c r="AV88" s="28">
        <f t="shared" si="33"/>
        <v>0</v>
      </c>
      <c r="AW88" s="28">
        <f t="shared" si="34"/>
        <v>0</v>
      </c>
      <c r="AX88" s="28"/>
      <c r="AY88" s="28"/>
      <c r="AZ88" s="28"/>
      <c r="BD88" s="57" t="str">
        <f t="shared" si="21"/>
        <v>canbeinvalid</v>
      </c>
      <c r="BE88" s="28"/>
      <c r="BG88" s="61"/>
      <c r="BH88" s="138" t="str">
        <f t="shared" si="22"/>
        <v/>
      </c>
      <c r="BI88" s="60"/>
      <c r="BJ88" s="138" t="str">
        <f t="shared" si="35"/>
        <v/>
      </c>
      <c r="BK88" s="47"/>
      <c r="BT88" s="172" t="str">
        <f t="shared" si="36"/>
        <v/>
      </c>
      <c r="BU88" s="172" t="str">
        <f t="shared" si="37"/>
        <v/>
      </c>
      <c r="BV88" s="172" t="str">
        <f t="shared" si="38"/>
        <v/>
      </c>
      <c r="BW88" s="172" t="str">
        <f t="shared" si="39"/>
        <v/>
      </c>
      <c r="BX88" s="172" t="str">
        <f t="shared" si="40"/>
        <v/>
      </c>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row>
    <row r="89" spans="1:164" x14ac:dyDescent="0.2">
      <c r="A89" s="14">
        <f t="shared" si="45"/>
        <v>56</v>
      </c>
      <c r="B89" s="281"/>
      <c r="C89" s="282"/>
      <c r="D89" s="283"/>
      <c r="E89" s="284"/>
      <c r="F89" s="285"/>
      <c r="G89" s="286"/>
      <c r="H89" s="283"/>
      <c r="I89" s="287"/>
      <c r="J89" s="287"/>
      <c r="K89" s="288"/>
      <c r="L89" s="289" t="str">
        <f t="shared" si="13"/>
        <v/>
      </c>
      <c r="M89" s="294"/>
      <c r="N89" s="289" t="str">
        <f t="shared" si="41"/>
        <v/>
      </c>
      <c r="O89" s="282"/>
      <c r="P89" s="291"/>
      <c r="Q89" s="292" t="str">
        <f t="shared" si="15"/>
        <v/>
      </c>
      <c r="R89" s="293"/>
      <c r="S89" s="292" t="str">
        <f t="shared" si="42"/>
        <v/>
      </c>
      <c r="T89" s="282"/>
      <c r="U89" s="291"/>
      <c r="V89" s="292" t="str">
        <f t="shared" si="17"/>
        <v/>
      </c>
      <c r="W89" s="293"/>
      <c r="X89" s="292" t="str">
        <f t="shared" si="43"/>
        <v/>
      </c>
      <c r="Y89" s="282"/>
      <c r="Z89" s="294"/>
      <c r="AA89" s="289" t="str">
        <f t="shared" si="19"/>
        <v/>
      </c>
      <c r="AB89" s="294"/>
      <c r="AC89" s="289" t="str">
        <f t="shared" si="44"/>
        <v/>
      </c>
      <c r="AD89" s="282"/>
      <c r="AE89" s="281"/>
      <c r="AF89" s="295"/>
      <c r="AG89" s="295"/>
      <c r="AH89" s="295"/>
      <c r="AI89" s="295"/>
      <c r="AJ89" s="295"/>
      <c r="AK89" s="295"/>
      <c r="AL89" s="295"/>
      <c r="AM89" s="282"/>
      <c r="AN89" s="17"/>
      <c r="AO89" s="141"/>
      <c r="AQ89" s="28" t="str">
        <f t="shared" si="28"/>
        <v/>
      </c>
      <c r="AR89" s="28" t="str">
        <f t="shared" si="29"/>
        <v/>
      </c>
      <c r="AS89" s="28" t="str">
        <f t="shared" si="30"/>
        <v/>
      </c>
      <c r="AT89" s="28">
        <f t="shared" si="31"/>
        <v>0</v>
      </c>
      <c r="AU89" s="28">
        <f t="shared" si="32"/>
        <v>0</v>
      </c>
      <c r="AV89" s="28">
        <f t="shared" si="33"/>
        <v>0</v>
      </c>
      <c r="AW89" s="28">
        <f t="shared" si="34"/>
        <v>0</v>
      </c>
      <c r="AX89" s="28"/>
      <c r="AY89" s="28"/>
      <c r="AZ89" s="28"/>
      <c r="BD89" s="57" t="str">
        <f t="shared" si="21"/>
        <v>canbeinvalid</v>
      </c>
      <c r="BE89" s="28"/>
      <c r="BG89" s="61"/>
      <c r="BH89" s="138" t="str">
        <f t="shared" si="22"/>
        <v/>
      </c>
      <c r="BI89" s="60"/>
      <c r="BJ89" s="138" t="str">
        <f t="shared" si="35"/>
        <v/>
      </c>
      <c r="BK89" s="47"/>
      <c r="BT89" s="172" t="str">
        <f t="shared" si="36"/>
        <v/>
      </c>
      <c r="BU89" s="172" t="str">
        <f t="shared" si="37"/>
        <v/>
      </c>
      <c r="BV89" s="172" t="str">
        <f t="shared" si="38"/>
        <v/>
      </c>
      <c r="BW89" s="172" t="str">
        <f t="shared" si="39"/>
        <v/>
      </c>
      <c r="BX89" s="172" t="str">
        <f t="shared" si="40"/>
        <v/>
      </c>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row>
    <row r="90" spans="1:164" x14ac:dyDescent="0.2">
      <c r="A90" s="14">
        <f t="shared" si="45"/>
        <v>57</v>
      </c>
      <c r="B90" s="281"/>
      <c r="C90" s="282"/>
      <c r="D90" s="283"/>
      <c r="E90" s="284"/>
      <c r="F90" s="285"/>
      <c r="G90" s="286"/>
      <c r="H90" s="283"/>
      <c r="I90" s="287"/>
      <c r="J90" s="287"/>
      <c r="K90" s="288"/>
      <c r="L90" s="289" t="str">
        <f t="shared" si="13"/>
        <v/>
      </c>
      <c r="M90" s="294"/>
      <c r="N90" s="289" t="str">
        <f t="shared" si="41"/>
        <v/>
      </c>
      <c r="O90" s="282"/>
      <c r="P90" s="291"/>
      <c r="Q90" s="292" t="str">
        <f t="shared" si="15"/>
        <v/>
      </c>
      <c r="R90" s="293"/>
      <c r="S90" s="292" t="str">
        <f t="shared" si="42"/>
        <v/>
      </c>
      <c r="T90" s="282"/>
      <c r="U90" s="291"/>
      <c r="V90" s="292" t="str">
        <f t="shared" si="17"/>
        <v/>
      </c>
      <c r="W90" s="293"/>
      <c r="X90" s="292" t="str">
        <f t="shared" si="43"/>
        <v/>
      </c>
      <c r="Y90" s="282"/>
      <c r="Z90" s="294"/>
      <c r="AA90" s="289" t="str">
        <f t="shared" si="19"/>
        <v/>
      </c>
      <c r="AB90" s="294"/>
      <c r="AC90" s="289" t="str">
        <f t="shared" si="44"/>
        <v/>
      </c>
      <c r="AD90" s="282"/>
      <c r="AE90" s="281"/>
      <c r="AF90" s="295"/>
      <c r="AG90" s="295"/>
      <c r="AH90" s="295"/>
      <c r="AI90" s="295"/>
      <c r="AJ90" s="295"/>
      <c r="AK90" s="295"/>
      <c r="AL90" s="295"/>
      <c r="AM90" s="282"/>
      <c r="AN90" s="17"/>
      <c r="AO90" s="141"/>
      <c r="AQ90" s="28" t="str">
        <f t="shared" si="28"/>
        <v/>
      </c>
      <c r="AR90" s="28" t="str">
        <f t="shared" si="29"/>
        <v/>
      </c>
      <c r="AS90" s="28" t="str">
        <f t="shared" si="30"/>
        <v/>
      </c>
      <c r="AT90" s="28">
        <f t="shared" si="31"/>
        <v>0</v>
      </c>
      <c r="AU90" s="28">
        <f t="shared" si="32"/>
        <v>0</v>
      </c>
      <c r="AV90" s="28">
        <f t="shared" si="33"/>
        <v>0</v>
      </c>
      <c r="AW90" s="28">
        <f t="shared" si="34"/>
        <v>0</v>
      </c>
      <c r="AX90" s="28"/>
      <c r="AY90" s="28"/>
      <c r="AZ90" s="28"/>
      <c r="BD90" s="57" t="str">
        <f t="shared" si="21"/>
        <v>canbeinvalid</v>
      </c>
      <c r="BE90" s="28"/>
      <c r="BG90" s="61"/>
      <c r="BH90" s="138" t="str">
        <f t="shared" si="22"/>
        <v/>
      </c>
      <c r="BI90" s="60"/>
      <c r="BJ90" s="138" t="str">
        <f t="shared" si="35"/>
        <v/>
      </c>
      <c r="BK90" s="47"/>
      <c r="BT90" s="172" t="str">
        <f t="shared" si="36"/>
        <v/>
      </c>
      <c r="BU90" s="172" t="str">
        <f t="shared" si="37"/>
        <v/>
      </c>
      <c r="BV90" s="172" t="str">
        <f t="shared" si="38"/>
        <v/>
      </c>
      <c r="BW90" s="172" t="str">
        <f t="shared" si="39"/>
        <v/>
      </c>
      <c r="BX90" s="172" t="str">
        <f t="shared" si="40"/>
        <v/>
      </c>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row>
    <row r="91" spans="1:164" x14ac:dyDescent="0.2">
      <c r="A91" s="14">
        <f t="shared" si="45"/>
        <v>58</v>
      </c>
      <c r="B91" s="281"/>
      <c r="C91" s="282"/>
      <c r="D91" s="283"/>
      <c r="E91" s="284"/>
      <c r="F91" s="285"/>
      <c r="G91" s="286"/>
      <c r="H91" s="283"/>
      <c r="I91" s="287"/>
      <c r="J91" s="287"/>
      <c r="K91" s="288"/>
      <c r="L91" s="289" t="str">
        <f t="shared" si="13"/>
        <v/>
      </c>
      <c r="M91" s="294"/>
      <c r="N91" s="289" t="str">
        <f t="shared" si="41"/>
        <v/>
      </c>
      <c r="O91" s="282"/>
      <c r="P91" s="291"/>
      <c r="Q91" s="292" t="str">
        <f t="shared" si="15"/>
        <v/>
      </c>
      <c r="R91" s="293"/>
      <c r="S91" s="292" t="str">
        <f t="shared" si="42"/>
        <v/>
      </c>
      <c r="T91" s="282"/>
      <c r="U91" s="291"/>
      <c r="V91" s="292" t="str">
        <f t="shared" si="17"/>
        <v/>
      </c>
      <c r="W91" s="293"/>
      <c r="X91" s="292" t="str">
        <f t="shared" si="43"/>
        <v/>
      </c>
      <c r="Y91" s="282"/>
      <c r="Z91" s="294"/>
      <c r="AA91" s="289" t="str">
        <f t="shared" si="19"/>
        <v/>
      </c>
      <c r="AB91" s="294"/>
      <c r="AC91" s="289" t="str">
        <f t="shared" si="44"/>
        <v/>
      </c>
      <c r="AD91" s="282"/>
      <c r="AE91" s="281"/>
      <c r="AF91" s="295"/>
      <c r="AG91" s="295"/>
      <c r="AH91" s="295"/>
      <c r="AI91" s="295"/>
      <c r="AJ91" s="295"/>
      <c r="AK91" s="295"/>
      <c r="AL91" s="295"/>
      <c r="AM91" s="282"/>
      <c r="AN91" s="17"/>
      <c r="AO91" s="141"/>
      <c r="AQ91" s="28" t="str">
        <f t="shared" si="28"/>
        <v/>
      </c>
      <c r="AR91" s="28" t="str">
        <f t="shared" si="29"/>
        <v/>
      </c>
      <c r="AS91" s="28" t="str">
        <f t="shared" si="30"/>
        <v/>
      </c>
      <c r="AT91" s="28">
        <f t="shared" si="31"/>
        <v>0</v>
      </c>
      <c r="AU91" s="28">
        <f t="shared" si="32"/>
        <v>0</v>
      </c>
      <c r="AV91" s="28">
        <f t="shared" si="33"/>
        <v>0</v>
      </c>
      <c r="AW91" s="28">
        <f t="shared" si="34"/>
        <v>0</v>
      </c>
      <c r="AX91" s="28"/>
      <c r="AY91" s="28"/>
      <c r="AZ91" s="28"/>
      <c r="BD91" s="57" t="str">
        <f t="shared" si="21"/>
        <v>canbeinvalid</v>
      </c>
      <c r="BE91" s="28"/>
      <c r="BG91" s="61"/>
      <c r="BH91" s="138" t="str">
        <f t="shared" si="22"/>
        <v/>
      </c>
      <c r="BI91" s="60"/>
      <c r="BJ91" s="138" t="str">
        <f t="shared" si="35"/>
        <v/>
      </c>
      <c r="BK91" s="47"/>
      <c r="BT91" s="172" t="str">
        <f t="shared" si="36"/>
        <v/>
      </c>
      <c r="BU91" s="172" t="str">
        <f t="shared" si="37"/>
        <v/>
      </c>
      <c r="BV91" s="172" t="str">
        <f t="shared" si="38"/>
        <v/>
      </c>
      <c r="BW91" s="172" t="str">
        <f t="shared" si="39"/>
        <v/>
      </c>
      <c r="BX91" s="172" t="str">
        <f t="shared" si="40"/>
        <v/>
      </c>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row>
    <row r="92" spans="1:164" x14ac:dyDescent="0.2">
      <c r="A92" s="14">
        <f t="shared" si="45"/>
        <v>59</v>
      </c>
      <c r="B92" s="281"/>
      <c r="C92" s="282"/>
      <c r="D92" s="283"/>
      <c r="E92" s="284"/>
      <c r="F92" s="285"/>
      <c r="G92" s="286"/>
      <c r="H92" s="283"/>
      <c r="I92" s="287"/>
      <c r="J92" s="287"/>
      <c r="K92" s="288"/>
      <c r="L92" s="289" t="str">
        <f t="shared" si="13"/>
        <v/>
      </c>
      <c r="M92" s="294"/>
      <c r="N92" s="289" t="str">
        <f t="shared" si="41"/>
        <v/>
      </c>
      <c r="O92" s="282"/>
      <c r="P92" s="291"/>
      <c r="Q92" s="292" t="str">
        <f t="shared" si="15"/>
        <v/>
      </c>
      <c r="R92" s="293"/>
      <c r="S92" s="292" t="str">
        <f t="shared" si="42"/>
        <v/>
      </c>
      <c r="T92" s="282"/>
      <c r="U92" s="291"/>
      <c r="V92" s="292" t="str">
        <f t="shared" si="17"/>
        <v/>
      </c>
      <c r="W92" s="293"/>
      <c r="X92" s="292" t="str">
        <f t="shared" si="43"/>
        <v/>
      </c>
      <c r="Y92" s="282"/>
      <c r="Z92" s="294"/>
      <c r="AA92" s="289" t="str">
        <f t="shared" si="19"/>
        <v/>
      </c>
      <c r="AB92" s="294"/>
      <c r="AC92" s="289" t="str">
        <f t="shared" si="44"/>
        <v/>
      </c>
      <c r="AD92" s="282"/>
      <c r="AE92" s="281"/>
      <c r="AF92" s="295"/>
      <c r="AG92" s="295"/>
      <c r="AH92" s="295"/>
      <c r="AI92" s="295"/>
      <c r="AJ92" s="295"/>
      <c r="AK92" s="295"/>
      <c r="AL92" s="295"/>
      <c r="AM92" s="282"/>
      <c r="AN92" s="17"/>
      <c r="AO92" s="141"/>
      <c r="AQ92" s="28" t="str">
        <f t="shared" si="28"/>
        <v/>
      </c>
      <c r="AR92" s="28" t="str">
        <f t="shared" si="29"/>
        <v/>
      </c>
      <c r="AS92" s="28" t="str">
        <f t="shared" si="30"/>
        <v/>
      </c>
      <c r="AT92" s="28">
        <f t="shared" si="31"/>
        <v>0</v>
      </c>
      <c r="AU92" s="28">
        <f t="shared" si="32"/>
        <v>0</v>
      </c>
      <c r="AV92" s="28">
        <f t="shared" si="33"/>
        <v>0</v>
      </c>
      <c r="AW92" s="28">
        <f t="shared" si="34"/>
        <v>0</v>
      </c>
      <c r="AX92" s="28"/>
      <c r="AY92" s="28"/>
      <c r="AZ92" s="28"/>
      <c r="BD92" s="57" t="str">
        <f t="shared" si="21"/>
        <v>canbeinvalid</v>
      </c>
      <c r="BE92" s="28"/>
      <c r="BG92" s="61"/>
      <c r="BH92" s="138" t="str">
        <f t="shared" si="22"/>
        <v/>
      </c>
      <c r="BI92" s="60"/>
      <c r="BJ92" s="138" t="str">
        <f t="shared" si="35"/>
        <v/>
      </c>
      <c r="BK92" s="47"/>
      <c r="BT92" s="172" t="str">
        <f t="shared" si="36"/>
        <v/>
      </c>
      <c r="BU92" s="172" t="str">
        <f t="shared" si="37"/>
        <v/>
      </c>
      <c r="BV92" s="172" t="str">
        <f t="shared" si="38"/>
        <v/>
      </c>
      <c r="BW92" s="172" t="str">
        <f t="shared" si="39"/>
        <v/>
      </c>
      <c r="BX92" s="172" t="str">
        <f t="shared" si="40"/>
        <v/>
      </c>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row>
    <row r="93" spans="1:164" x14ac:dyDescent="0.2">
      <c r="A93" s="14">
        <f t="shared" si="45"/>
        <v>60</v>
      </c>
      <c r="B93" s="281"/>
      <c r="C93" s="282"/>
      <c r="D93" s="283"/>
      <c r="E93" s="284"/>
      <c r="F93" s="285"/>
      <c r="G93" s="286"/>
      <c r="H93" s="283"/>
      <c r="I93" s="287"/>
      <c r="J93" s="287"/>
      <c r="K93" s="288"/>
      <c r="L93" s="289" t="str">
        <f t="shared" si="13"/>
        <v/>
      </c>
      <c r="M93" s="294"/>
      <c r="N93" s="289" t="str">
        <f t="shared" si="41"/>
        <v/>
      </c>
      <c r="O93" s="282"/>
      <c r="P93" s="291"/>
      <c r="Q93" s="292" t="str">
        <f t="shared" si="15"/>
        <v/>
      </c>
      <c r="R93" s="293"/>
      <c r="S93" s="292" t="str">
        <f t="shared" si="42"/>
        <v/>
      </c>
      <c r="T93" s="282"/>
      <c r="U93" s="291"/>
      <c r="V93" s="292" t="str">
        <f t="shared" si="17"/>
        <v/>
      </c>
      <c r="W93" s="293"/>
      <c r="X93" s="292" t="str">
        <f t="shared" si="43"/>
        <v/>
      </c>
      <c r="Y93" s="282"/>
      <c r="Z93" s="294"/>
      <c r="AA93" s="289" t="str">
        <f t="shared" si="19"/>
        <v/>
      </c>
      <c r="AB93" s="294"/>
      <c r="AC93" s="289" t="str">
        <f t="shared" si="44"/>
        <v/>
      </c>
      <c r="AD93" s="282"/>
      <c r="AE93" s="281"/>
      <c r="AF93" s="295"/>
      <c r="AG93" s="295"/>
      <c r="AH93" s="295"/>
      <c r="AI93" s="295"/>
      <c r="AJ93" s="295"/>
      <c r="AK93" s="295"/>
      <c r="AL93" s="295"/>
      <c r="AM93" s="282"/>
      <c r="AN93" s="17"/>
      <c r="AO93" s="141"/>
      <c r="AQ93" s="28" t="str">
        <f t="shared" si="28"/>
        <v/>
      </c>
      <c r="AR93" s="28" t="str">
        <f t="shared" si="29"/>
        <v/>
      </c>
      <c r="AS93" s="28" t="str">
        <f t="shared" si="30"/>
        <v/>
      </c>
      <c r="AT93" s="28">
        <f t="shared" si="31"/>
        <v>0</v>
      </c>
      <c r="AU93" s="28">
        <f t="shared" si="32"/>
        <v>0</v>
      </c>
      <c r="AV93" s="28">
        <f t="shared" si="33"/>
        <v>0</v>
      </c>
      <c r="AW93" s="28">
        <f t="shared" si="34"/>
        <v>0</v>
      </c>
      <c r="AX93" s="28"/>
      <c r="AY93" s="28"/>
      <c r="AZ93" s="28"/>
      <c r="BD93" s="57" t="str">
        <f t="shared" si="21"/>
        <v>canbeinvalid</v>
      </c>
      <c r="BE93" s="28"/>
      <c r="BG93" s="61"/>
      <c r="BH93" s="138" t="str">
        <f t="shared" si="22"/>
        <v/>
      </c>
      <c r="BI93" s="60"/>
      <c r="BJ93" s="138" t="str">
        <f t="shared" si="35"/>
        <v/>
      </c>
      <c r="BK93" s="47"/>
      <c r="BT93" s="172" t="str">
        <f t="shared" si="36"/>
        <v/>
      </c>
      <c r="BU93" s="172" t="str">
        <f t="shared" si="37"/>
        <v/>
      </c>
      <c r="BV93" s="172" t="str">
        <f t="shared" si="38"/>
        <v/>
      </c>
      <c r="BW93" s="172" t="str">
        <f t="shared" si="39"/>
        <v/>
      </c>
      <c r="BX93" s="172" t="str">
        <f t="shared" si="40"/>
        <v/>
      </c>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row>
    <row r="94" spans="1:164" x14ac:dyDescent="0.2">
      <c r="A94" s="14">
        <f t="shared" si="45"/>
        <v>61</v>
      </c>
      <c r="B94" s="281"/>
      <c r="C94" s="282"/>
      <c r="D94" s="283"/>
      <c r="E94" s="284"/>
      <c r="F94" s="285"/>
      <c r="G94" s="286"/>
      <c r="H94" s="283"/>
      <c r="I94" s="287"/>
      <c r="J94" s="287"/>
      <c r="K94" s="288"/>
      <c r="L94" s="289" t="str">
        <f t="shared" si="13"/>
        <v/>
      </c>
      <c r="M94" s="290"/>
      <c r="N94" s="289" t="str">
        <f>IF(AND(M94&lt;&gt;"",M$29&lt;&gt;""),IF(N$29="Additive",ROUND(M94+M$29,2),ROUND(M94*M$29,2)),"")</f>
        <v/>
      </c>
      <c r="O94" s="282"/>
      <c r="P94" s="291"/>
      <c r="Q94" s="292" t="str">
        <f t="shared" si="15"/>
        <v/>
      </c>
      <c r="R94" s="293"/>
      <c r="S94" s="292" t="str">
        <f>IF(AND(R94&lt;&gt;"",R$29&lt;&gt;""),IF(S$29="Additive",ROUND(R94+R$29,3),ROUND(R94*R$29,3)),"")</f>
        <v/>
      </c>
      <c r="T94" s="282"/>
      <c r="U94" s="291"/>
      <c r="V94" s="292" t="str">
        <f t="shared" si="17"/>
        <v/>
      </c>
      <c r="W94" s="293"/>
      <c r="X94" s="292" t="str">
        <f>IF(AND(W94&lt;&gt;"",W$29&lt;&gt;""),IF(X$29="Additive",ROUND(W94+W$29,3),ROUND(W94*W$29,3)),"")</f>
        <v/>
      </c>
      <c r="Y94" s="282"/>
      <c r="Z94" s="294"/>
      <c r="AA94" s="289" t="str">
        <f t="shared" si="19"/>
        <v/>
      </c>
      <c r="AB94" s="294"/>
      <c r="AC94" s="289" t="str">
        <f>IF(AND(AB94&lt;&gt;"",AB$29&lt;&gt;""),IF(AC$29="Additive",ROUND(AB94+AB$29,2),ROUND(AB94*AB$29,2)),"")</f>
        <v/>
      </c>
      <c r="AD94" s="282"/>
      <c r="AE94" s="281"/>
      <c r="AF94" s="295"/>
      <c r="AG94" s="295"/>
      <c r="AH94" s="295"/>
      <c r="AI94" s="295"/>
      <c r="AJ94" s="295"/>
      <c r="AK94" s="295"/>
      <c r="AL94" s="295"/>
      <c r="AM94" s="282"/>
      <c r="AN94" s="17"/>
      <c r="AO94" s="141"/>
      <c r="AQ94" s="28" t="str">
        <f t="shared" si="28"/>
        <v/>
      </c>
      <c r="AR94" s="28" t="str">
        <f t="shared" si="29"/>
        <v/>
      </c>
      <c r="AS94" s="28" t="str">
        <f t="shared" si="30"/>
        <v/>
      </c>
      <c r="AT94" s="28">
        <f t="shared" si="31"/>
        <v>0</v>
      </c>
      <c r="AU94" s="28">
        <f t="shared" si="32"/>
        <v>0</v>
      </c>
      <c r="AV94" s="28">
        <f t="shared" si="33"/>
        <v>0</v>
      </c>
      <c r="AW94" s="28">
        <f t="shared" si="34"/>
        <v>0</v>
      </c>
      <c r="AX94" s="28"/>
      <c r="AY94" s="28"/>
      <c r="AZ94" s="28"/>
      <c r="BD94" s="57" t="str">
        <f t="shared" si="21"/>
        <v>canbeinvalid</v>
      </c>
      <c r="BE94" s="28"/>
      <c r="BG94" s="61"/>
      <c r="BH94" s="138" t="str">
        <f t="shared" si="22"/>
        <v/>
      </c>
      <c r="BI94" s="60"/>
      <c r="BJ94" s="138" t="str">
        <f t="shared" si="35"/>
        <v/>
      </c>
      <c r="BK94" s="47"/>
      <c r="BT94" s="172" t="str">
        <f t="shared" si="36"/>
        <v/>
      </c>
      <c r="BU94" s="172" t="str">
        <f t="shared" si="37"/>
        <v/>
      </c>
      <c r="BV94" s="172" t="str">
        <f t="shared" si="38"/>
        <v/>
      </c>
      <c r="BW94" s="172" t="str">
        <f t="shared" si="39"/>
        <v/>
      </c>
      <c r="BX94" s="172" t="str">
        <f t="shared" si="40"/>
        <v/>
      </c>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row>
    <row r="95" spans="1:164" x14ac:dyDescent="0.2">
      <c r="A95" s="14">
        <f t="shared" si="45"/>
        <v>62</v>
      </c>
      <c r="B95" s="281"/>
      <c r="C95" s="282"/>
      <c r="D95" s="283"/>
      <c r="E95" s="284"/>
      <c r="F95" s="285"/>
      <c r="G95" s="286"/>
      <c r="H95" s="283"/>
      <c r="I95" s="287"/>
      <c r="J95" s="287"/>
      <c r="K95" s="288"/>
      <c r="L95" s="289" t="str">
        <f t="shared" si="13"/>
        <v/>
      </c>
      <c r="M95" s="290"/>
      <c r="N95" s="289" t="str">
        <f t="shared" ref="N95:N113" si="46">IF(AND(M95&lt;&gt;"",M$29&lt;&gt;""),IF(N$29="Additive",ROUND(M95+M$29,2),ROUND(M95*M$29,2)),"")</f>
        <v/>
      </c>
      <c r="O95" s="282"/>
      <c r="P95" s="291"/>
      <c r="Q95" s="292" t="str">
        <f t="shared" si="15"/>
        <v/>
      </c>
      <c r="R95" s="293"/>
      <c r="S95" s="292" t="str">
        <f t="shared" ref="S95:S113" si="47">IF(AND(R95&lt;&gt;"",R$29&lt;&gt;""),IF(S$29="Additive",ROUND(R95+R$29,3),ROUND(R95*R$29,3)),"")</f>
        <v/>
      </c>
      <c r="T95" s="282"/>
      <c r="U95" s="291"/>
      <c r="V95" s="292" t="str">
        <f t="shared" si="17"/>
        <v/>
      </c>
      <c r="W95" s="293"/>
      <c r="X95" s="292" t="str">
        <f t="shared" ref="X95:X113" si="48">IF(AND(W95&lt;&gt;"",W$29&lt;&gt;""),IF(X$29="Additive",ROUND(W95+W$29,3),ROUND(W95*W$29,3)),"")</f>
        <v/>
      </c>
      <c r="Y95" s="282"/>
      <c r="Z95" s="294"/>
      <c r="AA95" s="289" t="str">
        <f t="shared" si="19"/>
        <v/>
      </c>
      <c r="AB95" s="294"/>
      <c r="AC95" s="289" t="str">
        <f t="shared" ref="AC95:AC113" si="49">IF(AND(AB95&lt;&gt;"",AB$29&lt;&gt;""),IF(AC$29="Additive",ROUND(AB95+AB$29,2),ROUND(AB95*AB$29,2)),"")</f>
        <v/>
      </c>
      <c r="AD95" s="282"/>
      <c r="AE95" s="281"/>
      <c r="AF95" s="295"/>
      <c r="AG95" s="295"/>
      <c r="AH95" s="295"/>
      <c r="AI95" s="295"/>
      <c r="AJ95" s="295"/>
      <c r="AK95" s="295"/>
      <c r="AL95" s="295"/>
      <c r="AM95" s="282"/>
      <c r="AN95" s="17"/>
      <c r="AO95" s="141"/>
      <c r="AQ95" s="28" t="str">
        <f t="shared" si="28"/>
        <v/>
      </c>
      <c r="AR95" s="28" t="str">
        <f t="shared" si="29"/>
        <v/>
      </c>
      <c r="AS95" s="28" t="str">
        <f t="shared" si="30"/>
        <v/>
      </c>
      <c r="AT95" s="28">
        <f t="shared" si="31"/>
        <v>0</v>
      </c>
      <c r="AU95" s="28">
        <f t="shared" si="32"/>
        <v>0</v>
      </c>
      <c r="AV95" s="28">
        <f t="shared" si="33"/>
        <v>0</v>
      </c>
      <c r="AW95" s="28">
        <f t="shared" si="34"/>
        <v>0</v>
      </c>
      <c r="AX95" s="28"/>
      <c r="AY95" s="28"/>
      <c r="AZ95" s="28"/>
      <c r="BD95" s="57" t="str">
        <f t="shared" si="21"/>
        <v>canbeinvalid</v>
      </c>
      <c r="BE95" s="28"/>
      <c r="BG95" s="61"/>
      <c r="BH95" s="138" t="str">
        <f t="shared" si="22"/>
        <v/>
      </c>
      <c r="BI95" s="60"/>
      <c r="BJ95" s="138" t="str">
        <f t="shared" si="35"/>
        <v/>
      </c>
      <c r="BK95" s="47"/>
      <c r="BT95" s="172" t="str">
        <f t="shared" si="36"/>
        <v/>
      </c>
      <c r="BU95" s="172" t="str">
        <f t="shared" si="37"/>
        <v/>
      </c>
      <c r="BV95" s="172" t="str">
        <f t="shared" si="38"/>
        <v/>
      </c>
      <c r="BW95" s="172" t="str">
        <f t="shared" si="39"/>
        <v/>
      </c>
      <c r="BX95" s="172" t="str">
        <f t="shared" si="40"/>
        <v/>
      </c>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row>
    <row r="96" spans="1:164" x14ac:dyDescent="0.2">
      <c r="A96" s="14">
        <f t="shared" si="45"/>
        <v>63</v>
      </c>
      <c r="B96" s="281"/>
      <c r="C96" s="282"/>
      <c r="D96" s="283"/>
      <c r="E96" s="284"/>
      <c r="F96" s="285"/>
      <c r="G96" s="286"/>
      <c r="H96" s="283"/>
      <c r="I96" s="287"/>
      <c r="J96" s="287"/>
      <c r="K96" s="288"/>
      <c r="L96" s="289" t="str">
        <f t="shared" si="13"/>
        <v/>
      </c>
      <c r="M96" s="290"/>
      <c r="N96" s="289" t="str">
        <f t="shared" si="46"/>
        <v/>
      </c>
      <c r="O96" s="282"/>
      <c r="P96" s="291"/>
      <c r="Q96" s="292" t="str">
        <f t="shared" si="15"/>
        <v/>
      </c>
      <c r="R96" s="293"/>
      <c r="S96" s="292" t="str">
        <f t="shared" si="47"/>
        <v/>
      </c>
      <c r="T96" s="282"/>
      <c r="U96" s="291"/>
      <c r="V96" s="292" t="str">
        <f t="shared" si="17"/>
        <v/>
      </c>
      <c r="W96" s="293"/>
      <c r="X96" s="292" t="str">
        <f t="shared" si="48"/>
        <v/>
      </c>
      <c r="Y96" s="282"/>
      <c r="Z96" s="294"/>
      <c r="AA96" s="289" t="str">
        <f t="shared" si="19"/>
        <v/>
      </c>
      <c r="AB96" s="294"/>
      <c r="AC96" s="289" t="str">
        <f t="shared" si="49"/>
        <v/>
      </c>
      <c r="AD96" s="282"/>
      <c r="AE96" s="281"/>
      <c r="AF96" s="295"/>
      <c r="AG96" s="295"/>
      <c r="AH96" s="295"/>
      <c r="AI96" s="295"/>
      <c r="AJ96" s="295"/>
      <c r="AK96" s="295"/>
      <c r="AL96" s="295"/>
      <c r="AM96" s="282"/>
      <c r="AN96" s="17"/>
      <c r="AO96" s="141"/>
      <c r="AQ96" s="28" t="str">
        <f t="shared" si="28"/>
        <v/>
      </c>
      <c r="AR96" s="28" t="str">
        <f t="shared" si="29"/>
        <v/>
      </c>
      <c r="AS96" s="28" t="str">
        <f t="shared" si="30"/>
        <v/>
      </c>
      <c r="AT96" s="28">
        <f t="shared" si="31"/>
        <v>0</v>
      </c>
      <c r="AU96" s="28">
        <f t="shared" si="32"/>
        <v>0</v>
      </c>
      <c r="AV96" s="28">
        <f t="shared" si="33"/>
        <v>0</v>
      </c>
      <c r="AW96" s="28">
        <f t="shared" si="34"/>
        <v>0</v>
      </c>
      <c r="AX96" s="28"/>
      <c r="AY96" s="28"/>
      <c r="AZ96" s="28"/>
      <c r="BD96" s="57" t="str">
        <f t="shared" si="21"/>
        <v>canbeinvalid</v>
      </c>
      <c r="BE96" s="28"/>
      <c r="BG96" s="61"/>
      <c r="BH96" s="138" t="str">
        <f t="shared" si="22"/>
        <v/>
      </c>
      <c r="BI96" s="60"/>
      <c r="BJ96" s="138" t="str">
        <f t="shared" si="35"/>
        <v/>
      </c>
      <c r="BK96" s="47"/>
      <c r="BT96" s="172" t="str">
        <f t="shared" si="36"/>
        <v/>
      </c>
      <c r="BU96" s="172" t="str">
        <f t="shared" si="37"/>
        <v/>
      </c>
      <c r="BV96" s="172" t="str">
        <f t="shared" si="38"/>
        <v/>
      </c>
      <c r="BW96" s="172" t="str">
        <f t="shared" si="39"/>
        <v/>
      </c>
      <c r="BX96" s="172" t="str">
        <f t="shared" si="40"/>
        <v/>
      </c>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row>
    <row r="97" spans="1:164" x14ac:dyDescent="0.2">
      <c r="A97" s="14">
        <f t="shared" si="45"/>
        <v>64</v>
      </c>
      <c r="B97" s="281"/>
      <c r="C97" s="282"/>
      <c r="D97" s="283"/>
      <c r="E97" s="284"/>
      <c r="F97" s="285"/>
      <c r="G97" s="286"/>
      <c r="H97" s="283"/>
      <c r="I97" s="287"/>
      <c r="J97" s="287"/>
      <c r="K97" s="288"/>
      <c r="L97" s="289" t="str">
        <f t="shared" si="13"/>
        <v/>
      </c>
      <c r="M97" s="290"/>
      <c r="N97" s="289" t="str">
        <f t="shared" si="46"/>
        <v/>
      </c>
      <c r="O97" s="282"/>
      <c r="P97" s="291"/>
      <c r="Q97" s="292" t="str">
        <f t="shared" si="15"/>
        <v/>
      </c>
      <c r="R97" s="293"/>
      <c r="S97" s="292" t="str">
        <f t="shared" si="47"/>
        <v/>
      </c>
      <c r="T97" s="282"/>
      <c r="U97" s="291"/>
      <c r="V97" s="292" t="str">
        <f t="shared" si="17"/>
        <v/>
      </c>
      <c r="W97" s="293"/>
      <c r="X97" s="292" t="str">
        <f t="shared" si="48"/>
        <v/>
      </c>
      <c r="Y97" s="282"/>
      <c r="Z97" s="294"/>
      <c r="AA97" s="289" t="str">
        <f t="shared" si="19"/>
        <v/>
      </c>
      <c r="AB97" s="294"/>
      <c r="AC97" s="289" t="str">
        <f t="shared" si="49"/>
        <v/>
      </c>
      <c r="AD97" s="282"/>
      <c r="AE97" s="281"/>
      <c r="AF97" s="295"/>
      <c r="AG97" s="295"/>
      <c r="AH97" s="295"/>
      <c r="AI97" s="295"/>
      <c r="AJ97" s="295"/>
      <c r="AK97" s="295"/>
      <c r="AL97" s="295"/>
      <c r="AM97" s="282"/>
      <c r="AN97" s="17"/>
      <c r="AO97" s="141"/>
      <c r="AQ97" s="28" t="str">
        <f t="shared" si="28"/>
        <v/>
      </c>
      <c r="AR97" s="28" t="str">
        <f t="shared" si="29"/>
        <v/>
      </c>
      <c r="AS97" s="28" t="str">
        <f t="shared" si="30"/>
        <v/>
      </c>
      <c r="AT97" s="28">
        <f t="shared" si="31"/>
        <v>0</v>
      </c>
      <c r="AU97" s="28">
        <f t="shared" si="32"/>
        <v>0</v>
      </c>
      <c r="AV97" s="28">
        <f t="shared" si="33"/>
        <v>0</v>
      </c>
      <c r="AW97" s="28">
        <f t="shared" si="34"/>
        <v>0</v>
      </c>
      <c r="AX97" s="28"/>
      <c r="AY97" s="28"/>
      <c r="AZ97" s="28"/>
      <c r="BD97" s="57" t="str">
        <f t="shared" si="21"/>
        <v>canbeinvalid</v>
      </c>
      <c r="BE97" s="28"/>
      <c r="BG97" s="61"/>
      <c r="BH97" s="138" t="str">
        <f t="shared" si="22"/>
        <v/>
      </c>
      <c r="BI97" s="60"/>
      <c r="BJ97" s="138" t="str">
        <f t="shared" si="35"/>
        <v/>
      </c>
      <c r="BK97" s="47"/>
      <c r="BT97" s="172" t="str">
        <f t="shared" si="36"/>
        <v/>
      </c>
      <c r="BU97" s="172" t="str">
        <f t="shared" si="37"/>
        <v/>
      </c>
      <c r="BV97" s="172" t="str">
        <f t="shared" si="38"/>
        <v/>
      </c>
      <c r="BW97" s="172" t="str">
        <f t="shared" si="39"/>
        <v/>
      </c>
      <c r="BX97" s="172" t="str">
        <f t="shared" si="40"/>
        <v/>
      </c>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row>
    <row r="98" spans="1:164" x14ac:dyDescent="0.2">
      <c r="A98" s="14">
        <f t="shared" si="45"/>
        <v>65</v>
      </c>
      <c r="B98" s="281"/>
      <c r="C98" s="282"/>
      <c r="D98" s="283"/>
      <c r="E98" s="284"/>
      <c r="F98" s="285"/>
      <c r="G98" s="286"/>
      <c r="H98" s="283"/>
      <c r="I98" s="287"/>
      <c r="J98" s="287"/>
      <c r="K98" s="288"/>
      <c r="L98" s="289" t="str">
        <f t="shared" si="13"/>
        <v/>
      </c>
      <c r="M98" s="290"/>
      <c r="N98" s="289" t="str">
        <f t="shared" si="46"/>
        <v/>
      </c>
      <c r="O98" s="282"/>
      <c r="P98" s="291"/>
      <c r="Q98" s="292" t="str">
        <f t="shared" si="15"/>
        <v/>
      </c>
      <c r="R98" s="293"/>
      <c r="S98" s="292" t="str">
        <f t="shared" si="47"/>
        <v/>
      </c>
      <c r="T98" s="282"/>
      <c r="U98" s="291"/>
      <c r="V98" s="292" t="str">
        <f t="shared" si="17"/>
        <v/>
      </c>
      <c r="W98" s="293"/>
      <c r="X98" s="292" t="str">
        <f t="shared" si="48"/>
        <v/>
      </c>
      <c r="Y98" s="282"/>
      <c r="Z98" s="294"/>
      <c r="AA98" s="289" t="str">
        <f t="shared" si="19"/>
        <v/>
      </c>
      <c r="AB98" s="294"/>
      <c r="AC98" s="289" t="str">
        <f t="shared" si="49"/>
        <v/>
      </c>
      <c r="AD98" s="282"/>
      <c r="AE98" s="281"/>
      <c r="AF98" s="295"/>
      <c r="AG98" s="295"/>
      <c r="AH98" s="295"/>
      <c r="AI98" s="295"/>
      <c r="AJ98" s="295"/>
      <c r="AK98" s="295"/>
      <c r="AL98" s="295"/>
      <c r="AM98" s="282"/>
      <c r="AN98" s="17"/>
      <c r="AO98" s="141"/>
      <c r="AQ98" s="28" t="str">
        <f t="shared" ref="AQ98:AQ123" si="50">IF(D98&lt;&gt;"",YEAR(D98),"")</f>
        <v/>
      </c>
      <c r="AR98" s="28" t="str">
        <f t="shared" ref="AR98:AR123" si="51">IF(D98&lt;&gt;"",MONTH(D98),"")</f>
        <v/>
      </c>
      <c r="AS98" s="28" t="str">
        <f t="shared" ref="AS98:AS123" si="52">IF(D98&lt;&gt;"",DAY(D98),"")</f>
        <v/>
      </c>
      <c r="AT98" s="28">
        <f t="shared" ref="AT98:AT123" si="53">IF(AND($C98="final",$F98=1,OR($O98="yes",$T98="yes",$Y98="yes",$AD98="yes")),1,0)</f>
        <v>0</v>
      </c>
      <c r="AU98" s="28">
        <f t="shared" ref="AU98:AU123" si="54">IF(AND($C98="final",$F98=2,OR($O98="yes",$T98="yes",$Y98="yes",$AD98="yes")),1,0)</f>
        <v>0</v>
      </c>
      <c r="AV98" s="28">
        <f t="shared" ref="AV98:AV123" si="55">IF(AND($C98="final",$F98=3,OR($O98="yes",$T98="yes",$Y98="yes",$AD98="yes")),1,0)</f>
        <v>0</v>
      </c>
      <c r="AW98" s="28">
        <f t="shared" ref="AW98:AW123" si="56">IF(AND($C98="final",$F98=4,OR($O98="yes",$T98="yes",$Y98="yes",$AD98="yes")),1,0)</f>
        <v>0</v>
      </c>
      <c r="AX98" s="28"/>
      <c r="AY98" s="28"/>
      <c r="AZ98" s="28"/>
      <c r="BD98" s="57" t="str">
        <f t="shared" si="21"/>
        <v>canbeinvalid</v>
      </c>
      <c r="BE98" s="28"/>
      <c r="BG98" s="61"/>
      <c r="BH98" s="138" t="str">
        <f t="shared" si="22"/>
        <v/>
      </c>
      <c r="BI98" s="60"/>
      <c r="BJ98" s="138" t="str">
        <f t="shared" ref="BJ98:BJ123" si="57">IF(AND(BI98&lt;&gt;"",BI$29&lt;&gt;""),IF(BJ$29="Additive",ROUND(BI98+BI$29,2),ROUND(BI98*BI$29,2)),"")</f>
        <v/>
      </c>
      <c r="BK98" s="47"/>
      <c r="BT98" s="172" t="str">
        <f t="shared" ref="BT98:BT123" si="58">IF($C98="final",$BJ98,"")</f>
        <v/>
      </c>
      <c r="BU98" s="172" t="str">
        <f t="shared" ref="BU98:BU123" si="59">IF($C98="final",$N98,"")</f>
        <v/>
      </c>
      <c r="BV98" s="172" t="str">
        <f t="shared" ref="BV98:BV123" si="60">IF($C98="final",$S98,"")</f>
        <v/>
      </c>
      <c r="BW98" s="172" t="str">
        <f t="shared" ref="BW98:BW123" si="61">IF($C98="final",$X98,"")</f>
        <v/>
      </c>
      <c r="BX98" s="172" t="str">
        <f t="shared" ref="BX98:BX123" si="62">IF($C98="final",$AC98,"")</f>
        <v/>
      </c>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row>
    <row r="99" spans="1:164" x14ac:dyDescent="0.2">
      <c r="A99" s="14">
        <f t="shared" si="45"/>
        <v>66</v>
      </c>
      <c r="B99" s="281"/>
      <c r="C99" s="282"/>
      <c r="D99" s="283"/>
      <c r="E99" s="284"/>
      <c r="F99" s="285"/>
      <c r="G99" s="286"/>
      <c r="H99" s="283"/>
      <c r="I99" s="287"/>
      <c r="J99" s="287"/>
      <c r="K99" s="288"/>
      <c r="L99" s="289" t="str">
        <f t="shared" ref="L99:L123" si="63">IF(K99&lt;&gt;"",K99,"")</f>
        <v/>
      </c>
      <c r="M99" s="290"/>
      <c r="N99" s="289" t="str">
        <f t="shared" si="46"/>
        <v/>
      </c>
      <c r="O99" s="282"/>
      <c r="P99" s="291"/>
      <c r="Q99" s="292" t="str">
        <f t="shared" ref="Q99:Q123" si="64">IF(P99&lt;&gt;"",P99,"")</f>
        <v/>
      </c>
      <c r="R99" s="293"/>
      <c r="S99" s="292" t="str">
        <f t="shared" si="47"/>
        <v/>
      </c>
      <c r="T99" s="282"/>
      <c r="U99" s="291"/>
      <c r="V99" s="292" t="str">
        <f t="shared" ref="V99:V123" si="65">IF(U99&lt;&gt;"",U99,"")</f>
        <v/>
      </c>
      <c r="W99" s="293"/>
      <c r="X99" s="292" t="str">
        <f t="shared" si="48"/>
        <v/>
      </c>
      <c r="Y99" s="282"/>
      <c r="Z99" s="294"/>
      <c r="AA99" s="289" t="str">
        <f t="shared" ref="AA99:AA123" si="66">IF(Z99&lt;&gt;"",Z99,"")</f>
        <v/>
      </c>
      <c r="AB99" s="294"/>
      <c r="AC99" s="289" t="str">
        <f t="shared" si="49"/>
        <v/>
      </c>
      <c r="AD99" s="282"/>
      <c r="AE99" s="281"/>
      <c r="AF99" s="295"/>
      <c r="AG99" s="295"/>
      <c r="AH99" s="295"/>
      <c r="AI99" s="295"/>
      <c r="AJ99" s="295"/>
      <c r="AK99" s="295"/>
      <c r="AL99" s="295"/>
      <c r="AM99" s="282"/>
      <c r="AN99" s="17"/>
      <c r="AO99" s="141"/>
      <c r="AQ99" s="28" t="str">
        <f t="shared" si="50"/>
        <v/>
      </c>
      <c r="AR99" s="28" t="str">
        <f t="shared" si="51"/>
        <v/>
      </c>
      <c r="AS99" s="28" t="str">
        <f t="shared" si="52"/>
        <v/>
      </c>
      <c r="AT99" s="28">
        <f t="shared" si="53"/>
        <v>0</v>
      </c>
      <c r="AU99" s="28">
        <f t="shared" si="54"/>
        <v>0</v>
      </c>
      <c r="AV99" s="28">
        <f t="shared" si="55"/>
        <v>0</v>
      </c>
      <c r="AW99" s="28">
        <f t="shared" si="56"/>
        <v>0</v>
      </c>
      <c r="AX99" s="28"/>
      <c r="AY99" s="28"/>
      <c r="AZ99" s="28"/>
      <c r="BD99" s="57" t="str">
        <f t="shared" ref="BD99:BD123" si="67">IF(OR($O99="yes",$T99="yes",$Y99="yes",$AD99="yes"),"cantbeinvalid","canbeinvalid")</f>
        <v>canbeinvalid</v>
      </c>
      <c r="BE99" s="28"/>
      <c r="BG99" s="61"/>
      <c r="BH99" s="138" t="str">
        <f t="shared" ref="BH99:BH123" si="68">IF(BG99&lt;&gt;"",BG99,"")</f>
        <v/>
      </c>
      <c r="BI99" s="60"/>
      <c r="BJ99" s="138" t="str">
        <f t="shared" si="57"/>
        <v/>
      </c>
      <c r="BK99" s="47"/>
      <c r="BT99" s="172" t="str">
        <f t="shared" si="58"/>
        <v/>
      </c>
      <c r="BU99" s="172" t="str">
        <f t="shared" si="59"/>
        <v/>
      </c>
      <c r="BV99" s="172" t="str">
        <f t="shared" si="60"/>
        <v/>
      </c>
      <c r="BW99" s="172" t="str">
        <f t="shared" si="61"/>
        <v/>
      </c>
      <c r="BX99" s="172" t="str">
        <f t="shared" si="62"/>
        <v/>
      </c>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row>
    <row r="100" spans="1:164" x14ac:dyDescent="0.2">
      <c r="A100" s="14">
        <f t="shared" si="45"/>
        <v>67</v>
      </c>
      <c r="B100" s="281"/>
      <c r="C100" s="282"/>
      <c r="D100" s="283"/>
      <c r="E100" s="284"/>
      <c r="F100" s="285"/>
      <c r="G100" s="286"/>
      <c r="H100" s="283"/>
      <c r="I100" s="287"/>
      <c r="J100" s="287"/>
      <c r="K100" s="288"/>
      <c r="L100" s="289" t="str">
        <f t="shared" si="63"/>
        <v/>
      </c>
      <c r="M100" s="294"/>
      <c r="N100" s="289" t="str">
        <f t="shared" si="46"/>
        <v/>
      </c>
      <c r="O100" s="282"/>
      <c r="P100" s="291"/>
      <c r="Q100" s="292" t="str">
        <f t="shared" si="64"/>
        <v/>
      </c>
      <c r="R100" s="293"/>
      <c r="S100" s="292" t="str">
        <f t="shared" si="47"/>
        <v/>
      </c>
      <c r="T100" s="282"/>
      <c r="U100" s="291"/>
      <c r="V100" s="292" t="str">
        <f t="shared" si="65"/>
        <v/>
      </c>
      <c r="W100" s="293"/>
      <c r="X100" s="292" t="str">
        <f t="shared" si="48"/>
        <v/>
      </c>
      <c r="Y100" s="282"/>
      <c r="Z100" s="294"/>
      <c r="AA100" s="289" t="str">
        <f t="shared" si="66"/>
        <v/>
      </c>
      <c r="AB100" s="294"/>
      <c r="AC100" s="289" t="str">
        <f t="shared" si="49"/>
        <v/>
      </c>
      <c r="AD100" s="282"/>
      <c r="AE100" s="281"/>
      <c r="AF100" s="295"/>
      <c r="AG100" s="295"/>
      <c r="AH100" s="295"/>
      <c r="AI100" s="295"/>
      <c r="AJ100" s="295"/>
      <c r="AK100" s="295"/>
      <c r="AL100" s="295"/>
      <c r="AM100" s="282"/>
      <c r="AN100" s="17"/>
      <c r="AO100" s="141"/>
      <c r="AQ100" s="28" t="str">
        <f t="shared" si="50"/>
        <v/>
      </c>
      <c r="AR100" s="28" t="str">
        <f t="shared" si="51"/>
        <v/>
      </c>
      <c r="AS100" s="28" t="str">
        <f t="shared" si="52"/>
        <v/>
      </c>
      <c r="AT100" s="28">
        <f t="shared" si="53"/>
        <v>0</v>
      </c>
      <c r="AU100" s="28">
        <f t="shared" si="54"/>
        <v>0</v>
      </c>
      <c r="AV100" s="28">
        <f t="shared" si="55"/>
        <v>0</v>
      </c>
      <c r="AW100" s="28">
        <f t="shared" si="56"/>
        <v>0</v>
      </c>
      <c r="AX100" s="28"/>
      <c r="AY100" s="28"/>
      <c r="AZ100" s="28"/>
      <c r="BD100" s="57" t="str">
        <f t="shared" si="67"/>
        <v>canbeinvalid</v>
      </c>
      <c r="BE100" s="28"/>
      <c r="BG100" s="61"/>
      <c r="BH100" s="138" t="str">
        <f t="shared" si="68"/>
        <v/>
      </c>
      <c r="BI100" s="60"/>
      <c r="BJ100" s="138" t="str">
        <f t="shared" si="57"/>
        <v/>
      </c>
      <c r="BK100" s="47"/>
      <c r="BT100" s="172" t="str">
        <f t="shared" si="58"/>
        <v/>
      </c>
      <c r="BU100" s="172" t="str">
        <f t="shared" si="59"/>
        <v/>
      </c>
      <c r="BV100" s="172" t="str">
        <f t="shared" si="60"/>
        <v/>
      </c>
      <c r="BW100" s="172" t="str">
        <f t="shared" si="61"/>
        <v/>
      </c>
      <c r="BX100" s="172" t="str">
        <f t="shared" si="62"/>
        <v/>
      </c>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row>
    <row r="101" spans="1:164" x14ac:dyDescent="0.2">
      <c r="A101" s="14">
        <f t="shared" si="45"/>
        <v>68</v>
      </c>
      <c r="B101" s="281"/>
      <c r="C101" s="282"/>
      <c r="D101" s="283"/>
      <c r="E101" s="284"/>
      <c r="F101" s="285"/>
      <c r="G101" s="286"/>
      <c r="H101" s="283"/>
      <c r="I101" s="287"/>
      <c r="J101" s="287"/>
      <c r="K101" s="288"/>
      <c r="L101" s="289" t="str">
        <f t="shared" si="63"/>
        <v/>
      </c>
      <c r="M101" s="294"/>
      <c r="N101" s="289" t="str">
        <f t="shared" si="46"/>
        <v/>
      </c>
      <c r="O101" s="282"/>
      <c r="P101" s="291"/>
      <c r="Q101" s="292" t="str">
        <f t="shared" si="64"/>
        <v/>
      </c>
      <c r="R101" s="293"/>
      <c r="S101" s="292" t="str">
        <f t="shared" si="47"/>
        <v/>
      </c>
      <c r="T101" s="282"/>
      <c r="U101" s="291"/>
      <c r="V101" s="292" t="str">
        <f t="shared" si="65"/>
        <v/>
      </c>
      <c r="W101" s="293"/>
      <c r="X101" s="292" t="str">
        <f t="shared" si="48"/>
        <v/>
      </c>
      <c r="Y101" s="282"/>
      <c r="Z101" s="294"/>
      <c r="AA101" s="289" t="str">
        <f t="shared" si="66"/>
        <v/>
      </c>
      <c r="AB101" s="294"/>
      <c r="AC101" s="289" t="str">
        <f t="shared" si="49"/>
        <v/>
      </c>
      <c r="AD101" s="282"/>
      <c r="AE101" s="281"/>
      <c r="AF101" s="295"/>
      <c r="AG101" s="295"/>
      <c r="AH101" s="295"/>
      <c r="AI101" s="295"/>
      <c r="AJ101" s="295"/>
      <c r="AK101" s="295"/>
      <c r="AL101" s="295"/>
      <c r="AM101" s="282"/>
      <c r="AN101" s="17"/>
      <c r="AO101" s="141"/>
      <c r="AQ101" s="28" t="str">
        <f t="shared" si="50"/>
        <v/>
      </c>
      <c r="AR101" s="28" t="str">
        <f t="shared" si="51"/>
        <v/>
      </c>
      <c r="AS101" s="28" t="str">
        <f t="shared" si="52"/>
        <v/>
      </c>
      <c r="AT101" s="28">
        <f t="shared" si="53"/>
        <v>0</v>
      </c>
      <c r="AU101" s="28">
        <f t="shared" si="54"/>
        <v>0</v>
      </c>
      <c r="AV101" s="28">
        <f t="shared" si="55"/>
        <v>0</v>
      </c>
      <c r="AW101" s="28">
        <f t="shared" si="56"/>
        <v>0</v>
      </c>
      <c r="AX101" s="28"/>
      <c r="AY101" s="28"/>
      <c r="AZ101" s="28"/>
      <c r="BD101" s="57" t="str">
        <f t="shared" si="67"/>
        <v>canbeinvalid</v>
      </c>
      <c r="BE101" s="28"/>
      <c r="BG101" s="61"/>
      <c r="BH101" s="138" t="str">
        <f t="shared" si="68"/>
        <v/>
      </c>
      <c r="BI101" s="60"/>
      <c r="BJ101" s="138" t="str">
        <f t="shared" si="57"/>
        <v/>
      </c>
      <c r="BK101" s="47"/>
      <c r="BT101" s="172" t="str">
        <f t="shared" si="58"/>
        <v/>
      </c>
      <c r="BU101" s="172" t="str">
        <f t="shared" si="59"/>
        <v/>
      </c>
      <c r="BV101" s="172" t="str">
        <f t="shared" si="60"/>
        <v/>
      </c>
      <c r="BW101" s="172" t="str">
        <f t="shared" si="61"/>
        <v/>
      </c>
      <c r="BX101" s="172" t="str">
        <f t="shared" si="62"/>
        <v/>
      </c>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row>
    <row r="102" spans="1:164" x14ac:dyDescent="0.2">
      <c r="A102" s="14">
        <f t="shared" si="45"/>
        <v>69</v>
      </c>
      <c r="B102" s="281"/>
      <c r="C102" s="282"/>
      <c r="D102" s="283"/>
      <c r="E102" s="284"/>
      <c r="F102" s="285"/>
      <c r="G102" s="286"/>
      <c r="H102" s="283"/>
      <c r="I102" s="287"/>
      <c r="J102" s="287"/>
      <c r="K102" s="288"/>
      <c r="L102" s="289" t="str">
        <f t="shared" si="63"/>
        <v/>
      </c>
      <c r="M102" s="294"/>
      <c r="N102" s="289" t="str">
        <f t="shared" si="46"/>
        <v/>
      </c>
      <c r="O102" s="282"/>
      <c r="P102" s="291"/>
      <c r="Q102" s="292" t="str">
        <f t="shared" si="64"/>
        <v/>
      </c>
      <c r="R102" s="293"/>
      <c r="S102" s="292" t="str">
        <f t="shared" si="47"/>
        <v/>
      </c>
      <c r="T102" s="282"/>
      <c r="U102" s="291"/>
      <c r="V102" s="292" t="str">
        <f t="shared" si="65"/>
        <v/>
      </c>
      <c r="W102" s="293"/>
      <c r="X102" s="292" t="str">
        <f t="shared" si="48"/>
        <v/>
      </c>
      <c r="Y102" s="282"/>
      <c r="Z102" s="294"/>
      <c r="AA102" s="289" t="str">
        <f t="shared" si="66"/>
        <v/>
      </c>
      <c r="AB102" s="294"/>
      <c r="AC102" s="289" t="str">
        <f t="shared" si="49"/>
        <v/>
      </c>
      <c r="AD102" s="282"/>
      <c r="AE102" s="281"/>
      <c r="AF102" s="295"/>
      <c r="AG102" s="295"/>
      <c r="AH102" s="295"/>
      <c r="AI102" s="295"/>
      <c r="AJ102" s="295"/>
      <c r="AK102" s="295"/>
      <c r="AL102" s="295"/>
      <c r="AM102" s="282"/>
      <c r="AN102" s="17"/>
      <c r="AO102" s="141"/>
      <c r="AQ102" s="28" t="str">
        <f t="shared" si="50"/>
        <v/>
      </c>
      <c r="AR102" s="28" t="str">
        <f t="shared" si="51"/>
        <v/>
      </c>
      <c r="AS102" s="28" t="str">
        <f t="shared" si="52"/>
        <v/>
      </c>
      <c r="AT102" s="28">
        <f t="shared" si="53"/>
        <v>0</v>
      </c>
      <c r="AU102" s="28">
        <f t="shared" si="54"/>
        <v>0</v>
      </c>
      <c r="AV102" s="28">
        <f t="shared" si="55"/>
        <v>0</v>
      </c>
      <c r="AW102" s="28">
        <f t="shared" si="56"/>
        <v>0</v>
      </c>
      <c r="AX102" s="28"/>
      <c r="AY102" s="28"/>
      <c r="AZ102" s="28"/>
      <c r="BD102" s="57" t="str">
        <f t="shared" si="67"/>
        <v>canbeinvalid</v>
      </c>
      <c r="BE102" s="28"/>
      <c r="BG102" s="61"/>
      <c r="BH102" s="138" t="str">
        <f t="shared" si="68"/>
        <v/>
      </c>
      <c r="BI102" s="60"/>
      <c r="BJ102" s="138" t="str">
        <f t="shared" si="57"/>
        <v/>
      </c>
      <c r="BK102" s="47"/>
      <c r="BT102" s="172" t="str">
        <f t="shared" si="58"/>
        <v/>
      </c>
      <c r="BU102" s="172" t="str">
        <f t="shared" si="59"/>
        <v/>
      </c>
      <c r="BV102" s="172" t="str">
        <f t="shared" si="60"/>
        <v/>
      </c>
      <c r="BW102" s="172" t="str">
        <f t="shared" si="61"/>
        <v/>
      </c>
      <c r="BX102" s="172" t="str">
        <f t="shared" si="62"/>
        <v/>
      </c>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row>
    <row r="103" spans="1:164" x14ac:dyDescent="0.2">
      <c r="A103" s="14">
        <f t="shared" si="45"/>
        <v>70</v>
      </c>
      <c r="B103" s="281"/>
      <c r="C103" s="282"/>
      <c r="D103" s="283"/>
      <c r="E103" s="284"/>
      <c r="F103" s="285"/>
      <c r="G103" s="286"/>
      <c r="H103" s="283"/>
      <c r="I103" s="287"/>
      <c r="J103" s="287"/>
      <c r="K103" s="288"/>
      <c r="L103" s="289" t="str">
        <f t="shared" si="63"/>
        <v/>
      </c>
      <c r="M103" s="294"/>
      <c r="N103" s="289" t="str">
        <f t="shared" si="46"/>
        <v/>
      </c>
      <c r="O103" s="282"/>
      <c r="P103" s="291"/>
      <c r="Q103" s="292" t="str">
        <f t="shared" si="64"/>
        <v/>
      </c>
      <c r="R103" s="293"/>
      <c r="S103" s="292" t="str">
        <f t="shared" si="47"/>
        <v/>
      </c>
      <c r="T103" s="282"/>
      <c r="U103" s="291"/>
      <c r="V103" s="292" t="str">
        <f t="shared" si="65"/>
        <v/>
      </c>
      <c r="W103" s="293"/>
      <c r="X103" s="292" t="str">
        <f t="shared" si="48"/>
        <v/>
      </c>
      <c r="Y103" s="282"/>
      <c r="Z103" s="294"/>
      <c r="AA103" s="289" t="str">
        <f t="shared" si="66"/>
        <v/>
      </c>
      <c r="AB103" s="294"/>
      <c r="AC103" s="289" t="str">
        <f t="shared" si="49"/>
        <v/>
      </c>
      <c r="AD103" s="282"/>
      <c r="AE103" s="281"/>
      <c r="AF103" s="295"/>
      <c r="AG103" s="295"/>
      <c r="AH103" s="295"/>
      <c r="AI103" s="295"/>
      <c r="AJ103" s="295"/>
      <c r="AK103" s="295"/>
      <c r="AL103" s="295"/>
      <c r="AM103" s="282"/>
      <c r="AN103" s="17"/>
      <c r="AO103" s="141"/>
      <c r="AQ103" s="28" t="str">
        <f t="shared" si="50"/>
        <v/>
      </c>
      <c r="AR103" s="28" t="str">
        <f t="shared" si="51"/>
        <v/>
      </c>
      <c r="AS103" s="28" t="str">
        <f t="shared" si="52"/>
        <v/>
      </c>
      <c r="AT103" s="28">
        <f t="shared" si="53"/>
        <v>0</v>
      </c>
      <c r="AU103" s="28">
        <f t="shared" si="54"/>
        <v>0</v>
      </c>
      <c r="AV103" s="28">
        <f t="shared" si="55"/>
        <v>0</v>
      </c>
      <c r="AW103" s="28">
        <f t="shared" si="56"/>
        <v>0</v>
      </c>
      <c r="AX103" s="28"/>
      <c r="AY103" s="28"/>
      <c r="AZ103" s="28"/>
      <c r="BD103" s="57" t="str">
        <f t="shared" si="67"/>
        <v>canbeinvalid</v>
      </c>
      <c r="BE103" s="28"/>
      <c r="BG103" s="61"/>
      <c r="BH103" s="138" t="str">
        <f t="shared" si="68"/>
        <v/>
      </c>
      <c r="BI103" s="60"/>
      <c r="BJ103" s="138" t="str">
        <f t="shared" si="57"/>
        <v/>
      </c>
      <c r="BK103" s="47"/>
      <c r="BT103" s="172" t="str">
        <f t="shared" si="58"/>
        <v/>
      </c>
      <c r="BU103" s="172" t="str">
        <f t="shared" si="59"/>
        <v/>
      </c>
      <c r="BV103" s="172" t="str">
        <f t="shared" si="60"/>
        <v/>
      </c>
      <c r="BW103" s="172" t="str">
        <f t="shared" si="61"/>
        <v/>
      </c>
      <c r="BX103" s="172" t="str">
        <f t="shared" si="62"/>
        <v/>
      </c>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row>
    <row r="104" spans="1:164" x14ac:dyDescent="0.2">
      <c r="A104" s="14">
        <f t="shared" si="45"/>
        <v>71</v>
      </c>
      <c r="B104" s="281"/>
      <c r="C104" s="282"/>
      <c r="D104" s="283"/>
      <c r="E104" s="284"/>
      <c r="F104" s="285"/>
      <c r="G104" s="286"/>
      <c r="H104" s="283"/>
      <c r="I104" s="287"/>
      <c r="J104" s="287"/>
      <c r="K104" s="288"/>
      <c r="L104" s="289" t="str">
        <f t="shared" si="63"/>
        <v/>
      </c>
      <c r="M104" s="294"/>
      <c r="N104" s="289" t="str">
        <f t="shared" si="46"/>
        <v/>
      </c>
      <c r="O104" s="282"/>
      <c r="P104" s="291"/>
      <c r="Q104" s="292" t="str">
        <f t="shared" si="64"/>
        <v/>
      </c>
      <c r="R104" s="293"/>
      <c r="S104" s="292" t="str">
        <f t="shared" si="47"/>
        <v/>
      </c>
      <c r="T104" s="282"/>
      <c r="U104" s="291"/>
      <c r="V104" s="292" t="str">
        <f t="shared" si="65"/>
        <v/>
      </c>
      <c r="W104" s="293"/>
      <c r="X104" s="292" t="str">
        <f t="shared" si="48"/>
        <v/>
      </c>
      <c r="Y104" s="282"/>
      <c r="Z104" s="294"/>
      <c r="AA104" s="289" t="str">
        <f t="shared" si="66"/>
        <v/>
      </c>
      <c r="AB104" s="294"/>
      <c r="AC104" s="289" t="str">
        <f t="shared" si="49"/>
        <v/>
      </c>
      <c r="AD104" s="282"/>
      <c r="AE104" s="281"/>
      <c r="AF104" s="295"/>
      <c r="AG104" s="295"/>
      <c r="AH104" s="295"/>
      <c r="AI104" s="295"/>
      <c r="AJ104" s="295"/>
      <c r="AK104" s="295"/>
      <c r="AL104" s="295"/>
      <c r="AM104" s="282"/>
      <c r="AN104" s="17"/>
      <c r="AO104" s="141"/>
      <c r="AQ104" s="28" t="str">
        <f t="shared" si="50"/>
        <v/>
      </c>
      <c r="AR104" s="28" t="str">
        <f t="shared" si="51"/>
        <v/>
      </c>
      <c r="AS104" s="28" t="str">
        <f t="shared" si="52"/>
        <v/>
      </c>
      <c r="AT104" s="28">
        <f t="shared" si="53"/>
        <v>0</v>
      </c>
      <c r="AU104" s="28">
        <f t="shared" si="54"/>
        <v>0</v>
      </c>
      <c r="AV104" s="28">
        <f t="shared" si="55"/>
        <v>0</v>
      </c>
      <c r="AW104" s="28">
        <f t="shared" si="56"/>
        <v>0</v>
      </c>
      <c r="AX104" s="28"/>
      <c r="AY104" s="28"/>
      <c r="AZ104" s="28"/>
      <c r="BD104" s="57" t="str">
        <f t="shared" si="67"/>
        <v>canbeinvalid</v>
      </c>
      <c r="BE104" s="28"/>
      <c r="BG104" s="61"/>
      <c r="BH104" s="138" t="str">
        <f t="shared" si="68"/>
        <v/>
      </c>
      <c r="BI104" s="60"/>
      <c r="BJ104" s="138" t="str">
        <f t="shared" si="57"/>
        <v/>
      </c>
      <c r="BK104" s="47"/>
      <c r="BT104" s="172" t="str">
        <f t="shared" si="58"/>
        <v/>
      </c>
      <c r="BU104" s="172" t="str">
        <f t="shared" si="59"/>
        <v/>
      </c>
      <c r="BV104" s="172" t="str">
        <f t="shared" si="60"/>
        <v/>
      </c>
      <c r="BW104" s="172" t="str">
        <f t="shared" si="61"/>
        <v/>
      </c>
      <c r="BX104" s="172" t="str">
        <f t="shared" si="62"/>
        <v/>
      </c>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row>
    <row r="105" spans="1:164" x14ac:dyDescent="0.2">
      <c r="A105" s="14">
        <f t="shared" si="45"/>
        <v>72</v>
      </c>
      <c r="B105" s="281"/>
      <c r="C105" s="282"/>
      <c r="D105" s="283"/>
      <c r="E105" s="284"/>
      <c r="F105" s="285"/>
      <c r="G105" s="286"/>
      <c r="H105" s="283"/>
      <c r="I105" s="287"/>
      <c r="J105" s="287"/>
      <c r="K105" s="288"/>
      <c r="L105" s="289" t="str">
        <f t="shared" si="63"/>
        <v/>
      </c>
      <c r="M105" s="294"/>
      <c r="N105" s="289" t="str">
        <f t="shared" si="46"/>
        <v/>
      </c>
      <c r="O105" s="282"/>
      <c r="P105" s="291"/>
      <c r="Q105" s="292" t="str">
        <f t="shared" si="64"/>
        <v/>
      </c>
      <c r="R105" s="293"/>
      <c r="S105" s="292" t="str">
        <f t="shared" si="47"/>
        <v/>
      </c>
      <c r="T105" s="282"/>
      <c r="U105" s="291"/>
      <c r="V105" s="292" t="str">
        <f t="shared" si="65"/>
        <v/>
      </c>
      <c r="W105" s="293"/>
      <c r="X105" s="292" t="str">
        <f t="shared" si="48"/>
        <v/>
      </c>
      <c r="Y105" s="282"/>
      <c r="Z105" s="294"/>
      <c r="AA105" s="289" t="str">
        <f t="shared" si="66"/>
        <v/>
      </c>
      <c r="AB105" s="294"/>
      <c r="AC105" s="289" t="str">
        <f t="shared" si="49"/>
        <v/>
      </c>
      <c r="AD105" s="282"/>
      <c r="AE105" s="281"/>
      <c r="AF105" s="295"/>
      <c r="AG105" s="295"/>
      <c r="AH105" s="295"/>
      <c r="AI105" s="295"/>
      <c r="AJ105" s="295"/>
      <c r="AK105" s="295"/>
      <c r="AL105" s="295"/>
      <c r="AM105" s="282"/>
      <c r="AN105" s="17"/>
      <c r="AO105" s="141"/>
      <c r="AQ105" s="28" t="str">
        <f t="shared" si="50"/>
        <v/>
      </c>
      <c r="AR105" s="28" t="str">
        <f t="shared" si="51"/>
        <v/>
      </c>
      <c r="AS105" s="28" t="str">
        <f t="shared" si="52"/>
        <v/>
      </c>
      <c r="AT105" s="28">
        <f t="shared" si="53"/>
        <v>0</v>
      </c>
      <c r="AU105" s="28">
        <f t="shared" si="54"/>
        <v>0</v>
      </c>
      <c r="AV105" s="28">
        <f t="shared" si="55"/>
        <v>0</v>
      </c>
      <c r="AW105" s="28">
        <f t="shared" si="56"/>
        <v>0</v>
      </c>
      <c r="AX105" s="28"/>
      <c r="AY105" s="28"/>
      <c r="AZ105" s="28"/>
      <c r="BD105" s="57" t="str">
        <f t="shared" si="67"/>
        <v>canbeinvalid</v>
      </c>
      <c r="BE105" s="28"/>
      <c r="BG105" s="61"/>
      <c r="BH105" s="138" t="str">
        <f t="shared" si="68"/>
        <v/>
      </c>
      <c r="BI105" s="60"/>
      <c r="BJ105" s="138" t="str">
        <f t="shared" si="57"/>
        <v/>
      </c>
      <c r="BK105" s="47"/>
      <c r="BT105" s="172" t="str">
        <f t="shared" si="58"/>
        <v/>
      </c>
      <c r="BU105" s="172" t="str">
        <f t="shared" si="59"/>
        <v/>
      </c>
      <c r="BV105" s="172" t="str">
        <f t="shared" si="60"/>
        <v/>
      </c>
      <c r="BW105" s="172" t="str">
        <f t="shared" si="61"/>
        <v/>
      </c>
      <c r="BX105" s="172" t="str">
        <f t="shared" si="62"/>
        <v/>
      </c>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row>
    <row r="106" spans="1:164" x14ac:dyDescent="0.2">
      <c r="A106" s="14">
        <f t="shared" si="45"/>
        <v>73</v>
      </c>
      <c r="B106" s="281"/>
      <c r="C106" s="282"/>
      <c r="D106" s="283"/>
      <c r="E106" s="284"/>
      <c r="F106" s="285"/>
      <c r="G106" s="286"/>
      <c r="H106" s="283"/>
      <c r="I106" s="287"/>
      <c r="J106" s="287"/>
      <c r="K106" s="288"/>
      <c r="L106" s="289" t="str">
        <f t="shared" si="63"/>
        <v/>
      </c>
      <c r="M106" s="294"/>
      <c r="N106" s="289" t="str">
        <f t="shared" si="46"/>
        <v/>
      </c>
      <c r="O106" s="282"/>
      <c r="P106" s="291"/>
      <c r="Q106" s="292" t="str">
        <f t="shared" si="64"/>
        <v/>
      </c>
      <c r="R106" s="293"/>
      <c r="S106" s="292" t="str">
        <f t="shared" si="47"/>
        <v/>
      </c>
      <c r="T106" s="282"/>
      <c r="U106" s="291"/>
      <c r="V106" s="292" t="str">
        <f t="shared" si="65"/>
        <v/>
      </c>
      <c r="W106" s="293"/>
      <c r="X106" s="292" t="str">
        <f t="shared" si="48"/>
        <v/>
      </c>
      <c r="Y106" s="282"/>
      <c r="Z106" s="294"/>
      <c r="AA106" s="289" t="str">
        <f t="shared" si="66"/>
        <v/>
      </c>
      <c r="AB106" s="294"/>
      <c r="AC106" s="289" t="str">
        <f t="shared" si="49"/>
        <v/>
      </c>
      <c r="AD106" s="282"/>
      <c r="AE106" s="281"/>
      <c r="AF106" s="295"/>
      <c r="AG106" s="295"/>
      <c r="AH106" s="295"/>
      <c r="AI106" s="295"/>
      <c r="AJ106" s="295"/>
      <c r="AK106" s="295"/>
      <c r="AL106" s="295"/>
      <c r="AM106" s="282"/>
      <c r="AN106" s="17"/>
      <c r="AO106" s="141"/>
      <c r="AQ106" s="28" t="str">
        <f t="shared" si="50"/>
        <v/>
      </c>
      <c r="AR106" s="28" t="str">
        <f t="shared" si="51"/>
        <v/>
      </c>
      <c r="AS106" s="28" t="str">
        <f t="shared" si="52"/>
        <v/>
      </c>
      <c r="AT106" s="28">
        <f t="shared" si="53"/>
        <v>0</v>
      </c>
      <c r="AU106" s="28">
        <f t="shared" si="54"/>
        <v>0</v>
      </c>
      <c r="AV106" s="28">
        <f t="shared" si="55"/>
        <v>0</v>
      </c>
      <c r="AW106" s="28">
        <f t="shared" si="56"/>
        <v>0</v>
      </c>
      <c r="AX106" s="28"/>
      <c r="AY106" s="28"/>
      <c r="AZ106" s="28"/>
      <c r="BD106" s="57" t="str">
        <f t="shared" si="67"/>
        <v>canbeinvalid</v>
      </c>
      <c r="BE106" s="28"/>
      <c r="BG106" s="61"/>
      <c r="BH106" s="138" t="str">
        <f t="shared" si="68"/>
        <v/>
      </c>
      <c r="BI106" s="60"/>
      <c r="BJ106" s="138" t="str">
        <f t="shared" si="57"/>
        <v/>
      </c>
      <c r="BK106" s="47"/>
      <c r="BT106" s="172" t="str">
        <f t="shared" si="58"/>
        <v/>
      </c>
      <c r="BU106" s="172" t="str">
        <f t="shared" si="59"/>
        <v/>
      </c>
      <c r="BV106" s="172" t="str">
        <f t="shared" si="60"/>
        <v/>
      </c>
      <c r="BW106" s="172" t="str">
        <f t="shared" si="61"/>
        <v/>
      </c>
      <c r="BX106" s="172" t="str">
        <f t="shared" si="62"/>
        <v/>
      </c>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row>
    <row r="107" spans="1:164" x14ac:dyDescent="0.2">
      <c r="A107" s="14">
        <f t="shared" si="45"/>
        <v>74</v>
      </c>
      <c r="B107" s="281"/>
      <c r="C107" s="282"/>
      <c r="D107" s="283"/>
      <c r="E107" s="284"/>
      <c r="F107" s="285"/>
      <c r="G107" s="286"/>
      <c r="H107" s="283"/>
      <c r="I107" s="287"/>
      <c r="J107" s="287"/>
      <c r="K107" s="288"/>
      <c r="L107" s="289" t="str">
        <f t="shared" si="63"/>
        <v/>
      </c>
      <c r="M107" s="294"/>
      <c r="N107" s="289" t="str">
        <f t="shared" si="46"/>
        <v/>
      </c>
      <c r="O107" s="282"/>
      <c r="P107" s="291"/>
      <c r="Q107" s="292" t="str">
        <f t="shared" si="64"/>
        <v/>
      </c>
      <c r="R107" s="293"/>
      <c r="S107" s="292" t="str">
        <f t="shared" si="47"/>
        <v/>
      </c>
      <c r="T107" s="282"/>
      <c r="U107" s="291"/>
      <c r="V107" s="292" t="str">
        <f t="shared" si="65"/>
        <v/>
      </c>
      <c r="W107" s="293"/>
      <c r="X107" s="292" t="str">
        <f t="shared" si="48"/>
        <v/>
      </c>
      <c r="Y107" s="282"/>
      <c r="Z107" s="294"/>
      <c r="AA107" s="289" t="str">
        <f t="shared" si="66"/>
        <v/>
      </c>
      <c r="AB107" s="294"/>
      <c r="AC107" s="289" t="str">
        <f t="shared" si="49"/>
        <v/>
      </c>
      <c r="AD107" s="282"/>
      <c r="AE107" s="281"/>
      <c r="AF107" s="295"/>
      <c r="AG107" s="295"/>
      <c r="AH107" s="295"/>
      <c r="AI107" s="295"/>
      <c r="AJ107" s="295"/>
      <c r="AK107" s="295"/>
      <c r="AL107" s="295"/>
      <c r="AM107" s="282"/>
      <c r="AN107" s="17"/>
      <c r="AO107" s="141"/>
      <c r="AQ107" s="28" t="str">
        <f t="shared" si="50"/>
        <v/>
      </c>
      <c r="AR107" s="28" t="str">
        <f t="shared" si="51"/>
        <v/>
      </c>
      <c r="AS107" s="28" t="str">
        <f t="shared" si="52"/>
        <v/>
      </c>
      <c r="AT107" s="28">
        <f t="shared" si="53"/>
        <v>0</v>
      </c>
      <c r="AU107" s="28">
        <f t="shared" si="54"/>
        <v>0</v>
      </c>
      <c r="AV107" s="28">
        <f t="shared" si="55"/>
        <v>0</v>
      </c>
      <c r="AW107" s="28">
        <f t="shared" si="56"/>
        <v>0</v>
      </c>
      <c r="AX107" s="28"/>
      <c r="AY107" s="28"/>
      <c r="AZ107" s="28"/>
      <c r="BD107" s="57" t="str">
        <f t="shared" si="67"/>
        <v>canbeinvalid</v>
      </c>
      <c r="BE107" s="28"/>
      <c r="BG107" s="61"/>
      <c r="BH107" s="138" t="str">
        <f t="shared" si="68"/>
        <v/>
      </c>
      <c r="BI107" s="60"/>
      <c r="BJ107" s="138" t="str">
        <f t="shared" si="57"/>
        <v/>
      </c>
      <c r="BK107" s="47"/>
      <c r="BT107" s="172" t="str">
        <f t="shared" si="58"/>
        <v/>
      </c>
      <c r="BU107" s="172" t="str">
        <f t="shared" si="59"/>
        <v/>
      </c>
      <c r="BV107" s="172" t="str">
        <f t="shared" si="60"/>
        <v/>
      </c>
      <c r="BW107" s="172" t="str">
        <f t="shared" si="61"/>
        <v/>
      </c>
      <c r="BX107" s="172" t="str">
        <f t="shared" si="62"/>
        <v/>
      </c>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row>
    <row r="108" spans="1:164" x14ac:dyDescent="0.2">
      <c r="A108" s="14">
        <f t="shared" si="45"/>
        <v>75</v>
      </c>
      <c r="B108" s="281"/>
      <c r="C108" s="282"/>
      <c r="D108" s="283"/>
      <c r="E108" s="284"/>
      <c r="F108" s="285"/>
      <c r="G108" s="286"/>
      <c r="H108" s="283"/>
      <c r="I108" s="287"/>
      <c r="J108" s="287"/>
      <c r="K108" s="288"/>
      <c r="L108" s="289" t="str">
        <f t="shared" si="63"/>
        <v/>
      </c>
      <c r="M108" s="294"/>
      <c r="N108" s="289" t="str">
        <f t="shared" si="46"/>
        <v/>
      </c>
      <c r="O108" s="282"/>
      <c r="P108" s="291"/>
      <c r="Q108" s="292" t="str">
        <f t="shared" si="64"/>
        <v/>
      </c>
      <c r="R108" s="293"/>
      <c r="S108" s="292" t="str">
        <f t="shared" si="47"/>
        <v/>
      </c>
      <c r="T108" s="282"/>
      <c r="U108" s="291"/>
      <c r="V108" s="292" t="str">
        <f t="shared" si="65"/>
        <v/>
      </c>
      <c r="W108" s="293"/>
      <c r="X108" s="292" t="str">
        <f t="shared" si="48"/>
        <v/>
      </c>
      <c r="Y108" s="282"/>
      <c r="Z108" s="294"/>
      <c r="AA108" s="289" t="str">
        <f t="shared" si="66"/>
        <v/>
      </c>
      <c r="AB108" s="294"/>
      <c r="AC108" s="289" t="str">
        <f t="shared" si="49"/>
        <v/>
      </c>
      <c r="AD108" s="282"/>
      <c r="AE108" s="281"/>
      <c r="AF108" s="295"/>
      <c r="AG108" s="295"/>
      <c r="AH108" s="295"/>
      <c r="AI108" s="295"/>
      <c r="AJ108" s="295"/>
      <c r="AK108" s="295"/>
      <c r="AL108" s="295"/>
      <c r="AM108" s="282"/>
      <c r="AN108" s="17"/>
      <c r="AO108" s="141"/>
      <c r="AQ108" s="28" t="str">
        <f t="shared" si="50"/>
        <v/>
      </c>
      <c r="AR108" s="28" t="str">
        <f t="shared" si="51"/>
        <v/>
      </c>
      <c r="AS108" s="28" t="str">
        <f t="shared" si="52"/>
        <v/>
      </c>
      <c r="AT108" s="28">
        <f t="shared" si="53"/>
        <v>0</v>
      </c>
      <c r="AU108" s="28">
        <f t="shared" si="54"/>
        <v>0</v>
      </c>
      <c r="AV108" s="28">
        <f t="shared" si="55"/>
        <v>0</v>
      </c>
      <c r="AW108" s="28">
        <f t="shared" si="56"/>
        <v>0</v>
      </c>
      <c r="AX108" s="28"/>
      <c r="AY108" s="28"/>
      <c r="AZ108" s="28"/>
      <c r="BD108" s="57" t="str">
        <f t="shared" si="67"/>
        <v>canbeinvalid</v>
      </c>
      <c r="BE108" s="28"/>
      <c r="BG108" s="61"/>
      <c r="BH108" s="138" t="str">
        <f t="shared" si="68"/>
        <v/>
      </c>
      <c r="BI108" s="60"/>
      <c r="BJ108" s="138" t="str">
        <f t="shared" si="57"/>
        <v/>
      </c>
      <c r="BK108" s="47"/>
      <c r="BT108" s="172" t="str">
        <f t="shared" si="58"/>
        <v/>
      </c>
      <c r="BU108" s="172" t="str">
        <f t="shared" si="59"/>
        <v/>
      </c>
      <c r="BV108" s="172" t="str">
        <f t="shared" si="60"/>
        <v/>
      </c>
      <c r="BW108" s="172" t="str">
        <f t="shared" si="61"/>
        <v/>
      </c>
      <c r="BX108" s="172" t="str">
        <f t="shared" si="62"/>
        <v/>
      </c>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row>
    <row r="109" spans="1:164" x14ac:dyDescent="0.2">
      <c r="A109" s="14">
        <f t="shared" si="45"/>
        <v>76</v>
      </c>
      <c r="B109" s="281"/>
      <c r="C109" s="282"/>
      <c r="D109" s="283"/>
      <c r="E109" s="284"/>
      <c r="F109" s="285"/>
      <c r="G109" s="286"/>
      <c r="H109" s="283"/>
      <c r="I109" s="287"/>
      <c r="J109" s="287"/>
      <c r="K109" s="288"/>
      <c r="L109" s="289" t="str">
        <f t="shared" si="63"/>
        <v/>
      </c>
      <c r="M109" s="294"/>
      <c r="N109" s="289" t="str">
        <f t="shared" si="46"/>
        <v/>
      </c>
      <c r="O109" s="282"/>
      <c r="P109" s="291"/>
      <c r="Q109" s="292" t="str">
        <f t="shared" si="64"/>
        <v/>
      </c>
      <c r="R109" s="293"/>
      <c r="S109" s="292" t="str">
        <f t="shared" si="47"/>
        <v/>
      </c>
      <c r="T109" s="282"/>
      <c r="U109" s="291"/>
      <c r="V109" s="292" t="str">
        <f t="shared" si="65"/>
        <v/>
      </c>
      <c r="W109" s="293"/>
      <c r="X109" s="292" t="str">
        <f t="shared" si="48"/>
        <v/>
      </c>
      <c r="Y109" s="282"/>
      <c r="Z109" s="294"/>
      <c r="AA109" s="289" t="str">
        <f t="shared" si="66"/>
        <v/>
      </c>
      <c r="AB109" s="294"/>
      <c r="AC109" s="289" t="str">
        <f t="shared" si="49"/>
        <v/>
      </c>
      <c r="AD109" s="282"/>
      <c r="AE109" s="281"/>
      <c r="AF109" s="295"/>
      <c r="AG109" s="295"/>
      <c r="AH109" s="295"/>
      <c r="AI109" s="295"/>
      <c r="AJ109" s="295"/>
      <c r="AK109" s="295"/>
      <c r="AL109" s="295"/>
      <c r="AM109" s="282"/>
      <c r="AN109" s="17"/>
      <c r="AO109" s="141"/>
      <c r="AQ109" s="28" t="str">
        <f t="shared" si="50"/>
        <v/>
      </c>
      <c r="AR109" s="28" t="str">
        <f t="shared" si="51"/>
        <v/>
      </c>
      <c r="AS109" s="28" t="str">
        <f t="shared" si="52"/>
        <v/>
      </c>
      <c r="AT109" s="28">
        <f t="shared" si="53"/>
        <v>0</v>
      </c>
      <c r="AU109" s="28">
        <f t="shared" si="54"/>
        <v>0</v>
      </c>
      <c r="AV109" s="28">
        <f t="shared" si="55"/>
        <v>0</v>
      </c>
      <c r="AW109" s="28">
        <f t="shared" si="56"/>
        <v>0</v>
      </c>
      <c r="AX109" s="28"/>
      <c r="AY109" s="28"/>
      <c r="AZ109" s="28"/>
      <c r="BD109" s="57" t="str">
        <f t="shared" si="67"/>
        <v>canbeinvalid</v>
      </c>
      <c r="BE109" s="28"/>
      <c r="BG109" s="61"/>
      <c r="BH109" s="138" t="str">
        <f t="shared" si="68"/>
        <v/>
      </c>
      <c r="BI109" s="60"/>
      <c r="BJ109" s="138" t="str">
        <f t="shared" si="57"/>
        <v/>
      </c>
      <c r="BK109" s="47"/>
      <c r="BT109" s="172" t="str">
        <f t="shared" si="58"/>
        <v/>
      </c>
      <c r="BU109" s="172" t="str">
        <f t="shared" si="59"/>
        <v/>
      </c>
      <c r="BV109" s="172" t="str">
        <f t="shared" si="60"/>
        <v/>
      </c>
      <c r="BW109" s="172" t="str">
        <f t="shared" si="61"/>
        <v/>
      </c>
      <c r="BX109" s="172" t="str">
        <f t="shared" si="62"/>
        <v/>
      </c>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row>
    <row r="110" spans="1:164" x14ac:dyDescent="0.2">
      <c r="A110" s="14">
        <f t="shared" si="45"/>
        <v>77</v>
      </c>
      <c r="B110" s="281"/>
      <c r="C110" s="282"/>
      <c r="D110" s="283"/>
      <c r="E110" s="284"/>
      <c r="F110" s="285"/>
      <c r="G110" s="286"/>
      <c r="H110" s="283"/>
      <c r="I110" s="287"/>
      <c r="J110" s="287"/>
      <c r="K110" s="288"/>
      <c r="L110" s="289" t="str">
        <f t="shared" si="63"/>
        <v/>
      </c>
      <c r="M110" s="294"/>
      <c r="N110" s="289" t="str">
        <f t="shared" si="46"/>
        <v/>
      </c>
      <c r="O110" s="282"/>
      <c r="P110" s="291"/>
      <c r="Q110" s="292" t="str">
        <f t="shared" si="64"/>
        <v/>
      </c>
      <c r="R110" s="293"/>
      <c r="S110" s="292" t="str">
        <f t="shared" si="47"/>
        <v/>
      </c>
      <c r="T110" s="282"/>
      <c r="U110" s="291"/>
      <c r="V110" s="292" t="str">
        <f t="shared" si="65"/>
        <v/>
      </c>
      <c r="W110" s="293"/>
      <c r="X110" s="292" t="str">
        <f t="shared" si="48"/>
        <v/>
      </c>
      <c r="Y110" s="282"/>
      <c r="Z110" s="294"/>
      <c r="AA110" s="289" t="str">
        <f t="shared" si="66"/>
        <v/>
      </c>
      <c r="AB110" s="294"/>
      <c r="AC110" s="289" t="str">
        <f t="shared" si="49"/>
        <v/>
      </c>
      <c r="AD110" s="282"/>
      <c r="AE110" s="281"/>
      <c r="AF110" s="295"/>
      <c r="AG110" s="295"/>
      <c r="AH110" s="295"/>
      <c r="AI110" s="295"/>
      <c r="AJ110" s="295"/>
      <c r="AK110" s="295"/>
      <c r="AL110" s="295"/>
      <c r="AM110" s="282"/>
      <c r="AN110" s="17"/>
      <c r="AO110" s="141"/>
      <c r="AQ110" s="28" t="str">
        <f t="shared" si="50"/>
        <v/>
      </c>
      <c r="AR110" s="28" t="str">
        <f t="shared" si="51"/>
        <v/>
      </c>
      <c r="AS110" s="28" t="str">
        <f t="shared" si="52"/>
        <v/>
      </c>
      <c r="AT110" s="28">
        <f t="shared" si="53"/>
        <v>0</v>
      </c>
      <c r="AU110" s="28">
        <f t="shared" si="54"/>
        <v>0</v>
      </c>
      <c r="AV110" s="28">
        <f t="shared" si="55"/>
        <v>0</v>
      </c>
      <c r="AW110" s="28">
        <f t="shared" si="56"/>
        <v>0</v>
      </c>
      <c r="AX110" s="28"/>
      <c r="AY110" s="28"/>
      <c r="AZ110" s="28"/>
      <c r="BD110" s="57" t="str">
        <f t="shared" si="67"/>
        <v>canbeinvalid</v>
      </c>
      <c r="BE110" s="28"/>
      <c r="BG110" s="61"/>
      <c r="BH110" s="138" t="str">
        <f t="shared" si="68"/>
        <v/>
      </c>
      <c r="BI110" s="60"/>
      <c r="BJ110" s="138" t="str">
        <f t="shared" si="57"/>
        <v/>
      </c>
      <c r="BK110" s="47"/>
      <c r="BT110" s="172" t="str">
        <f t="shared" si="58"/>
        <v/>
      </c>
      <c r="BU110" s="172" t="str">
        <f t="shared" si="59"/>
        <v/>
      </c>
      <c r="BV110" s="172" t="str">
        <f t="shared" si="60"/>
        <v/>
      </c>
      <c r="BW110" s="172" t="str">
        <f t="shared" si="61"/>
        <v/>
      </c>
      <c r="BX110" s="172" t="str">
        <f t="shared" si="62"/>
        <v/>
      </c>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row>
    <row r="111" spans="1:164" x14ac:dyDescent="0.2">
      <c r="A111" s="14">
        <f t="shared" ref="A111:A123" si="69">A110+1</f>
        <v>78</v>
      </c>
      <c r="B111" s="281"/>
      <c r="C111" s="282"/>
      <c r="D111" s="283"/>
      <c r="E111" s="284"/>
      <c r="F111" s="285"/>
      <c r="G111" s="286"/>
      <c r="H111" s="283"/>
      <c r="I111" s="287"/>
      <c r="J111" s="287"/>
      <c r="K111" s="288"/>
      <c r="L111" s="289" t="str">
        <f t="shared" si="63"/>
        <v/>
      </c>
      <c r="M111" s="294"/>
      <c r="N111" s="289" t="str">
        <f t="shared" si="46"/>
        <v/>
      </c>
      <c r="O111" s="282"/>
      <c r="P111" s="291"/>
      <c r="Q111" s="292" t="str">
        <f t="shared" si="64"/>
        <v/>
      </c>
      <c r="R111" s="293"/>
      <c r="S111" s="292" t="str">
        <f t="shared" si="47"/>
        <v/>
      </c>
      <c r="T111" s="282"/>
      <c r="U111" s="291"/>
      <c r="V111" s="292" t="str">
        <f t="shared" si="65"/>
        <v/>
      </c>
      <c r="W111" s="293"/>
      <c r="X111" s="292" t="str">
        <f t="shared" si="48"/>
        <v/>
      </c>
      <c r="Y111" s="282"/>
      <c r="Z111" s="294"/>
      <c r="AA111" s="289" t="str">
        <f t="shared" si="66"/>
        <v/>
      </c>
      <c r="AB111" s="294"/>
      <c r="AC111" s="289" t="str">
        <f t="shared" si="49"/>
        <v/>
      </c>
      <c r="AD111" s="282"/>
      <c r="AE111" s="281"/>
      <c r="AF111" s="295"/>
      <c r="AG111" s="295"/>
      <c r="AH111" s="295"/>
      <c r="AI111" s="295"/>
      <c r="AJ111" s="295"/>
      <c r="AK111" s="295"/>
      <c r="AL111" s="295"/>
      <c r="AM111" s="282"/>
      <c r="AN111" s="17"/>
      <c r="AO111" s="141"/>
      <c r="AQ111" s="28" t="str">
        <f t="shared" si="50"/>
        <v/>
      </c>
      <c r="AR111" s="28" t="str">
        <f t="shared" si="51"/>
        <v/>
      </c>
      <c r="AS111" s="28" t="str">
        <f t="shared" si="52"/>
        <v/>
      </c>
      <c r="AT111" s="28">
        <f t="shared" si="53"/>
        <v>0</v>
      </c>
      <c r="AU111" s="28">
        <f t="shared" si="54"/>
        <v>0</v>
      </c>
      <c r="AV111" s="28">
        <f t="shared" si="55"/>
        <v>0</v>
      </c>
      <c r="AW111" s="28">
        <f t="shared" si="56"/>
        <v>0</v>
      </c>
      <c r="AX111" s="28"/>
      <c r="AY111" s="28"/>
      <c r="AZ111" s="28"/>
      <c r="BD111" s="57" t="str">
        <f t="shared" si="67"/>
        <v>canbeinvalid</v>
      </c>
      <c r="BE111" s="28"/>
      <c r="BG111" s="61"/>
      <c r="BH111" s="138" t="str">
        <f t="shared" si="68"/>
        <v/>
      </c>
      <c r="BI111" s="60"/>
      <c r="BJ111" s="138" t="str">
        <f t="shared" si="57"/>
        <v/>
      </c>
      <c r="BK111" s="47"/>
      <c r="BT111" s="172" t="str">
        <f t="shared" si="58"/>
        <v/>
      </c>
      <c r="BU111" s="172" t="str">
        <f t="shared" si="59"/>
        <v/>
      </c>
      <c r="BV111" s="172" t="str">
        <f t="shared" si="60"/>
        <v/>
      </c>
      <c r="BW111" s="172" t="str">
        <f t="shared" si="61"/>
        <v/>
      </c>
      <c r="BX111" s="172" t="str">
        <f t="shared" si="62"/>
        <v/>
      </c>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row>
    <row r="112" spans="1:164" x14ac:dyDescent="0.2">
      <c r="A112" s="14">
        <f t="shared" si="69"/>
        <v>79</v>
      </c>
      <c r="B112" s="281"/>
      <c r="C112" s="282"/>
      <c r="D112" s="283"/>
      <c r="E112" s="284"/>
      <c r="F112" s="285"/>
      <c r="G112" s="286"/>
      <c r="H112" s="283"/>
      <c r="I112" s="287"/>
      <c r="J112" s="287"/>
      <c r="K112" s="288"/>
      <c r="L112" s="289" t="str">
        <f t="shared" si="63"/>
        <v/>
      </c>
      <c r="M112" s="294"/>
      <c r="N112" s="289" t="str">
        <f t="shared" si="46"/>
        <v/>
      </c>
      <c r="O112" s="282"/>
      <c r="P112" s="291"/>
      <c r="Q112" s="292" t="str">
        <f t="shared" si="64"/>
        <v/>
      </c>
      <c r="R112" s="293"/>
      <c r="S112" s="292" t="str">
        <f t="shared" si="47"/>
        <v/>
      </c>
      <c r="T112" s="282"/>
      <c r="U112" s="291"/>
      <c r="V112" s="292" t="str">
        <f t="shared" si="65"/>
        <v/>
      </c>
      <c r="W112" s="293"/>
      <c r="X112" s="292" t="str">
        <f t="shared" si="48"/>
        <v/>
      </c>
      <c r="Y112" s="282"/>
      <c r="Z112" s="294"/>
      <c r="AA112" s="289" t="str">
        <f t="shared" si="66"/>
        <v/>
      </c>
      <c r="AB112" s="294"/>
      <c r="AC112" s="289" t="str">
        <f t="shared" si="49"/>
        <v/>
      </c>
      <c r="AD112" s="282"/>
      <c r="AE112" s="281"/>
      <c r="AF112" s="295"/>
      <c r="AG112" s="295"/>
      <c r="AH112" s="295"/>
      <c r="AI112" s="295"/>
      <c r="AJ112" s="295"/>
      <c r="AK112" s="295"/>
      <c r="AL112" s="295"/>
      <c r="AM112" s="282"/>
      <c r="AN112" s="17"/>
      <c r="AO112" s="141"/>
      <c r="AQ112" s="28" t="str">
        <f t="shared" si="50"/>
        <v/>
      </c>
      <c r="AR112" s="28" t="str">
        <f t="shared" si="51"/>
        <v/>
      </c>
      <c r="AS112" s="28" t="str">
        <f t="shared" si="52"/>
        <v/>
      </c>
      <c r="AT112" s="28">
        <f t="shared" si="53"/>
        <v>0</v>
      </c>
      <c r="AU112" s="28">
        <f t="shared" si="54"/>
        <v>0</v>
      </c>
      <c r="AV112" s="28">
        <f t="shared" si="55"/>
        <v>0</v>
      </c>
      <c r="AW112" s="28">
        <f t="shared" si="56"/>
        <v>0</v>
      </c>
      <c r="AX112" s="28"/>
      <c r="AY112" s="28"/>
      <c r="AZ112" s="28"/>
      <c r="BD112" s="57" t="str">
        <f t="shared" si="67"/>
        <v>canbeinvalid</v>
      </c>
      <c r="BE112" s="28"/>
      <c r="BG112" s="61"/>
      <c r="BH112" s="138" t="str">
        <f t="shared" si="68"/>
        <v/>
      </c>
      <c r="BI112" s="60"/>
      <c r="BJ112" s="138" t="str">
        <f t="shared" si="57"/>
        <v/>
      </c>
      <c r="BK112" s="47"/>
      <c r="BT112" s="172" t="str">
        <f t="shared" si="58"/>
        <v/>
      </c>
      <c r="BU112" s="172" t="str">
        <f t="shared" si="59"/>
        <v/>
      </c>
      <c r="BV112" s="172" t="str">
        <f t="shared" si="60"/>
        <v/>
      </c>
      <c r="BW112" s="172" t="str">
        <f t="shared" si="61"/>
        <v/>
      </c>
      <c r="BX112" s="172" t="str">
        <f t="shared" si="62"/>
        <v/>
      </c>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row>
    <row r="113" spans="1:164" x14ac:dyDescent="0.2">
      <c r="A113" s="14">
        <f t="shared" si="69"/>
        <v>80</v>
      </c>
      <c r="B113" s="281"/>
      <c r="C113" s="282"/>
      <c r="D113" s="283"/>
      <c r="E113" s="284"/>
      <c r="F113" s="285"/>
      <c r="G113" s="286"/>
      <c r="H113" s="283"/>
      <c r="I113" s="287"/>
      <c r="J113" s="287"/>
      <c r="K113" s="288"/>
      <c r="L113" s="289" t="str">
        <f t="shared" si="63"/>
        <v/>
      </c>
      <c r="M113" s="294"/>
      <c r="N113" s="289" t="str">
        <f t="shared" si="46"/>
        <v/>
      </c>
      <c r="O113" s="282"/>
      <c r="P113" s="291"/>
      <c r="Q113" s="292" t="str">
        <f t="shared" si="64"/>
        <v/>
      </c>
      <c r="R113" s="293"/>
      <c r="S113" s="292" t="str">
        <f t="shared" si="47"/>
        <v/>
      </c>
      <c r="T113" s="282"/>
      <c r="U113" s="291"/>
      <c r="V113" s="292" t="str">
        <f t="shared" si="65"/>
        <v/>
      </c>
      <c r="W113" s="293"/>
      <c r="X113" s="292" t="str">
        <f t="shared" si="48"/>
        <v/>
      </c>
      <c r="Y113" s="282"/>
      <c r="Z113" s="294"/>
      <c r="AA113" s="289" t="str">
        <f t="shared" si="66"/>
        <v/>
      </c>
      <c r="AB113" s="294"/>
      <c r="AC113" s="289" t="str">
        <f t="shared" si="49"/>
        <v/>
      </c>
      <c r="AD113" s="282"/>
      <c r="AE113" s="281"/>
      <c r="AF113" s="295"/>
      <c r="AG113" s="295"/>
      <c r="AH113" s="295"/>
      <c r="AI113" s="295"/>
      <c r="AJ113" s="295"/>
      <c r="AK113" s="295"/>
      <c r="AL113" s="295"/>
      <c r="AM113" s="282"/>
      <c r="AN113" s="17"/>
      <c r="AO113" s="141"/>
      <c r="AQ113" s="28" t="str">
        <f t="shared" si="50"/>
        <v/>
      </c>
      <c r="AR113" s="28" t="str">
        <f t="shared" si="51"/>
        <v/>
      </c>
      <c r="AS113" s="28" t="str">
        <f t="shared" si="52"/>
        <v/>
      </c>
      <c r="AT113" s="28">
        <f t="shared" si="53"/>
        <v>0</v>
      </c>
      <c r="AU113" s="28">
        <f t="shared" si="54"/>
        <v>0</v>
      </c>
      <c r="AV113" s="28">
        <f t="shared" si="55"/>
        <v>0</v>
      </c>
      <c r="AW113" s="28">
        <f t="shared" si="56"/>
        <v>0</v>
      </c>
      <c r="AX113" s="28"/>
      <c r="AY113" s="28"/>
      <c r="AZ113" s="28"/>
      <c r="BD113" s="57" t="str">
        <f t="shared" si="67"/>
        <v>canbeinvalid</v>
      </c>
      <c r="BE113" s="28"/>
      <c r="BG113" s="61"/>
      <c r="BH113" s="138" t="str">
        <f t="shared" si="68"/>
        <v/>
      </c>
      <c r="BI113" s="60"/>
      <c r="BJ113" s="138" t="str">
        <f t="shared" si="57"/>
        <v/>
      </c>
      <c r="BK113" s="47"/>
      <c r="BT113" s="172" t="str">
        <f t="shared" si="58"/>
        <v/>
      </c>
      <c r="BU113" s="172" t="str">
        <f t="shared" si="59"/>
        <v/>
      </c>
      <c r="BV113" s="172" t="str">
        <f t="shared" si="60"/>
        <v/>
      </c>
      <c r="BW113" s="172" t="str">
        <f t="shared" si="61"/>
        <v/>
      </c>
      <c r="BX113" s="172" t="str">
        <f t="shared" si="62"/>
        <v/>
      </c>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row>
    <row r="114" spans="1:164" x14ac:dyDescent="0.2">
      <c r="A114" s="14">
        <f t="shared" si="69"/>
        <v>81</v>
      </c>
      <c r="B114" s="281"/>
      <c r="C114" s="282"/>
      <c r="D114" s="283"/>
      <c r="E114" s="284"/>
      <c r="F114" s="285"/>
      <c r="G114" s="286"/>
      <c r="H114" s="283"/>
      <c r="I114" s="287"/>
      <c r="J114" s="287"/>
      <c r="K114" s="288"/>
      <c r="L114" s="289" t="str">
        <f t="shared" si="63"/>
        <v/>
      </c>
      <c r="M114" s="294"/>
      <c r="N114" s="289" t="str">
        <f t="shared" ref="N114:N123" si="70">IF(AND(M114&lt;&gt;"",M$29&lt;&gt;""),IF(N$29="Additive",ROUND(M114+M$29,2),ROUND(M114*M$29,2)),"")</f>
        <v/>
      </c>
      <c r="O114" s="282"/>
      <c r="P114" s="291"/>
      <c r="Q114" s="292" t="str">
        <f t="shared" si="64"/>
        <v/>
      </c>
      <c r="R114" s="293"/>
      <c r="S114" s="292" t="str">
        <f t="shared" ref="S114:S123" si="71">IF(AND(R114&lt;&gt;"",R$29&lt;&gt;""),IF(S$29="Additive",ROUND(R114+R$29,3),ROUND(R114*R$29,3)),"")</f>
        <v/>
      </c>
      <c r="T114" s="282"/>
      <c r="U114" s="291"/>
      <c r="V114" s="292" t="str">
        <f t="shared" si="65"/>
        <v/>
      </c>
      <c r="W114" s="293"/>
      <c r="X114" s="292" t="str">
        <f t="shared" ref="X114:X123" si="72">IF(AND(W114&lt;&gt;"",W$29&lt;&gt;""),IF(X$29="Additive",ROUND(W114+W$29,3),ROUND(W114*W$29,3)),"")</f>
        <v/>
      </c>
      <c r="Y114" s="282"/>
      <c r="Z114" s="294"/>
      <c r="AA114" s="289" t="str">
        <f t="shared" si="66"/>
        <v/>
      </c>
      <c r="AB114" s="294"/>
      <c r="AC114" s="289" t="str">
        <f t="shared" ref="AC114:AC123" si="73">IF(AND(AB114&lt;&gt;"",AB$29&lt;&gt;""),IF(AC$29="Additive",ROUND(AB114+AB$29,2),ROUND(AB114*AB$29,2)),"")</f>
        <v/>
      </c>
      <c r="AD114" s="282"/>
      <c r="AE114" s="281"/>
      <c r="AF114" s="295"/>
      <c r="AG114" s="295"/>
      <c r="AH114" s="295"/>
      <c r="AI114" s="295"/>
      <c r="AJ114" s="295"/>
      <c r="AK114" s="295"/>
      <c r="AL114" s="295"/>
      <c r="AM114" s="282"/>
      <c r="AN114" s="17"/>
      <c r="AO114" s="141"/>
      <c r="AQ114" s="28" t="str">
        <f t="shared" si="50"/>
        <v/>
      </c>
      <c r="AR114" s="28" t="str">
        <f t="shared" si="51"/>
        <v/>
      </c>
      <c r="AS114" s="28" t="str">
        <f t="shared" si="52"/>
        <v/>
      </c>
      <c r="AT114" s="28">
        <f t="shared" si="53"/>
        <v>0</v>
      </c>
      <c r="AU114" s="28">
        <f t="shared" si="54"/>
        <v>0</v>
      </c>
      <c r="AV114" s="28">
        <f t="shared" si="55"/>
        <v>0</v>
      </c>
      <c r="AW114" s="28">
        <f t="shared" si="56"/>
        <v>0</v>
      </c>
      <c r="AX114" s="28"/>
      <c r="AY114" s="28"/>
      <c r="AZ114" s="28"/>
      <c r="BD114" s="57" t="str">
        <f t="shared" si="67"/>
        <v>canbeinvalid</v>
      </c>
      <c r="BE114" s="28"/>
      <c r="BG114" s="61"/>
      <c r="BH114" s="138" t="str">
        <f t="shared" si="68"/>
        <v/>
      </c>
      <c r="BI114" s="60"/>
      <c r="BJ114" s="138" t="str">
        <f t="shared" si="57"/>
        <v/>
      </c>
      <c r="BK114" s="47"/>
      <c r="BT114" s="172" t="str">
        <f t="shared" si="58"/>
        <v/>
      </c>
      <c r="BU114" s="172" t="str">
        <f t="shared" si="59"/>
        <v/>
      </c>
      <c r="BV114" s="172" t="str">
        <f t="shared" si="60"/>
        <v/>
      </c>
      <c r="BW114" s="172" t="str">
        <f t="shared" si="61"/>
        <v/>
      </c>
      <c r="BX114" s="172" t="str">
        <f t="shared" si="62"/>
        <v/>
      </c>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row>
    <row r="115" spans="1:164" x14ac:dyDescent="0.2">
      <c r="A115" s="14">
        <f t="shared" si="69"/>
        <v>82</v>
      </c>
      <c r="B115" s="281"/>
      <c r="C115" s="282"/>
      <c r="D115" s="283"/>
      <c r="E115" s="284"/>
      <c r="F115" s="285"/>
      <c r="G115" s="286"/>
      <c r="H115" s="283"/>
      <c r="I115" s="287"/>
      <c r="J115" s="287"/>
      <c r="K115" s="288"/>
      <c r="L115" s="289" t="str">
        <f t="shared" si="63"/>
        <v/>
      </c>
      <c r="M115" s="294"/>
      <c r="N115" s="289" t="str">
        <f t="shared" si="70"/>
        <v/>
      </c>
      <c r="O115" s="282"/>
      <c r="P115" s="291"/>
      <c r="Q115" s="292" t="str">
        <f t="shared" si="64"/>
        <v/>
      </c>
      <c r="R115" s="293"/>
      <c r="S115" s="292" t="str">
        <f t="shared" si="71"/>
        <v/>
      </c>
      <c r="T115" s="282"/>
      <c r="U115" s="291"/>
      <c r="V115" s="292" t="str">
        <f t="shared" si="65"/>
        <v/>
      </c>
      <c r="W115" s="293"/>
      <c r="X115" s="292" t="str">
        <f t="shared" si="72"/>
        <v/>
      </c>
      <c r="Y115" s="282"/>
      <c r="Z115" s="294"/>
      <c r="AA115" s="289" t="str">
        <f t="shared" si="66"/>
        <v/>
      </c>
      <c r="AB115" s="294"/>
      <c r="AC115" s="289" t="str">
        <f t="shared" si="73"/>
        <v/>
      </c>
      <c r="AD115" s="282"/>
      <c r="AE115" s="281"/>
      <c r="AF115" s="295"/>
      <c r="AG115" s="295"/>
      <c r="AH115" s="295"/>
      <c r="AI115" s="295"/>
      <c r="AJ115" s="295"/>
      <c r="AK115" s="295"/>
      <c r="AL115" s="295"/>
      <c r="AM115" s="282"/>
      <c r="AN115" s="17"/>
      <c r="AO115" s="141"/>
      <c r="AQ115" s="28" t="str">
        <f t="shared" si="50"/>
        <v/>
      </c>
      <c r="AR115" s="28" t="str">
        <f t="shared" si="51"/>
        <v/>
      </c>
      <c r="AS115" s="28" t="str">
        <f t="shared" si="52"/>
        <v/>
      </c>
      <c r="AT115" s="28">
        <f t="shared" si="53"/>
        <v>0</v>
      </c>
      <c r="AU115" s="28">
        <f t="shared" si="54"/>
        <v>0</v>
      </c>
      <c r="AV115" s="28">
        <f t="shared" si="55"/>
        <v>0</v>
      </c>
      <c r="AW115" s="28">
        <f t="shared" si="56"/>
        <v>0</v>
      </c>
      <c r="AX115" s="28"/>
      <c r="AY115" s="28"/>
      <c r="AZ115" s="28"/>
      <c r="BD115" s="57" t="str">
        <f t="shared" si="67"/>
        <v>canbeinvalid</v>
      </c>
      <c r="BE115" s="28"/>
      <c r="BG115" s="61"/>
      <c r="BH115" s="138" t="str">
        <f t="shared" si="68"/>
        <v/>
      </c>
      <c r="BI115" s="60"/>
      <c r="BJ115" s="138" t="str">
        <f t="shared" si="57"/>
        <v/>
      </c>
      <c r="BK115" s="47"/>
      <c r="BT115" s="172" t="str">
        <f t="shared" si="58"/>
        <v/>
      </c>
      <c r="BU115" s="172" t="str">
        <f t="shared" si="59"/>
        <v/>
      </c>
      <c r="BV115" s="172" t="str">
        <f t="shared" si="60"/>
        <v/>
      </c>
      <c r="BW115" s="172" t="str">
        <f t="shared" si="61"/>
        <v/>
      </c>
      <c r="BX115" s="172" t="str">
        <f t="shared" si="62"/>
        <v/>
      </c>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row>
    <row r="116" spans="1:164" x14ac:dyDescent="0.2">
      <c r="A116" s="14">
        <f t="shared" si="69"/>
        <v>83</v>
      </c>
      <c r="B116" s="281"/>
      <c r="C116" s="282"/>
      <c r="D116" s="283"/>
      <c r="E116" s="284"/>
      <c r="F116" s="285"/>
      <c r="G116" s="286"/>
      <c r="H116" s="283"/>
      <c r="I116" s="287"/>
      <c r="J116" s="287"/>
      <c r="K116" s="288"/>
      <c r="L116" s="289" t="str">
        <f t="shared" si="63"/>
        <v/>
      </c>
      <c r="M116" s="294"/>
      <c r="N116" s="289" t="str">
        <f t="shared" si="70"/>
        <v/>
      </c>
      <c r="O116" s="282"/>
      <c r="P116" s="291"/>
      <c r="Q116" s="292" t="str">
        <f t="shared" si="64"/>
        <v/>
      </c>
      <c r="R116" s="293"/>
      <c r="S116" s="292" t="str">
        <f t="shared" si="71"/>
        <v/>
      </c>
      <c r="T116" s="282"/>
      <c r="U116" s="291"/>
      <c r="V116" s="292" t="str">
        <f t="shared" si="65"/>
        <v/>
      </c>
      <c r="W116" s="293"/>
      <c r="X116" s="292" t="str">
        <f t="shared" si="72"/>
        <v/>
      </c>
      <c r="Y116" s="282"/>
      <c r="Z116" s="294"/>
      <c r="AA116" s="289" t="str">
        <f t="shared" si="66"/>
        <v/>
      </c>
      <c r="AB116" s="294"/>
      <c r="AC116" s="289" t="str">
        <f t="shared" si="73"/>
        <v/>
      </c>
      <c r="AD116" s="282"/>
      <c r="AE116" s="281"/>
      <c r="AF116" s="295"/>
      <c r="AG116" s="295"/>
      <c r="AH116" s="295"/>
      <c r="AI116" s="295"/>
      <c r="AJ116" s="295"/>
      <c r="AK116" s="295"/>
      <c r="AL116" s="295"/>
      <c r="AM116" s="282"/>
      <c r="AN116" s="17"/>
      <c r="AO116" s="141"/>
      <c r="AQ116" s="28" t="str">
        <f t="shared" si="50"/>
        <v/>
      </c>
      <c r="AR116" s="28" t="str">
        <f t="shared" si="51"/>
        <v/>
      </c>
      <c r="AS116" s="28" t="str">
        <f t="shared" si="52"/>
        <v/>
      </c>
      <c r="AT116" s="28">
        <f t="shared" si="53"/>
        <v>0</v>
      </c>
      <c r="AU116" s="28">
        <f t="shared" si="54"/>
        <v>0</v>
      </c>
      <c r="AV116" s="28">
        <f t="shared" si="55"/>
        <v>0</v>
      </c>
      <c r="AW116" s="28">
        <f t="shared" si="56"/>
        <v>0</v>
      </c>
      <c r="AX116" s="28"/>
      <c r="AY116" s="28"/>
      <c r="AZ116" s="28"/>
      <c r="BD116" s="57" t="str">
        <f t="shared" si="67"/>
        <v>canbeinvalid</v>
      </c>
      <c r="BE116" s="28"/>
      <c r="BG116" s="61"/>
      <c r="BH116" s="138" t="str">
        <f t="shared" si="68"/>
        <v/>
      </c>
      <c r="BI116" s="60"/>
      <c r="BJ116" s="138" t="str">
        <f t="shared" si="57"/>
        <v/>
      </c>
      <c r="BK116" s="47"/>
      <c r="BT116" s="172" t="str">
        <f t="shared" si="58"/>
        <v/>
      </c>
      <c r="BU116" s="172" t="str">
        <f t="shared" si="59"/>
        <v/>
      </c>
      <c r="BV116" s="172" t="str">
        <f t="shared" si="60"/>
        <v/>
      </c>
      <c r="BW116" s="172" t="str">
        <f t="shared" si="61"/>
        <v/>
      </c>
      <c r="BX116" s="172" t="str">
        <f t="shared" si="62"/>
        <v/>
      </c>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row>
    <row r="117" spans="1:164" x14ac:dyDescent="0.2">
      <c r="A117" s="14">
        <f t="shared" si="69"/>
        <v>84</v>
      </c>
      <c r="B117" s="281"/>
      <c r="C117" s="282"/>
      <c r="D117" s="283"/>
      <c r="E117" s="284"/>
      <c r="F117" s="285"/>
      <c r="G117" s="286"/>
      <c r="H117" s="283"/>
      <c r="I117" s="287"/>
      <c r="J117" s="287"/>
      <c r="K117" s="288"/>
      <c r="L117" s="289" t="str">
        <f t="shared" si="63"/>
        <v/>
      </c>
      <c r="M117" s="294"/>
      <c r="N117" s="289" t="str">
        <f t="shared" si="70"/>
        <v/>
      </c>
      <c r="O117" s="282"/>
      <c r="P117" s="291"/>
      <c r="Q117" s="292" t="str">
        <f t="shared" si="64"/>
        <v/>
      </c>
      <c r="R117" s="293"/>
      <c r="S117" s="292" t="str">
        <f t="shared" si="71"/>
        <v/>
      </c>
      <c r="T117" s="282"/>
      <c r="U117" s="291"/>
      <c r="V117" s="292" t="str">
        <f t="shared" si="65"/>
        <v/>
      </c>
      <c r="W117" s="293"/>
      <c r="X117" s="292" t="str">
        <f t="shared" si="72"/>
        <v/>
      </c>
      <c r="Y117" s="282"/>
      <c r="Z117" s="294"/>
      <c r="AA117" s="289" t="str">
        <f t="shared" si="66"/>
        <v/>
      </c>
      <c r="AB117" s="294"/>
      <c r="AC117" s="289" t="str">
        <f t="shared" si="73"/>
        <v/>
      </c>
      <c r="AD117" s="282"/>
      <c r="AE117" s="281"/>
      <c r="AF117" s="295"/>
      <c r="AG117" s="295"/>
      <c r="AH117" s="295"/>
      <c r="AI117" s="295"/>
      <c r="AJ117" s="295"/>
      <c r="AK117" s="295"/>
      <c r="AL117" s="295"/>
      <c r="AM117" s="282"/>
      <c r="AN117" s="17"/>
      <c r="AO117" s="141"/>
      <c r="AQ117" s="28" t="str">
        <f t="shared" si="50"/>
        <v/>
      </c>
      <c r="AR117" s="28" t="str">
        <f t="shared" si="51"/>
        <v/>
      </c>
      <c r="AS117" s="28" t="str">
        <f t="shared" si="52"/>
        <v/>
      </c>
      <c r="AT117" s="28">
        <f t="shared" si="53"/>
        <v>0</v>
      </c>
      <c r="AU117" s="28">
        <f t="shared" si="54"/>
        <v>0</v>
      </c>
      <c r="AV117" s="28">
        <f t="shared" si="55"/>
        <v>0</v>
      </c>
      <c r="AW117" s="28">
        <f t="shared" si="56"/>
        <v>0</v>
      </c>
      <c r="AX117" s="28"/>
      <c r="AY117" s="28"/>
      <c r="AZ117" s="28"/>
      <c r="BD117" s="57" t="str">
        <f t="shared" si="67"/>
        <v>canbeinvalid</v>
      </c>
      <c r="BE117" s="28"/>
      <c r="BG117" s="61"/>
      <c r="BH117" s="138" t="str">
        <f t="shared" si="68"/>
        <v/>
      </c>
      <c r="BI117" s="60"/>
      <c r="BJ117" s="138" t="str">
        <f t="shared" si="57"/>
        <v/>
      </c>
      <c r="BK117" s="47"/>
      <c r="BT117" s="172" t="str">
        <f t="shared" si="58"/>
        <v/>
      </c>
      <c r="BU117" s="172" t="str">
        <f t="shared" si="59"/>
        <v/>
      </c>
      <c r="BV117" s="172" t="str">
        <f t="shared" si="60"/>
        <v/>
      </c>
      <c r="BW117" s="172" t="str">
        <f t="shared" si="61"/>
        <v/>
      </c>
      <c r="BX117" s="172" t="str">
        <f t="shared" si="62"/>
        <v/>
      </c>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row>
    <row r="118" spans="1:164" x14ac:dyDescent="0.2">
      <c r="A118" s="14">
        <f t="shared" si="69"/>
        <v>85</v>
      </c>
      <c r="B118" s="281"/>
      <c r="C118" s="282"/>
      <c r="D118" s="283"/>
      <c r="E118" s="284"/>
      <c r="F118" s="285"/>
      <c r="G118" s="286"/>
      <c r="H118" s="283"/>
      <c r="I118" s="287"/>
      <c r="J118" s="287"/>
      <c r="K118" s="288"/>
      <c r="L118" s="289" t="str">
        <f t="shared" si="63"/>
        <v/>
      </c>
      <c r="M118" s="294"/>
      <c r="N118" s="289" t="str">
        <f t="shared" si="70"/>
        <v/>
      </c>
      <c r="O118" s="282"/>
      <c r="P118" s="291"/>
      <c r="Q118" s="292" t="str">
        <f t="shared" si="64"/>
        <v/>
      </c>
      <c r="R118" s="293"/>
      <c r="S118" s="292" t="str">
        <f t="shared" si="71"/>
        <v/>
      </c>
      <c r="T118" s="282"/>
      <c r="U118" s="291"/>
      <c r="V118" s="292" t="str">
        <f t="shared" si="65"/>
        <v/>
      </c>
      <c r="W118" s="293"/>
      <c r="X118" s="292" t="str">
        <f t="shared" si="72"/>
        <v/>
      </c>
      <c r="Y118" s="282"/>
      <c r="Z118" s="294"/>
      <c r="AA118" s="289" t="str">
        <f t="shared" si="66"/>
        <v/>
      </c>
      <c r="AB118" s="294"/>
      <c r="AC118" s="289" t="str">
        <f t="shared" si="73"/>
        <v/>
      </c>
      <c r="AD118" s="282"/>
      <c r="AE118" s="281"/>
      <c r="AF118" s="295"/>
      <c r="AG118" s="295"/>
      <c r="AH118" s="295"/>
      <c r="AI118" s="295"/>
      <c r="AJ118" s="295"/>
      <c r="AK118" s="295"/>
      <c r="AL118" s="295"/>
      <c r="AM118" s="282"/>
      <c r="AN118" s="17"/>
      <c r="AO118" s="141"/>
      <c r="AQ118" s="28" t="str">
        <f t="shared" si="50"/>
        <v/>
      </c>
      <c r="AR118" s="28" t="str">
        <f t="shared" si="51"/>
        <v/>
      </c>
      <c r="AS118" s="28" t="str">
        <f t="shared" si="52"/>
        <v/>
      </c>
      <c r="AT118" s="28">
        <f t="shared" si="53"/>
        <v>0</v>
      </c>
      <c r="AU118" s="28">
        <f t="shared" si="54"/>
        <v>0</v>
      </c>
      <c r="AV118" s="28">
        <f t="shared" si="55"/>
        <v>0</v>
      </c>
      <c r="AW118" s="28">
        <f t="shared" si="56"/>
        <v>0</v>
      </c>
      <c r="AX118" s="28"/>
      <c r="AY118" s="28"/>
      <c r="AZ118" s="28"/>
      <c r="BD118" s="57" t="str">
        <f t="shared" si="67"/>
        <v>canbeinvalid</v>
      </c>
      <c r="BE118" s="28"/>
      <c r="BG118" s="61"/>
      <c r="BH118" s="138" t="str">
        <f t="shared" si="68"/>
        <v/>
      </c>
      <c r="BI118" s="60"/>
      <c r="BJ118" s="138" t="str">
        <f t="shared" si="57"/>
        <v/>
      </c>
      <c r="BK118" s="47"/>
      <c r="BT118" s="172" t="str">
        <f t="shared" si="58"/>
        <v/>
      </c>
      <c r="BU118" s="172" t="str">
        <f t="shared" si="59"/>
        <v/>
      </c>
      <c r="BV118" s="172" t="str">
        <f t="shared" si="60"/>
        <v/>
      </c>
      <c r="BW118" s="172" t="str">
        <f t="shared" si="61"/>
        <v/>
      </c>
      <c r="BX118" s="172" t="str">
        <f t="shared" si="62"/>
        <v/>
      </c>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row>
    <row r="119" spans="1:164" x14ac:dyDescent="0.2">
      <c r="A119" s="14">
        <f t="shared" si="69"/>
        <v>86</v>
      </c>
      <c r="B119" s="281"/>
      <c r="C119" s="282"/>
      <c r="D119" s="283"/>
      <c r="E119" s="284"/>
      <c r="F119" s="285"/>
      <c r="G119" s="286"/>
      <c r="H119" s="283"/>
      <c r="I119" s="287"/>
      <c r="J119" s="287"/>
      <c r="K119" s="288"/>
      <c r="L119" s="289" t="str">
        <f t="shared" si="63"/>
        <v/>
      </c>
      <c r="M119" s="294"/>
      <c r="N119" s="289" t="str">
        <f t="shared" si="70"/>
        <v/>
      </c>
      <c r="O119" s="282"/>
      <c r="P119" s="291"/>
      <c r="Q119" s="292" t="str">
        <f t="shared" si="64"/>
        <v/>
      </c>
      <c r="R119" s="293"/>
      <c r="S119" s="292" t="str">
        <f t="shared" si="71"/>
        <v/>
      </c>
      <c r="T119" s="282"/>
      <c r="U119" s="291"/>
      <c r="V119" s="292" t="str">
        <f t="shared" si="65"/>
        <v/>
      </c>
      <c r="W119" s="293"/>
      <c r="X119" s="292" t="str">
        <f t="shared" si="72"/>
        <v/>
      </c>
      <c r="Y119" s="282"/>
      <c r="Z119" s="294"/>
      <c r="AA119" s="289" t="str">
        <f t="shared" si="66"/>
        <v/>
      </c>
      <c r="AB119" s="294"/>
      <c r="AC119" s="289" t="str">
        <f t="shared" si="73"/>
        <v/>
      </c>
      <c r="AD119" s="282"/>
      <c r="AE119" s="281"/>
      <c r="AF119" s="295"/>
      <c r="AG119" s="295"/>
      <c r="AH119" s="295"/>
      <c r="AI119" s="295"/>
      <c r="AJ119" s="295"/>
      <c r="AK119" s="295"/>
      <c r="AL119" s="295"/>
      <c r="AM119" s="282"/>
      <c r="AN119" s="17"/>
      <c r="AO119" s="141"/>
      <c r="AQ119" s="28" t="str">
        <f t="shared" si="50"/>
        <v/>
      </c>
      <c r="AR119" s="28" t="str">
        <f t="shared" si="51"/>
        <v/>
      </c>
      <c r="AS119" s="28" t="str">
        <f t="shared" si="52"/>
        <v/>
      </c>
      <c r="AT119" s="28">
        <f t="shared" si="53"/>
        <v>0</v>
      </c>
      <c r="AU119" s="28">
        <f t="shared" si="54"/>
        <v>0</v>
      </c>
      <c r="AV119" s="28">
        <f t="shared" si="55"/>
        <v>0</v>
      </c>
      <c r="AW119" s="28">
        <f t="shared" si="56"/>
        <v>0</v>
      </c>
      <c r="AX119" s="28"/>
      <c r="AY119" s="28"/>
      <c r="AZ119" s="28"/>
      <c r="BD119" s="57" t="str">
        <f t="shared" si="67"/>
        <v>canbeinvalid</v>
      </c>
      <c r="BE119" s="28"/>
      <c r="BG119" s="61"/>
      <c r="BH119" s="138" t="str">
        <f t="shared" si="68"/>
        <v/>
      </c>
      <c r="BI119" s="60"/>
      <c r="BJ119" s="138" t="str">
        <f t="shared" si="57"/>
        <v/>
      </c>
      <c r="BK119" s="47"/>
      <c r="BT119" s="172" t="str">
        <f t="shared" si="58"/>
        <v/>
      </c>
      <c r="BU119" s="172" t="str">
        <f t="shared" si="59"/>
        <v/>
      </c>
      <c r="BV119" s="172" t="str">
        <f t="shared" si="60"/>
        <v/>
      </c>
      <c r="BW119" s="172" t="str">
        <f t="shared" si="61"/>
        <v/>
      </c>
      <c r="BX119" s="172" t="str">
        <f t="shared" si="62"/>
        <v/>
      </c>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row>
    <row r="120" spans="1:164" x14ac:dyDescent="0.2">
      <c r="A120" s="14">
        <f t="shared" si="69"/>
        <v>87</v>
      </c>
      <c r="B120" s="281"/>
      <c r="C120" s="282"/>
      <c r="D120" s="283"/>
      <c r="E120" s="284"/>
      <c r="F120" s="285"/>
      <c r="G120" s="286"/>
      <c r="H120" s="283"/>
      <c r="I120" s="287"/>
      <c r="J120" s="287"/>
      <c r="K120" s="288"/>
      <c r="L120" s="289" t="str">
        <f t="shared" si="63"/>
        <v/>
      </c>
      <c r="M120" s="294"/>
      <c r="N120" s="289" t="str">
        <f t="shared" si="70"/>
        <v/>
      </c>
      <c r="O120" s="282"/>
      <c r="P120" s="291"/>
      <c r="Q120" s="292" t="str">
        <f t="shared" si="64"/>
        <v/>
      </c>
      <c r="R120" s="293"/>
      <c r="S120" s="292" t="str">
        <f t="shared" si="71"/>
        <v/>
      </c>
      <c r="T120" s="282"/>
      <c r="U120" s="291"/>
      <c r="V120" s="292" t="str">
        <f t="shared" si="65"/>
        <v/>
      </c>
      <c r="W120" s="293"/>
      <c r="X120" s="292" t="str">
        <f t="shared" si="72"/>
        <v/>
      </c>
      <c r="Y120" s="282"/>
      <c r="Z120" s="294"/>
      <c r="AA120" s="289" t="str">
        <f t="shared" si="66"/>
        <v/>
      </c>
      <c r="AB120" s="294"/>
      <c r="AC120" s="289" t="str">
        <f t="shared" si="73"/>
        <v/>
      </c>
      <c r="AD120" s="282"/>
      <c r="AE120" s="281"/>
      <c r="AF120" s="295"/>
      <c r="AG120" s="295"/>
      <c r="AH120" s="295"/>
      <c r="AI120" s="295"/>
      <c r="AJ120" s="295"/>
      <c r="AK120" s="295"/>
      <c r="AL120" s="295"/>
      <c r="AM120" s="282"/>
      <c r="AN120" s="17"/>
      <c r="AO120" s="141"/>
      <c r="AQ120" s="28" t="str">
        <f t="shared" si="50"/>
        <v/>
      </c>
      <c r="AR120" s="28" t="str">
        <f t="shared" si="51"/>
        <v/>
      </c>
      <c r="AS120" s="28" t="str">
        <f t="shared" si="52"/>
        <v/>
      </c>
      <c r="AT120" s="28">
        <f t="shared" si="53"/>
        <v>0</v>
      </c>
      <c r="AU120" s="28">
        <f t="shared" si="54"/>
        <v>0</v>
      </c>
      <c r="AV120" s="28">
        <f t="shared" si="55"/>
        <v>0</v>
      </c>
      <c r="AW120" s="28">
        <f t="shared" si="56"/>
        <v>0</v>
      </c>
      <c r="AX120" s="28"/>
      <c r="AY120" s="28"/>
      <c r="AZ120" s="28"/>
      <c r="BD120" s="57" t="str">
        <f t="shared" si="67"/>
        <v>canbeinvalid</v>
      </c>
      <c r="BE120" s="28"/>
      <c r="BG120" s="61"/>
      <c r="BH120" s="138" t="str">
        <f t="shared" si="68"/>
        <v/>
      </c>
      <c r="BI120" s="60"/>
      <c r="BJ120" s="138" t="str">
        <f t="shared" si="57"/>
        <v/>
      </c>
      <c r="BK120" s="47"/>
      <c r="BT120" s="172" t="str">
        <f t="shared" si="58"/>
        <v/>
      </c>
      <c r="BU120" s="172" t="str">
        <f t="shared" si="59"/>
        <v/>
      </c>
      <c r="BV120" s="172" t="str">
        <f t="shared" si="60"/>
        <v/>
      </c>
      <c r="BW120" s="172" t="str">
        <f t="shared" si="61"/>
        <v/>
      </c>
      <c r="BX120" s="172" t="str">
        <f t="shared" si="62"/>
        <v/>
      </c>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row>
    <row r="121" spans="1:164" x14ac:dyDescent="0.2">
      <c r="A121" s="14">
        <f t="shared" si="69"/>
        <v>88</v>
      </c>
      <c r="B121" s="281"/>
      <c r="C121" s="282"/>
      <c r="D121" s="283"/>
      <c r="E121" s="284"/>
      <c r="F121" s="285"/>
      <c r="G121" s="286"/>
      <c r="H121" s="283"/>
      <c r="I121" s="287"/>
      <c r="J121" s="287"/>
      <c r="K121" s="288"/>
      <c r="L121" s="289" t="str">
        <f t="shared" si="63"/>
        <v/>
      </c>
      <c r="M121" s="294"/>
      <c r="N121" s="289" t="str">
        <f t="shared" si="70"/>
        <v/>
      </c>
      <c r="O121" s="282"/>
      <c r="P121" s="291"/>
      <c r="Q121" s="292" t="str">
        <f t="shared" si="64"/>
        <v/>
      </c>
      <c r="R121" s="293"/>
      <c r="S121" s="292" t="str">
        <f t="shared" si="71"/>
        <v/>
      </c>
      <c r="T121" s="282"/>
      <c r="U121" s="291"/>
      <c r="V121" s="292" t="str">
        <f t="shared" si="65"/>
        <v/>
      </c>
      <c r="W121" s="293"/>
      <c r="X121" s="292" t="str">
        <f t="shared" si="72"/>
        <v/>
      </c>
      <c r="Y121" s="282"/>
      <c r="Z121" s="294"/>
      <c r="AA121" s="289" t="str">
        <f t="shared" si="66"/>
        <v/>
      </c>
      <c r="AB121" s="294"/>
      <c r="AC121" s="289" t="str">
        <f t="shared" si="73"/>
        <v/>
      </c>
      <c r="AD121" s="282"/>
      <c r="AE121" s="281"/>
      <c r="AF121" s="295"/>
      <c r="AG121" s="295"/>
      <c r="AH121" s="295"/>
      <c r="AI121" s="295"/>
      <c r="AJ121" s="295"/>
      <c r="AK121" s="295"/>
      <c r="AL121" s="295"/>
      <c r="AM121" s="282"/>
      <c r="AN121" s="17"/>
      <c r="AO121" s="141"/>
      <c r="AQ121" s="28" t="str">
        <f t="shared" si="50"/>
        <v/>
      </c>
      <c r="AR121" s="28" t="str">
        <f t="shared" si="51"/>
        <v/>
      </c>
      <c r="AS121" s="28" t="str">
        <f t="shared" si="52"/>
        <v/>
      </c>
      <c r="AT121" s="28">
        <f t="shared" si="53"/>
        <v>0</v>
      </c>
      <c r="AU121" s="28">
        <f t="shared" si="54"/>
        <v>0</v>
      </c>
      <c r="AV121" s="28">
        <f t="shared" si="55"/>
        <v>0</v>
      </c>
      <c r="AW121" s="28">
        <f t="shared" si="56"/>
        <v>0</v>
      </c>
      <c r="AX121" s="28"/>
      <c r="AY121" s="28"/>
      <c r="AZ121" s="28"/>
      <c r="BD121" s="57" t="str">
        <f t="shared" si="67"/>
        <v>canbeinvalid</v>
      </c>
      <c r="BE121" s="28"/>
      <c r="BG121" s="61"/>
      <c r="BH121" s="138" t="str">
        <f t="shared" si="68"/>
        <v/>
      </c>
      <c r="BI121" s="60"/>
      <c r="BJ121" s="138" t="str">
        <f t="shared" si="57"/>
        <v/>
      </c>
      <c r="BK121" s="47"/>
      <c r="BT121" s="172" t="str">
        <f t="shared" si="58"/>
        <v/>
      </c>
      <c r="BU121" s="172" t="str">
        <f t="shared" si="59"/>
        <v/>
      </c>
      <c r="BV121" s="172" t="str">
        <f t="shared" si="60"/>
        <v/>
      </c>
      <c r="BW121" s="172" t="str">
        <f t="shared" si="61"/>
        <v/>
      </c>
      <c r="BX121" s="172" t="str">
        <f t="shared" si="62"/>
        <v/>
      </c>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row>
    <row r="122" spans="1:164" x14ac:dyDescent="0.2">
      <c r="A122" s="14">
        <f t="shared" si="69"/>
        <v>89</v>
      </c>
      <c r="B122" s="281"/>
      <c r="C122" s="282"/>
      <c r="D122" s="283"/>
      <c r="E122" s="284"/>
      <c r="F122" s="285"/>
      <c r="G122" s="286"/>
      <c r="H122" s="283"/>
      <c r="I122" s="287"/>
      <c r="J122" s="287"/>
      <c r="K122" s="288"/>
      <c r="L122" s="289" t="str">
        <f t="shared" si="63"/>
        <v/>
      </c>
      <c r="M122" s="294"/>
      <c r="N122" s="289" t="str">
        <f t="shared" si="70"/>
        <v/>
      </c>
      <c r="O122" s="282"/>
      <c r="P122" s="291"/>
      <c r="Q122" s="292" t="str">
        <f t="shared" si="64"/>
        <v/>
      </c>
      <c r="R122" s="293"/>
      <c r="S122" s="292" t="str">
        <f t="shared" si="71"/>
        <v/>
      </c>
      <c r="T122" s="282"/>
      <c r="U122" s="291"/>
      <c r="V122" s="292" t="str">
        <f t="shared" si="65"/>
        <v/>
      </c>
      <c r="W122" s="293"/>
      <c r="X122" s="292" t="str">
        <f t="shared" si="72"/>
        <v/>
      </c>
      <c r="Y122" s="282"/>
      <c r="Z122" s="294"/>
      <c r="AA122" s="289" t="str">
        <f t="shared" si="66"/>
        <v/>
      </c>
      <c r="AB122" s="294"/>
      <c r="AC122" s="289" t="str">
        <f t="shared" si="73"/>
        <v/>
      </c>
      <c r="AD122" s="282"/>
      <c r="AE122" s="281"/>
      <c r="AF122" s="295"/>
      <c r="AG122" s="295"/>
      <c r="AH122" s="295"/>
      <c r="AI122" s="295"/>
      <c r="AJ122" s="295"/>
      <c r="AK122" s="295"/>
      <c r="AL122" s="295"/>
      <c r="AM122" s="282"/>
      <c r="AN122" s="17"/>
      <c r="AO122" s="141"/>
      <c r="AQ122" s="28" t="str">
        <f t="shared" si="50"/>
        <v/>
      </c>
      <c r="AR122" s="28" t="str">
        <f t="shared" si="51"/>
        <v/>
      </c>
      <c r="AS122" s="28" t="str">
        <f t="shared" si="52"/>
        <v/>
      </c>
      <c r="AT122" s="28">
        <f t="shared" si="53"/>
        <v>0</v>
      </c>
      <c r="AU122" s="28">
        <f t="shared" si="54"/>
        <v>0</v>
      </c>
      <c r="AV122" s="28">
        <f t="shared" si="55"/>
        <v>0</v>
      </c>
      <c r="AW122" s="28">
        <f t="shared" si="56"/>
        <v>0</v>
      </c>
      <c r="AX122" s="28"/>
      <c r="AY122" s="28"/>
      <c r="AZ122" s="28"/>
      <c r="BD122" s="57" t="str">
        <f t="shared" si="67"/>
        <v>canbeinvalid</v>
      </c>
      <c r="BE122" s="28"/>
      <c r="BG122" s="61"/>
      <c r="BH122" s="138" t="str">
        <f t="shared" si="68"/>
        <v/>
      </c>
      <c r="BI122" s="60"/>
      <c r="BJ122" s="138" t="str">
        <f t="shared" si="57"/>
        <v/>
      </c>
      <c r="BK122" s="47"/>
      <c r="BT122" s="172" t="str">
        <f t="shared" si="58"/>
        <v/>
      </c>
      <c r="BU122" s="172" t="str">
        <f t="shared" si="59"/>
        <v/>
      </c>
      <c r="BV122" s="172" t="str">
        <f t="shared" si="60"/>
        <v/>
      </c>
      <c r="BW122" s="172" t="str">
        <f t="shared" si="61"/>
        <v/>
      </c>
      <c r="BX122" s="172" t="str">
        <f t="shared" si="62"/>
        <v/>
      </c>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row>
    <row r="123" spans="1:164" x14ac:dyDescent="0.2">
      <c r="A123" s="14">
        <f t="shared" si="69"/>
        <v>90</v>
      </c>
      <c r="B123" s="281"/>
      <c r="C123" s="282"/>
      <c r="D123" s="283"/>
      <c r="E123" s="284"/>
      <c r="F123" s="285"/>
      <c r="G123" s="286"/>
      <c r="H123" s="283"/>
      <c r="I123" s="287"/>
      <c r="J123" s="287"/>
      <c r="K123" s="288"/>
      <c r="L123" s="289" t="str">
        <f t="shared" si="63"/>
        <v/>
      </c>
      <c r="M123" s="294"/>
      <c r="N123" s="289" t="str">
        <f t="shared" si="70"/>
        <v/>
      </c>
      <c r="O123" s="282"/>
      <c r="P123" s="291"/>
      <c r="Q123" s="292" t="str">
        <f t="shared" si="64"/>
        <v/>
      </c>
      <c r="R123" s="293"/>
      <c r="S123" s="292" t="str">
        <f t="shared" si="71"/>
        <v/>
      </c>
      <c r="T123" s="282"/>
      <c r="U123" s="291"/>
      <c r="V123" s="292" t="str">
        <f t="shared" si="65"/>
        <v/>
      </c>
      <c r="W123" s="293"/>
      <c r="X123" s="292" t="str">
        <f t="shared" si="72"/>
        <v/>
      </c>
      <c r="Y123" s="282"/>
      <c r="Z123" s="294"/>
      <c r="AA123" s="289" t="str">
        <f t="shared" si="66"/>
        <v/>
      </c>
      <c r="AB123" s="294"/>
      <c r="AC123" s="289" t="str">
        <f t="shared" si="73"/>
        <v/>
      </c>
      <c r="AD123" s="282"/>
      <c r="AE123" s="281"/>
      <c r="AF123" s="295"/>
      <c r="AG123" s="295"/>
      <c r="AH123" s="295"/>
      <c r="AI123" s="295"/>
      <c r="AJ123" s="295"/>
      <c r="AK123" s="295"/>
      <c r="AL123" s="295"/>
      <c r="AM123" s="282"/>
      <c r="AN123" s="17"/>
      <c r="AO123" s="141"/>
      <c r="AQ123" s="28" t="str">
        <f t="shared" si="50"/>
        <v/>
      </c>
      <c r="AR123" s="28" t="str">
        <f t="shared" si="51"/>
        <v/>
      </c>
      <c r="AS123" s="28" t="str">
        <f t="shared" si="52"/>
        <v/>
      </c>
      <c r="AT123" s="28">
        <f t="shared" si="53"/>
        <v>0</v>
      </c>
      <c r="AU123" s="28">
        <f t="shared" si="54"/>
        <v>0</v>
      </c>
      <c r="AV123" s="28">
        <f t="shared" si="55"/>
        <v>0</v>
      </c>
      <c r="AW123" s="28">
        <f t="shared" si="56"/>
        <v>0</v>
      </c>
      <c r="AX123" s="28"/>
      <c r="AY123" s="28"/>
      <c r="AZ123" s="28"/>
      <c r="BD123" s="57" t="str">
        <f t="shared" si="67"/>
        <v>canbeinvalid</v>
      </c>
      <c r="BE123" s="28"/>
      <c r="BG123" s="61"/>
      <c r="BH123" s="138" t="str">
        <f t="shared" si="68"/>
        <v/>
      </c>
      <c r="BI123" s="60"/>
      <c r="BJ123" s="138" t="str">
        <f t="shared" si="57"/>
        <v/>
      </c>
      <c r="BK123" s="47"/>
      <c r="BT123" s="173" t="str">
        <f t="shared" si="58"/>
        <v/>
      </c>
      <c r="BU123" s="173" t="str">
        <f t="shared" si="59"/>
        <v/>
      </c>
      <c r="BV123" s="173" t="str">
        <f t="shared" si="60"/>
        <v/>
      </c>
      <c r="BW123" s="173" t="str">
        <f t="shared" si="61"/>
        <v/>
      </c>
      <c r="BX123" s="173" t="str">
        <f t="shared" si="62"/>
        <v/>
      </c>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row>
    <row r="124" spans="1:164"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9"/>
      <c r="Z124" s="9"/>
      <c r="AA124" s="9"/>
      <c r="AB124" s="9"/>
      <c r="AC124" s="9"/>
      <c r="AD124" s="9"/>
      <c r="AE124" s="9"/>
      <c r="AF124" s="9"/>
      <c r="AG124" s="9"/>
      <c r="AH124" s="9"/>
      <c r="AI124" s="9"/>
      <c r="AJ124" s="9"/>
      <c r="AK124" s="9"/>
      <c r="AL124" s="9"/>
      <c r="AM124" s="9"/>
      <c r="AN124" s="9"/>
      <c r="AO124" s="1"/>
      <c r="AT124"/>
      <c r="BG124" s="73"/>
      <c r="BH124" s="73"/>
      <c r="BI124" s="73"/>
      <c r="BJ124" s="73"/>
      <c r="BK124" s="73"/>
    </row>
    <row r="125" spans="1:164"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1"/>
      <c r="AT125"/>
      <c r="BG125" s="9"/>
      <c r="BH125" s="9"/>
      <c r="BI125" s="9"/>
      <c r="BJ125" s="9"/>
      <c r="BK125" s="9"/>
    </row>
    <row r="131" spans="3:74" x14ac:dyDescent="0.2">
      <c r="C131" s="7"/>
      <c r="D131" s="7"/>
      <c r="E131" s="7"/>
      <c r="F131" s="7"/>
      <c r="G131" s="7"/>
      <c r="H131" s="7"/>
      <c r="I131" s="7"/>
      <c r="J131" s="7"/>
      <c r="K131" s="7"/>
      <c r="L131" s="7"/>
      <c r="M131" s="7"/>
      <c r="N131" s="7"/>
      <c r="O131" s="7"/>
      <c r="P131" s="7"/>
      <c r="Q131" s="7"/>
      <c r="R131" s="7"/>
      <c r="S131" s="7"/>
      <c r="T131" s="7"/>
      <c r="U131" s="7"/>
      <c r="V131" s="7"/>
      <c r="W131" s="7"/>
      <c r="X131" s="7"/>
      <c r="Y131" s="7"/>
      <c r="Z131" s="7"/>
      <c r="AA131" s="4"/>
      <c r="AB131" s="4"/>
      <c r="AC131" s="4"/>
      <c r="AD131" s="4"/>
      <c r="AE131" s="4"/>
      <c r="AF131" s="4"/>
      <c r="AG131" s="4"/>
      <c r="AH131" s="4"/>
      <c r="AI131" s="4"/>
      <c r="AJ131" s="4"/>
      <c r="AK131" s="4"/>
      <c r="AL131" s="4"/>
      <c r="AM131" s="4"/>
      <c r="AN131" s="4"/>
      <c r="AO131" s="4"/>
      <c r="AP131" s="4"/>
      <c r="AQ131" s="4"/>
      <c r="AR131" s="4"/>
      <c r="AS131" s="4"/>
      <c r="AT131" s="2"/>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row>
    <row r="132" spans="3:74" x14ac:dyDescent="0.2">
      <c r="C132" s="7"/>
      <c r="D132" s="7"/>
      <c r="E132" s="7"/>
      <c r="F132" s="7"/>
      <c r="G132" s="7"/>
      <c r="H132" s="7"/>
      <c r="I132" s="7"/>
      <c r="J132" s="7"/>
      <c r="K132" s="7"/>
      <c r="L132" s="7"/>
      <c r="M132" s="7"/>
      <c r="N132" s="7"/>
      <c r="O132" s="7"/>
      <c r="P132" s="7"/>
      <c r="Q132" s="7"/>
      <c r="R132" s="7"/>
      <c r="S132" s="7"/>
      <c r="T132" s="7"/>
      <c r="U132" s="7"/>
      <c r="V132" s="7"/>
      <c r="W132" s="7"/>
      <c r="X132" s="7"/>
      <c r="Y132" s="7"/>
      <c r="Z132" s="7"/>
      <c r="AA132" s="4"/>
      <c r="AB132" s="4"/>
      <c r="AC132" s="4"/>
      <c r="AD132" s="4"/>
      <c r="AE132" s="4"/>
      <c r="AF132" s="4"/>
      <c r="AG132" s="4"/>
      <c r="AH132" s="4"/>
      <c r="AI132" s="4"/>
      <c r="AJ132" s="4"/>
      <c r="AK132" s="4"/>
      <c r="AL132" s="4"/>
      <c r="AM132" s="4"/>
      <c r="AN132" s="4"/>
      <c r="AO132" s="4"/>
      <c r="AP132" s="4"/>
      <c r="AQ132" s="4"/>
      <c r="AR132" s="4"/>
      <c r="AS132" s="4"/>
      <c r="AT132" s="2"/>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row>
    <row r="133" spans="3:74" x14ac:dyDescent="0.2">
      <c r="C133" s="6"/>
      <c r="D133" s="6"/>
      <c r="E133" s="6"/>
      <c r="F133" s="6"/>
      <c r="G133" s="6"/>
      <c r="H133" s="6"/>
      <c r="I133" s="6"/>
      <c r="J133" s="6"/>
      <c r="K133" s="6"/>
      <c r="L133" s="6"/>
      <c r="M133" s="6"/>
      <c r="N133" s="6"/>
      <c r="O133" s="6"/>
      <c r="P133" s="6"/>
      <c r="Q133" s="6"/>
      <c r="R133" s="6"/>
      <c r="S133" s="6"/>
      <c r="T133" s="6"/>
      <c r="U133" s="6"/>
      <c r="V133" s="6"/>
      <c r="W133" s="6"/>
      <c r="X133" s="6"/>
      <c r="Y133" s="6"/>
      <c r="Z133" s="6"/>
      <c r="AA133" s="4"/>
      <c r="AB133" s="4"/>
      <c r="AC133" s="4"/>
      <c r="AD133" s="4"/>
      <c r="AE133" s="4"/>
      <c r="AF133" s="4"/>
      <c r="AG133" s="4"/>
      <c r="AH133" s="4"/>
      <c r="AI133" s="4"/>
      <c r="AJ133" s="4"/>
      <c r="AK133" s="4"/>
      <c r="AL133" s="4"/>
      <c r="AM133" s="4"/>
      <c r="AN133" s="4"/>
      <c r="AO133" s="4"/>
      <c r="AP133" s="4"/>
      <c r="AQ133" s="4"/>
      <c r="AR133" s="4"/>
      <c r="AS133" s="4"/>
      <c r="AT133" s="2"/>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row>
  </sheetData>
  <sheetProtection password="E3E4" sheet="1" objects="1" scenarios="1"/>
  <mergeCells count="25">
    <mergeCell ref="A27:AC27"/>
    <mergeCell ref="V11:W11"/>
    <mergeCell ref="V12:W12"/>
    <mergeCell ref="A7:AC7"/>
    <mergeCell ref="G16:J16"/>
    <mergeCell ref="G21:P24"/>
    <mergeCell ref="Q23:U24"/>
    <mergeCell ref="Q21:U22"/>
    <mergeCell ref="G15:J15"/>
    <mergeCell ref="G11:J11"/>
    <mergeCell ref="G14:J14"/>
    <mergeCell ref="O11:P11"/>
    <mergeCell ref="X12:Y13"/>
    <mergeCell ref="Z12:AC19"/>
    <mergeCell ref="A2:AC2"/>
    <mergeCell ref="A3:AC3"/>
    <mergeCell ref="A4:AC4"/>
    <mergeCell ref="A5:AC5"/>
    <mergeCell ref="A6:AC6"/>
    <mergeCell ref="AE11:AF11"/>
    <mergeCell ref="AE12:AF12"/>
    <mergeCell ref="AE13:AF13"/>
    <mergeCell ref="AE14:AF14"/>
    <mergeCell ref="Z9:AA9"/>
    <mergeCell ref="Z11:AC11"/>
  </mergeCells>
  <phoneticPr fontId="2" type="noConversion"/>
  <conditionalFormatting sqref="BI34:BI123 BK34:BK123 M34:M123 R34:R123 W34:W123 AB34:AB123 AD34:AD123 O34:O123 T34:T123 Y34:Y123">
    <cfRule type="expression" dxfId="225" priority="51" stopIfTrue="1">
      <formula>$C34="initial"</formula>
    </cfRule>
  </conditionalFormatting>
  <conditionalFormatting sqref="BG34 K34:K123 P34:P123 U34:U123 Z34:Z123 BG36:BG123">
    <cfRule type="expression" dxfId="224" priority="52" stopIfTrue="1">
      <formula>$C34="final"</formula>
    </cfRule>
  </conditionalFormatting>
  <conditionalFormatting sqref="AG34:AG123">
    <cfRule type="expression" dxfId="223" priority="53" stopIfTrue="1">
      <formula>$BD34="cantbeinvalid"</formula>
    </cfRule>
  </conditionalFormatting>
  <conditionalFormatting sqref="U15:U19">
    <cfRule type="expression" dxfId="222" priority="54" stopIfTrue="1">
      <formula>#REF!&lt;&gt;""</formula>
    </cfRule>
    <cfRule type="expression" dxfId="221" priority="55" stopIfTrue="1">
      <formula>#REF!=""</formula>
    </cfRule>
  </conditionalFormatting>
  <conditionalFormatting sqref="V16:V19">
    <cfRule type="expression" dxfId="220" priority="56" stopIfTrue="1">
      <formula>$R16&lt;&gt;""</formula>
    </cfRule>
    <cfRule type="expression" dxfId="219" priority="57" stopIfTrue="1">
      <formula>$R16=""</formula>
    </cfRule>
  </conditionalFormatting>
  <conditionalFormatting sqref="R20:T20 Q21">
    <cfRule type="cellIs" dxfId="218" priority="58" stopIfTrue="1" operator="notEqual">
      <formula>""""""</formula>
    </cfRule>
  </conditionalFormatting>
  <conditionalFormatting sqref="P16">
    <cfRule type="expression" priority="275" stopIfTrue="1">
      <formula>$L$16&lt;&gt;""</formula>
    </cfRule>
    <cfRule type="expression" dxfId="217" priority="276" stopIfTrue="1">
      <formula>$L$16=""</formula>
    </cfRule>
  </conditionalFormatting>
  <conditionalFormatting sqref="T11:T19">
    <cfRule type="cellIs" dxfId="216" priority="48" stopIfTrue="1" operator="notEqual">
      <formula>""""""</formula>
    </cfRule>
  </conditionalFormatting>
  <conditionalFormatting sqref="U11:U13">
    <cfRule type="expression" dxfId="215" priority="46" stopIfTrue="1">
      <formula>#REF!&lt;&gt;""</formula>
    </cfRule>
    <cfRule type="expression" dxfId="214" priority="47" stopIfTrue="1">
      <formula>#REF!=""</formula>
    </cfRule>
  </conditionalFormatting>
  <conditionalFormatting sqref="V13">
    <cfRule type="expression" dxfId="213" priority="44" stopIfTrue="1">
      <formula>$R$13=""</formula>
    </cfRule>
  </conditionalFormatting>
  <conditionalFormatting sqref="BG35">
    <cfRule type="expression" dxfId="212" priority="41" stopIfTrue="1">
      <formula>$C35="final"</formula>
    </cfRule>
  </conditionalFormatting>
  <conditionalFormatting sqref="BH34:BH123">
    <cfRule type="expression" dxfId="211" priority="35" stopIfTrue="1">
      <formula>$C34="final"</formula>
    </cfRule>
  </conditionalFormatting>
  <conditionalFormatting sqref="BJ34:BJ123">
    <cfRule type="expression" dxfId="210" priority="34" stopIfTrue="1">
      <formula>$C34="initial"</formula>
    </cfRule>
  </conditionalFormatting>
  <conditionalFormatting sqref="L34:L123">
    <cfRule type="expression" dxfId="209" priority="33" stopIfTrue="1">
      <formula>$C34="final"</formula>
    </cfRule>
  </conditionalFormatting>
  <conditionalFormatting sqref="N34:N123">
    <cfRule type="expression" dxfId="208" priority="32" stopIfTrue="1">
      <formula>$C34="initial"</formula>
    </cfRule>
  </conditionalFormatting>
  <conditionalFormatting sqref="Q34:Q123">
    <cfRule type="expression" dxfId="207" priority="31" stopIfTrue="1">
      <formula>$C34="final"</formula>
    </cfRule>
  </conditionalFormatting>
  <conditionalFormatting sqref="S34:S123">
    <cfRule type="expression" dxfId="206" priority="30" stopIfTrue="1">
      <formula>$C34="initial"</formula>
    </cfRule>
  </conditionalFormatting>
  <conditionalFormatting sqref="V34:V123">
    <cfRule type="expression" dxfId="205" priority="29" stopIfTrue="1">
      <formula>$C34="final"</formula>
    </cfRule>
  </conditionalFormatting>
  <conditionalFormatting sqref="X34:X123">
    <cfRule type="expression" dxfId="204" priority="28" stopIfTrue="1">
      <formula>$C34="initial"</formula>
    </cfRule>
  </conditionalFormatting>
  <conditionalFormatting sqref="AA34:AA123">
    <cfRule type="expression" dxfId="203" priority="27" stopIfTrue="1">
      <formula>$C34="final"</formula>
    </cfRule>
  </conditionalFormatting>
  <conditionalFormatting sqref="AC34:AC123">
    <cfRule type="expression" dxfId="202" priority="26" stopIfTrue="1">
      <formula>$C34="initial"</formula>
    </cfRule>
  </conditionalFormatting>
  <conditionalFormatting sqref="BG34:BK123">
    <cfRule type="expression" dxfId="201" priority="24" stopIfTrue="1">
      <formula>OR($V$13=$BA$21,$V$13="")</formula>
    </cfRule>
  </conditionalFormatting>
  <conditionalFormatting sqref="V28:V29">
    <cfRule type="expression" dxfId="200" priority="21">
      <formula>$V$12=$AX$22</formula>
    </cfRule>
    <cfRule type="expression" dxfId="199" priority="23" stopIfTrue="1">
      <formula>OR($V$13="No",$V$13="")</formula>
    </cfRule>
  </conditionalFormatting>
  <conditionalFormatting sqref="V29">
    <cfRule type="expression" dxfId="198" priority="22" stopIfTrue="1">
      <formula>$V$13="Yes"</formula>
    </cfRule>
  </conditionalFormatting>
  <conditionalFormatting sqref="U28:U29">
    <cfRule type="expression" dxfId="197" priority="20">
      <formula>$V$13=$BA$20</formula>
    </cfRule>
  </conditionalFormatting>
  <conditionalFormatting sqref="Z28:Z29">
    <cfRule type="expression" dxfId="196" priority="19">
      <formula>$V$13=$BA$20</formula>
    </cfRule>
  </conditionalFormatting>
  <dataValidations count="19">
    <dataValidation type="date" operator="greaterThan" allowBlank="1" showInputMessage="1" showErrorMessage="1" error="Start date for this period must be greater than end date for previous period" sqref="Q16">
      <formula1>O16</formula1>
    </dataValidation>
    <dataValidation type="date" operator="greaterThan" allowBlank="1" showInputMessage="1" showErrorMessage="1" error="End date must be greater than start date" sqref="S16">
      <formula1>Q16</formula1>
    </dataValidation>
    <dataValidation type="list" allowBlank="1" showInputMessage="1" showErrorMessage="1" sqref="AG34:AG123">
      <formula1>INDIRECT($BD34)</formula1>
    </dataValidation>
    <dataValidation showInputMessage="1" showErrorMessage="1" sqref="AH34:AK123"/>
    <dataValidation type="list" allowBlank="1" showInputMessage="1" showErrorMessage="1" sqref="I29">
      <formula1>$BA$41:$BA$42</formula1>
    </dataValidation>
    <dataValidation type="list" allowBlank="1" showInputMessage="1" showErrorMessage="1" sqref="V14:V15 F34:F123">
      <formula1>$AZ$39:$AZ$43</formula1>
    </dataValidation>
    <dataValidation type="list" allowBlank="1" showInputMessage="1" showErrorMessage="1" sqref="C34:C123">
      <formula1>RESULTTYPE</formula1>
    </dataValidation>
    <dataValidation type="list" allowBlank="1" showInputMessage="1" showErrorMessage="1" sqref="P15 BK34:BK123 AD34:AD123 O34:O123 T34:T123 Y34:Y123">
      <formula1>$BA$39:$BA$40</formula1>
    </dataValidation>
    <dataValidation type="date" operator="greaterThan" allowBlank="1" showInputMessage="1" showErrorMessage="1" error="Please enter a date" sqref="H17">
      <formula1>1</formula1>
    </dataValidation>
    <dataValidation type="whole" operator="greaterThanOrEqual" allowBlank="1" showInputMessage="1" showErrorMessage="1" error="Please enter a number" sqref="P14">
      <formula1>0</formula1>
    </dataValidation>
    <dataValidation type="textLength" operator="equal" allowBlank="1" showInputMessage="1" showErrorMessage="1" error="Engine Family Name must be 12 characters long" prompt="Please enter a 12 character Engine Family Name" sqref="O11:P11">
      <formula1>12</formula1>
    </dataValidation>
    <dataValidation type="date" operator="greaterThan" allowBlank="1" showInputMessage="1" showErrorMessage="1" error="Start date for this period must be greater than end date for previous period" sqref="AD15">
      <formula1>AB13</formula1>
    </dataValidation>
    <dataValidation type="list" allowBlank="1" showInputMessage="1" showErrorMessage="1" sqref="V11:W11">
      <formula1>$AV$20:$AV$21</formula1>
    </dataValidation>
    <dataValidation type="list" allowBlank="1" showInputMessage="1" showErrorMessage="1" sqref="V12:W12">
      <formula1>$AX$20:$AX$21</formula1>
    </dataValidation>
    <dataValidation type="list" allowBlank="1" showInputMessage="1" showErrorMessage="1" sqref="P12">
      <formula1>$AW$20:$AW$22</formula1>
    </dataValidation>
    <dataValidation type="list" allowBlank="1" showInputMessage="1" showErrorMessage="1" sqref="P13">
      <formula1>$AY$20:$AY$22</formula1>
    </dataValidation>
    <dataValidation type="date" operator="greaterThan" allowBlank="1" showInputMessage="1" showErrorMessage="1" error="End date must be greater than start date" sqref="J17">
      <formula1>$V17</formula1>
    </dataValidation>
    <dataValidation type="list" allowBlank="1" showInputMessage="1" showErrorMessage="1" sqref="V13">
      <formula1>$BA$20:$BA$21</formula1>
    </dataValidation>
    <dataValidation type="list" showInputMessage="1" showErrorMessage="1" sqref="AL34:AL123">
      <formula1>$AU$20:$AU$26</formula1>
    </dataValidation>
  </dataValidations>
  <pageMargins left="0.25" right="0.25" top="0.5" bottom="0.5" header="0.5" footer="0.5"/>
  <pageSetup scale="44" fitToHeight="2" orientation="landscape" horizontalDpi="300" verticalDpi="300" r:id="rId1"/>
  <headerFooter alignWithMargins="0"/>
  <ignoredErrors>
    <ignoredError sqref="BC39:BC4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8"/>
  <sheetViews>
    <sheetView showGridLines="0" zoomScale="85" zoomScaleNormal="100" workbookViewId="0">
      <selection activeCell="A7" sqref="A7:AE7"/>
    </sheetView>
  </sheetViews>
  <sheetFormatPr defaultRowHeight="12.75" x14ac:dyDescent="0.2"/>
  <cols>
    <col min="1" max="1" width="1.28515625" customWidth="1"/>
    <col min="2" max="2" width="7.5703125" customWidth="1"/>
    <col min="3" max="3" width="8.28515625" customWidth="1"/>
    <col min="4" max="8" width="10.85546875" customWidth="1"/>
    <col min="9" max="9" width="12.7109375" customWidth="1"/>
    <col min="10" max="11" width="10.85546875" customWidth="1"/>
    <col min="12" max="12" width="11.42578125" customWidth="1"/>
    <col min="13" max="13" width="10.85546875" customWidth="1"/>
    <col min="14" max="14" width="11.140625" customWidth="1"/>
    <col min="15" max="16" width="10.85546875" customWidth="1"/>
    <col min="19" max="19" width="12.7109375" bestFit="1" customWidth="1"/>
    <col min="20" max="20" width="10.140625" customWidth="1"/>
    <col min="29" max="29" width="12.42578125" customWidth="1"/>
    <col min="39" max="39" width="12.140625" customWidth="1"/>
    <col min="49" max="49" width="12.5703125" customWidth="1"/>
    <col min="52" max="52" width="2.7109375" customWidth="1"/>
    <col min="55" max="55" width="11.7109375" customWidth="1"/>
    <col min="56" max="56" width="11.42578125" customWidth="1"/>
    <col min="57" max="57" width="10.85546875" customWidth="1"/>
    <col min="58" max="58" width="12.7109375" customWidth="1"/>
    <col min="59" max="114" width="12.7109375" hidden="1" customWidth="1"/>
    <col min="115" max="123" width="9.140625" hidden="1" customWidth="1"/>
  </cols>
  <sheetData>
    <row r="1" spans="1:110" s="63" customFormat="1" ht="15" x14ac:dyDescent="0.2">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39"/>
    </row>
    <row r="2" spans="1:110" s="63" customFormat="1" ht="17.25" customHeight="1" x14ac:dyDescent="0.25">
      <c r="A2" s="324" t="s">
        <v>141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39"/>
    </row>
    <row r="3" spans="1:110" s="63" customFormat="1" ht="20.25" x14ac:dyDescent="0.3">
      <c r="A3" s="325" t="s">
        <v>153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39"/>
    </row>
    <row r="4" spans="1:110" s="63" customFormat="1" ht="19.5" customHeight="1" x14ac:dyDescent="0.25">
      <c r="A4" s="324" t="s">
        <v>142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39"/>
    </row>
    <row r="5" spans="1:110" s="63" customFormat="1" ht="9.9499999999999993" customHeight="1"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39"/>
    </row>
    <row r="6" spans="1:110" s="63" customFormat="1" ht="18" customHeight="1" x14ac:dyDescent="0.3">
      <c r="A6" s="326" t="s">
        <v>159</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39"/>
    </row>
    <row r="7" spans="1:110" s="63" customFormat="1" ht="16.5" customHeight="1" x14ac:dyDescent="0.2">
      <c r="A7" s="327" t="s">
        <v>277</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39"/>
    </row>
    <row r="8" spans="1:110" ht="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72"/>
    </row>
    <row r="9" spans="1:110" s="63" customFormat="1" ht="18" x14ac:dyDescent="0.25">
      <c r="A9" s="340" t="s">
        <v>148</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139"/>
    </row>
    <row r="10" spans="1:110" ht="4.1500000000000004"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72"/>
    </row>
    <row r="11" spans="1:110" ht="2.25" customHeight="1" x14ac:dyDescent="0.3">
      <c r="A11" s="9"/>
      <c r="B11" s="97"/>
      <c r="C11" s="98"/>
      <c r="D11" s="9"/>
      <c r="E11" s="9"/>
      <c r="F11" s="9"/>
      <c r="G11" s="99"/>
      <c r="H11" s="9"/>
      <c r="I11" s="9"/>
      <c r="J11" s="9"/>
      <c r="K11" s="9"/>
      <c r="L11" s="9"/>
      <c r="M11" s="9"/>
      <c r="N11" s="9"/>
      <c r="O11" s="9"/>
      <c r="P11" s="9"/>
      <c r="Q11" s="49"/>
      <c r="R11" s="9"/>
      <c r="S11" s="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9"/>
      <c r="BA11" s="9"/>
      <c r="BB11" s="9"/>
      <c r="BC11" s="9"/>
      <c r="BD11" s="9"/>
      <c r="BE11" s="9"/>
      <c r="BF11" s="72"/>
      <c r="CY11" s="215"/>
      <c r="CZ11" s="215"/>
      <c r="DC11" s="55"/>
      <c r="DD11" s="55"/>
      <c r="DE11" s="55"/>
    </row>
    <row r="12" spans="1:110" ht="5.25" customHeight="1" x14ac:dyDescent="0.2">
      <c r="A12" s="9"/>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9"/>
      <c r="BF12" s="72"/>
      <c r="CY12" s="215"/>
      <c r="CZ12" s="215"/>
      <c r="DC12" s="55"/>
      <c r="DD12" s="55"/>
      <c r="DE12" s="55"/>
    </row>
    <row r="13" spans="1:110" ht="3.75" customHeight="1" x14ac:dyDescent="0.2">
      <c r="A13" s="9"/>
      <c r="B13" s="100"/>
      <c r="C13" s="101"/>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72"/>
      <c r="CY13" s="215"/>
      <c r="CZ13" s="215"/>
      <c r="DC13" s="55"/>
      <c r="DD13" s="55"/>
      <c r="DE13" s="55"/>
    </row>
    <row r="14" spans="1:110" ht="15.75" x14ac:dyDescent="0.25">
      <c r="A14" s="9"/>
      <c r="B14" s="379" t="s">
        <v>58</v>
      </c>
      <c r="C14" s="380"/>
      <c r="D14" s="380"/>
      <c r="E14" s="380"/>
      <c r="F14" s="380"/>
      <c r="G14" s="380"/>
      <c r="H14" s="380"/>
      <c r="I14" s="380"/>
      <c r="J14" s="380"/>
      <c r="K14" s="380"/>
      <c r="L14" s="380"/>
      <c r="M14" s="380"/>
      <c r="N14" s="380"/>
      <c r="O14" s="380"/>
      <c r="P14" s="381"/>
      <c r="Q14" s="9"/>
      <c r="R14" s="103"/>
      <c r="S14" s="12"/>
      <c r="T14" s="9"/>
      <c r="U14" s="9"/>
      <c r="V14" s="9"/>
      <c r="W14" s="9"/>
      <c r="X14" s="9"/>
      <c r="Y14" s="9"/>
      <c r="Z14" s="9"/>
      <c r="AA14" s="9"/>
      <c r="AB14" s="9"/>
      <c r="AC14" s="9"/>
      <c r="AD14" s="9"/>
      <c r="AE14" s="9"/>
      <c r="AF14" s="9"/>
      <c r="AG14" s="9"/>
      <c r="AH14" s="9"/>
      <c r="AI14" s="9"/>
      <c r="AJ14" s="9"/>
      <c r="AK14" s="9"/>
      <c r="AL14" s="9"/>
      <c r="AM14" s="9"/>
      <c r="AN14" s="9"/>
      <c r="AO14" s="9"/>
      <c r="AP14" s="9"/>
      <c r="AQ14" s="9"/>
      <c r="AR14" s="9"/>
      <c r="AS14" s="392" t="s">
        <v>130</v>
      </c>
      <c r="AT14" s="393"/>
      <c r="AU14" s="393"/>
      <c r="AV14" s="393"/>
      <c r="AW14" s="393"/>
      <c r="AX14" s="393"/>
      <c r="AY14" s="393"/>
      <c r="AZ14" s="394"/>
      <c r="BA14" s="9"/>
      <c r="BB14" s="9"/>
      <c r="BC14" s="328" t="s">
        <v>275</v>
      </c>
      <c r="BD14" s="329"/>
      <c r="BE14" s="9"/>
      <c r="BF14" s="72"/>
      <c r="CY14" s="215"/>
      <c r="CZ14" s="215"/>
      <c r="DA14" s="177" t="s">
        <v>235</v>
      </c>
      <c r="DB14" s="180">
        <f>'Submission Template'!$O$11</f>
        <v>0</v>
      </c>
      <c r="DC14" s="55"/>
      <c r="DD14" s="233" t="s">
        <v>237</v>
      </c>
      <c r="DE14" s="233" t="s">
        <v>242</v>
      </c>
    </row>
    <row r="15" spans="1:110" x14ac:dyDescent="0.2">
      <c r="A15" s="9"/>
      <c r="B15" s="382"/>
      <c r="C15" s="383"/>
      <c r="D15" s="383"/>
      <c r="E15" s="383"/>
      <c r="F15" s="383"/>
      <c r="G15" s="383"/>
      <c r="H15" s="383"/>
      <c r="I15" s="383"/>
      <c r="J15" s="383"/>
      <c r="K15" s="383"/>
      <c r="L15" s="383"/>
      <c r="M15" s="383"/>
      <c r="N15" s="383"/>
      <c r="O15" s="383"/>
      <c r="P15" s="384"/>
      <c r="Q15" s="9"/>
      <c r="R15" s="103"/>
      <c r="S15" s="12"/>
      <c r="T15" s="9"/>
      <c r="U15" s="9"/>
      <c r="V15" s="9"/>
      <c r="W15" s="9"/>
      <c r="X15" s="9"/>
      <c r="Y15" s="9"/>
      <c r="Z15" s="9"/>
      <c r="AA15" s="9"/>
      <c r="AB15" s="9"/>
      <c r="AC15" s="9"/>
      <c r="AD15" s="9"/>
      <c r="AE15" s="9"/>
      <c r="AF15" s="9"/>
      <c r="AG15" s="9"/>
      <c r="AH15" s="9"/>
      <c r="AI15" s="9"/>
      <c r="AJ15" s="9"/>
      <c r="AK15" s="9"/>
      <c r="AL15" s="9"/>
      <c r="AM15" s="9"/>
      <c r="AN15" s="9"/>
      <c r="AO15" s="9"/>
      <c r="AP15" s="9"/>
      <c r="AQ15" s="9"/>
      <c r="AR15" s="9"/>
      <c r="AS15" s="395" t="s">
        <v>250</v>
      </c>
      <c r="AT15" s="396"/>
      <c r="AU15" s="396"/>
      <c r="AV15" s="396"/>
      <c r="AW15" s="396"/>
      <c r="AX15" s="396"/>
      <c r="AY15" s="396"/>
      <c r="AZ15" s="397"/>
      <c r="BA15" s="9"/>
      <c r="BB15" s="9"/>
      <c r="BC15" s="330" t="s">
        <v>144</v>
      </c>
      <c r="BD15" s="331"/>
      <c r="BE15" s="9"/>
      <c r="BF15" s="72"/>
      <c r="CY15" s="215"/>
      <c r="CZ15" s="215"/>
      <c r="DA15" s="178" t="s">
        <v>112</v>
      </c>
      <c r="DB15" s="181" t="str">
        <f>IF(AND($G$24="",$H$24="",$I$24&lt;&gt;""),"OPEN",IF(AND($G$24="",$H$24&lt;&gt;"",$I$24=""),"FAIL",IF(AND($G$24&lt;&gt;"",$H$24="",$I$24=""),"PASS","")))</f>
        <v>OPEN</v>
      </c>
      <c r="DC15" s="55"/>
      <c r="DD15" s="187" t="str">
        <f>IF($B$40&lt;&gt;"",LOOKUP(MAX($B$40:$B$129),$B$40:$B$129,$DH$40:$DH$129),"")</f>
        <v/>
      </c>
      <c r="DE15" s="177">
        <f>MAX($B$40:$B$129)</f>
        <v>0</v>
      </c>
      <c r="DF15" s="233" t="s">
        <v>243</v>
      </c>
    </row>
    <row r="16" spans="1:110" ht="10.9" customHeight="1" x14ac:dyDescent="0.2">
      <c r="A16" s="9"/>
      <c r="B16" s="117"/>
      <c r="C16" s="2"/>
      <c r="D16" s="2"/>
      <c r="E16" s="2"/>
      <c r="F16" s="2"/>
      <c r="G16" s="2"/>
      <c r="H16" s="2"/>
      <c r="I16" s="2"/>
      <c r="J16" s="2"/>
      <c r="K16" s="2"/>
      <c r="L16" s="2"/>
      <c r="M16" s="2"/>
      <c r="N16" s="2"/>
      <c r="O16" s="2"/>
      <c r="P16" s="124"/>
      <c r="Q16" s="9"/>
      <c r="R16" s="103"/>
      <c r="S16" s="12"/>
      <c r="T16" s="9"/>
      <c r="U16" s="9"/>
      <c r="V16" s="9"/>
      <c r="W16" s="9"/>
      <c r="X16" s="9"/>
      <c r="Y16" s="9"/>
      <c r="Z16" s="9"/>
      <c r="AA16" s="9"/>
      <c r="AB16" s="9"/>
      <c r="AC16" s="9"/>
      <c r="AD16" s="9"/>
      <c r="AE16" s="9"/>
      <c r="AF16" s="9"/>
      <c r="AG16" s="9"/>
      <c r="AH16" s="9"/>
      <c r="AI16" s="9"/>
      <c r="AJ16" s="9"/>
      <c r="AK16" s="9"/>
      <c r="AL16" s="9"/>
      <c r="AM16" s="9"/>
      <c r="AN16" s="9"/>
      <c r="AO16" s="9"/>
      <c r="AP16" s="9"/>
      <c r="AQ16" s="9"/>
      <c r="AR16" s="9"/>
      <c r="AS16" s="398"/>
      <c r="AT16" s="399"/>
      <c r="AU16" s="399"/>
      <c r="AV16" s="399"/>
      <c r="AW16" s="399"/>
      <c r="AX16" s="399"/>
      <c r="AY16" s="399"/>
      <c r="AZ16" s="400"/>
      <c r="BA16" s="9"/>
      <c r="BB16" s="9"/>
      <c r="BC16" s="332">
        <v>42704</v>
      </c>
      <c r="BD16" s="331"/>
      <c r="BE16" s="9"/>
      <c r="BF16" s="72"/>
      <c r="BM16" s="8" t="s">
        <v>63</v>
      </c>
      <c r="BN16" s="8"/>
      <c r="CY16" s="215"/>
      <c r="CZ16" s="215"/>
      <c r="DA16" s="178" t="s">
        <v>113</v>
      </c>
      <c r="DB16" s="181" t="str">
        <f>IF($AF$40&lt;&gt;"",LOOKUP(MAX($AF40:$AF129),$AF40:$AF$129,$DM40:$DM129),"")</f>
        <v/>
      </c>
      <c r="DC16" s="55"/>
      <c r="DD16" s="187" t="str">
        <f>IF($L$40&lt;&gt;"",LOOKUP(MAX($L$40:$L$129),$L$40:$L$129,$DJ$40:$DJ$129),"")</f>
        <v/>
      </c>
      <c r="DE16" s="177">
        <f>MAX($L$40:$L$129)</f>
        <v>0</v>
      </c>
      <c r="DF16" s="233" t="s">
        <v>244</v>
      </c>
    </row>
    <row r="17" spans="1:118" ht="15" customHeight="1" x14ac:dyDescent="0.2">
      <c r="A17" s="9"/>
      <c r="B17" s="117"/>
      <c r="C17" s="2"/>
      <c r="D17" s="131" t="s">
        <v>1</v>
      </c>
      <c r="E17" s="2"/>
      <c r="F17" s="2"/>
      <c r="G17" s="2"/>
      <c r="H17" s="390">
        <f>'Submission Template'!AY34</f>
        <v>0</v>
      </c>
      <c r="I17" s="391"/>
      <c r="J17" s="129"/>
      <c r="K17" s="2"/>
      <c r="L17" s="2"/>
      <c r="M17" s="2"/>
      <c r="N17" s="2"/>
      <c r="O17" s="2"/>
      <c r="P17" s="124"/>
      <c r="Q17" s="9"/>
      <c r="R17" s="103"/>
      <c r="S17" s="12"/>
      <c r="T17" s="9"/>
      <c r="U17" s="9"/>
      <c r="V17" s="9"/>
      <c r="W17" s="9"/>
      <c r="X17" s="9"/>
      <c r="Y17" s="9"/>
      <c r="Z17" s="9"/>
      <c r="AA17" s="9"/>
      <c r="AB17" s="9"/>
      <c r="AC17" s="9"/>
      <c r="AD17" s="9"/>
      <c r="AE17" s="9"/>
      <c r="AF17" s="9"/>
      <c r="AG17" s="9"/>
      <c r="AH17" s="9"/>
      <c r="AI17" s="9"/>
      <c r="AJ17" s="9"/>
      <c r="AK17" s="9"/>
      <c r="AL17" s="9"/>
      <c r="AM17" s="9"/>
      <c r="AN17" s="9"/>
      <c r="AO17" s="9"/>
      <c r="AP17" s="9"/>
      <c r="AQ17" s="9"/>
      <c r="AR17" s="9"/>
      <c r="AS17" s="398"/>
      <c r="AT17" s="399"/>
      <c r="AU17" s="399"/>
      <c r="AV17" s="399"/>
      <c r="AW17" s="399"/>
      <c r="AX17" s="399"/>
      <c r="AY17" s="399"/>
      <c r="AZ17" s="400"/>
      <c r="BA17" s="9"/>
      <c r="BB17" s="9"/>
      <c r="BC17" s="334" t="s">
        <v>274</v>
      </c>
      <c r="BD17" s="335"/>
      <c r="BE17" s="9"/>
      <c r="BF17" s="72"/>
      <c r="CY17" s="215"/>
      <c r="CZ17" s="215"/>
      <c r="DA17" s="178" t="s">
        <v>114</v>
      </c>
      <c r="DB17" s="181" t="str">
        <f>'Submission Template'!$U$26</f>
        <v/>
      </c>
      <c r="DC17" s="55"/>
      <c r="DD17" s="187" t="str">
        <f>IF($V$40&lt;&gt;"",LOOKUP(MAX($V$40:$V$129),$V$40:$V$129,$DL$40:$DL$129),"")</f>
        <v/>
      </c>
      <c r="DE17" s="240">
        <f>MAX($V$40:$V$129)</f>
        <v>0</v>
      </c>
      <c r="DF17" s="233" t="s">
        <v>245</v>
      </c>
    </row>
    <row r="18" spans="1:118" ht="15" customHeight="1" x14ac:dyDescent="0.2">
      <c r="A18" s="9"/>
      <c r="B18" s="117"/>
      <c r="C18" s="2"/>
      <c r="D18" s="131" t="s">
        <v>255</v>
      </c>
      <c r="E18" s="2"/>
      <c r="F18" s="2"/>
      <c r="G18" s="2"/>
      <c r="H18" s="377" t="str">
        <f>IF(OR('Submission Template'!$V$12="Category 3",$BK$31="No"),"N/A",IF('Submission Template'!$BA$36=1,IF($B$40="","No test results entered",IF(VLOOKUP(MAX($B$40:$B$129),$B$40:$K$129,10)=1,"Yes","No")),"NOx+HC not tested"))</f>
        <v>NOx+HC not tested</v>
      </c>
      <c r="I18" s="378"/>
      <c r="J18" s="129"/>
      <c r="K18" s="131" t="s">
        <v>256</v>
      </c>
      <c r="L18" s="2"/>
      <c r="M18" s="130"/>
      <c r="N18" s="377" t="str">
        <f>IF(OR('Submission Template'!$V$12="Category 3",$BK$31="No"),"N/A",IF('Submission Template'!$BA$36=1,IF(MAX(I40:I129)&gt;=1,"Yes","No"),"NOx+HC not tested "))</f>
        <v xml:space="preserve">NOx+HC not tested </v>
      </c>
      <c r="O18" s="378"/>
      <c r="P18" s="124"/>
      <c r="Q18" s="9"/>
      <c r="R18" s="103"/>
      <c r="S18" s="12"/>
      <c r="T18" s="9"/>
      <c r="U18" s="9"/>
      <c r="V18" s="9"/>
      <c r="W18" s="9"/>
      <c r="X18" s="9"/>
      <c r="Y18" s="9"/>
      <c r="Z18" s="9"/>
      <c r="AA18" s="9"/>
      <c r="AB18" s="9"/>
      <c r="AC18" s="9"/>
      <c r="AD18" s="9"/>
      <c r="AE18" s="9"/>
      <c r="AF18" s="9"/>
      <c r="AG18" s="9"/>
      <c r="AH18" s="9"/>
      <c r="AI18" s="9"/>
      <c r="AJ18" s="9"/>
      <c r="AK18" s="9"/>
      <c r="AL18" s="9"/>
      <c r="AM18" s="9"/>
      <c r="AN18" s="9"/>
      <c r="AO18" s="9"/>
      <c r="AP18" s="9"/>
      <c r="AQ18" s="9"/>
      <c r="AR18" s="9"/>
      <c r="AS18" s="398"/>
      <c r="AT18" s="399"/>
      <c r="AU18" s="399"/>
      <c r="AV18" s="399"/>
      <c r="AW18" s="399"/>
      <c r="AX18" s="399"/>
      <c r="AY18" s="399"/>
      <c r="AZ18" s="400"/>
      <c r="BA18" s="9"/>
      <c r="BB18" s="9"/>
      <c r="BC18" s="9"/>
      <c r="BD18" s="9"/>
      <c r="BE18" s="9"/>
      <c r="BF18" s="72"/>
      <c r="BM18" s="25" t="s">
        <v>64</v>
      </c>
      <c r="BN18" s="25" t="s">
        <v>65</v>
      </c>
      <c r="BO18" s="25" t="s">
        <v>66</v>
      </c>
      <c r="BP18" s="25" t="s">
        <v>67</v>
      </c>
      <c r="BQ18" s="25"/>
      <c r="BR18" s="25"/>
      <c r="BS18" s="41"/>
      <c r="BT18" s="41"/>
      <c r="BU18" s="41"/>
      <c r="BV18" s="41"/>
      <c r="BW18" s="41"/>
      <c r="CY18" s="215"/>
      <c r="CZ18" s="215"/>
      <c r="DA18" s="178" t="s">
        <v>115</v>
      </c>
      <c r="DB18" s="182" t="str">
        <f>IF($L$40&lt;&gt;"",LOOKUP(MAX($L$40:$L$129),$L$40:$L$129,$DI$40:$DI$129),"")</f>
        <v/>
      </c>
      <c r="DC18" s="55"/>
      <c r="DD18" s="187" t="str">
        <f>IF($AF$40&lt;&gt;"",LOOKUP(MAX($AF$40:$AF$129),$AF$40:$AF$129,$DN$40:$DN$129),"")</f>
        <v/>
      </c>
      <c r="DE18" s="240">
        <f>MAX($AF$40:$AF$129)</f>
        <v>0</v>
      </c>
      <c r="DF18" s="233" t="s">
        <v>246</v>
      </c>
    </row>
    <row r="19" spans="1:118" ht="15" customHeight="1" x14ac:dyDescent="0.2">
      <c r="A19" s="9"/>
      <c r="B19" s="117"/>
      <c r="C19" s="2"/>
      <c r="D19" s="131" t="s">
        <v>87</v>
      </c>
      <c r="E19" s="2"/>
      <c r="F19" s="2"/>
      <c r="G19" s="2"/>
      <c r="H19" s="377" t="str">
        <f>IF('Submission Template'!$BB$36=1,IF($L$40="","No test results entered",IF(VLOOKUP(MAX($L$40:$L$129),$L$40:$U$129,10)=1,"Yes","No")),"CO not tested")</f>
        <v>CO not tested</v>
      </c>
      <c r="I19" s="378"/>
      <c r="J19" s="129"/>
      <c r="K19" s="131" t="s">
        <v>56</v>
      </c>
      <c r="L19" s="2"/>
      <c r="M19" s="4"/>
      <c r="N19" s="377" t="str">
        <f>IF('Submission Template'!$BB$36=1,IF(MAX(S40:S129)&gt;=1,"Yes","No"),"CO not tested")</f>
        <v>CO not tested</v>
      </c>
      <c r="O19" s="378"/>
      <c r="P19" s="124"/>
      <c r="Q19" s="9"/>
      <c r="R19" s="103"/>
      <c r="S19" s="12"/>
      <c r="T19" s="9"/>
      <c r="U19" s="9"/>
      <c r="V19" s="9"/>
      <c r="W19" s="9"/>
      <c r="X19" s="9"/>
      <c r="Y19" s="9"/>
      <c r="Z19" s="9"/>
      <c r="AA19" s="9"/>
      <c r="AB19" s="9"/>
      <c r="AC19" s="9"/>
      <c r="AD19" s="9"/>
      <c r="AE19" s="9"/>
      <c r="AF19" s="9"/>
      <c r="AG19" s="9"/>
      <c r="AH19" s="9"/>
      <c r="AI19" s="9"/>
      <c r="AJ19" s="9"/>
      <c r="AK19" s="9"/>
      <c r="AL19" s="9"/>
      <c r="AM19" s="9"/>
      <c r="AN19" s="9"/>
      <c r="AO19" s="9"/>
      <c r="AP19" s="9"/>
      <c r="AQ19" s="9"/>
      <c r="AR19" s="9"/>
      <c r="AS19" s="398"/>
      <c r="AT19" s="399"/>
      <c r="AU19" s="399"/>
      <c r="AV19" s="399"/>
      <c r="AW19" s="399"/>
      <c r="AX19" s="399"/>
      <c r="AY19" s="399"/>
      <c r="AZ19" s="400"/>
      <c r="BA19" s="9"/>
      <c r="BB19" s="9"/>
      <c r="BC19" s="9"/>
      <c r="BD19" s="9"/>
      <c r="BE19" s="9"/>
      <c r="BF19" s="72"/>
      <c r="BM19" s="3">
        <f>SUM('Submission Template'!AT34:AT123)</f>
        <v>0</v>
      </c>
      <c r="BN19" s="3">
        <f>SUM('Submission Template'!AU34:AU123)</f>
        <v>0</v>
      </c>
      <c r="BO19" s="3">
        <f>SUM('Submission Template'!AV34:AV123)</f>
        <v>0</v>
      </c>
      <c r="BP19" s="3">
        <f>SUM('Submission Template'!AW34:AW123)</f>
        <v>0</v>
      </c>
      <c r="BQ19" s="3"/>
      <c r="BR19" s="3"/>
      <c r="BS19" s="3"/>
      <c r="BT19" s="3"/>
      <c r="BU19" s="1"/>
      <c r="BV19" s="1"/>
      <c r="BW19" s="1"/>
      <c r="CY19" s="215"/>
      <c r="CZ19" s="215"/>
      <c r="DA19" s="178" t="s">
        <v>116</v>
      </c>
      <c r="DB19" s="183" t="str">
        <f>'Submission Template'!$K$26</f>
        <v/>
      </c>
      <c r="DC19" s="55"/>
      <c r="DD19" s="187" t="str">
        <f>IF($AP$40&lt;&gt;"",LOOKUP(MAX($AP$40:$AP$129),$AP$40:$AP$129,$DP$40:$DP$129),"")</f>
        <v/>
      </c>
      <c r="DE19" s="240">
        <f>MAX($AP$40:$AP$129)</f>
        <v>0</v>
      </c>
      <c r="DF19" s="233" t="s">
        <v>247</v>
      </c>
    </row>
    <row r="20" spans="1:118" ht="15" customHeight="1" x14ac:dyDescent="0.25">
      <c r="A20" s="9"/>
      <c r="B20" s="117"/>
      <c r="C20" s="2"/>
      <c r="D20" s="131" t="s">
        <v>194</v>
      </c>
      <c r="E20" s="2"/>
      <c r="F20" s="2"/>
      <c r="G20" s="2"/>
      <c r="H20" s="377" t="str">
        <f>IF('Submission Template'!$BC$34=1,IF($V$40="","No test results entered",IF(VLOOKUP(MAX($V$40:$V$129),$V$40:$AE$129,10)=1,"Yes","No")),"PM not tested")</f>
        <v>PM not tested</v>
      </c>
      <c r="I20" s="378"/>
      <c r="J20" s="129"/>
      <c r="K20" s="131" t="s">
        <v>197</v>
      </c>
      <c r="L20" s="2"/>
      <c r="M20" s="4"/>
      <c r="N20" s="377" t="str">
        <f>IF('Submission Template'!$BC$34=1,IF(MAX(AC40:AC129)&gt;=1,"Yes","No"),"PM not tested")</f>
        <v>PM not tested</v>
      </c>
      <c r="O20" s="378"/>
      <c r="P20" s="124"/>
      <c r="Q20" s="9"/>
      <c r="R20" s="103"/>
      <c r="S20" s="12"/>
      <c r="T20" s="9"/>
      <c r="U20" s="9"/>
      <c r="V20" s="9"/>
      <c r="W20" s="9"/>
      <c r="X20" s="9"/>
      <c r="Y20" s="9"/>
      <c r="Z20" s="9"/>
      <c r="AA20" s="9"/>
      <c r="AB20" s="9"/>
      <c r="AC20" s="9"/>
      <c r="AD20" s="9"/>
      <c r="AE20" s="9"/>
      <c r="AF20" s="9"/>
      <c r="AG20" s="9"/>
      <c r="AH20" s="9"/>
      <c r="AI20" s="9"/>
      <c r="AJ20" s="9"/>
      <c r="AK20" s="9"/>
      <c r="AL20" s="9"/>
      <c r="AM20" s="9"/>
      <c r="AN20" s="9"/>
      <c r="AO20" s="9"/>
      <c r="AP20" s="9"/>
      <c r="AQ20" s="9"/>
      <c r="AR20" s="9"/>
      <c r="AS20" s="398"/>
      <c r="AT20" s="399"/>
      <c r="AU20" s="399"/>
      <c r="AV20" s="399"/>
      <c r="AW20" s="399"/>
      <c r="AX20" s="399"/>
      <c r="AY20" s="399"/>
      <c r="AZ20" s="400"/>
      <c r="BA20" s="9"/>
      <c r="BB20" s="9"/>
      <c r="BC20" s="9"/>
      <c r="BD20" s="9"/>
      <c r="BE20" s="9"/>
      <c r="BF20" s="72"/>
      <c r="BM20" s="3">
        <f>IF('Submission Template'!$P$15&lt;&gt;"yes",2,0)</f>
        <v>2</v>
      </c>
      <c r="BN20" s="54">
        <f>IF('Submission Template'!$P$15&lt;&gt;"yes",IF(OR(AND('Submission Template'!$P$14&gt;=1600,'Submission Template'!$V$14&gt;1),OR('Submission Template'!$P$14="",'Submission Template'!$V$14="")),1,0),0)</f>
        <v>1</v>
      </c>
      <c r="BO20" s="54">
        <f>IF('Submission Template'!$P$15&lt;&gt;"yes",IF(OR(AND('Submission Template'!$P$14&gt;=1600,'Submission Template'!$V$14&gt;2),OR('Submission Template'!$P$14="",'Submission Template'!$V$14="")),1,0),0)</f>
        <v>1</v>
      </c>
      <c r="BP20" s="54">
        <f>IF('Submission Template'!$P$15&lt;&gt;"yes",IF(OR(AND('Submission Template'!$P$14&gt;=1600,'Submission Template'!$V$14&gt;3),OR('Submission Template'!$P$14="",'Submission Template'!$V$14="")),1,0),0)</f>
        <v>1</v>
      </c>
      <c r="CY20" s="215"/>
      <c r="CZ20" s="215"/>
      <c r="DA20" s="178" t="s">
        <v>117</v>
      </c>
      <c r="DB20" s="184" t="str">
        <f>IF($B$40&lt;&gt;"",LOOKUP(MAX($B40:$B129),$B40:$B$129,$DG40:$DG129),"")</f>
        <v/>
      </c>
      <c r="DC20" s="55"/>
      <c r="DD20" s="55"/>
      <c r="DE20" s="55"/>
    </row>
    <row r="21" spans="1:118" ht="15" customHeight="1" x14ac:dyDescent="0.2">
      <c r="A21" s="9"/>
      <c r="B21" s="117"/>
      <c r="C21" s="2"/>
      <c r="D21" s="131" t="s">
        <v>195</v>
      </c>
      <c r="E21" s="2"/>
      <c r="F21" s="2"/>
      <c r="G21" s="2"/>
      <c r="H21" s="377" t="str">
        <f>IF($BK$31="Yes","N/A",IF('Submission Template'!$BA$34=1,IF($AF$40="","No test results entered",IF(VLOOKUP(MAX($AF$40:$AF$129),$AF$40:$AO$129,10)=1,"Yes","No")),"HC not tested"))</f>
        <v>HC not tested</v>
      </c>
      <c r="I21" s="378"/>
      <c r="J21" s="129"/>
      <c r="K21" s="131" t="s">
        <v>198</v>
      </c>
      <c r="L21" s="2"/>
      <c r="M21" s="4"/>
      <c r="N21" s="377" t="str">
        <f>IF($BK$31="Yes","N/A",IF('Submission Template'!$BA$34=1,IF(MAX(AM40:AM129)&gt;=1,"Yes","No"),"HC not tested"))</f>
        <v>HC not tested</v>
      </c>
      <c r="O21" s="378"/>
      <c r="P21" s="124"/>
      <c r="Q21" s="9"/>
      <c r="R21" s="103"/>
      <c r="S21" s="12"/>
      <c r="T21" s="9"/>
      <c r="U21" s="9"/>
      <c r="V21" s="9"/>
      <c r="W21" s="9"/>
      <c r="X21" s="9"/>
      <c r="Y21" s="9"/>
      <c r="Z21" s="9"/>
      <c r="AA21" s="9"/>
      <c r="AB21" s="9"/>
      <c r="AC21" s="9"/>
      <c r="AD21" s="9"/>
      <c r="AE21" s="9"/>
      <c r="AF21" s="9"/>
      <c r="AG21" s="9"/>
      <c r="AH21" s="9"/>
      <c r="AI21" s="9"/>
      <c r="AJ21" s="9"/>
      <c r="AK21" s="9"/>
      <c r="AL21" s="9"/>
      <c r="AM21" s="9"/>
      <c r="AN21" s="9"/>
      <c r="AO21" s="9"/>
      <c r="AP21" s="9"/>
      <c r="AQ21" s="9"/>
      <c r="AR21" s="9"/>
      <c r="AS21" s="401"/>
      <c r="AT21" s="402"/>
      <c r="AU21" s="402"/>
      <c r="AV21" s="402"/>
      <c r="AW21" s="402"/>
      <c r="AX21" s="402"/>
      <c r="AY21" s="402"/>
      <c r="AZ21" s="403"/>
      <c r="BA21" s="9"/>
      <c r="BB21" s="9"/>
      <c r="BC21" s="9"/>
      <c r="BD21" s="9"/>
      <c r="BE21" s="9"/>
      <c r="BF21" s="72"/>
      <c r="BJ21" t="s">
        <v>208</v>
      </c>
      <c r="BK21" s="163">
        <f>IF('Submission Template'!$V$14&lt;&gt;"",'Submission Template'!$V$14,4)</f>
        <v>4</v>
      </c>
      <c r="BM21">
        <v>1</v>
      </c>
      <c r="CB21">
        <f>IF('Submission Template'!$P$15="yes",1,0)</f>
        <v>0</v>
      </c>
      <c r="CY21" s="215"/>
      <c r="CZ21" s="215"/>
      <c r="DA21" s="178" t="s">
        <v>118</v>
      </c>
      <c r="DB21" s="228">
        <f>'Submission Template'!$V$26</f>
        <v>1</v>
      </c>
      <c r="DC21" s="55"/>
      <c r="DD21" s="55"/>
      <c r="DE21" s="55"/>
    </row>
    <row r="22" spans="1:118" ht="15" customHeight="1" x14ac:dyDescent="0.2">
      <c r="A22" s="9"/>
      <c r="B22" s="117"/>
      <c r="C22" s="2"/>
      <c r="D22" s="131" t="s">
        <v>196</v>
      </c>
      <c r="E22" s="2"/>
      <c r="F22" s="2"/>
      <c r="G22" s="2"/>
      <c r="H22" s="377" t="str">
        <f>IF($BK$31="Yes","N/A",IF('Submission Template'!$BB$34=1,IF($AP$40="","No test results entered",IF(VLOOKUP(MAX($AP$40:$AP$129),$AP$40:$AY$129,10)=1,"Yes","No")),"NOx not tested"))</f>
        <v>NOx not tested</v>
      </c>
      <c r="I22" s="378"/>
      <c r="J22" s="129"/>
      <c r="K22" s="131" t="s">
        <v>199</v>
      </c>
      <c r="L22" s="2"/>
      <c r="M22" s="4"/>
      <c r="N22" s="377" t="str">
        <f>IF($BK$31="Yes","N/A",IF('Submission Template'!$BB$34=1,IF(MAX(AW40:AW129)&gt;=1,"Yes","No"),"NOx not tested"))</f>
        <v>NOx not tested</v>
      </c>
      <c r="O22" s="378"/>
      <c r="P22" s="124"/>
      <c r="Q22" s="9"/>
      <c r="R22" s="103"/>
      <c r="S22" s="12"/>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72"/>
      <c r="BK22" s="163">
        <f>IF('Submission Template'!$P$15="yes",$BK$21,$BK$21+1)</f>
        <v>5</v>
      </c>
      <c r="CY22" s="215"/>
      <c r="CZ22" s="215"/>
      <c r="DA22" s="178" t="s">
        <v>119</v>
      </c>
      <c r="DB22" s="181" t="str">
        <f>IF($AP$40&lt;&gt;"",LOOKUP(MAX($AP40:$AP129),$AP40:$AP$129,$DO40:$DO129),"")</f>
        <v/>
      </c>
      <c r="DC22" s="55"/>
      <c r="DD22" s="55"/>
      <c r="DE22" s="55"/>
    </row>
    <row r="23" spans="1:118" ht="18" customHeight="1" x14ac:dyDescent="0.2">
      <c r="A23" s="9"/>
      <c r="B23" s="117"/>
      <c r="C23" s="2"/>
      <c r="D23" s="132"/>
      <c r="E23" s="2"/>
      <c r="F23" s="2"/>
      <c r="G23" s="2"/>
      <c r="H23" s="2"/>
      <c r="I23" s="2"/>
      <c r="J23" s="2"/>
      <c r="K23" s="132"/>
      <c r="L23" s="2"/>
      <c r="M23" s="2"/>
      <c r="N23" s="2"/>
      <c r="O23" s="2"/>
      <c r="P23" s="124"/>
      <c r="Q23" s="9"/>
      <c r="R23" s="103"/>
      <c r="S23" s="12"/>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72"/>
      <c r="BK23" s="163">
        <f>IF('Submission Template'!$P$14&lt;&gt;"",ROUND(0.01*'Submission Template'!$P$14,0),5)</f>
        <v>5</v>
      </c>
      <c r="BL23" s="163" t="str">
        <f>IF('Submission Template'!$P$16&lt;&gt;"",'Submission Template'!$P$16,"")</f>
        <v/>
      </c>
      <c r="BM23" s="163">
        <f>MIN(5,$BK$23,$BL$23,$BK$22)</f>
        <v>5</v>
      </c>
      <c r="BR23" s="62"/>
      <c r="CY23" s="215"/>
      <c r="CZ23" s="215"/>
      <c r="DA23" s="178" t="s">
        <v>120</v>
      </c>
      <c r="DB23" s="181" t="str">
        <f>'Submission Template'!$Z$26</f>
        <v/>
      </c>
      <c r="DC23" s="55"/>
      <c r="DD23" s="55"/>
      <c r="DE23" s="55"/>
    </row>
    <row r="24" spans="1:118" ht="15.75" x14ac:dyDescent="0.25">
      <c r="A24" s="9"/>
      <c r="B24" s="117"/>
      <c r="C24" s="2"/>
      <c r="D24" s="133" t="s">
        <v>149</v>
      </c>
      <c r="E24" s="2"/>
      <c r="F24" s="2"/>
      <c r="G24" s="134" t="str">
        <f>IF('Submission Template'!$V$12='Submission Template'!$AX$22,IF(H22="Yes","PASS",""),IF(AND(H18&lt;&gt;"No",H19&lt;&gt;"No",H20&lt;&gt;"No",H21&lt;&gt;"No",H22&lt;&gt;"No",N18&lt;&gt;"No",N19&lt;&gt;"No",N20&lt;&gt;"No",N21&lt;&gt;"No",N22&lt;&gt;"No"),"PASS",""))</f>
        <v/>
      </c>
      <c r="H24" s="135" t="str">
        <f>IF(AND('Submission Template'!$V$12='Submission Template'!$AX$22,(MAX(AX40:AX129)&gt;0)),"FAIL",IF(AND('Submission Template'!$V$12&lt;&gt;'Submission Template'!$AX$22,OR(MAX(J40:J129)&gt;0,MAX(T40:T129)&gt;0,MAX(AD40:AD129)&gt;0,MAX(AN40:AN129)&gt;0,MAX(AX40:AX129)&gt;0)),"FAIL",""))</f>
        <v/>
      </c>
      <c r="I24" s="136" t="str">
        <f>IF(AND(G24="",H24=""),"OPEN","")</f>
        <v>OPEN</v>
      </c>
      <c r="J24" s="2"/>
      <c r="K24" s="131" t="s">
        <v>55</v>
      </c>
      <c r="L24" s="2"/>
      <c r="M24" s="4"/>
      <c r="N24" s="388">
        <f>IF(BM24="",30,MIN(MAX(ROUND(0.01*BM24,0),1),30))</f>
        <v>30</v>
      </c>
      <c r="O24" s="389"/>
      <c r="P24" s="124"/>
      <c r="Q24" s="9"/>
      <c r="R24" s="103"/>
      <c r="S24" s="12"/>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72"/>
      <c r="BL24" t="s">
        <v>207</v>
      </c>
      <c r="BM24" s="163" t="str">
        <f>IF('Submission Template'!$P$14&lt;&gt;"",'Submission Template'!$P$14,"")</f>
        <v/>
      </c>
      <c r="BQ24" t="s">
        <v>209</v>
      </c>
      <c r="BR24" s="164">
        <f>IF('Submission Template'!$P$15="yes",1,0)</f>
        <v>0</v>
      </c>
      <c r="BS24" s="27"/>
      <c r="BT24" s="27"/>
      <c r="CY24" s="215"/>
      <c r="CZ24" s="215"/>
      <c r="DA24" s="178" t="s">
        <v>121</v>
      </c>
      <c r="DB24" s="181" t="str">
        <f>IF($V$40&lt;&gt;"",LOOKUP(MAX($V40:$V129),$V40:$V$129,$DK40:$DK129),"")</f>
        <v/>
      </c>
      <c r="DC24" s="55"/>
      <c r="DD24" s="55"/>
      <c r="DE24" s="55"/>
    </row>
    <row r="25" spans="1:118" x14ac:dyDescent="0.2">
      <c r="A25" s="9"/>
      <c r="B25" s="117"/>
      <c r="C25" s="2"/>
      <c r="D25" s="132"/>
      <c r="E25" s="2"/>
      <c r="F25" s="2"/>
      <c r="G25" s="2"/>
      <c r="H25" s="2"/>
      <c r="I25" s="2"/>
      <c r="J25" s="2"/>
      <c r="K25" s="131"/>
      <c r="L25" s="2"/>
      <c r="M25" s="2"/>
      <c r="N25" s="146"/>
      <c r="O25" s="146"/>
      <c r="P25" s="124"/>
      <c r="Q25" s="9"/>
      <c r="R25" s="104"/>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72"/>
      <c r="CY25" s="215"/>
      <c r="CZ25" s="215"/>
      <c r="DA25" s="178" t="s">
        <v>122</v>
      </c>
      <c r="DB25" s="181" t="str">
        <f>'Submission Template'!$P$26</f>
        <v/>
      </c>
      <c r="DC25" s="55"/>
      <c r="DD25" s="55"/>
      <c r="DE25" s="55"/>
    </row>
    <row r="26" spans="1:118" x14ac:dyDescent="0.2">
      <c r="A26" s="9"/>
      <c r="B26" s="117"/>
      <c r="C26" s="2"/>
      <c r="D26" s="128" t="s">
        <v>62</v>
      </c>
      <c r="E26" s="118"/>
      <c r="F26" s="118"/>
      <c r="G26" s="119"/>
      <c r="H26" s="120"/>
      <c r="I26" s="121"/>
      <c r="J26" s="118"/>
      <c r="K26" s="122"/>
      <c r="L26" s="122"/>
      <c r="M26" s="123"/>
      <c r="N26" s="118"/>
      <c r="O26" s="118"/>
      <c r="P26" s="124"/>
      <c r="Q26" s="9"/>
      <c r="R26" s="104"/>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72"/>
      <c r="BL26" s="20"/>
      <c r="BM26" s="20"/>
      <c r="BN26" s="20"/>
      <c r="BO26" s="20"/>
      <c r="BP26" s="20"/>
      <c r="BQ26" s="20"/>
      <c r="BR26" s="20"/>
      <c r="BS26" s="20"/>
      <c r="BT26" s="20"/>
      <c r="BU26" s="20"/>
      <c r="BV26" s="20"/>
      <c r="BW26" s="20"/>
      <c r="BX26" s="20"/>
      <c r="BY26" s="20"/>
      <c r="BZ26" s="20"/>
      <c r="CA26" s="20"/>
      <c r="CB26" s="20"/>
      <c r="CC26" s="20"/>
      <c r="CD26" s="20"/>
      <c r="CE26" s="20"/>
      <c r="CF26" s="20"/>
      <c r="CY26" s="215"/>
      <c r="CZ26" s="215"/>
      <c r="DA26" s="178" t="s">
        <v>123</v>
      </c>
      <c r="DB26" s="182">
        <f>MAX($DD$15:$DD$19)</f>
        <v>0</v>
      </c>
      <c r="DC26" s="55"/>
      <c r="DD26" s="55"/>
      <c r="DE26" s="55"/>
    </row>
    <row r="27" spans="1:118" x14ac:dyDescent="0.2">
      <c r="A27" s="9"/>
      <c r="B27" s="117"/>
      <c r="C27" s="2"/>
      <c r="D27" s="149" t="str">
        <f>IF(H25="FAIL","* Failure due to consecutive CumSum calculations exceeding Action Limit.","")</f>
        <v/>
      </c>
      <c r="E27" s="280"/>
      <c r="F27" s="280"/>
      <c r="G27" s="280"/>
      <c r="H27" s="280"/>
      <c r="I27" s="280"/>
      <c r="J27" s="280"/>
      <c r="K27" s="280"/>
      <c r="L27" s="280"/>
      <c r="M27" s="280"/>
      <c r="N27" s="280"/>
      <c r="O27" s="280"/>
      <c r="P27" s="124"/>
      <c r="Q27" s="9"/>
      <c r="R27" s="104"/>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72"/>
      <c r="BL27" s="20"/>
      <c r="BM27" s="20"/>
      <c r="BN27" s="20"/>
      <c r="BO27" s="20"/>
      <c r="BP27" s="20"/>
      <c r="BQ27" s="20"/>
      <c r="BR27" s="20"/>
      <c r="BS27" s="20"/>
      <c r="BT27" s="20"/>
      <c r="BU27" s="20"/>
      <c r="BV27" s="20"/>
      <c r="BW27" s="20"/>
      <c r="BX27" s="20"/>
      <c r="BY27" s="20"/>
      <c r="BZ27" s="20"/>
      <c r="CB27" s="20"/>
      <c r="CC27" s="20"/>
      <c r="CD27" s="20"/>
      <c r="CE27" s="20"/>
      <c r="CF27" s="20"/>
      <c r="CG27" s="20"/>
      <c r="CH27" s="20"/>
      <c r="CI27" s="20"/>
      <c r="CY27" s="215"/>
      <c r="CZ27" s="215"/>
      <c r="DA27" s="178" t="s">
        <v>124</v>
      </c>
      <c r="DB27" s="183">
        <f>MAX($DE$15:$DE$19)</f>
        <v>0</v>
      </c>
    </row>
    <row r="28" spans="1:118" x14ac:dyDescent="0.2">
      <c r="A28" s="9"/>
      <c r="B28" s="117"/>
      <c r="C28" s="2"/>
      <c r="D28" s="149" t="str">
        <f>IF(N18="No","* Number of included HC+NOx tests (n) is less than the required number (N).","")</f>
        <v/>
      </c>
      <c r="E28" s="280"/>
      <c r="F28" s="280"/>
      <c r="G28" s="280"/>
      <c r="H28" s="280"/>
      <c r="I28" s="280"/>
      <c r="J28" s="280"/>
      <c r="K28" s="280"/>
      <c r="L28" s="280"/>
      <c r="M28" s="280"/>
      <c r="N28" s="280"/>
      <c r="O28" s="280"/>
      <c r="P28" s="124"/>
      <c r="Q28" s="9"/>
      <c r="R28" s="104"/>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72"/>
      <c r="BL28" s="20"/>
      <c r="BM28" s="20"/>
      <c r="BN28" s="20"/>
      <c r="BO28" s="20"/>
      <c r="BP28" s="20"/>
      <c r="BQ28" s="20"/>
      <c r="BR28" s="20"/>
      <c r="BS28" s="20"/>
      <c r="BT28" s="20"/>
      <c r="BU28" s="20"/>
      <c r="BV28" s="20"/>
      <c r="BW28" s="20"/>
      <c r="BX28" s="20"/>
      <c r="BY28" s="20"/>
      <c r="BZ28" s="20"/>
      <c r="CA28" s="225" t="s">
        <v>230</v>
      </c>
      <c r="CB28" s="20"/>
      <c r="CC28" s="20"/>
      <c r="CD28" s="20"/>
      <c r="CE28" s="20"/>
      <c r="CF28" s="20"/>
      <c r="CG28" s="225" t="s">
        <v>230</v>
      </c>
      <c r="CH28" s="20"/>
      <c r="CI28" s="20"/>
      <c r="CM28" s="225" t="s">
        <v>230</v>
      </c>
      <c r="CW28" s="225" t="s">
        <v>230</v>
      </c>
      <c r="CY28" s="215"/>
      <c r="CZ28" s="215"/>
      <c r="DA28" s="178" t="s">
        <v>125</v>
      </c>
      <c r="DB28" s="183">
        <f>SUM($DF$40:$DF$129)</f>
        <v>0</v>
      </c>
    </row>
    <row r="29" spans="1:118" ht="13.5" thickBot="1" x14ac:dyDescent="0.25">
      <c r="A29" s="9"/>
      <c r="B29" s="117"/>
      <c r="C29" s="2"/>
      <c r="D29" s="149" t="str">
        <f>IF(N19="No","* Number of included CO tests (n) is less than the required number (N).","")</f>
        <v/>
      </c>
      <c r="E29" s="280"/>
      <c r="F29" s="280"/>
      <c r="G29" s="280"/>
      <c r="H29" s="280"/>
      <c r="I29" s="280"/>
      <c r="J29" s="280"/>
      <c r="K29" s="280"/>
      <c r="L29" s="280"/>
      <c r="M29" s="280"/>
      <c r="N29" s="280"/>
      <c r="O29" s="280"/>
      <c r="P29" s="124"/>
      <c r="Q29" s="9"/>
      <c r="R29" s="104"/>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72"/>
      <c r="BL29" s="20"/>
      <c r="BM29" s="20"/>
      <c r="BN29" s="20"/>
      <c r="BO29" s="20"/>
      <c r="BP29" s="20"/>
      <c r="BQ29" s="20"/>
      <c r="BR29" s="20"/>
      <c r="BS29" s="20"/>
      <c r="BT29" s="20"/>
      <c r="BU29" s="20"/>
      <c r="BV29" s="20"/>
      <c r="BW29" s="20"/>
      <c r="BX29" s="20"/>
      <c r="BY29" s="20"/>
      <c r="BZ29" s="20"/>
      <c r="CA29" s="225" t="s">
        <v>233</v>
      </c>
      <c r="CB29" s="20"/>
      <c r="CC29" s="20"/>
      <c r="CD29" s="20"/>
      <c r="CE29" s="20"/>
      <c r="CF29" s="20"/>
      <c r="CG29" s="225" t="s">
        <v>233</v>
      </c>
      <c r="CH29" s="20"/>
      <c r="CI29" s="20"/>
      <c r="CM29" s="225" t="s">
        <v>234</v>
      </c>
      <c r="CW29" s="225" t="s">
        <v>233</v>
      </c>
      <c r="CY29" s="1"/>
      <c r="CZ29" s="1"/>
      <c r="DA29" s="178" t="s">
        <v>126</v>
      </c>
      <c r="DB29" s="185">
        <f>'Submission Template'!$H$17</f>
        <v>0</v>
      </c>
      <c r="DD29" s="55"/>
      <c r="DE29" s="55"/>
    </row>
    <row r="30" spans="1:118" ht="13.9" customHeight="1" thickBot="1" x14ac:dyDescent="0.25">
      <c r="A30" s="9"/>
      <c r="B30" s="117"/>
      <c r="C30" s="2"/>
      <c r="D30" s="147" t="str">
        <f>IF(G24="PASS","* Minimum testing requirements for each test period may also apply; please refer to 40 CFR 1045.310","")</f>
        <v/>
      </c>
      <c r="E30" s="280"/>
      <c r="F30" s="280"/>
      <c r="G30" s="280"/>
      <c r="H30" s="280"/>
      <c r="I30" s="280"/>
      <c r="J30" s="280"/>
      <c r="K30" s="280"/>
      <c r="L30" s="280"/>
      <c r="M30" s="280"/>
      <c r="N30" s="280"/>
      <c r="O30" s="280"/>
      <c r="P30" s="124"/>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72"/>
      <c r="BI30" s="231" t="s">
        <v>220</v>
      </c>
      <c r="BJ30" s="232"/>
      <c r="BK30" s="235">
        <f>'Submission Template'!V13</f>
        <v>0</v>
      </c>
      <c r="BL30" s="20"/>
      <c r="BM30" s="20"/>
      <c r="BN30" s="20"/>
      <c r="BO30" s="20"/>
      <c r="BP30" s="20"/>
      <c r="BQ30" s="20"/>
      <c r="BR30" s="20"/>
      <c r="BS30" s="20"/>
      <c r="BT30" s="20"/>
      <c r="BU30" s="20"/>
      <c r="BV30" s="20"/>
      <c r="BW30" s="20"/>
      <c r="BX30" s="20"/>
      <c r="BY30" s="20"/>
      <c r="BZ30" s="20"/>
      <c r="CA30" s="225" t="s">
        <v>229</v>
      </c>
      <c r="CB30" s="20"/>
      <c r="CC30" s="20"/>
      <c r="CD30" s="20"/>
      <c r="CE30" s="20"/>
      <c r="CF30" s="20"/>
      <c r="CG30" s="225" t="s">
        <v>229</v>
      </c>
      <c r="CH30" s="20"/>
      <c r="CI30" s="20"/>
      <c r="CM30" s="225" t="s">
        <v>229</v>
      </c>
      <c r="CW30" s="225" t="s">
        <v>229</v>
      </c>
      <c r="DA30" s="178" t="s">
        <v>127</v>
      </c>
      <c r="DB30" s="185">
        <f>'Submission Template'!$J$17</f>
        <v>0</v>
      </c>
      <c r="DD30" s="55"/>
      <c r="DE30" s="55"/>
    </row>
    <row r="31" spans="1:118" x14ac:dyDescent="0.2">
      <c r="A31" s="9"/>
      <c r="B31" s="117"/>
      <c r="C31" s="2"/>
      <c r="D31" s="149" t="str">
        <f>IF('Submission Template'!P15="yes","* This is a carryover engine family.  The first reported test result should be from the final test of the preceding model year.","")</f>
        <v/>
      </c>
      <c r="E31" s="280"/>
      <c r="F31" s="280"/>
      <c r="G31" s="280"/>
      <c r="H31" s="280"/>
      <c r="I31" s="280"/>
      <c r="J31" s="280"/>
      <c r="K31" s="280"/>
      <c r="L31" s="280"/>
      <c r="M31" s="280"/>
      <c r="N31" s="280"/>
      <c r="O31" s="280"/>
      <c r="P31" s="124"/>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72"/>
      <c r="BI31" s="233" t="s">
        <v>238</v>
      </c>
      <c r="BJ31" s="233"/>
      <c r="BK31" s="163" t="str">
        <f>IF('Submission Template'!$V$12='Submission Template'!$AX$22,"",'Submission Template'!$V$13)</f>
        <v/>
      </c>
      <c r="BL31" s="233" t="s">
        <v>239</v>
      </c>
      <c r="BN31" s="20"/>
      <c r="BQ31" s="21"/>
      <c r="BR31" s="20"/>
      <c r="BS31" s="20"/>
      <c r="BT31" s="20"/>
      <c r="BU31" s="20"/>
      <c r="BV31" s="20"/>
      <c r="BW31" s="20"/>
      <c r="BX31" s="20"/>
      <c r="BY31" s="20"/>
      <c r="BZ31" s="20"/>
      <c r="CA31" s="20"/>
      <c r="CB31" s="20"/>
      <c r="CC31" s="20"/>
      <c r="CD31" s="20"/>
      <c r="CE31" s="20"/>
      <c r="CF31" s="20"/>
      <c r="CG31" s="20"/>
      <c r="CH31" s="20"/>
      <c r="CI31" s="20"/>
      <c r="CJ31" s="20"/>
      <c r="CK31" s="20"/>
      <c r="DA31" s="179" t="s">
        <v>128</v>
      </c>
      <c r="DB31" s="186" t="str">
        <f>IF('Submission Template'!G21&lt;&gt;"",'Submission Template'!G21,"")</f>
        <v/>
      </c>
    </row>
    <row r="32" spans="1:118" ht="12" customHeight="1" x14ac:dyDescent="0.2">
      <c r="A32" s="9"/>
      <c r="B32" s="125"/>
      <c r="C32" s="118"/>
      <c r="D32" s="137" t="str">
        <f>IF('Submission Template'!P15="yes","   If a reduced sample size is entered, it should be an EPA-approved number.","")</f>
        <v/>
      </c>
      <c r="E32" s="126"/>
      <c r="F32" s="126"/>
      <c r="G32" s="126"/>
      <c r="H32" s="126"/>
      <c r="I32" s="126"/>
      <c r="J32" s="126"/>
      <c r="K32" s="126"/>
      <c r="L32" s="126"/>
      <c r="M32" s="126"/>
      <c r="N32" s="126"/>
      <c r="O32" s="126"/>
      <c r="P32" s="127"/>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72"/>
      <c r="BN32" s="20"/>
      <c r="BO32" s="225" t="s">
        <v>230</v>
      </c>
      <c r="BP32" s="21"/>
      <c r="BQ32" s="21"/>
      <c r="BR32" s="21"/>
      <c r="BS32" s="21"/>
      <c r="BT32" s="21"/>
      <c r="BU32" s="226" t="s">
        <v>232</v>
      </c>
      <c r="BV32" s="20"/>
      <c r="BW32" s="20"/>
      <c r="BX32" s="20"/>
      <c r="BY32" s="20"/>
      <c r="BZ32" s="20"/>
      <c r="CA32" s="201" t="s">
        <v>44</v>
      </c>
      <c r="CB32" s="202" t="s">
        <v>44</v>
      </c>
      <c r="CC32" s="202" t="s">
        <v>44</v>
      </c>
      <c r="CD32" s="202" t="s">
        <v>44</v>
      </c>
      <c r="CE32" s="203" t="s">
        <v>44</v>
      </c>
      <c r="CF32" s="20"/>
      <c r="CG32" s="21" t="s">
        <v>17</v>
      </c>
      <c r="CH32" s="21" t="s">
        <v>20</v>
      </c>
      <c r="CI32" s="188" t="s">
        <v>178</v>
      </c>
      <c r="CJ32" s="188" t="s">
        <v>83</v>
      </c>
      <c r="CK32" s="188" t="s">
        <v>211</v>
      </c>
      <c r="CL32" s="20"/>
      <c r="CM32" s="21" t="s">
        <v>17</v>
      </c>
      <c r="CN32" s="21" t="s">
        <v>20</v>
      </c>
      <c r="CO32" s="188" t="s">
        <v>178</v>
      </c>
      <c r="CP32" s="188" t="s">
        <v>83</v>
      </c>
      <c r="CQ32" s="188" t="s">
        <v>211</v>
      </c>
      <c r="CR32" s="20"/>
      <c r="CS32" s="20"/>
      <c r="CT32" s="20"/>
      <c r="CW32" s="225" t="s">
        <v>236</v>
      </c>
      <c r="DM32" s="55"/>
      <c r="DN32" s="55"/>
    </row>
    <row r="33" spans="1:13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72"/>
      <c r="BN33" s="20"/>
      <c r="BO33" s="225" t="s">
        <v>231</v>
      </c>
      <c r="BT33" s="21"/>
      <c r="BU33" s="21"/>
      <c r="BV33" s="21"/>
      <c r="BW33" s="21"/>
      <c r="BX33" s="21"/>
      <c r="BY33" s="21"/>
      <c r="BZ33" s="21"/>
      <c r="CA33" s="204" t="s">
        <v>30</v>
      </c>
      <c r="CB33" s="205" t="s">
        <v>30</v>
      </c>
      <c r="CC33" s="205" t="s">
        <v>30</v>
      </c>
      <c r="CD33" s="205" t="s">
        <v>30</v>
      </c>
      <c r="CE33" s="206" t="s">
        <v>30</v>
      </c>
      <c r="CF33" s="21"/>
      <c r="CG33" s="21" t="s">
        <v>30</v>
      </c>
      <c r="CH33" s="21" t="s">
        <v>30</v>
      </c>
      <c r="CI33" s="21" t="s">
        <v>30</v>
      </c>
      <c r="CJ33" s="21" t="s">
        <v>30</v>
      </c>
      <c r="CK33" s="21" t="s">
        <v>30</v>
      </c>
      <c r="CL33" s="21"/>
      <c r="CM33" s="21" t="s">
        <v>44</v>
      </c>
      <c r="CN33" s="21" t="s">
        <v>44</v>
      </c>
      <c r="CO33" s="21" t="s">
        <v>44</v>
      </c>
      <c r="CP33" s="21" t="s">
        <v>44</v>
      </c>
      <c r="CQ33" s="21" t="s">
        <v>44</v>
      </c>
      <c r="CR33" s="21"/>
      <c r="CS33" s="20"/>
      <c r="CT33" s="20"/>
      <c r="CU33" s="20"/>
      <c r="CV33" s="20"/>
      <c r="CW33" s="20"/>
    </row>
    <row r="34" spans="1:131" ht="15.75" x14ac:dyDescent="0.25">
      <c r="A34" s="9"/>
      <c r="B34" s="107"/>
      <c r="C34" s="108"/>
      <c r="D34" s="108"/>
      <c r="E34" s="108"/>
      <c r="F34" s="115" t="s">
        <v>253</v>
      </c>
      <c r="G34" s="115"/>
      <c r="H34" s="108"/>
      <c r="I34" s="108"/>
      <c r="J34" s="108"/>
      <c r="K34" s="108"/>
      <c r="L34" s="109"/>
      <c r="M34" s="108"/>
      <c r="N34" s="108"/>
      <c r="O34" s="108"/>
      <c r="P34" s="115" t="s">
        <v>59</v>
      </c>
      <c r="Q34" s="116"/>
      <c r="R34" s="108"/>
      <c r="S34" s="108"/>
      <c r="T34" s="108"/>
      <c r="U34" s="110"/>
      <c r="V34" s="109"/>
      <c r="W34" s="108"/>
      <c r="X34" s="108"/>
      <c r="Y34" s="108"/>
      <c r="Z34" s="115" t="s">
        <v>204</v>
      </c>
      <c r="AA34" s="116"/>
      <c r="AB34" s="108"/>
      <c r="AC34" s="108"/>
      <c r="AD34" s="108"/>
      <c r="AE34" s="110"/>
      <c r="AF34" s="107"/>
      <c r="AG34" s="108"/>
      <c r="AH34" s="108"/>
      <c r="AI34" s="108"/>
      <c r="AJ34" s="115" t="s">
        <v>205</v>
      </c>
      <c r="AK34" s="115"/>
      <c r="AL34" s="108"/>
      <c r="AM34" s="108"/>
      <c r="AN34" s="108"/>
      <c r="AO34" s="108"/>
      <c r="AP34" s="107"/>
      <c r="AQ34" s="108"/>
      <c r="AR34" s="108"/>
      <c r="AS34" s="108"/>
      <c r="AT34" s="115" t="s">
        <v>206</v>
      </c>
      <c r="AU34" s="115"/>
      <c r="AV34" s="108"/>
      <c r="AW34" s="108"/>
      <c r="AX34" s="108"/>
      <c r="AY34" s="110"/>
      <c r="AZ34" s="94"/>
      <c r="BA34" s="95"/>
      <c r="BB34" s="95"/>
      <c r="BC34" s="95"/>
      <c r="BD34" s="95"/>
      <c r="BE34" s="36"/>
      <c r="BF34" s="72"/>
      <c r="BN34" s="20"/>
      <c r="BO34" s="225" t="s">
        <v>229</v>
      </c>
      <c r="BT34" s="21"/>
      <c r="BU34" s="20" t="s">
        <v>105</v>
      </c>
      <c r="BV34" s="20" t="s">
        <v>104</v>
      </c>
      <c r="BW34" s="214" t="s">
        <v>214</v>
      </c>
      <c r="BX34" s="214" t="s">
        <v>215</v>
      </c>
      <c r="BY34" s="214" t="s">
        <v>216</v>
      </c>
      <c r="BZ34" s="21"/>
      <c r="CA34" s="207" t="s">
        <v>111</v>
      </c>
      <c r="CB34" s="208" t="s">
        <v>93</v>
      </c>
      <c r="CC34" s="209" t="s">
        <v>212</v>
      </c>
      <c r="CD34" s="209" t="s">
        <v>213</v>
      </c>
      <c r="CE34" s="210" t="s">
        <v>224</v>
      </c>
      <c r="CF34" s="21"/>
      <c r="CG34" s="21" t="s">
        <v>95</v>
      </c>
      <c r="CH34" s="21" t="s">
        <v>94</v>
      </c>
      <c r="CI34" s="188" t="s">
        <v>217</v>
      </c>
      <c r="CJ34" s="188" t="s">
        <v>218</v>
      </c>
      <c r="CK34" s="188" t="s">
        <v>219</v>
      </c>
      <c r="CL34" s="21"/>
      <c r="CM34" s="21" t="s">
        <v>45</v>
      </c>
      <c r="CN34" s="21" t="s">
        <v>45</v>
      </c>
      <c r="CO34" s="21" t="s">
        <v>45</v>
      </c>
      <c r="CP34" s="21" t="s">
        <v>45</v>
      </c>
      <c r="CQ34" s="21" t="s">
        <v>45</v>
      </c>
      <c r="CR34" s="21"/>
      <c r="CS34" s="20" t="s">
        <v>82</v>
      </c>
      <c r="CT34" s="20"/>
      <c r="CU34" s="20"/>
      <c r="CV34" s="20"/>
      <c r="CW34" s="227" t="s">
        <v>17</v>
      </c>
      <c r="CX34" s="34" t="s">
        <v>20</v>
      </c>
      <c r="CY34" s="34" t="s">
        <v>178</v>
      </c>
      <c r="CZ34" s="34" t="s">
        <v>83</v>
      </c>
      <c r="DA34" s="34" t="s">
        <v>179</v>
      </c>
      <c r="DB34" s="41" t="s">
        <v>150</v>
      </c>
      <c r="DC34" s="40"/>
    </row>
    <row r="35" spans="1:131" ht="10.5" customHeight="1" x14ac:dyDescent="0.2">
      <c r="A35" s="9"/>
      <c r="B35" s="111"/>
      <c r="C35" s="112"/>
      <c r="D35" s="112"/>
      <c r="E35" s="112"/>
      <c r="F35" s="112"/>
      <c r="G35" s="112"/>
      <c r="H35" s="112"/>
      <c r="I35" s="112"/>
      <c r="J35" s="112"/>
      <c r="K35" s="112"/>
      <c r="L35" s="111"/>
      <c r="M35" s="112"/>
      <c r="N35" s="112"/>
      <c r="O35" s="113"/>
      <c r="P35" s="112"/>
      <c r="Q35" s="112"/>
      <c r="R35" s="112"/>
      <c r="S35" s="112"/>
      <c r="T35" s="112"/>
      <c r="U35" s="114"/>
      <c r="V35" s="111"/>
      <c r="W35" s="112"/>
      <c r="X35" s="112"/>
      <c r="Y35" s="113"/>
      <c r="Z35" s="112"/>
      <c r="AA35" s="112"/>
      <c r="AB35" s="112"/>
      <c r="AC35" s="112"/>
      <c r="AD35" s="112"/>
      <c r="AE35" s="114"/>
      <c r="AF35" s="111"/>
      <c r="AG35" s="112"/>
      <c r="AH35" s="112"/>
      <c r="AI35" s="112"/>
      <c r="AJ35" s="112"/>
      <c r="AK35" s="112"/>
      <c r="AL35" s="112"/>
      <c r="AM35" s="112"/>
      <c r="AN35" s="112"/>
      <c r="AO35" s="112"/>
      <c r="AP35" s="111"/>
      <c r="AQ35" s="112"/>
      <c r="AR35" s="112"/>
      <c r="AS35" s="112"/>
      <c r="AT35" s="112"/>
      <c r="AU35" s="112"/>
      <c r="AV35" s="112"/>
      <c r="AW35" s="112"/>
      <c r="AX35" s="112"/>
      <c r="AY35" s="114"/>
      <c r="AZ35" s="18"/>
      <c r="BA35" s="12"/>
      <c r="BB35" s="12"/>
      <c r="BC35" s="12"/>
      <c r="BD35" s="12"/>
      <c r="BE35" s="19"/>
      <c r="BF35" s="72"/>
      <c r="BI35" s="226" t="s">
        <v>232</v>
      </c>
      <c r="BN35" s="20"/>
      <c r="BO35" s="21"/>
      <c r="BP35" s="21"/>
      <c r="BQ35" s="21"/>
      <c r="BR35" s="21"/>
      <c r="BS35" s="21"/>
      <c r="BT35" s="21"/>
      <c r="BU35" s="20" t="s">
        <v>105</v>
      </c>
      <c r="BV35" s="20" t="s">
        <v>104</v>
      </c>
      <c r="BW35" s="20"/>
      <c r="BX35" s="20"/>
      <c r="BY35" s="20"/>
      <c r="BZ35" s="20"/>
      <c r="CF35" s="21"/>
      <c r="CL35" s="21"/>
      <c r="CR35" s="21"/>
      <c r="CT35" s="20"/>
      <c r="CU35" s="20"/>
      <c r="CV35" s="20"/>
      <c r="CW35" s="227" t="s">
        <v>79</v>
      </c>
      <c r="CX35" s="34" t="s">
        <v>79</v>
      </c>
      <c r="CY35" s="34" t="s">
        <v>79</v>
      </c>
      <c r="CZ35" s="34" t="s">
        <v>79</v>
      </c>
      <c r="DA35" s="34" t="s">
        <v>79</v>
      </c>
      <c r="DB35" s="41" t="s">
        <v>151</v>
      </c>
      <c r="DC35" s="40"/>
    </row>
    <row r="36" spans="1:131" ht="14.25" customHeight="1" x14ac:dyDescent="0.2">
      <c r="A36" s="9"/>
      <c r="B36" s="87" t="s">
        <v>24</v>
      </c>
      <c r="C36" s="88" t="s">
        <v>26</v>
      </c>
      <c r="D36" s="88"/>
      <c r="E36" s="88"/>
      <c r="F36" s="88"/>
      <c r="G36" s="88"/>
      <c r="H36" s="88"/>
      <c r="I36" s="88" t="s">
        <v>25</v>
      </c>
      <c r="J36" s="88"/>
      <c r="K36" s="88"/>
      <c r="L36" s="87" t="s">
        <v>24</v>
      </c>
      <c r="M36" s="88" t="s">
        <v>26</v>
      </c>
      <c r="N36" s="88"/>
      <c r="O36" s="88"/>
      <c r="P36" s="88"/>
      <c r="Q36" s="88"/>
      <c r="R36" s="88"/>
      <c r="S36" s="88" t="s">
        <v>25</v>
      </c>
      <c r="T36" s="88"/>
      <c r="U36" s="89"/>
      <c r="V36" s="87" t="s">
        <v>24</v>
      </c>
      <c r="W36" s="88" t="s">
        <v>26</v>
      </c>
      <c r="X36" s="88"/>
      <c r="Y36" s="88"/>
      <c r="Z36" s="88"/>
      <c r="AA36" s="88"/>
      <c r="AB36" s="88"/>
      <c r="AC36" s="88" t="s">
        <v>25</v>
      </c>
      <c r="AD36" s="88"/>
      <c r="AE36" s="89"/>
      <c r="AF36" s="87" t="s">
        <v>24</v>
      </c>
      <c r="AG36" s="88" t="s">
        <v>26</v>
      </c>
      <c r="AH36" s="88"/>
      <c r="AI36" s="88"/>
      <c r="AJ36" s="88"/>
      <c r="AK36" s="88"/>
      <c r="AL36" s="88"/>
      <c r="AM36" s="88" t="s">
        <v>25</v>
      </c>
      <c r="AN36" s="88"/>
      <c r="AO36" s="88"/>
      <c r="AP36" s="87" t="s">
        <v>24</v>
      </c>
      <c r="AQ36" s="88" t="s">
        <v>26</v>
      </c>
      <c r="AR36" s="88"/>
      <c r="AS36" s="88"/>
      <c r="AT36" s="88"/>
      <c r="AU36" s="88"/>
      <c r="AV36" s="88"/>
      <c r="AW36" s="88" t="s">
        <v>25</v>
      </c>
      <c r="AX36" s="88"/>
      <c r="AY36" s="89"/>
      <c r="AZ36" s="105"/>
      <c r="BA36" s="106"/>
      <c r="BB36" s="244"/>
      <c r="BC36" s="244"/>
      <c r="BD36" s="244"/>
      <c r="BE36" s="245"/>
      <c r="BF36" s="72"/>
      <c r="BN36" s="20"/>
      <c r="BO36" s="188" t="s">
        <v>210</v>
      </c>
      <c r="BP36" s="21" t="s">
        <v>20</v>
      </c>
      <c r="BQ36" s="188" t="s">
        <v>178</v>
      </c>
      <c r="BR36" s="188" t="s">
        <v>83</v>
      </c>
      <c r="BS36" s="188" t="s">
        <v>211</v>
      </c>
      <c r="BT36" s="21"/>
      <c r="BU36" s="20"/>
      <c r="BV36" s="20"/>
      <c r="BW36" s="20"/>
      <c r="BX36" s="20"/>
      <c r="BY36" s="20"/>
      <c r="BZ36" s="20"/>
      <c r="CF36" s="21"/>
      <c r="CL36" s="21"/>
      <c r="CR36" s="21"/>
      <c r="CT36" s="20"/>
      <c r="CU36" s="20"/>
      <c r="CV36" s="20"/>
      <c r="CW36" s="34"/>
      <c r="CX36" s="34"/>
      <c r="CY36" s="34"/>
      <c r="CZ36" s="34"/>
      <c r="DA36" s="34"/>
      <c r="DB36" s="41"/>
      <c r="DC36" s="40"/>
      <c r="DG36" t="s">
        <v>223</v>
      </c>
    </row>
    <row r="37" spans="1:131" x14ac:dyDescent="0.2">
      <c r="A37" s="9"/>
      <c r="B37" s="87" t="s">
        <v>25</v>
      </c>
      <c r="C37" s="88" t="s">
        <v>25</v>
      </c>
      <c r="D37" s="88" t="s">
        <v>27</v>
      </c>
      <c r="E37" s="88" t="s">
        <v>28</v>
      </c>
      <c r="F37" s="88" t="s">
        <v>33</v>
      </c>
      <c r="G37" s="88"/>
      <c r="H37" s="88" t="s">
        <v>31</v>
      </c>
      <c r="I37" s="88" t="s">
        <v>51</v>
      </c>
      <c r="J37" s="88" t="s">
        <v>254</v>
      </c>
      <c r="K37" s="88" t="s">
        <v>254</v>
      </c>
      <c r="L37" s="87" t="s">
        <v>25</v>
      </c>
      <c r="M37" s="88" t="s">
        <v>25</v>
      </c>
      <c r="N37" s="88" t="s">
        <v>27</v>
      </c>
      <c r="O37" s="88" t="s">
        <v>28</v>
      </c>
      <c r="P37" s="88" t="s">
        <v>33</v>
      </c>
      <c r="Q37" s="88"/>
      <c r="R37" s="88" t="s">
        <v>31</v>
      </c>
      <c r="S37" s="88" t="s">
        <v>51</v>
      </c>
      <c r="T37" s="88" t="s">
        <v>20</v>
      </c>
      <c r="U37" s="89" t="s">
        <v>20</v>
      </c>
      <c r="V37" s="87" t="s">
        <v>25</v>
      </c>
      <c r="W37" s="88" t="s">
        <v>25</v>
      </c>
      <c r="X37" s="88" t="s">
        <v>27</v>
      </c>
      <c r="Y37" s="88" t="s">
        <v>28</v>
      </c>
      <c r="Z37" s="88" t="s">
        <v>33</v>
      </c>
      <c r="AA37" s="88"/>
      <c r="AB37" s="88" t="s">
        <v>31</v>
      </c>
      <c r="AC37" s="88" t="s">
        <v>51</v>
      </c>
      <c r="AD37" s="88" t="s">
        <v>178</v>
      </c>
      <c r="AE37" s="88" t="s">
        <v>178</v>
      </c>
      <c r="AF37" s="87" t="s">
        <v>25</v>
      </c>
      <c r="AG37" s="88" t="s">
        <v>25</v>
      </c>
      <c r="AH37" s="88" t="s">
        <v>27</v>
      </c>
      <c r="AI37" s="88" t="s">
        <v>28</v>
      </c>
      <c r="AJ37" s="88" t="s">
        <v>33</v>
      </c>
      <c r="AK37" s="88"/>
      <c r="AL37" s="88" t="s">
        <v>31</v>
      </c>
      <c r="AM37" s="88" t="s">
        <v>51</v>
      </c>
      <c r="AN37" s="88" t="s">
        <v>83</v>
      </c>
      <c r="AO37" s="88" t="s">
        <v>83</v>
      </c>
      <c r="AP37" s="87" t="s">
        <v>25</v>
      </c>
      <c r="AQ37" s="88" t="s">
        <v>25</v>
      </c>
      <c r="AR37" s="88" t="s">
        <v>27</v>
      </c>
      <c r="AS37" s="88" t="s">
        <v>28</v>
      </c>
      <c r="AT37" s="88" t="s">
        <v>33</v>
      </c>
      <c r="AU37" s="88"/>
      <c r="AV37" s="88" t="s">
        <v>31</v>
      </c>
      <c r="AW37" s="88" t="s">
        <v>51</v>
      </c>
      <c r="AX37" s="88" t="s">
        <v>179</v>
      </c>
      <c r="AY37" s="89" t="s">
        <v>179</v>
      </c>
      <c r="AZ37" s="105"/>
      <c r="BA37" s="106"/>
      <c r="BB37" s="244"/>
      <c r="BC37" s="244"/>
      <c r="BD37" s="244"/>
      <c r="BE37" s="245"/>
      <c r="BF37" s="141"/>
      <c r="BG37" s="5"/>
      <c r="BH37" s="5"/>
      <c r="BI37" s="224" t="s">
        <v>210</v>
      </c>
      <c r="BJ37" s="224" t="s">
        <v>20</v>
      </c>
      <c r="BK37" s="224" t="s">
        <v>178</v>
      </c>
      <c r="BL37" s="224" t="s">
        <v>83</v>
      </c>
      <c r="BM37" s="224" t="s">
        <v>211</v>
      </c>
      <c r="BN37" s="20"/>
      <c r="BO37" s="21" t="s">
        <v>46</v>
      </c>
      <c r="BP37" s="21" t="s">
        <v>46</v>
      </c>
      <c r="BQ37" s="21" t="s">
        <v>46</v>
      </c>
      <c r="BR37" s="21" t="s">
        <v>46</v>
      </c>
      <c r="BS37" s="21" t="s">
        <v>46</v>
      </c>
      <c r="BT37" s="21"/>
      <c r="BU37" s="20"/>
      <c r="BV37" s="20"/>
      <c r="BW37" s="20"/>
      <c r="BX37" s="20"/>
      <c r="BY37" s="20"/>
      <c r="BZ37" s="20"/>
      <c r="CF37" s="21"/>
      <c r="CL37" s="21"/>
      <c r="CR37" s="21"/>
      <c r="CT37" s="20"/>
      <c r="CU37" s="20"/>
      <c r="CV37" s="20"/>
      <c r="CW37" s="34"/>
      <c r="CX37" s="34"/>
      <c r="CY37" s="34"/>
      <c r="CZ37" s="34"/>
      <c r="DA37" s="34"/>
      <c r="DB37" s="41"/>
      <c r="DC37" s="40"/>
      <c r="DG37" t="s">
        <v>210</v>
      </c>
      <c r="DH37" t="s">
        <v>210</v>
      </c>
      <c r="DI37" t="s">
        <v>20</v>
      </c>
      <c r="DJ37" t="s">
        <v>225</v>
      </c>
      <c r="DK37" t="s">
        <v>178</v>
      </c>
      <c r="DL37" t="s">
        <v>178</v>
      </c>
      <c r="DM37" t="s">
        <v>83</v>
      </c>
      <c r="DN37" t="s">
        <v>226</v>
      </c>
      <c r="DO37" t="s">
        <v>228</v>
      </c>
      <c r="DP37" t="s">
        <v>228</v>
      </c>
    </row>
    <row r="38" spans="1:131" x14ac:dyDescent="0.2">
      <c r="A38" s="9"/>
      <c r="B38" s="90" t="s">
        <v>49</v>
      </c>
      <c r="C38" s="91" t="s">
        <v>50</v>
      </c>
      <c r="D38" s="91" t="s">
        <v>19</v>
      </c>
      <c r="E38" s="91" t="s">
        <v>29</v>
      </c>
      <c r="F38" s="91" t="s">
        <v>30</v>
      </c>
      <c r="G38" s="91" t="s">
        <v>30</v>
      </c>
      <c r="H38" s="91" t="s">
        <v>32</v>
      </c>
      <c r="I38" s="91" t="s">
        <v>52</v>
      </c>
      <c r="J38" s="91" t="s">
        <v>53</v>
      </c>
      <c r="K38" s="91" t="s">
        <v>54</v>
      </c>
      <c r="L38" s="90" t="s">
        <v>49</v>
      </c>
      <c r="M38" s="91" t="s">
        <v>50</v>
      </c>
      <c r="N38" s="91" t="s">
        <v>19</v>
      </c>
      <c r="O38" s="91" t="s">
        <v>29</v>
      </c>
      <c r="P38" s="91" t="s">
        <v>30</v>
      </c>
      <c r="Q38" s="91" t="s">
        <v>30</v>
      </c>
      <c r="R38" s="91" t="s">
        <v>32</v>
      </c>
      <c r="S38" s="91" t="s">
        <v>52</v>
      </c>
      <c r="T38" s="91" t="s">
        <v>53</v>
      </c>
      <c r="U38" s="93" t="s">
        <v>54</v>
      </c>
      <c r="V38" s="90" t="s">
        <v>49</v>
      </c>
      <c r="W38" s="91" t="s">
        <v>50</v>
      </c>
      <c r="X38" s="91" t="s">
        <v>19</v>
      </c>
      <c r="Y38" s="91" t="s">
        <v>29</v>
      </c>
      <c r="Z38" s="91" t="s">
        <v>30</v>
      </c>
      <c r="AA38" s="91" t="s">
        <v>30</v>
      </c>
      <c r="AB38" s="91" t="s">
        <v>32</v>
      </c>
      <c r="AC38" s="91" t="s">
        <v>52</v>
      </c>
      <c r="AD38" s="91" t="s">
        <v>53</v>
      </c>
      <c r="AE38" s="93" t="s">
        <v>54</v>
      </c>
      <c r="AF38" s="90" t="s">
        <v>49</v>
      </c>
      <c r="AG38" s="91" t="s">
        <v>50</v>
      </c>
      <c r="AH38" s="91" t="s">
        <v>19</v>
      </c>
      <c r="AI38" s="91" t="s">
        <v>29</v>
      </c>
      <c r="AJ38" s="91" t="s">
        <v>30</v>
      </c>
      <c r="AK38" s="91" t="s">
        <v>30</v>
      </c>
      <c r="AL38" s="91" t="s">
        <v>32</v>
      </c>
      <c r="AM38" s="91" t="s">
        <v>52</v>
      </c>
      <c r="AN38" s="91" t="s">
        <v>53</v>
      </c>
      <c r="AO38" s="91" t="s">
        <v>54</v>
      </c>
      <c r="AP38" s="90" t="s">
        <v>49</v>
      </c>
      <c r="AQ38" s="91" t="s">
        <v>50</v>
      </c>
      <c r="AR38" s="91" t="s">
        <v>19</v>
      </c>
      <c r="AS38" s="91" t="s">
        <v>29</v>
      </c>
      <c r="AT38" s="91" t="s">
        <v>30</v>
      </c>
      <c r="AU38" s="91" t="s">
        <v>30</v>
      </c>
      <c r="AV38" s="91" t="s">
        <v>32</v>
      </c>
      <c r="AW38" s="91" t="s">
        <v>52</v>
      </c>
      <c r="AX38" s="91" t="s">
        <v>53</v>
      </c>
      <c r="AY38" s="93" t="s">
        <v>54</v>
      </c>
      <c r="AZ38" s="385" t="s">
        <v>43</v>
      </c>
      <c r="BA38" s="386"/>
      <c r="BB38" s="386"/>
      <c r="BC38" s="386"/>
      <c r="BD38" s="386"/>
      <c r="BE38" s="387"/>
      <c r="BF38" s="141"/>
      <c r="BG38" s="5"/>
      <c r="BH38" s="5"/>
      <c r="BN38" s="20"/>
      <c r="BO38" s="21" t="s">
        <v>203</v>
      </c>
      <c r="BP38" s="21" t="s">
        <v>203</v>
      </c>
      <c r="BQ38" s="21" t="s">
        <v>203</v>
      </c>
      <c r="BR38" s="21" t="s">
        <v>203</v>
      </c>
      <c r="BS38" s="21" t="s">
        <v>203</v>
      </c>
      <c r="BT38" s="21"/>
      <c r="BU38" s="20"/>
      <c r="BV38" s="20"/>
      <c r="BW38" s="20"/>
      <c r="BX38" s="20"/>
      <c r="BY38" s="20"/>
      <c r="BZ38" s="20"/>
      <c r="CF38" s="21"/>
      <c r="CL38" s="21"/>
      <c r="CR38" s="21"/>
      <c r="CT38" s="20"/>
      <c r="CU38" s="20"/>
      <c r="CV38" s="20"/>
      <c r="CW38" s="34"/>
      <c r="CX38" s="34"/>
      <c r="CY38" s="34"/>
      <c r="CZ38" s="34"/>
      <c r="DA38" s="34"/>
      <c r="DB38" s="41"/>
      <c r="DC38" s="40"/>
      <c r="DF38" t="s">
        <v>37</v>
      </c>
      <c r="DG38" t="s">
        <v>221</v>
      </c>
      <c r="DH38" t="s">
        <v>222</v>
      </c>
      <c r="DI38" t="s">
        <v>221</v>
      </c>
      <c r="DJ38" t="s">
        <v>222</v>
      </c>
      <c r="DK38" t="s">
        <v>221</v>
      </c>
      <c r="DL38" t="s">
        <v>222</v>
      </c>
      <c r="DM38" t="s">
        <v>221</v>
      </c>
      <c r="DN38" t="s">
        <v>227</v>
      </c>
      <c r="DO38" t="s">
        <v>221</v>
      </c>
      <c r="DP38" t="s">
        <v>227</v>
      </c>
    </row>
    <row r="39" spans="1:131" ht="4.5" customHeight="1" x14ac:dyDescent="0.2">
      <c r="A39" s="9"/>
      <c r="B39" s="246"/>
      <c r="C39" s="244"/>
      <c r="D39" s="244"/>
      <c r="E39" s="247"/>
      <c r="F39" s="244"/>
      <c r="G39" s="244"/>
      <c r="H39" s="244" t="str">
        <f>""</f>
        <v/>
      </c>
      <c r="I39" s="244"/>
      <c r="J39" s="244"/>
      <c r="K39" s="245"/>
      <c r="L39" s="248"/>
      <c r="M39" s="249"/>
      <c r="N39" s="249"/>
      <c r="O39" s="249"/>
      <c r="P39" s="249"/>
      <c r="Q39" s="249"/>
      <c r="R39" s="249"/>
      <c r="S39" s="249"/>
      <c r="T39" s="249"/>
      <c r="U39" s="250"/>
      <c r="V39" s="248"/>
      <c r="W39" s="249"/>
      <c r="X39" s="249"/>
      <c r="Y39" s="249"/>
      <c r="Z39" s="249"/>
      <c r="AA39" s="249"/>
      <c r="AB39" s="249"/>
      <c r="AC39" s="249"/>
      <c r="AD39" s="249"/>
      <c r="AE39" s="250"/>
      <c r="AF39" s="248"/>
      <c r="AG39" s="249"/>
      <c r="AH39" s="249"/>
      <c r="AI39" s="249"/>
      <c r="AJ39" s="249"/>
      <c r="AK39" s="249"/>
      <c r="AL39" s="249"/>
      <c r="AM39" s="249"/>
      <c r="AN39" s="249"/>
      <c r="AO39" s="250"/>
      <c r="AP39" s="248"/>
      <c r="AQ39" s="249"/>
      <c r="AR39" s="249"/>
      <c r="AS39" s="249"/>
      <c r="AT39" s="249"/>
      <c r="AU39" s="249"/>
      <c r="AV39" s="249"/>
      <c r="AW39" s="249"/>
      <c r="AX39" s="249"/>
      <c r="AY39" s="250"/>
      <c r="AZ39" s="248"/>
      <c r="BA39" s="249"/>
      <c r="BB39" s="249"/>
      <c r="BC39" s="249"/>
      <c r="BD39" s="249"/>
      <c r="BE39" s="250"/>
      <c r="BF39" s="141"/>
      <c r="BG39" s="5"/>
      <c r="BH39" s="5"/>
      <c r="BN39" s="20"/>
      <c r="BO39" s="20"/>
      <c r="BP39" s="20"/>
      <c r="BQ39" s="20"/>
      <c r="BR39" s="20"/>
      <c r="BS39" s="20"/>
      <c r="BT39" s="20"/>
      <c r="BU39" s="20"/>
      <c r="BV39" s="20"/>
      <c r="BW39" s="20"/>
      <c r="BX39" s="20"/>
      <c r="BY39" s="20"/>
      <c r="BZ39" s="20"/>
      <c r="CA39" s="20">
        <v>0</v>
      </c>
      <c r="CB39" s="20">
        <v>0</v>
      </c>
      <c r="CC39" s="20">
        <v>0</v>
      </c>
      <c r="CD39" s="20">
        <v>0</v>
      </c>
      <c r="CE39" s="20">
        <v>0</v>
      </c>
      <c r="CF39" s="20"/>
      <c r="CG39" s="20"/>
      <c r="CH39" s="20"/>
      <c r="CI39" s="20"/>
      <c r="CJ39" s="20"/>
      <c r="CK39" s="20"/>
      <c r="CL39" s="20"/>
      <c r="CM39" s="20"/>
      <c r="CN39" s="20"/>
      <c r="CO39" s="20"/>
      <c r="CP39" s="20"/>
      <c r="CQ39" s="20"/>
      <c r="CR39" s="20"/>
      <c r="CS39" s="20"/>
      <c r="CT39" s="20"/>
      <c r="CU39" s="20"/>
      <c r="CV39" s="20"/>
      <c r="CW39" s="20"/>
      <c r="DB39" s="1"/>
    </row>
    <row r="40" spans="1:131" ht="15" x14ac:dyDescent="0.25">
      <c r="A40" s="9"/>
      <c r="B40" s="251" t="str">
        <f>IF('Submission Template'!$BA$36=1,IF(AND('Submission Template'!$P$15="yes",$CA40&lt;&gt;""),MAX($CA40-1,0),$CA40),"")</f>
        <v/>
      </c>
      <c r="C40" s="252" t="str">
        <f t="shared" ref="C40:C71" si="0">IF($CW40&lt;&gt;"",MIN($N$24,MAX($CW40,$DB40)),"")</f>
        <v/>
      </c>
      <c r="D40" s="253" t="str">
        <f>IF('Submission Template'!$BA$36=1,IF(AND('Submission Template'!Y34="yes",'Submission Template'!AD34="yes",'Submission Template'!BW34&lt;&gt;"",'Submission Template'!BX34&lt;&gt;""),ROUND(AVERAGE(CM$40:CM40),2),""),"")</f>
        <v/>
      </c>
      <c r="E40" s="254"/>
      <c r="F40" s="253"/>
      <c r="G40" s="253" t="str">
        <f>IF(AND('Submission Template'!$BA$36=1,'Submission Template'!$C34&lt;&gt;""),IF(OR($BI40=1,$BI40=0),0,IF('Submission Template'!$C34="initial",$G39,IF(AND('Submission Template'!Y34="yes",'Submission Template'!AD34="yes"),MAX(($F40+CM40-('Submission Template'!$V$26+0.25*$E40)),0),$G39))),"")</f>
        <v/>
      </c>
      <c r="H40" s="253" t="str">
        <f>IF(G40&lt;&gt;"",IF(E40&lt;&gt;"",5*E40,H39),"")</f>
        <v/>
      </c>
      <c r="I40" s="255" t="str">
        <f>IF(G40&lt;&gt;"",IF(OR(B40&gt;=C40,I39=1),1,0),"")</f>
        <v/>
      </c>
      <c r="J40" s="255" t="str">
        <f>IF(G40&lt;&gt;"",IF(AND(AND(G39&gt;H39,G40&gt;H40),B39&lt;&gt;B40),1,IF(J39=1,1,0)),"")</f>
        <v/>
      </c>
      <c r="K40" s="256" t="str">
        <f>IF(G40&lt;&gt;"",IF($CG40=1,IF(AND(J40&lt;&gt;1,I40=1,D40&lt;='Submission Template'!$V$26),1,0),K39),"")</f>
        <v/>
      </c>
      <c r="L40" s="251" t="str">
        <f>IF('Submission Template'!$BB$36=1,IF(AND('Submission Template'!$P$15="yes",$CB40&lt;&gt;""),MAX($CB40-1,0),$CB40),"")</f>
        <v/>
      </c>
      <c r="M40" s="252" t="str">
        <f t="shared" ref="M40:M103" si="1">IF($CX40&lt;&gt;"",MIN($N$24,MAX($CX40,$DB40)),"")</f>
        <v/>
      </c>
      <c r="N40" s="253" t="str">
        <f>IF('Submission Template'!$BB$36=1,IF(AND('Submission Template'!O34="yes",'Submission Template'!BU34&lt;&gt;""),ROUND(AVERAGE(CN$40:CN40),2),""),"")</f>
        <v/>
      </c>
      <c r="O40" s="253"/>
      <c r="P40" s="253"/>
      <c r="Q40" s="253" t="str">
        <f>IF(AND('Submission Template'!$BB$36=1,'Submission Template'!$C34&lt;&gt;""),IF(OR($BJ40=1,$BJ40=0),0,IF('Submission Template'!$C34="initial",$Q39,IF('Submission Template'!O34="yes",MAX(($P40+'Submission Template'!BU34-('Submission Template'!K$26+0.25*$O40)),0),$Q39))),"")</f>
        <v/>
      </c>
      <c r="R40" s="253" t="str">
        <f>IF(Q40&lt;&gt;"",IF(O40&lt;&gt;"",5*O40,R39),"")</f>
        <v/>
      </c>
      <c r="S40" s="255" t="str">
        <f>IF(Q40&lt;&gt;"",IF(OR(L40&gt;=$M40,S39=1),1,0),"")</f>
        <v/>
      </c>
      <c r="T40" s="255" t="str">
        <f>IF(Q40&lt;&gt;"",IF(AND(AND(Q39&gt;R39,Q40&gt;R40),L39&lt;&gt;L40),1,IF(T39=1,1,0)),"")</f>
        <v/>
      </c>
      <c r="U40" s="256" t="str">
        <f>IF(Q40&lt;&gt;"",IF($CH40=1,IF(AND(T40&lt;&gt;1,S40=1,N40&lt;='Submission Template'!K$26),1,0),U39),"")</f>
        <v/>
      </c>
      <c r="V40" s="257" t="str">
        <f>IF('Submission Template'!$BC$34=1,IF(AND('Submission Template'!$P$15="yes",$CC40&lt;&gt;""),MAX($CC40-1,0),$CC40),"")</f>
        <v/>
      </c>
      <c r="W40" s="258" t="str">
        <f t="shared" ref="W40:W71" si="2">IF($CY40&lt;&gt;"",MIN($N$24,MAX($CY40,$DB40)),"")</f>
        <v/>
      </c>
      <c r="X40" s="259" t="str">
        <f>IF('Submission Template'!$BC$34=1,IF(AND('Submission Template'!T34="yes",'Submission Template'!BV34&lt;&gt;""),ROUND(AVERAGE(CO$40:CO40),2),""),"")</f>
        <v/>
      </c>
      <c r="Y40" s="259"/>
      <c r="Z40" s="259"/>
      <c r="AA40" s="259" t="str">
        <f>IF(AND('Submission Template'!$BC$34=1,'Submission Template'!$C34&lt;&gt;""),IF(OR($BK40=1,$BK40=0),0,IF('Submission Template'!$C34="initial",$AA39,IF('Submission Template'!T34="yes",MAX(($Z40+'Submission Template'!BV34-('Submission Template'!P$26+0.25*$Y40)),0),$AA39))),"")</f>
        <v/>
      </c>
      <c r="AB40" s="259" t="str">
        <f>IF(AA40&lt;&gt;"",IF(Y40&lt;&gt;"",5*Y40,AB39),"")</f>
        <v/>
      </c>
      <c r="AC40" s="255" t="str">
        <f>IF(AA40&lt;&gt;"",IF(OR(V40&gt;=$W40,AC39=1),1,0),"")</f>
        <v/>
      </c>
      <c r="AD40" s="255" t="str">
        <f>IF(AA40&lt;&gt;"",IF(AND(AND(AA39&gt;AB39,AA40&gt;AB40),V39&lt;&gt;V40),1,IF(AD39=1,1,0)),"")</f>
        <v/>
      </c>
      <c r="AE40" s="256" t="str">
        <f>IF(AA40&lt;&gt;"",IF($CI40=1,IF(AND(AD40&lt;&gt;1,AC40=1,X40&lt;='Submission Template'!P$26),1,0),AE39),"")</f>
        <v/>
      </c>
      <c r="AF40" s="257" t="str">
        <f>IF('Submission Template'!$BA$34=1,IF(AND('Submission Template'!$P$15="yes",$CD40&lt;&gt;""),MAX($CD40-1,0),$CD40),"")</f>
        <v/>
      </c>
      <c r="AG40" s="258" t="str">
        <f t="shared" ref="AG40:AG71" si="3">IF($CZ40&lt;&gt;"",MIN($N$24,MAX($CZ40,$DB40)),"")</f>
        <v/>
      </c>
      <c r="AH40" s="260" t="str">
        <f>IF('Submission Template'!$BA$34=1,IF(AND('Submission Template'!Y34="yes",'Submission Template'!BW34&lt;&gt;""),ROUND(AVERAGE(CP$40:CP40),2),""),"")</f>
        <v/>
      </c>
      <c r="AI40" s="260"/>
      <c r="AJ40" s="260"/>
      <c r="AK40" s="260" t="str">
        <f>IF(AND('Submission Template'!$BA$34=1,'Submission Template'!$C34&lt;&gt;""),IF(OR($BL40=1,$BL40=0),0,IF('Submission Template'!$C34="initial",$AK39,IF('Submission Template'!Y34="yes",MAX(($AJ40+'Submission Template'!BW34-('Submission Template'!U$26+0.25*$AI40)),0),$AK39))),"")</f>
        <v/>
      </c>
      <c r="AL40" s="260" t="str">
        <f>IF(AK40&lt;&gt;"",IF(AI40&lt;&gt;"",5*AI40,AL39),"")</f>
        <v/>
      </c>
      <c r="AM40" s="255" t="str">
        <f>IF(AK40&lt;&gt;"",IF(OR(AF40&gt;=$AG40,AM39=1),1,0),"")</f>
        <v/>
      </c>
      <c r="AN40" s="255" t="str">
        <f>IF(AK40&lt;&gt;"",IF(AND(AND(AK39&gt;AL39,AK40&gt;AL40),AF39&lt;&gt;AF40),1,IF(AN39=1,1,0)),"")</f>
        <v/>
      </c>
      <c r="AO40" s="256" t="str">
        <f>IF(AK40&lt;&gt;"",IF($CJ40=1,IF(AND(AN40&lt;&gt;1,AM40=1,AH40&lt;='Submission Template'!U$26),1,0),AO39),"")</f>
        <v/>
      </c>
      <c r="AP40" s="257" t="str">
        <f>IF('Submission Template'!$BB$34=1,IF(AND('Submission Template'!$P$15="yes",$CE40&lt;&gt;""),MAX($CE40-1,0),$CE40),"")</f>
        <v/>
      </c>
      <c r="AQ40" s="258" t="str">
        <f t="shared" ref="AQ40:AQ71" si="4">IF($DA40&lt;&gt;"",MIN($N$24,MAX($DA40,$DB40)),"")</f>
        <v/>
      </c>
      <c r="AR40" s="261" t="str">
        <f>IF('Submission Template'!$BB$34=1,IF(AND('Submission Template'!AD34="yes",'Submission Template'!BX34&lt;&gt;""),ROUND(AVERAGE(CQ$40:CQ40),2),""),"")</f>
        <v/>
      </c>
      <c r="AS40" s="261"/>
      <c r="AT40" s="261"/>
      <c r="AU40" s="261" t="str">
        <f>IF(AND('Submission Template'!$BB$34=1,'Submission Template'!$C34&lt;&gt;""),IF(OR($BM40=1,$BM40=0),0,IF('Submission Template'!$C34="initial",$AU39,IF('Submission Template'!AD34="yes",MAX(($AT40+'Submission Template'!BX34-('Submission Template'!Z$26+0.25*$AS40)),0),$AU39))),"")</f>
        <v/>
      </c>
      <c r="AV40" s="261" t="str">
        <f>IF(AU40&lt;&gt;"",IF(AS40&lt;&gt;"",5*AS40,AV39),"")</f>
        <v/>
      </c>
      <c r="AW40" s="255" t="str">
        <f>IF(AU40&lt;&gt;"",IF(OR(AP40&gt;=$AQ40,AW39=1),1,0),"")</f>
        <v/>
      </c>
      <c r="AX40" s="255" t="str">
        <f>IF(AU40&lt;&gt;"",IF(AND(AND(AU39&gt;AV39,AU40&gt;AV40),AP39&lt;&gt;AP40),1,IF(AX39=1,1,0)),"")</f>
        <v/>
      </c>
      <c r="AY40" s="256" t="str">
        <f>IF(AU40&lt;&gt;"",IF($CK40=1,IF(AND(AX40&lt;&gt;1,AW40=1,AR40&lt;='Submission Template'!Z$26),1,0),AY39),"")</f>
        <v/>
      </c>
      <c r="AZ40" s="246"/>
      <c r="BA40" s="262" t="str">
        <f>IF(AND(OR('Submission Template'!BK34="yes",'Submission Template'!O34="yes"),'Submission Template'!AG34="yes"),"Test cannot be invalid AND included in CumSum",IF(OR(AND($Q40&gt;$R40,$N40&lt;&gt;""),AND($G40&gt;H40,$D40&lt;&gt;"")),"Warning:  CumSum statistic exceeds the Action Limit.",""))</f>
        <v/>
      </c>
      <c r="BB40" s="244"/>
      <c r="BC40" s="244"/>
      <c r="BD40" s="244"/>
      <c r="BE40" s="245"/>
      <c r="BF40" s="141"/>
      <c r="BG40" s="5"/>
      <c r="BH40" s="5"/>
      <c r="BI40" s="165" t="str">
        <f t="shared" ref="BI40:BM41" si="5">CA40</f>
        <v/>
      </c>
      <c r="BJ40" s="212" t="str">
        <f t="shared" si="5"/>
        <v/>
      </c>
      <c r="BK40" s="165" t="str">
        <f t="shared" si="5"/>
        <v/>
      </c>
      <c r="BL40" s="212" t="str">
        <f t="shared" si="5"/>
        <v/>
      </c>
      <c r="BM40" s="166" t="str">
        <f t="shared" si="5"/>
        <v/>
      </c>
      <c r="BN40" s="20"/>
      <c r="BO40" s="307">
        <f>IF(AND('Submission Template'!BW34&lt;&gt;"",'Submission Template'!BX34&lt;&gt;"",'Submission Template'!V$26&lt;&gt;"",'Submission Template'!Y34&lt;&gt;"",'Submission Template'!AD34&lt;&gt;"",$BK$31="yes"),1,0)</f>
        <v>0</v>
      </c>
      <c r="BP40" s="190">
        <f>IF(AND('Submission Template'!BU34&lt;&gt;"",'Submission Template'!K$26&lt;&gt;"",'Submission Template'!O34&lt;&gt;""),1,0)</f>
        <v>0</v>
      </c>
      <c r="BQ40" s="190">
        <f>IF(AND('Submission Template'!BV34&lt;&gt;"",'Submission Template'!P$26&lt;&gt;"",'Submission Template'!T34&lt;&gt;""),1,0)</f>
        <v>0</v>
      </c>
      <c r="BR40" s="190">
        <f>IF(AND('Submission Template'!BW34&lt;&gt;"",'Submission Template'!U$26&lt;&gt;"",'Submission Template'!Y34&lt;&gt;""),1,0)</f>
        <v>0</v>
      </c>
      <c r="BS40" s="191">
        <f>IF(AND('Submission Template'!BX34&lt;&gt;"",'Submission Template'!Z$26&lt;&gt;"",'Submission Template'!AD34&lt;&gt;""),1,0)</f>
        <v>0</v>
      </c>
      <c r="BT40" s="22"/>
      <c r="BU40" s="198" t="str">
        <f>IF(AND(BI40&lt;&gt;0,BI40&lt;&gt;""),VLOOKUP(BI40,$CT$41:$CU$88,2),"")</f>
        <v/>
      </c>
      <c r="BV40" s="189" t="str">
        <f>IF(AND(BJ40&lt;&gt;0,BJ40&lt;&gt;""),VLOOKUP(BJ40,$CT$41:$CU$88,2),"")</f>
        <v/>
      </c>
      <c r="BW40" s="189" t="str">
        <f>IF(AND(BK40&lt;&gt;0,BK40&lt;&gt;""),VLOOKUP(BK40,$CT$41:$CU$88,2),"")</f>
        <v/>
      </c>
      <c r="BX40" s="190" t="str">
        <f>IF(AND(BL40&lt;&gt;0,BL40&lt;&gt;""),VLOOKUP(BL40,$CT$41:$CU$88,2),"")</f>
        <v/>
      </c>
      <c r="BY40" s="191" t="str">
        <f>IF(AND(BM40&lt;&gt;0,BM40&lt;&gt;""),VLOOKUP(BM40,$CT$41:$CU$88,2),"")</f>
        <v/>
      </c>
      <c r="BZ40" s="22"/>
      <c r="CA40" s="189" t="str">
        <f>IF(AND($BK$31="Yes",'Submission Template'!$C34&lt;&gt;""),IF(AND('Submission Template'!BW34&lt;&gt;"",'Submission Template'!BX34&lt;&gt;""),IF(AND('Submission Template'!Y34="yes",'Submission Template'!AD34="yes"),CA39+1,CA39),CA39),"")</f>
        <v/>
      </c>
      <c r="CB40" s="190" t="str">
        <f>IF('Submission Template'!$C34&lt;&gt;"",IF('Submission Template'!BU34&lt;&gt;"",IF('Submission Template'!O34="yes",CB39+1,CB39),CB39),"")</f>
        <v/>
      </c>
      <c r="CC40" s="190" t="str">
        <f>IF('Submission Template'!$C34&lt;&gt;"",IF('Submission Template'!BV34&lt;&gt;"",IF('Submission Template'!T34="yes",CC39+1,CC39),CC39),"")</f>
        <v/>
      </c>
      <c r="CD40" s="190" t="str">
        <f>IF('Submission Template'!$C34&lt;&gt;"",IF('Submission Template'!BW34&lt;&gt;"",IF('Submission Template'!Y34="yes",CD39+1,CD39),CD39),"")</f>
        <v/>
      </c>
      <c r="CE40" s="191" t="str">
        <f>IF('Submission Template'!$C34&lt;&gt;"",IF('Submission Template'!BX34&lt;&gt;"",IF('Submission Template'!AD34="yes",CE39+1,CE39),CE39),"")</f>
        <v/>
      </c>
      <c r="CF40" s="22"/>
      <c r="CG40" s="189" t="str">
        <f>IF(AND($BK$31="Yes",'Submission Template'!BW34&lt;&gt;"",'Submission Template'!BX34&lt;&gt;""),IF(AND('Submission Template'!Y34="yes",'Submission Template'!AD34="yes"),1,0),"")</f>
        <v/>
      </c>
      <c r="CH40" s="190" t="str">
        <f>IF('Submission Template'!BU34&lt;&gt;"",IF('Submission Template'!O34="yes",1,0),"")</f>
        <v/>
      </c>
      <c r="CI40" s="190" t="str">
        <f>IF('Submission Template'!BV34&lt;&gt;"",IF('Submission Template'!T34="yes",1,0),"")</f>
        <v/>
      </c>
      <c r="CJ40" s="190" t="str">
        <f>IF('Submission Template'!BW34&lt;&gt;"",IF('Submission Template'!Y34="yes",1,0),"")</f>
        <v/>
      </c>
      <c r="CK40" s="191" t="str">
        <f>IF('Submission Template'!BX34&lt;&gt;"",IF('Submission Template'!AD34="yes",1,0),"")</f>
        <v/>
      </c>
      <c r="CL40" s="22"/>
      <c r="CM40" s="189" t="str">
        <f>IF(AND($BK$31="Yes",'Submission Template'!Y34="yes",'Submission Template'!AD34="yes",'Submission Template'!BW34&lt;&gt;"",'Submission Template'!BX34&lt;&gt;""),'Submission Template'!BW34+'Submission Template'!BX34,"")</f>
        <v/>
      </c>
      <c r="CN40" s="190" t="str">
        <f>IF(AND('Submission Template'!O34="yes",'Submission Template'!BU34&lt;&gt;""),'Submission Template'!BU34,"")</f>
        <v/>
      </c>
      <c r="CO40" s="190" t="str">
        <f>IF(AND('Submission Template'!T34="yes",'Submission Template'!BV34&lt;&gt;""),'Submission Template'!BV34,"")</f>
        <v/>
      </c>
      <c r="CP40" s="190" t="str">
        <f>IF(AND('Submission Template'!Y34="yes",'Submission Template'!BW34&lt;&gt;""),'Submission Template'!BW34,"")</f>
        <v/>
      </c>
      <c r="CQ40" s="191" t="str">
        <f>IF(AND('Submission Template'!AD34="yes",'Submission Template'!BX34&lt;&gt;""),'Submission Template'!BX34,"")</f>
        <v/>
      </c>
      <c r="CR40" s="22"/>
      <c r="CS40" s="22">
        <f>IF('Submission Template'!P15="yes",1,0)</f>
        <v>0</v>
      </c>
      <c r="CT40" s="23" t="s">
        <v>47</v>
      </c>
      <c r="CU40" s="23" t="s">
        <v>48</v>
      </c>
      <c r="CV40" s="22"/>
      <c r="CW40" s="35" t="str">
        <f>IF('Submission Template'!$BA$36=1,IF(AND('Submission Template'!Y34="yes",'Submission Template'!AD34="yes",$BI40&gt;1,'Submission Template'!BW34&lt;&gt;"",'Submission Template'!BX34&lt;&gt;""),IF($D40&lt;&gt;'Submission Template'!V$26,ROUND((($BU40*$E40)/($D40-'Submission Template'!V$26))^2+1,1),31),""),"")</f>
        <v/>
      </c>
      <c r="CX40" s="35" t="str">
        <f>IF('Submission Template'!$BB$36=1,IF(AND('Submission Template'!O34="yes",$BJ40&gt;1,'Submission Template'!BU34&lt;&gt;""),IF($N40&lt;&gt;'Submission Template'!K$26,ROUND((($BV40*$O40)/($N40-'Submission Template'!K$26))^2+1,1),31),""),"")</f>
        <v/>
      </c>
      <c r="CY40" s="35" t="str">
        <f>IF('Submission Template'!$BC$34=1,IF(AND('Submission Template'!T34="yes",$BK40&gt;1,'Submission Template'!BV34&lt;&gt;""),IF($X40&lt;&gt;'Submission Template'!P$26,ROUND((($BW40*$Y40)/($X40-'Submission Template'!P$26))^2+1,1),31),""),"")</f>
        <v/>
      </c>
      <c r="CZ40" s="35" t="str">
        <f>IF('Submission Template'!$BA$34=1,IF(AND('Submission Template'!Y34="yes",$BL40&gt;1,'Submission Template'!BW34&lt;&gt;""),IF($AH40&lt;&gt;'Submission Template'!U$26,ROUND((($BX40*$AI40)/($AH40-'Submission Template'!U$26))^2+1,1),31),""),"")</f>
        <v/>
      </c>
      <c r="DA40" s="35" t="str">
        <f>IF('Submission Template'!$BB$34=1,IF(AND('Submission Template'!AD34="yes",$BM40&gt;1,'Submission Template'!BX34&lt;&gt;""),IF($AR40&lt;&gt;'Submission Template'!Z$26,ROUND((($BY40*$AS40)/($AR40-'Submission Template'!Z$26))^2+1,1),31),""),"")</f>
        <v/>
      </c>
      <c r="DB40" s="48">
        <f>$BM$23</f>
        <v>5</v>
      </c>
      <c r="DC40" s="5"/>
      <c r="DD40" s="5"/>
      <c r="DE40" s="5"/>
      <c r="DF40" s="174">
        <f>IF(AND('Submission Template'!C34="final",'Submission Template'!AG34="yes"),1,0)</f>
        <v>0</v>
      </c>
      <c r="DG40" s="174" t="str">
        <f>IF(AND('Submission Template'!$C34="final",'Submission Template'!$Y34="yes",'Submission Template'!$AD34="yes",'Submission Template'!$AG34&lt;&gt;"yes"),$D40,"")</f>
        <v/>
      </c>
      <c r="DH40" s="174" t="str">
        <f>IF(AND('Submission Template'!$C34="final",'Submission Template'!$Y34="yes",'Submission Template'!$AD34="yes",'Submission Template'!$AG34&lt;&gt;"yes"),$C40,"")</f>
        <v/>
      </c>
      <c r="DI40" s="174" t="str">
        <f>IF(AND('Submission Template'!$C34="final",'Submission Template'!$O34="yes",'Submission Template'!$AG34&lt;&gt;"yes"),$N40,"")</f>
        <v/>
      </c>
      <c r="DJ40" s="174" t="str">
        <f>IF(AND('Submission Template'!$C34="final",'Submission Template'!$O34="yes",'Submission Template'!$AG34&lt;&gt;"yes"),$M40,"")</f>
        <v/>
      </c>
      <c r="DK40" s="165" t="str">
        <f>IF(AND('Submission Template'!$C34="final",'Submission Template'!$T34="yes",'Submission Template'!$AG34&lt;&gt;"yes"),$X40,"")</f>
        <v/>
      </c>
      <c r="DL40" s="166" t="str">
        <f>IF(AND('Submission Template'!$C34="final",'Submission Template'!$T34="yes",'Submission Template'!$AG34&lt;&gt;"yes"),$W40,"")</f>
        <v/>
      </c>
      <c r="DM40" s="165" t="str">
        <f>IF(AND('Submission Template'!$C34="final",'Submission Template'!$Y34="yes",'Submission Template'!$AG34&lt;&gt;"yes"),$AH40,"")</f>
        <v/>
      </c>
      <c r="DN40" s="212" t="str">
        <f>IF(AND('Submission Template'!$C34="final",'Submission Template'!$Y34="yes",'Submission Template'!$AG34&lt;&gt;"yes"),$AG40,"")</f>
        <v/>
      </c>
      <c r="DO40" s="218" t="str">
        <f>IF(AND('Submission Template'!$C34="final",'Submission Template'!$AD34="yes",'Submission Template'!$AG34&lt;&gt;"yes"),$AR40,"")</f>
        <v/>
      </c>
      <c r="DP40" s="219" t="str">
        <f>IF(AND('Submission Template'!$C34="final",'Submission Template'!$AD34="yes",'Submission Template'!$AG34&lt;&gt;"yes"),$AQ40,"")</f>
        <v/>
      </c>
      <c r="DZ40" s="5"/>
      <c r="EA40" s="5"/>
    </row>
    <row r="41" spans="1:131" ht="15" x14ac:dyDescent="0.25">
      <c r="A41" s="9"/>
      <c r="B41" s="251" t="str">
        <f>IF('Submission Template'!$BA$36=1,IF(AND('Submission Template'!$P$15="yes",$CA41&lt;&gt;""),MAX($CA41-1,0),$CA41),"")</f>
        <v/>
      </c>
      <c r="C41" s="252" t="str">
        <f t="shared" si="0"/>
        <v/>
      </c>
      <c r="D41" s="253" t="str">
        <f>IF('Submission Template'!$BA$36=1,IF(AND('Submission Template'!Y35="yes",'Submission Template'!AD35="yes",'Submission Template'!BW35&lt;&gt;"",'Submission Template'!BX35&lt;&gt;""),ROUND(AVERAGE(CM$40:CM41),2),""),"")</f>
        <v/>
      </c>
      <c r="E41" s="254" t="str">
        <f>IF('Submission Template'!$BA$36=1,IF($BI41&gt;1,IF(AND('Submission Template'!Y35&lt;&gt;"no",'Submission Template'!AD35&lt;&gt;"no",'Submission Template'!BW35&lt;&gt;"",'Submission Template'!BX35&lt;&gt;""),STDEV(CM$40:CM41),""),""),"")</f>
        <v/>
      </c>
      <c r="F41" s="253" t="str">
        <f>IF('Submission Template'!$BA$36=1,IF(AND('Submission Template'!BW35&lt;&gt;"",'Submission Template'!BX35&lt;&gt;""),G40,""),"")</f>
        <v/>
      </c>
      <c r="G41" s="253" t="str">
        <f>IF(AND('Submission Template'!$BA$36=1,'Submission Template'!$C35&lt;&gt;""),IF(OR($BI41=1,$BI41=0),0,IF('Submission Template'!$C35="initial",$G40,IF(AND('Submission Template'!Y35="yes",'Submission Template'!AD35="yes"),MAX(($F41+CM41-('Submission Template'!$V$26+0.25*$E41)),0),$G40))),"")</f>
        <v/>
      </c>
      <c r="H41" s="253" t="str">
        <f>IF(G41&lt;&gt;"",IF(E41&lt;&gt;"",5*E41,H40),"")</f>
        <v/>
      </c>
      <c r="I41" s="255" t="str">
        <f>IF(G41&lt;&gt;"",IF(OR(B41&gt;=C41,I40=1),1,0),"")</f>
        <v/>
      </c>
      <c r="J41" s="255" t="str">
        <f>IF(G41&lt;&gt;"",IF(AND(AND(G40&gt;H40,G41&gt;H41),B40&lt;&gt;B41),1,IF(J40=1,1,0)),"")</f>
        <v/>
      </c>
      <c r="K41" s="256" t="str">
        <f>IF(G41&lt;&gt;"",IF($CG41=1,IF(AND(J41&lt;&gt;1,I41=1,D41&lt;='Submission Template'!$V$26),1,0),K40),"")</f>
        <v/>
      </c>
      <c r="L41" s="251" t="str">
        <f>IF('Submission Template'!$BB$36=1,IF(AND('Submission Template'!$P$15="yes",$CB41&lt;&gt;""),MAX($CB41-1,0),$CB41),"")</f>
        <v/>
      </c>
      <c r="M41" s="252" t="str">
        <f t="shared" si="1"/>
        <v/>
      </c>
      <c r="N41" s="253" t="str">
        <f>IF('Submission Template'!$BB$36=1,IF(AND('Submission Template'!O35="yes",'Submission Template'!BU35&lt;&gt;""),ROUND(AVERAGE(CN$40:CN41),2),""),"")</f>
        <v/>
      </c>
      <c r="O41" s="253" t="str">
        <f>IF('Submission Template'!$BB$36=1,IF($BJ41&gt;1,IF(AND('Submission Template'!O35&lt;&gt;"no",'Submission Template'!BU35&lt;&gt;""),STDEV(CN$40:CN41),""),""),"")</f>
        <v/>
      </c>
      <c r="P41" s="253" t="str">
        <f>IF('Submission Template'!$BB$36=1,IF('Submission Template'!BU35&lt;&gt;"",Q40,""),"")</f>
        <v/>
      </c>
      <c r="Q41" s="253" t="str">
        <f>IF(AND('Submission Template'!$BB$36=1,'Submission Template'!$C35&lt;&gt;""),IF(OR($BJ41=1,$BJ41=0),0,IF('Submission Template'!$C35="initial",$Q40,IF('Submission Template'!O35="yes",MAX(($P41+'Submission Template'!BU35-('Submission Template'!K$26+0.25*$O41)),0),$Q40))),"")</f>
        <v/>
      </c>
      <c r="R41" s="253" t="str">
        <f>IF(Q41&lt;&gt;"",IF(O41&lt;&gt;"",5*O41,R40),"")</f>
        <v/>
      </c>
      <c r="S41" s="255" t="str">
        <f>IF(Q41&lt;&gt;"",IF(OR(L41&gt;=$M41,S40=1),1,0),"")</f>
        <v/>
      </c>
      <c r="T41" s="255" t="str">
        <f>IF(Q41&lt;&gt;"",IF(AND(AND(Q40&gt;R40,Q41&gt;R41),L40&lt;&gt;L41),1,IF(T40=1,1,0)),"")</f>
        <v/>
      </c>
      <c r="U41" s="256" t="str">
        <f>IF(Q41&lt;&gt;"",IF($CH41=1,IF(AND(T41&lt;&gt;1,S41=1,N41&lt;='Submission Template'!K$26),1,0),U40),"")</f>
        <v/>
      </c>
      <c r="V41" s="263" t="str">
        <f>IF('Submission Template'!$BC$34=1,IF(AND('Submission Template'!$P$15="yes",$CC41&lt;&gt;""),MAX($CC41-1,0),$CC41),"")</f>
        <v/>
      </c>
      <c r="W41" s="258" t="str">
        <f t="shared" si="2"/>
        <v/>
      </c>
      <c r="X41" s="259" t="str">
        <f>IF('Submission Template'!$BC$34=1,IF(AND('Submission Template'!T35="yes",'Submission Template'!BV35&lt;&gt;""),ROUND(AVERAGE(CO$40:CO41),2),""),"")</f>
        <v/>
      </c>
      <c r="Y41" s="259" t="str">
        <f>IF('Submission Template'!$BC$34=1,IF($BK41&gt;1,IF(AND('Submission Template'!T35&lt;&gt;"no",'Submission Template'!BV35&lt;&gt;""),STDEV(CO$40:CO41),""),""),"")</f>
        <v/>
      </c>
      <c r="Z41" s="259" t="str">
        <f>IF('Submission Template'!$BC$34=1,IF('Submission Template'!BV35&lt;&gt;"",AA40,""),"")</f>
        <v/>
      </c>
      <c r="AA41" s="259" t="str">
        <f>IF(AND('Submission Template'!$BC$34=1,'Submission Template'!$C35&lt;&gt;""),IF(OR($BK41=1,$BK41=0),0,IF('Submission Template'!$C35="initial",$AA40,IF('Submission Template'!T35="yes",MAX(($Z41+'Submission Template'!BV35-('Submission Template'!P$26+0.25*$Y41)),0),$AA40))),"")</f>
        <v/>
      </c>
      <c r="AB41" s="259" t="str">
        <f t="shared" ref="AB41:AB104" si="6">IF(AA41&lt;&gt;"",IF(Y41&lt;&gt;"",5*Y41,AB40),"")</f>
        <v/>
      </c>
      <c r="AC41" s="255" t="str">
        <f t="shared" ref="AC41:AC104" si="7">IF(AA41&lt;&gt;"",IF(OR(V41&gt;=$W41,AC40=1),1,0),"")</f>
        <v/>
      </c>
      <c r="AD41" s="255" t="str">
        <f t="shared" ref="AD41:AD104" si="8">IF(AA41&lt;&gt;"",IF(AND(AND(AA40&gt;AB40,AA41&gt;AB41),V40&lt;&gt;V41),1,IF(AD40=1,1,0)),"")</f>
        <v/>
      </c>
      <c r="AE41" s="256" t="str">
        <f>IF(AA41&lt;&gt;"",IF($CI41=1,IF(AND(AD41&lt;&gt;1,AC41=1,X41&lt;='Submission Template'!P$26),1,0),AE40),"")</f>
        <v/>
      </c>
      <c r="AF41" s="257" t="str">
        <f>IF('Submission Template'!$BA$34=1,IF(AND('Submission Template'!$P$15="yes",$CD41&lt;&gt;""),MAX($CD41-1,0),$CD41),"")</f>
        <v/>
      </c>
      <c r="AG41" s="258" t="str">
        <f t="shared" si="3"/>
        <v/>
      </c>
      <c r="AH41" s="260" t="str">
        <f>IF('Submission Template'!$BA$34=1,IF(AND('Submission Template'!Y35="yes",'Submission Template'!BW35&lt;&gt;""),ROUND(AVERAGE(CP$40:CP41),2),""),"")</f>
        <v/>
      </c>
      <c r="AI41" s="260" t="str">
        <f>IF('Submission Template'!$BA$34=1,IF($BL41&gt;1,IF(AND('Submission Template'!Y35&lt;&gt;"no",'Submission Template'!BW35&lt;&gt;""),STDEV(CP$40:CP41),""),""),"")</f>
        <v/>
      </c>
      <c r="AJ41" s="260" t="str">
        <f>IF('Submission Template'!$BA$34=1,IF('Submission Template'!BW35&lt;&gt;"",AK40,""),"")</f>
        <v/>
      </c>
      <c r="AK41" s="260" t="str">
        <f>IF(AND('Submission Template'!$BA$34=1,'Submission Template'!$C35&lt;&gt;""),IF(OR($BL41=1,$BL41=0),0,IF('Submission Template'!$C35="initial",$AK40,IF('Submission Template'!Y35="yes",MAX(($AJ41+'Submission Template'!BW35-('Submission Template'!U$26+0.25*$AI41)),0),$AK40))),"")</f>
        <v/>
      </c>
      <c r="AL41" s="260" t="str">
        <f t="shared" ref="AL41:AL104" si="9">IF(AK41&lt;&gt;"",IF(AI41&lt;&gt;"",5*AI41,AL40),"")</f>
        <v/>
      </c>
      <c r="AM41" s="255" t="str">
        <f t="shared" ref="AM41:AM104" si="10">IF(AK41&lt;&gt;"",IF(OR(AF41&gt;=$AG41,AM40=1),1,0),"")</f>
        <v/>
      </c>
      <c r="AN41" s="255" t="str">
        <f t="shared" ref="AN41:AN104" si="11">IF(AK41&lt;&gt;"",IF(AND(AND(AK40&gt;AL40,AK41&gt;AL41),AF40&lt;&gt;AF41),1,IF(AN40=1,1,0)),"")</f>
        <v/>
      </c>
      <c r="AO41" s="256" t="str">
        <f>IF(AK41&lt;&gt;"",IF($CJ41=1,IF(AND(AN41&lt;&gt;1,AM41=1,AH41&lt;='Submission Template'!U$26),1,0),AO40),"")</f>
        <v/>
      </c>
      <c r="AP41" s="257" t="str">
        <f>IF('Submission Template'!$BB$34=1,IF(AND('Submission Template'!$P$15="yes",$CE41&lt;&gt;""),MAX($CE41-1,0),$CE41),"")</f>
        <v/>
      </c>
      <c r="AQ41" s="258" t="str">
        <f t="shared" si="4"/>
        <v/>
      </c>
      <c r="AR41" s="261" t="str">
        <f>IF('Submission Template'!$BB$34=1,IF(AND('Submission Template'!AD35="yes",'Submission Template'!BX35&lt;&gt;""),ROUND(AVERAGE(CQ$40:CQ41),2),""),"")</f>
        <v/>
      </c>
      <c r="AS41" s="261" t="str">
        <f>IF('Submission Template'!$BB$34=1,IF($BM41&gt;1,IF(AND('Submission Template'!AD35&lt;&gt;"no",'Submission Template'!BX35&lt;&gt;""),STDEV(CQ$40:CQ41),""),""),"")</f>
        <v/>
      </c>
      <c r="AT41" s="261" t="str">
        <f>IF('Submission Template'!$BB$34=1,IF('Submission Template'!BX35&lt;&gt;"",AU40,""),"")</f>
        <v/>
      </c>
      <c r="AU41" s="261" t="str">
        <f>IF(AND('Submission Template'!$BB$34=1,'Submission Template'!$C35&lt;&gt;""),IF(OR($BM41=1,$BM41=0),0,IF('Submission Template'!$C35="initial",$AU40,IF('Submission Template'!AD35="yes",MAX(($AT41+'Submission Template'!BX35-('Submission Template'!Z$26+0.25*$AS41)),0),$AU40))),"")</f>
        <v/>
      </c>
      <c r="AV41" s="261" t="str">
        <f t="shared" ref="AV41:AV104" si="12">IF(AU41&lt;&gt;"",IF(AS41&lt;&gt;"",5*AS41,AV40),"")</f>
        <v/>
      </c>
      <c r="AW41" s="255" t="str">
        <f t="shared" ref="AW41:AW104" si="13">IF(AU41&lt;&gt;"",IF(OR(AP41&gt;=$AQ41,AW40=1),1,0),"")</f>
        <v/>
      </c>
      <c r="AX41" s="255" t="str">
        <f t="shared" ref="AX41:AX104" si="14">IF(AU41&lt;&gt;"",IF(AND(AND(AU40&gt;AV40,AU41&gt;AV41),AP40&lt;&gt;AP41),1,IF(AX40=1,1,0)),"")</f>
        <v/>
      </c>
      <c r="AY41" s="256" t="str">
        <f>IF(AU41&lt;&gt;"",IF($CK41=1,IF(AND(AX41&lt;&gt;1,AW41=1,AR41&lt;='Submission Template'!Z$26),1,0),AY40),"")</f>
        <v/>
      </c>
      <c r="AZ41" s="246"/>
      <c r="BA41" s="262" t="str">
        <f>IF(AND(OR('Submission Template'!BK35="yes",'Submission Template'!O35="yes"),'Submission Template'!AG35="yes"),"Test cannot be invalid AND included in CumSum",IF(OR(AND($Q41&gt;$R41,$N41&lt;&gt;""),AND($G41&gt;H41,$D41&lt;&gt;"")),"Warning:  CumSum statistic exceeds the Action Limit.",""))</f>
        <v/>
      </c>
      <c r="BB41" s="244"/>
      <c r="BC41" s="244"/>
      <c r="BD41" s="244"/>
      <c r="BE41" s="245"/>
      <c r="BF41" s="141"/>
      <c r="BG41" s="5"/>
      <c r="BH41" s="5"/>
      <c r="BI41" s="167" t="str">
        <f t="shared" si="5"/>
        <v/>
      </c>
      <c r="BJ41" s="211" t="str">
        <f t="shared" si="5"/>
        <v/>
      </c>
      <c r="BK41" s="167" t="str">
        <f t="shared" si="5"/>
        <v/>
      </c>
      <c r="BL41" s="211" t="str">
        <f t="shared" si="5"/>
        <v/>
      </c>
      <c r="BM41" s="168" t="str">
        <f t="shared" si="5"/>
        <v/>
      </c>
      <c r="BN41" s="20"/>
      <c r="BO41" s="307">
        <f>IF(AND('Submission Template'!BW35&lt;&gt;"",'Submission Template'!BX35&lt;&gt;"",'Submission Template'!V$26&lt;&gt;"",'Submission Template'!Y35&lt;&gt;"",'Submission Template'!AD35&lt;&gt;"",$BK$31="yes"),1,0)</f>
        <v>0</v>
      </c>
      <c r="BP41" s="193">
        <f>IF(AND('Submission Template'!BU35&lt;&gt;"",'Submission Template'!K$26&lt;&gt;"",'Submission Template'!O35&lt;&gt;""),1,0)</f>
        <v>0</v>
      </c>
      <c r="BQ41" s="193">
        <f>IF(AND('Submission Template'!BV35&lt;&gt;"",'Submission Template'!P$26&lt;&gt;"",'Submission Template'!T35&lt;&gt;""),1,0)</f>
        <v>0</v>
      </c>
      <c r="BR41" s="193">
        <f>IF(AND('Submission Template'!BW35&lt;&gt;"",'Submission Template'!U$26&lt;&gt;"",'Submission Template'!Y35&lt;&gt;""),1,0)</f>
        <v>0</v>
      </c>
      <c r="BS41" s="194">
        <f>IF(AND('Submission Template'!BX35&lt;&gt;"",'Submission Template'!Z$26&lt;&gt;"",'Submission Template'!AD35&lt;&gt;""),1,0)</f>
        <v>0</v>
      </c>
      <c r="BT41" s="22"/>
      <c r="BU41" s="199" t="str">
        <f t="shared" ref="BU41:BU72" si="15">IF(AND(BI41&lt;&gt;0,BI41&lt;&gt;""),VLOOKUP(BI41,$CT$41:$CU$88,2),"")</f>
        <v/>
      </c>
      <c r="BV41" s="192" t="str">
        <f t="shared" ref="BV41:BV72" si="16">IF(AND(BJ41&lt;&gt;0,BJ41&lt;&gt;""),VLOOKUP(BJ41,$CT$41:$CU$88,2),"")</f>
        <v/>
      </c>
      <c r="BW41" s="192" t="str">
        <f t="shared" ref="BW41:BW104" si="17">IF(AND(BK41&lt;&gt;0,BK41&lt;&gt;""),VLOOKUP(BK41,$CT$41:$CU$88,2),"")</f>
        <v/>
      </c>
      <c r="BX41" s="193" t="str">
        <f t="shared" ref="BX41:BX104" si="18">IF(AND(BL41&lt;&gt;0,BL41&lt;&gt;""),VLOOKUP(BL41,$CT$41:$CU$88,2),"")</f>
        <v/>
      </c>
      <c r="BY41" s="194" t="str">
        <f t="shared" ref="BY41:BY104" si="19">IF(AND(BM41&lt;&gt;0,BM41&lt;&gt;""),VLOOKUP(BM41,$CT$41:$CU$88,2),"")</f>
        <v/>
      </c>
      <c r="BZ41" s="22"/>
      <c r="CA41" s="192" t="str">
        <f>IF(AND($BK$31="Yes",'Submission Template'!$C35&lt;&gt;""),IF(AND('Submission Template'!BW35&lt;&gt;"",'Submission Template'!BX35&lt;&gt;""),IF(AND('Submission Template'!Y35="yes",'Submission Template'!AD35="yes"),CA40+1,CA40),CA40),"")</f>
        <v/>
      </c>
      <c r="CB41" s="193" t="str">
        <f>IF('Submission Template'!$C35&lt;&gt;"",IF('Submission Template'!BU35&lt;&gt;"",IF('Submission Template'!O35="yes",CB40+1,CB40),CB40),"")</f>
        <v/>
      </c>
      <c r="CC41" s="193" t="str">
        <f>IF('Submission Template'!$C35&lt;&gt;"",IF('Submission Template'!BV35&lt;&gt;"",IF('Submission Template'!T35="yes",CC40+1,CC40),CC40),"")</f>
        <v/>
      </c>
      <c r="CD41" s="193" t="str">
        <f>IF('Submission Template'!$C35&lt;&gt;"",IF('Submission Template'!BW35&lt;&gt;"",IF('Submission Template'!Y35="yes",CD40+1,CD40),CD40),"")</f>
        <v/>
      </c>
      <c r="CE41" s="194" t="str">
        <f>IF('Submission Template'!$C35&lt;&gt;"",IF('Submission Template'!BX35&lt;&gt;"",IF('Submission Template'!AD35="yes",CE40+1,CE40),CE40),"")</f>
        <v/>
      </c>
      <c r="CF41" s="22"/>
      <c r="CG41" s="192" t="str">
        <f>IF(AND($BK$31="Yes",'Submission Template'!BW35&lt;&gt;"",'Submission Template'!BX35&lt;&gt;""),IF(AND('Submission Template'!Y35="yes",'Submission Template'!AD35="yes"),1,0),"")</f>
        <v/>
      </c>
      <c r="CH41" s="193" t="str">
        <f>IF('Submission Template'!BU35&lt;&gt;"",IF('Submission Template'!O35="yes",1,0),"")</f>
        <v/>
      </c>
      <c r="CI41" s="193" t="str">
        <f>IF('Submission Template'!BV35&lt;&gt;"",IF('Submission Template'!T35="yes",1,0),"")</f>
        <v/>
      </c>
      <c r="CJ41" s="193" t="str">
        <f>IF('Submission Template'!BW35&lt;&gt;"",IF('Submission Template'!Y35="yes",1,0),"")</f>
        <v/>
      </c>
      <c r="CK41" s="194" t="str">
        <f>IF('Submission Template'!BX35&lt;&gt;"",IF('Submission Template'!AD35="yes",1,0),"")</f>
        <v/>
      </c>
      <c r="CL41" s="22"/>
      <c r="CM41" s="192" t="str">
        <f>IF(AND($BK$31="Yes",'Submission Template'!Y35="yes",'Submission Template'!AD35="yes",'Submission Template'!BW35&lt;&gt;"",'Submission Template'!BX35&lt;&gt;""),'Submission Template'!BW35+'Submission Template'!BX35,"")</f>
        <v/>
      </c>
      <c r="CN41" s="193" t="str">
        <f>IF(AND('Submission Template'!O35="yes",'Submission Template'!BU35&lt;&gt;""),'Submission Template'!BU35,"")</f>
        <v/>
      </c>
      <c r="CO41" s="193" t="str">
        <f>IF(AND('Submission Template'!T35="yes",'Submission Template'!BV35&lt;&gt;""),'Submission Template'!BV35,"")</f>
        <v/>
      </c>
      <c r="CP41" s="193" t="str">
        <f>IF(AND('Submission Template'!Y35="yes",'Submission Template'!BW35&lt;&gt;""),'Submission Template'!BW35,"")</f>
        <v/>
      </c>
      <c r="CQ41" s="194" t="str">
        <f>IF(AND('Submission Template'!AD35="yes",'Submission Template'!BX35&lt;&gt;""),'Submission Template'!BX35,"")</f>
        <v/>
      </c>
      <c r="CR41" s="22"/>
      <c r="CS41" s="22"/>
      <c r="CT41" s="22">
        <v>1</v>
      </c>
      <c r="CU41" s="22"/>
      <c r="CV41" s="22"/>
      <c r="CW41" s="35" t="str">
        <f>IF('Submission Template'!$BA$36=1,IF(AND('Submission Template'!Y35="yes",'Submission Template'!AD35="yes",$BI41&gt;1,'Submission Template'!BW35&lt;&gt;"",'Submission Template'!BX35&lt;&gt;""),IF($D41&lt;&gt;'Submission Template'!V$26,ROUND((($BU41*$E41)/($D41-'Submission Template'!V$26))^2+1,1),31),""),"")</f>
        <v/>
      </c>
      <c r="CX41" s="35" t="str">
        <f>IF('Submission Template'!$BB$36=1,IF(AND('Submission Template'!O35="yes",$BJ41&gt;1,'Submission Template'!BU35&lt;&gt;""),IF($N41&lt;&gt;'Submission Template'!K$26,ROUND((($BV41*$O41)/($N41-'Submission Template'!K$26))^2+1,1),31),""),"")</f>
        <v/>
      </c>
      <c r="CY41" s="35" t="str">
        <f>IF('Submission Template'!$BC$34=1,IF(AND('Submission Template'!T35="yes",$BK41&gt;1,'Submission Template'!BV35&lt;&gt;""),IF($X41&lt;&gt;'Submission Template'!P$26,ROUND((($BW41*$Y41)/($X41-'Submission Template'!P$26))^2+1,1),31),""),"")</f>
        <v/>
      </c>
      <c r="CZ41" s="35" t="str">
        <f>IF('Submission Template'!$BA$34=1,IF(AND('Submission Template'!Y35="yes",$BL41&gt;1,'Submission Template'!BW35&lt;&gt;""),IF($AH41&lt;&gt;'Submission Template'!U$26,ROUND((($BX41*$AI41)/($AH41-'Submission Template'!U$26))^2+1,1),31),""),"")</f>
        <v/>
      </c>
      <c r="DA41" s="35" t="str">
        <f>IF('Submission Template'!$BB$34=1,IF(AND('Submission Template'!AD35="yes",$BM41&gt;1,'Submission Template'!BX35&lt;&gt;""),IF($AR41&lt;&gt;'Submission Template'!Z$26,ROUND((($BY41*$AS41)/($AR41-'Submission Template'!Z$26))^2+1,1),31),""),"")</f>
        <v/>
      </c>
      <c r="DB41" s="48">
        <f t="shared" ref="DB41:DB104" si="20">$BM$23</f>
        <v>5</v>
      </c>
      <c r="DC41" s="5"/>
      <c r="DD41" s="5"/>
      <c r="DE41" s="5"/>
      <c r="DF41" s="175">
        <f>IF(AND('Submission Template'!C35="final",'Submission Template'!AG35="yes"),1,0)</f>
        <v>0</v>
      </c>
      <c r="DG41" s="175" t="str">
        <f>IF(AND('Submission Template'!$C35="final",'Submission Template'!$Y35="yes",'Submission Template'!$AD35="yes",'Submission Template'!$AG35&lt;&gt;"yes"),$D41,$DG40)</f>
        <v/>
      </c>
      <c r="DH41" s="175" t="str">
        <f>IF(AND('Submission Template'!$C35="final",'Submission Template'!$Y35="yes",'Submission Template'!$AD35="yes",'Submission Template'!$AG35&lt;&gt;"yes"),$C41,$DH40)</f>
        <v/>
      </c>
      <c r="DI41" s="175" t="str">
        <f>IF(AND('Submission Template'!$C35="final",'Submission Template'!$O35="yes",'Submission Template'!$AG35&lt;&gt;"yes"),$N41,$DI40)</f>
        <v/>
      </c>
      <c r="DJ41" s="175" t="str">
        <f>IF(AND('Submission Template'!$C35="final",'Submission Template'!$O35="yes",'Submission Template'!$AG35&lt;&gt;"yes"),$M41,$DJ40)</f>
        <v/>
      </c>
      <c r="DK41" s="167" t="str">
        <f>IF(AND('Submission Template'!$C35="final",'Submission Template'!$T35="yes",'Submission Template'!$AG35&lt;&gt;"yes"),$X41,$DK40)</f>
        <v/>
      </c>
      <c r="DL41" s="168" t="str">
        <f>IF(AND('Submission Template'!$C35="final",'Submission Template'!$T35="yes",'Submission Template'!$AG35&lt;&gt;"yes"),$W41,$DL40)</f>
        <v/>
      </c>
      <c r="DM41" s="167" t="str">
        <f>IF(AND('Submission Template'!$C35="final",'Submission Template'!$Y35="yes",'Submission Template'!$AG35&lt;&gt;"yes"),$AH41,$DM40)</f>
        <v/>
      </c>
      <c r="DN41" s="211" t="str">
        <f>IF(AND('Submission Template'!$C35="final",'Submission Template'!$Y35="yes",'Submission Template'!$AG35&lt;&gt;"yes"),$AG41,$DN40)</f>
        <v/>
      </c>
      <c r="DO41" s="220" t="str">
        <f>IF(AND('Submission Template'!$C35="final",'Submission Template'!$AD35="yes",'Submission Template'!$AG35&lt;&gt;"yes"),$AR41,$DO40)</f>
        <v/>
      </c>
      <c r="DP41" s="221" t="str">
        <f>IF(AND('Submission Template'!$C35="final",'Submission Template'!$AD35="yes",'Submission Template'!$AG35&lt;&gt;"yes"),$AQ41,$DP40)</f>
        <v/>
      </c>
      <c r="DZ41" s="5"/>
      <c r="EA41" s="5"/>
    </row>
    <row r="42" spans="1:131" ht="15" x14ac:dyDescent="0.25">
      <c r="A42" s="9"/>
      <c r="B42" s="251" t="str">
        <f>IF('Submission Template'!$BA$36=1,$CA42,"")</f>
        <v/>
      </c>
      <c r="C42" s="252" t="str">
        <f t="shared" si="0"/>
        <v/>
      </c>
      <c r="D42" s="253" t="str">
        <f>IF('Submission Template'!$BA$36=1,IF(AND('Submission Template'!Y36="yes",'Submission Template'!AD36="yes",'Submission Template'!BW36&lt;&gt;"",'Submission Template'!BX36&lt;&gt;""),IF(AND('Submission Template'!$P$15="yes",$B42&gt;1),ROUND(AVERAGE(CM$41:CM42),2),ROUND(AVERAGE(CM$40:CM42),2)),""),"")</f>
        <v/>
      </c>
      <c r="E42" s="264" t="str">
        <f>IF('Submission Template'!$BA$36=1,IF($BI42&gt;1,IF(AND('Submission Template'!Y36&lt;&gt;"no",'Submission Template'!AD36&lt;&gt;"no",'Submission Template'!BW36&lt;&gt;"",'Submission Template'!BX36&lt;&gt;""), IF(AND('Submission Template'!$P$15="yes",$B42&gt;1), STDEV(CM$41:CM42),STDEV(CM$40:CM42)),""),""),"")</f>
        <v/>
      </c>
      <c r="F42" s="253" t="str">
        <f>IF('Submission Template'!$BA$36=1,IF(AND('Submission Template'!BW36&lt;&gt;"",'Submission Template'!BX36&lt;&gt;""),G41,""),"")</f>
        <v/>
      </c>
      <c r="G42" s="253" t="str">
        <f>IF(AND('Submission Template'!$BA$36=1,'Submission Template'!$C36&lt;&gt;""),IF(OR($BI42=1,$BI42=0),0,IF('Submission Template'!$C36="initial",$G41,IF(AND('Submission Template'!Y36="yes",'Submission Template'!AD36="yes"),MAX(($F42+CM42-('Submission Template'!$V$26+0.25*$E42)),0),$G41))),"")</f>
        <v/>
      </c>
      <c r="H42" s="253" t="str">
        <f>IF(G42&lt;&gt;"",IF(E42&lt;&gt;"",5*E42,H41),"")</f>
        <v/>
      </c>
      <c r="I42" s="255" t="str">
        <f>IF(G42&lt;&gt;"",IF(OR(B42&gt;=C42,I41=1),1,0),"")</f>
        <v/>
      </c>
      <c r="J42" s="255" t="str">
        <f>IF(G42&lt;&gt;"",IF(AND(AND(G41&gt;H41,G42&gt;H42),B41&lt;&gt;B42),1,IF(J41=1,1,0)),"")</f>
        <v/>
      </c>
      <c r="K42" s="256" t="str">
        <f>IF(G42&lt;&gt;"",IF($CG42=1,IF(AND(J42&lt;&gt;1,I42=1,D42&lt;='Submission Template'!$V$26),1,0),K41),"")</f>
        <v/>
      </c>
      <c r="L42" s="251" t="str">
        <f>IF('Submission Template'!$BB$36=1,$CB42,"")</f>
        <v/>
      </c>
      <c r="M42" s="252" t="str">
        <f t="shared" si="1"/>
        <v/>
      </c>
      <c r="N42" s="253" t="str">
        <f>IF('Submission Template'!$BB$36=1,IF(AND('Submission Template'!O36="yes",'Submission Template'!BU36&lt;&gt;""),IF(AND('Submission Template'!$P$15="yes",$L42&gt;1),ROUND(AVERAGE(CN$41:CN42),2),ROUND(AVERAGE(CN$40:CN42),2)),""),"")</f>
        <v/>
      </c>
      <c r="O42" s="253" t="str">
        <f>IF('Submission Template'!$BB$36=1,IF($BJ42&gt;1,IF(AND('Submission Template'!O36&lt;&gt;"no",'Submission Template'!BU36&lt;&gt;""),IF(AND('Submission Template'!$P$15="yes",$L42&gt;1),STDEV(CN$41:CN42),STDEV(CN$40:CN42)),""),""),"")</f>
        <v/>
      </c>
      <c r="P42" s="253" t="str">
        <f>IF('Submission Template'!$BB$36=1,IF('Submission Template'!BU36&lt;&gt;"",Q41,""),"")</f>
        <v/>
      </c>
      <c r="Q42" s="253" t="str">
        <f>IF(AND('Submission Template'!$BB$36=1,'Submission Template'!$C36&lt;&gt;""),IF(OR($BJ42=1,$BJ42=0),0,IF('Submission Template'!$C36="initial",$Q41,IF('Submission Template'!O36="yes",MAX(($P42+'Submission Template'!BU36-('Submission Template'!K$26+0.25*$O42)),0),$Q41))),"")</f>
        <v/>
      </c>
      <c r="R42" s="253" t="str">
        <f>IF(Q42&lt;&gt;"",IF(O42&lt;&gt;"",5*O42,R41),"")</f>
        <v/>
      </c>
      <c r="S42" s="255" t="str">
        <f>IF(Q42&lt;&gt;"",IF(OR(L42&gt;=$M42,S41=1),1,0),"")</f>
        <v/>
      </c>
      <c r="T42" s="255" t="str">
        <f>IF(Q42&lt;&gt;"",IF(AND(AND(Q41&gt;R41,Q42&gt;R42),L41&lt;&gt;L42),1,IF(T41=1,1,0)),"")</f>
        <v/>
      </c>
      <c r="U42" s="256" t="str">
        <f>IF(Q42&lt;&gt;"",IF($CH42=1,IF(AND(T42&lt;&gt;1,S42=1,N42&lt;='Submission Template'!K$26),1,0),U41),"")</f>
        <v/>
      </c>
      <c r="V42" s="257" t="str">
        <f>IF('Submission Template'!$BC$34=1,$CC42,"")</f>
        <v/>
      </c>
      <c r="W42" s="258" t="str">
        <f t="shared" si="2"/>
        <v/>
      </c>
      <c r="X42" s="259" t="str">
        <f>IF('Submission Template'!$BC$34=1,IF(AND('Submission Template'!T36="yes",'Submission Template'!BV36&lt;&gt;""),IF(AND('Submission Template'!$P$15="yes",$V42&gt;1),ROUND(AVERAGE(CO$41:CO42),2),ROUND(AVERAGE(CO$40:CO42),2)),""),"")</f>
        <v/>
      </c>
      <c r="Y42" s="259" t="str">
        <f>IF('Submission Template'!$BC$34=1,IF($BK42&gt;1,IF(AND('Submission Template'!T36&lt;&gt;"no",'Submission Template'!BV36&lt;&gt;""), IF(AND('Submission Template'!$P$15="yes",$V42&gt;1), STDEV(CO$41:CO42),STDEV(CO$40:CO42)),""),""),"")</f>
        <v/>
      </c>
      <c r="Z42" s="259" t="str">
        <f>IF('Submission Template'!$BC$34=1,IF('Submission Template'!BV36&lt;&gt;"",AA41,""),"")</f>
        <v/>
      </c>
      <c r="AA42" s="259" t="str">
        <f>IF(AND('Submission Template'!$BC$34=1,'Submission Template'!$C36&lt;&gt;""),IF(OR($BK42=1,$BK42=0),0,IF('Submission Template'!$C36="initial",$AA41,IF('Submission Template'!T36="yes",MAX(($Z42+'Submission Template'!BV36-('Submission Template'!P$26+0.25*$Y42)),0),$AA41))),"")</f>
        <v/>
      </c>
      <c r="AB42" s="259" t="str">
        <f t="shared" si="6"/>
        <v/>
      </c>
      <c r="AC42" s="255" t="str">
        <f t="shared" si="7"/>
        <v/>
      </c>
      <c r="AD42" s="255" t="str">
        <f t="shared" si="8"/>
        <v/>
      </c>
      <c r="AE42" s="256" t="str">
        <f>IF(AA42&lt;&gt;"",IF($CI42=1,IF(AND(AD42&lt;&gt;1,AC42=1,X42&lt;='Submission Template'!P$26),1,0),AE41),"")</f>
        <v/>
      </c>
      <c r="AF42" s="257" t="str">
        <f>IF('Submission Template'!$BA$34=1,$CD42,"")</f>
        <v/>
      </c>
      <c r="AG42" s="258" t="str">
        <f t="shared" si="3"/>
        <v/>
      </c>
      <c r="AH42" s="260" t="str">
        <f>IF('Submission Template'!$BA$34=1,IF(AND('Submission Template'!Y36="yes",'Submission Template'!BW36&lt;&gt;""),IF(AND('Submission Template'!$P$15="yes",AF42&gt;1),ROUND(AVERAGE(CP$41:CP42),2),ROUND(AVERAGE(CP$40:CP42),2)),""),"")</f>
        <v/>
      </c>
      <c r="AI42" s="260" t="str">
        <f>IF('Submission Template'!$BA$34=1,IF($BL42&gt;1,IF(AND('Submission Template'!Y36&lt;&gt;"no",'Submission Template'!BW36&lt;&gt;""), IF(AND('Submission Template'!$P$15="yes",$AF42&gt;1), STDEV(CP$41:CP42),STDEV(CP$40:CP42)),""),""),"")</f>
        <v/>
      </c>
      <c r="AJ42" s="260" t="str">
        <f>IF('Submission Template'!$BA$34=1,IF('Submission Template'!BW36&lt;&gt;"",AK41,""),"")</f>
        <v/>
      </c>
      <c r="AK42" s="260" t="str">
        <f>IF(AND('Submission Template'!$BA$34=1,'Submission Template'!$C36&lt;&gt;""),IF(OR($BL42=1,$BL42=0),0,IF('Submission Template'!$C36="initial",$AK41,IF('Submission Template'!Y36="yes",MAX(($AJ42+'Submission Template'!BW36-('Submission Template'!U$26+0.25*$AI42)),0),$AK41))),"")</f>
        <v/>
      </c>
      <c r="AL42" s="260" t="str">
        <f t="shared" si="9"/>
        <v/>
      </c>
      <c r="AM42" s="255" t="str">
        <f t="shared" si="10"/>
        <v/>
      </c>
      <c r="AN42" s="255" t="str">
        <f t="shared" si="11"/>
        <v/>
      </c>
      <c r="AO42" s="256" t="str">
        <f>IF(AK42&lt;&gt;"",IF($CJ42=1,IF(AND(AN42&lt;&gt;1,AM42=1,AH42&lt;='Submission Template'!U$26),1,0),AO41),"")</f>
        <v/>
      </c>
      <c r="AP42" s="257" t="str">
        <f>IF('Submission Template'!$BB$34=1,$CE42,"")</f>
        <v/>
      </c>
      <c r="AQ42" s="258" t="str">
        <f t="shared" si="4"/>
        <v/>
      </c>
      <c r="AR42" s="261" t="str">
        <f>IF('Submission Template'!$BB$34=1,IF(AND('Submission Template'!AD36="yes",'Submission Template'!BX36&lt;&gt;""),IF(AND('Submission Template'!$P$15="yes",AP42&gt;1),ROUND(AVERAGE(CQ$41:CQ42),2),ROUND(AVERAGE(CQ$40:CQ42),2)),""),"")</f>
        <v/>
      </c>
      <c r="AS42" s="261" t="str">
        <f>IF('Submission Template'!$BB$34=1,IF($BM42&gt;1,IF(AND('Submission Template'!AD36&lt;&gt;"no",'Submission Template'!BX36&lt;&gt;""), IF(AND('Submission Template'!$P$15="yes",$AP42&gt;1), STDEV(CQ$41:CQ42),STDEV(CQ$40:CQ42)),""),""),"")</f>
        <v/>
      </c>
      <c r="AT42" s="261" t="str">
        <f>IF('Submission Template'!$BB$34=1,IF('Submission Template'!BX36&lt;&gt;"",AU41,""),"")</f>
        <v/>
      </c>
      <c r="AU42" s="261" t="str">
        <f>IF(AND('Submission Template'!$BB$34=1,'Submission Template'!$C36&lt;&gt;""),IF(OR($BM42=1,$BM42=0),0,IF('Submission Template'!$C36="initial",$AU41,IF('Submission Template'!AD36="yes",MAX(($AT42+'Submission Template'!BX36-('Submission Template'!Z$26+0.25*$AS42)),0),$AU41))),"")</f>
        <v/>
      </c>
      <c r="AV42" s="261" t="str">
        <f t="shared" si="12"/>
        <v/>
      </c>
      <c r="AW42" s="255" t="str">
        <f t="shared" si="13"/>
        <v/>
      </c>
      <c r="AX42" s="255" t="str">
        <f t="shared" si="14"/>
        <v/>
      </c>
      <c r="AY42" s="256" t="str">
        <f>IF(AU42&lt;&gt;"",IF($CK42=1,IF(AND(AX42&lt;&gt;1,AW42=1,AR42&lt;='Submission Template'!Z$26),1,0),AY41),"")</f>
        <v/>
      </c>
      <c r="AZ42" s="246"/>
      <c r="BA42" s="262" t="str">
        <f>IF(AND(OR('Submission Template'!BK36="yes",'Submission Template'!O36="yes"),'Submission Template'!AG36="yes"),"Test cannot be invalid AND included in CumSum",IF(OR(AND($Q42&gt;$R42,$N42&lt;&gt;""),AND($G42&gt;H42,$D42&lt;&gt;"")),"Warning:  CumSum statistic exceeds the Action Limit.",""))</f>
        <v/>
      </c>
      <c r="BB42" s="244"/>
      <c r="BC42" s="244"/>
      <c r="BD42" s="244"/>
      <c r="BE42" s="245"/>
      <c r="BF42" s="141"/>
      <c r="BG42" s="5"/>
      <c r="BH42" s="5"/>
      <c r="BI42" s="167" t="str">
        <f t="shared" ref="BI42:BI73" si="21">IF(AND($BR$24=1,CA43=2),2,CA42)</f>
        <v/>
      </c>
      <c r="BJ42" s="211" t="str">
        <f t="shared" ref="BJ42:BK73" si="22">IF(AND($BR$24=1,CB43=2),2,CB42)</f>
        <v/>
      </c>
      <c r="BK42" s="211" t="str">
        <f t="shared" si="22"/>
        <v/>
      </c>
      <c r="BL42" s="211" t="str">
        <f>IF(AND($BR$24=1,CD43=2),2,CD42)</f>
        <v/>
      </c>
      <c r="BM42" s="211" t="str">
        <f>IF(AND($BR$24=1,CE43=2),2,CE42)</f>
        <v/>
      </c>
      <c r="BN42" s="20"/>
      <c r="BO42" s="307">
        <f>IF(AND('Submission Template'!BW36&lt;&gt;"",'Submission Template'!BX36&lt;&gt;"",'Submission Template'!V$26&lt;&gt;"",'Submission Template'!Y36&lt;&gt;"",'Submission Template'!AD36&lt;&gt;"",$BK$31="yes"),1,0)</f>
        <v>0</v>
      </c>
      <c r="BP42" s="193">
        <f>IF(AND('Submission Template'!BU36&lt;&gt;"",'Submission Template'!K$26&lt;&gt;"",'Submission Template'!O36&lt;&gt;""),1,0)</f>
        <v>0</v>
      </c>
      <c r="BQ42" s="193">
        <f>IF(AND('Submission Template'!BV36&lt;&gt;"",'Submission Template'!P$26&lt;&gt;"",'Submission Template'!T36&lt;&gt;""),1,0)</f>
        <v>0</v>
      </c>
      <c r="BR42" s="193">
        <f>IF(AND('Submission Template'!BW36&lt;&gt;"",'Submission Template'!U$26&lt;&gt;"",'Submission Template'!Y36&lt;&gt;""),1,0)</f>
        <v>0</v>
      </c>
      <c r="BS42" s="194">
        <f>IF(AND('Submission Template'!BX36&lt;&gt;"",'Submission Template'!Z$26&lt;&gt;"",'Submission Template'!AD36&lt;&gt;""),1,0)</f>
        <v>0</v>
      </c>
      <c r="BT42" s="22"/>
      <c r="BU42" s="199" t="str">
        <f t="shared" si="15"/>
        <v/>
      </c>
      <c r="BV42" s="192" t="str">
        <f t="shared" si="16"/>
        <v/>
      </c>
      <c r="BW42" s="192" t="str">
        <f t="shared" si="17"/>
        <v/>
      </c>
      <c r="BX42" s="193" t="str">
        <f t="shared" si="18"/>
        <v/>
      </c>
      <c r="BY42" s="194" t="str">
        <f t="shared" si="19"/>
        <v/>
      </c>
      <c r="BZ42" s="22"/>
      <c r="CA42" s="192" t="str">
        <f>IF(AND($BK$31="Yes",'Submission Template'!$C36&lt;&gt;""),IF(AND('Submission Template'!BW36&lt;&gt;"",'Submission Template'!BX36&lt;&gt;""),IF(AND('Submission Template'!Y36="yes",'Submission Template'!AD36="yes"),CA41+1-$CB$21,CA41-$CB$21),CA41-$CB$21),"")</f>
        <v/>
      </c>
      <c r="CB42" s="193" t="str">
        <f>IF('Submission Template'!$C36&lt;&gt;"",IF('Submission Template'!BU36&lt;&gt;"",IF('Submission Template'!O36="yes",CB41+1-$CB$21,CB41-$CB$21),CB41-$CB$21),"")</f>
        <v/>
      </c>
      <c r="CC42" s="193" t="str">
        <f>IF('Submission Template'!$C36&lt;&gt;"",IF('Submission Template'!BV36&lt;&gt;"",IF('Submission Template'!T36="yes",CC41+1-$CB$21,CC41-$CB$21),CC41-$CB$21),"")</f>
        <v/>
      </c>
      <c r="CD42" s="193" t="str">
        <f>IF('Submission Template'!$C36&lt;&gt;"",IF('Submission Template'!BW36&lt;&gt;"",IF('Submission Template'!Y36="yes",CD41+1-$CB$21,CD41-$CB$21),CD41-$CB$21),"")</f>
        <v/>
      </c>
      <c r="CE42" s="194" t="str">
        <f>IF('Submission Template'!$C36&lt;&gt;"",IF('Submission Template'!BX36&lt;&gt;"",IF('Submission Template'!AD36="yes",CE41+1-$CB$21,CE41-$CB$21),CE41-$CB$21),"")</f>
        <v/>
      </c>
      <c r="CF42" s="22"/>
      <c r="CG42" s="192" t="str">
        <f>IF(AND($BK$31="Yes",'Submission Template'!BW36&lt;&gt;"",'Submission Template'!BX36&lt;&gt;""),IF(AND('Submission Template'!Y36="yes",'Submission Template'!AD36="yes"),1,0),"")</f>
        <v/>
      </c>
      <c r="CH42" s="193" t="str">
        <f>IF('Submission Template'!BU36&lt;&gt;"",IF('Submission Template'!O36="yes",1,0),"")</f>
        <v/>
      </c>
      <c r="CI42" s="193" t="str">
        <f>IF('Submission Template'!BV36&lt;&gt;"",IF('Submission Template'!T36="yes",1,0),"")</f>
        <v/>
      </c>
      <c r="CJ42" s="193" t="str">
        <f>IF('Submission Template'!BW36&lt;&gt;"",IF('Submission Template'!Y36="yes",1,0),"")</f>
        <v/>
      </c>
      <c r="CK42" s="194" t="str">
        <f>IF('Submission Template'!BX36&lt;&gt;"",IF('Submission Template'!AD36="yes",1,0),"")</f>
        <v/>
      </c>
      <c r="CL42" s="22"/>
      <c r="CM42" s="192" t="str">
        <f>IF(AND($BK$31="Yes",'Submission Template'!Y36="yes",'Submission Template'!AD36="yes",'Submission Template'!BW36&lt;&gt;"",'Submission Template'!BX36&lt;&gt;""),'Submission Template'!BW36+'Submission Template'!BX36,"")</f>
        <v/>
      </c>
      <c r="CN42" s="193" t="str">
        <f>IF(AND('Submission Template'!O36="yes",'Submission Template'!BU36&lt;&gt;""),'Submission Template'!BU36,"")</f>
        <v/>
      </c>
      <c r="CO42" s="193" t="str">
        <f>IF(AND('Submission Template'!T36="yes",'Submission Template'!BV36&lt;&gt;""),'Submission Template'!BV36,"")</f>
        <v/>
      </c>
      <c r="CP42" s="193" t="str">
        <f>IF(AND('Submission Template'!Y36="yes",'Submission Template'!BW36&lt;&gt;""),'Submission Template'!BW36,"")</f>
        <v/>
      </c>
      <c r="CQ42" s="194" t="str">
        <f>IF(AND('Submission Template'!AD36="yes",'Submission Template'!BX36&lt;&gt;""),'Submission Template'!BX36,"")</f>
        <v/>
      </c>
      <c r="CR42" s="22"/>
      <c r="CS42" s="22"/>
      <c r="CT42" s="22">
        <f t="shared" ref="CT42:CT70" si="23">CT41+1</f>
        <v>2</v>
      </c>
      <c r="CU42" s="24">
        <v>6.31</v>
      </c>
      <c r="CV42" s="22"/>
      <c r="CW42" s="35" t="str">
        <f>IF('Submission Template'!$BA$36=1,IF(AND('Submission Template'!Y36="yes",'Submission Template'!AD36="yes",$BI42&gt;1,'Submission Template'!BW36&lt;&gt;"",'Submission Template'!BX36&lt;&gt;""),IF($D42&lt;&gt;'Submission Template'!V$26,ROUND((($BU42*$E42)/($D42-'Submission Template'!V$26))^2+1,1),31),""),"")</f>
        <v/>
      </c>
      <c r="CX42" s="35" t="str">
        <f>IF('Submission Template'!$BB$36=1,IF(AND('Submission Template'!O36="yes",$BJ42&gt;1,'Submission Template'!BU36&lt;&gt;""),IF($N42&lt;&gt;'Submission Template'!K$26,ROUND((($BV42*$O42)/($N42-'Submission Template'!K$26))^2+1,1),31),""),"")</f>
        <v/>
      </c>
      <c r="CY42" s="35" t="str">
        <f>IF('Submission Template'!$BC$34=1,IF(AND('Submission Template'!T36="yes",$BK42&gt;1,'Submission Template'!BV36&lt;&gt;""),IF($X42&lt;&gt;'Submission Template'!P$26,ROUND((($BW42*$Y42)/($X42-'Submission Template'!P$26))^2+1,1),31),""),"")</f>
        <v/>
      </c>
      <c r="CZ42" s="35" t="str">
        <f>IF('Submission Template'!$BA$34=1,IF(AND('Submission Template'!Y36="yes",$BL42&gt;1,'Submission Template'!BW36&lt;&gt;""),IF($AH42&lt;&gt;'Submission Template'!U$26,ROUND((($BX42*$AI42)/($AH42-'Submission Template'!U$26))^2+1,1),31),""),"")</f>
        <v/>
      </c>
      <c r="DA42" s="35" t="str">
        <f>IF('Submission Template'!$BB$34=1,IF(AND('Submission Template'!AD36="yes",$BM42&gt;1,'Submission Template'!BX36&lt;&gt;""),IF($AR42&lt;&gt;'Submission Template'!Z$26,ROUND((($BY42*$AS42)/($AR42-'Submission Template'!Z$26))^2+1,1),31),""),"")</f>
        <v/>
      </c>
      <c r="DB42" s="48">
        <f t="shared" si="20"/>
        <v>5</v>
      </c>
      <c r="DC42" s="5"/>
      <c r="DD42" s="5"/>
      <c r="DE42" s="5"/>
      <c r="DF42" s="175">
        <f>IF(AND('Submission Template'!C36="final",'Submission Template'!AG36="yes"),1,0)</f>
        <v>0</v>
      </c>
      <c r="DG42" s="175" t="str">
        <f>IF(AND('Submission Template'!$C36="final",'Submission Template'!$Y36="yes",'Submission Template'!$AD36="yes",'Submission Template'!$AG36&lt;&gt;"yes"),$D42,$DG41)</f>
        <v/>
      </c>
      <c r="DH42" s="175" t="str">
        <f>IF(AND('Submission Template'!$C36="final",'Submission Template'!$Y36="yes",'Submission Template'!$AD36="yes",'Submission Template'!$AG36&lt;&gt;"yes"),$C42,$DH41)</f>
        <v/>
      </c>
      <c r="DI42" s="175" t="str">
        <f>IF(AND('Submission Template'!$C36="final",'Submission Template'!$O36="yes",'Submission Template'!$AG36&lt;&gt;"yes"),$N42,$DI41)</f>
        <v/>
      </c>
      <c r="DJ42" s="175" t="str">
        <f>IF(AND('Submission Template'!$C36="final",'Submission Template'!$O36="yes",'Submission Template'!$AG36&lt;&gt;"yes"),$M42,$DJ41)</f>
        <v/>
      </c>
      <c r="DK42" s="167" t="str">
        <f>IF(AND('Submission Template'!$C36="final",'Submission Template'!$T36="yes",'Submission Template'!$AG36&lt;&gt;"yes"),$X42,$DK41)</f>
        <v/>
      </c>
      <c r="DL42" s="168" t="str">
        <f>IF(AND('Submission Template'!$C36="final",'Submission Template'!$T36="yes",'Submission Template'!$AG36&lt;&gt;"yes"),$W42,$DL41)</f>
        <v/>
      </c>
      <c r="DM42" s="167" t="str">
        <f>IF(AND('Submission Template'!$C36="final",'Submission Template'!$Y36="yes",'Submission Template'!$AG36&lt;&gt;"yes"),$AH42,$DM41)</f>
        <v/>
      </c>
      <c r="DN42" s="211" t="str">
        <f>IF(AND('Submission Template'!$C36="final",'Submission Template'!$Y36="yes",'Submission Template'!$AG36&lt;&gt;"yes"),$AG42,$DN41)</f>
        <v/>
      </c>
      <c r="DO42" s="220" t="str">
        <f>IF(AND('Submission Template'!$C36="final",'Submission Template'!$AD36="yes",'Submission Template'!$AG36&lt;&gt;"yes"),$AR42,$DO41)</f>
        <v/>
      </c>
      <c r="DP42" s="221" t="str">
        <f>IF(AND('Submission Template'!$C36="final",'Submission Template'!$AD36="yes",'Submission Template'!$AG36&lt;&gt;"yes"),$AQ42,$DP41)</f>
        <v/>
      </c>
      <c r="DZ42" s="5"/>
      <c r="EA42" s="5"/>
    </row>
    <row r="43" spans="1:131" ht="15" x14ac:dyDescent="0.25">
      <c r="A43" s="9"/>
      <c r="B43" s="251" t="str">
        <f>IF('Submission Template'!$BA$36=1,$CA43,"")</f>
        <v/>
      </c>
      <c r="C43" s="252" t="str">
        <f t="shared" si="0"/>
        <v/>
      </c>
      <c r="D43" s="253" t="str">
        <f>IF('Submission Template'!$BA$36=1,IF(AND('Submission Template'!Y37="yes",'Submission Template'!AD37="yes",'Submission Template'!BW37&lt;&gt;"",'Submission Template'!BX37&lt;&gt;""),IF(AND('Submission Template'!$P$15="yes",$B43&gt;1),ROUND(AVERAGE(CM$41:CM43),2),ROUND(AVERAGE(CM$40:CM43),2)),""),"")</f>
        <v/>
      </c>
      <c r="E43" s="264" t="str">
        <f>IF('Submission Template'!$BA$36=1,IF($BI43&gt;1,IF(AND('Submission Template'!Y37&lt;&gt;"no",'Submission Template'!AD37&lt;&gt;"no",'Submission Template'!BW37&lt;&gt;"",'Submission Template'!BX37&lt;&gt;""), IF(AND('Submission Template'!$P$15="yes",$B43&gt;1), STDEV(CM$41:CM43),STDEV(CM$40:CM43)),""),""),"")</f>
        <v/>
      </c>
      <c r="F43" s="253" t="str">
        <f>IF('Submission Template'!$BA$36=1,IF(AND('Submission Template'!BW37&lt;&gt;"",'Submission Template'!BX37&lt;&gt;""),G42,""),"")</f>
        <v/>
      </c>
      <c r="G43" s="253" t="str">
        <f>IF(AND('Submission Template'!$BA$36=1,'Submission Template'!$C37&lt;&gt;""),IF(OR($BI43=1,$BI43=0),0,IF('Submission Template'!$C37="initial",$G42,IF(AND('Submission Template'!Y37="yes",'Submission Template'!AD37="yes"),MAX(($F43+CM43-('Submission Template'!$V$26+0.25*$E43)),0),$G42))),"")</f>
        <v/>
      </c>
      <c r="H43" s="253" t="str">
        <f>IF(G43&lt;&gt;"",IF(E43&lt;&gt;"",5*E43,H42),"")</f>
        <v/>
      </c>
      <c r="I43" s="255" t="str">
        <f>IF(G43&lt;&gt;"",IF(OR(B43&gt;=C43,I42=1),1,0),"")</f>
        <v/>
      </c>
      <c r="J43" s="255" t="str">
        <f>IF(G43&lt;&gt;"",IF(AND(AND(G42&gt;H42,G43&gt;H43),B42&lt;&gt;B43),1,IF(J42=1,1,0)),"")</f>
        <v/>
      </c>
      <c r="K43" s="256" t="str">
        <f>IF(G43&lt;&gt;"",IF($CG43=1,IF(AND(J43&lt;&gt;1,I43=1,D43&lt;='Submission Template'!$V$26),1,0),K42),"")</f>
        <v/>
      </c>
      <c r="L43" s="251" t="str">
        <f>IF('Submission Template'!$BB$36=1,$CB43,"")</f>
        <v/>
      </c>
      <c r="M43" s="252" t="str">
        <f t="shared" si="1"/>
        <v/>
      </c>
      <c r="N43" s="253" t="str">
        <f>IF('Submission Template'!$BB$36=1,IF(AND('Submission Template'!O37="yes",'Submission Template'!BU37&lt;&gt;""),IF(AND('Submission Template'!$P$15="yes",$L43&gt;1),ROUND(AVERAGE(CN$41:CN43),2),ROUND(AVERAGE(CN$40:CN43),2)),""),"")</f>
        <v/>
      </c>
      <c r="O43" s="253" t="str">
        <f>IF('Submission Template'!$BB$36=1,IF($BJ43&gt;1,IF(AND('Submission Template'!O37&lt;&gt;"no",'Submission Template'!BU37&lt;&gt;""),IF(AND('Submission Template'!$P$15="yes",$L43&gt;1),STDEV(CN$41:CN43),STDEV(CN$40:CN43)),""),""),"")</f>
        <v/>
      </c>
      <c r="P43" s="253" t="str">
        <f>IF('Submission Template'!$BB$36=1,IF('Submission Template'!BU37&lt;&gt;"",Q42,""),"")</f>
        <v/>
      </c>
      <c r="Q43" s="253" t="str">
        <f>IF(AND('Submission Template'!$BB$36=1,'Submission Template'!$C37&lt;&gt;""),IF(OR($BJ43=1,$BJ43=0),0,IF('Submission Template'!$C37="initial",$Q42,IF('Submission Template'!O37="yes",MAX(($P43+'Submission Template'!BU37-('Submission Template'!K$26+0.25*$O43)),0),$Q42))),"")</f>
        <v/>
      </c>
      <c r="R43" s="253" t="str">
        <f>IF(Q43&lt;&gt;"",IF(O43&lt;&gt;"",5*O43,R42),"")</f>
        <v/>
      </c>
      <c r="S43" s="255" t="str">
        <f>IF(Q43&lt;&gt;"",IF(OR(L43&gt;=$M43,S42=1),1,0),"")</f>
        <v/>
      </c>
      <c r="T43" s="255" t="str">
        <f>IF(Q43&lt;&gt;"",IF(AND(AND(Q42&gt;R42,Q43&gt;R43),L42&lt;&gt;L43),1,IF(T42=1,1,0)),"")</f>
        <v/>
      </c>
      <c r="U43" s="256" t="str">
        <f>IF(Q43&lt;&gt;"",IF($CH43=1,IF(AND(T43&lt;&gt;1,S43=1,N43&lt;='Submission Template'!K$26),1,0),U42),"")</f>
        <v/>
      </c>
      <c r="V43" s="257" t="str">
        <f>IF('Submission Template'!$BC$34=1,$CC43,"")</f>
        <v/>
      </c>
      <c r="W43" s="258" t="str">
        <f t="shared" si="2"/>
        <v/>
      </c>
      <c r="X43" s="259" t="str">
        <f>IF('Submission Template'!$BC$34=1,IF(AND('Submission Template'!T37="yes",'Submission Template'!BV37&lt;&gt;""),IF(AND('Submission Template'!$P$15="yes",$V43&gt;1),ROUND(AVERAGE(CO$41:CO43),2),ROUND(AVERAGE(CO$40:CO43),2)),""),"")</f>
        <v/>
      </c>
      <c r="Y43" s="259" t="str">
        <f>IF('Submission Template'!$BC$34=1,IF($BK43&gt;1,IF(AND('Submission Template'!T37&lt;&gt;"no",'Submission Template'!BV37&lt;&gt;""), IF(AND('Submission Template'!$P$15="yes",$V43&gt;1), STDEV(CO$41:CO43),STDEV(CO$40:CO43)),""),""),"")</f>
        <v/>
      </c>
      <c r="Z43" s="259" t="str">
        <f>IF('Submission Template'!$BC$34=1,IF('Submission Template'!BV37&lt;&gt;"",AA42,""),"")</f>
        <v/>
      </c>
      <c r="AA43" s="259" t="str">
        <f>IF(AND('Submission Template'!$BC$34=1,'Submission Template'!$C37&lt;&gt;""),IF(OR($BK43=1,$BK43=0),0,IF('Submission Template'!$C37="initial",$AA42,IF('Submission Template'!T37="yes",MAX(($Z43+'Submission Template'!BV37-('Submission Template'!P$26+0.25*$Y43)),0),$AA42))),"")</f>
        <v/>
      </c>
      <c r="AB43" s="259" t="str">
        <f t="shared" si="6"/>
        <v/>
      </c>
      <c r="AC43" s="255" t="str">
        <f t="shared" si="7"/>
        <v/>
      </c>
      <c r="AD43" s="255" t="str">
        <f t="shared" si="8"/>
        <v/>
      </c>
      <c r="AE43" s="256" t="str">
        <f>IF(AA43&lt;&gt;"",IF($CI43=1,IF(AND(AD43&lt;&gt;1,AC43=1,X43&lt;='Submission Template'!P$26),1,0),AE42),"")</f>
        <v/>
      </c>
      <c r="AF43" s="257" t="str">
        <f>IF('Submission Template'!$BA$34=1,$CD43,"")</f>
        <v/>
      </c>
      <c r="AG43" s="258" t="str">
        <f t="shared" si="3"/>
        <v/>
      </c>
      <c r="AH43" s="260" t="str">
        <f>IF('Submission Template'!$BA$34=1,IF(AND('Submission Template'!Y37="yes",'Submission Template'!BW37&lt;&gt;""),IF(AND('Submission Template'!$P$15="yes",AF43&gt;1),ROUND(AVERAGE(CP$41:CP43),2),ROUND(AVERAGE(CP$40:CP43),2)),""),"")</f>
        <v/>
      </c>
      <c r="AI43" s="260" t="str">
        <f>IF('Submission Template'!$BA$34=1,IF($BL43&gt;1,IF(AND('Submission Template'!Y37&lt;&gt;"no",'Submission Template'!BW37&lt;&gt;""), IF(AND('Submission Template'!$P$15="yes",$AF43&gt;1), STDEV(CP$41:CP43),STDEV(CP$40:CP43)),""),""),"")</f>
        <v/>
      </c>
      <c r="AJ43" s="260" t="str">
        <f>IF('Submission Template'!$BA$34=1,IF('Submission Template'!BW37&lt;&gt;"",AK42,""),"")</f>
        <v/>
      </c>
      <c r="AK43" s="260" t="str">
        <f>IF(AND('Submission Template'!$BA$34=1,'Submission Template'!$C37&lt;&gt;""),IF(OR($BL43=1,$BL43=0),0,IF('Submission Template'!$C37="initial",$AK42,IF('Submission Template'!Y37="yes",MAX(($AJ43+'Submission Template'!BW37-('Submission Template'!U$26+0.25*$AI43)),0),$AK42))),"")</f>
        <v/>
      </c>
      <c r="AL43" s="260" t="str">
        <f t="shared" si="9"/>
        <v/>
      </c>
      <c r="AM43" s="255" t="str">
        <f t="shared" si="10"/>
        <v/>
      </c>
      <c r="AN43" s="255" t="str">
        <f t="shared" si="11"/>
        <v/>
      </c>
      <c r="AO43" s="256" t="str">
        <f>IF(AK43&lt;&gt;"",IF($CJ43=1,IF(AND(AN43&lt;&gt;1,AM43=1,AH43&lt;='Submission Template'!U$26),1,0),AO42),"")</f>
        <v/>
      </c>
      <c r="AP43" s="257" t="str">
        <f>IF('Submission Template'!$BB$34=1,$CE43,"")</f>
        <v/>
      </c>
      <c r="AQ43" s="258" t="str">
        <f t="shared" si="4"/>
        <v/>
      </c>
      <c r="AR43" s="261" t="str">
        <f>IF('Submission Template'!$BB$34=1,IF(AND('Submission Template'!AD37="yes",'Submission Template'!BX37&lt;&gt;""),ROUND(AVERAGE(CQ$40:CQ43),2),""),"")</f>
        <v/>
      </c>
      <c r="AS43" s="261" t="str">
        <f>IF('Submission Template'!$BB$34=1,IF($BM43&gt;1,IF(AND('Submission Template'!AD37&lt;&gt;"no",'Submission Template'!BX37&lt;&gt;""), IF(AND('Submission Template'!$P$15="yes",$AP43&gt;1), STDEV(CQ$41:CQ43),STDEV(CQ$40:CQ43)),""),""),"")</f>
        <v/>
      </c>
      <c r="AT43" s="261" t="str">
        <f>IF('Submission Template'!$BB$34=1,IF('Submission Template'!BX37&lt;&gt;"",AU42,""),"")</f>
        <v/>
      </c>
      <c r="AU43" s="261" t="str">
        <f>IF(AND('Submission Template'!$BB$34=1,'Submission Template'!$C37&lt;&gt;""),IF(OR($BM43=1,$BM43=0),0,IF('Submission Template'!$C37="initial",$AU42,IF('Submission Template'!AD37="yes",MAX(($AT43+'Submission Template'!BX37-('Submission Template'!Z$26+0.25*$AS43)),0),$AU42))),"")</f>
        <v/>
      </c>
      <c r="AV43" s="261" t="str">
        <f t="shared" si="12"/>
        <v/>
      </c>
      <c r="AW43" s="255" t="str">
        <f t="shared" si="13"/>
        <v/>
      </c>
      <c r="AX43" s="255" t="str">
        <f t="shared" si="14"/>
        <v/>
      </c>
      <c r="AY43" s="256" t="str">
        <f>IF(AU43&lt;&gt;"",IF($CK43=1,IF(AND(AX43&lt;&gt;1,AW43=1,AR43&lt;='Submission Template'!Z$26),1,0),AY42),"")</f>
        <v/>
      </c>
      <c r="AZ43" s="246"/>
      <c r="BA43" s="262" t="str">
        <f>IF(AND(OR('Submission Template'!BK37="yes",'Submission Template'!O37="yes"),'Submission Template'!AG37="yes"),"Test cannot be invalid AND included in CumSum",IF(OR(AND($Q43&gt;$R43,$N43&lt;&gt;""),AND($G43&gt;H43,$D43&lt;&gt;"")),"Warning:  CumSum statistic exceeds the Action Limit.",""))</f>
        <v/>
      </c>
      <c r="BB43" s="244"/>
      <c r="BC43" s="244"/>
      <c r="BD43" s="244"/>
      <c r="BE43" s="245"/>
      <c r="BF43" s="141"/>
      <c r="BG43" s="5"/>
      <c r="BH43" s="5"/>
      <c r="BI43" s="167" t="str">
        <f t="shared" si="21"/>
        <v/>
      </c>
      <c r="BJ43" s="211" t="str">
        <f t="shared" si="22"/>
        <v/>
      </c>
      <c r="BK43" s="167" t="str">
        <f t="shared" ref="BK43:BK106" si="24">IF(AND($BR$24=1,CC44=2),2,CC43)</f>
        <v/>
      </c>
      <c r="BL43" s="211" t="str">
        <f t="shared" ref="BL43:BL106" si="25">IF(AND($BR$24=1,CD44=2),2,CD43)</f>
        <v/>
      </c>
      <c r="BM43" s="168" t="str">
        <f t="shared" ref="BM43:BM106" si="26">IF(AND($BR$24=1,CE44=2),2,CE43)</f>
        <v/>
      </c>
      <c r="BN43" s="20"/>
      <c r="BO43" s="307">
        <f>IF(AND('Submission Template'!BW37&lt;&gt;"",'Submission Template'!BX37&lt;&gt;"",'Submission Template'!V$26&lt;&gt;"",'Submission Template'!Y37&lt;&gt;"",'Submission Template'!AD37&lt;&gt;"",$BK$31="yes"),1,0)</f>
        <v>0</v>
      </c>
      <c r="BP43" s="193">
        <f>IF(AND('Submission Template'!BU37&lt;&gt;"",'Submission Template'!K$26&lt;&gt;"",'Submission Template'!O37&lt;&gt;""),1,0)</f>
        <v>0</v>
      </c>
      <c r="BQ43" s="193">
        <f>IF(AND('Submission Template'!BV37&lt;&gt;"",'Submission Template'!P$26&lt;&gt;"",'Submission Template'!T37&lt;&gt;""),1,0)</f>
        <v>0</v>
      </c>
      <c r="BR43" s="193">
        <f>IF(AND('Submission Template'!BW37&lt;&gt;"",'Submission Template'!U$26&lt;&gt;"",'Submission Template'!Y37&lt;&gt;""),1,0)</f>
        <v>0</v>
      </c>
      <c r="BS43" s="194">
        <f>IF(AND('Submission Template'!BX37&lt;&gt;"",'Submission Template'!Z$26&lt;&gt;"",'Submission Template'!AD37&lt;&gt;""),1,0)</f>
        <v>0</v>
      </c>
      <c r="BT43" s="22"/>
      <c r="BU43" s="199" t="str">
        <f t="shared" si="15"/>
        <v/>
      </c>
      <c r="BV43" s="192" t="str">
        <f t="shared" si="16"/>
        <v/>
      </c>
      <c r="BW43" s="192" t="str">
        <f t="shared" si="17"/>
        <v/>
      </c>
      <c r="BX43" s="193" t="str">
        <f t="shared" si="18"/>
        <v/>
      </c>
      <c r="BY43" s="194" t="str">
        <f t="shared" si="19"/>
        <v/>
      </c>
      <c r="BZ43" s="22"/>
      <c r="CA43" s="192" t="str">
        <f>IF(AND($BK$31="Yes",'Submission Template'!$C37&lt;&gt;""),IF(AND('Submission Template'!BW37&lt;&gt;"",'Submission Template'!BX37&lt;&gt;""),IF(AND('Submission Template'!Y37="yes",'Submission Template'!AD37="yes"),CA42+1,CA42),CA42),"")</f>
        <v/>
      </c>
      <c r="CB43" s="193" t="str">
        <f>IF('Submission Template'!$C37&lt;&gt;"",IF('Submission Template'!BU37&lt;&gt;"",IF('Submission Template'!O37="yes",CB42+1,CB42),CB42),"")</f>
        <v/>
      </c>
      <c r="CC43" s="193" t="str">
        <f>IF('Submission Template'!$C37&lt;&gt;"",IF('Submission Template'!BV37&lt;&gt;"",IF('Submission Template'!T37="yes",CC42+1,CC42),CC42),"")</f>
        <v/>
      </c>
      <c r="CD43" s="193" t="str">
        <f>IF('Submission Template'!$C37&lt;&gt;"",IF('Submission Template'!BW37&lt;&gt;"",IF('Submission Template'!Y37="yes",CD42+1,CD42),CD42),"")</f>
        <v/>
      </c>
      <c r="CE43" s="194" t="str">
        <f>IF('Submission Template'!$C37&lt;&gt;"",IF('Submission Template'!BX37&lt;&gt;"",IF('Submission Template'!AD37="yes",CE42+1,CE42),CE42),"")</f>
        <v/>
      </c>
      <c r="CF43" s="22"/>
      <c r="CG43" s="192" t="str">
        <f>IF(AND($BK$31="Yes",'Submission Template'!BW37&lt;&gt;"",'Submission Template'!BX37&lt;&gt;""),IF(AND('Submission Template'!Y37="yes",'Submission Template'!AD37="yes"),1,0),"")</f>
        <v/>
      </c>
      <c r="CH43" s="193" t="str">
        <f>IF('Submission Template'!BU37&lt;&gt;"",IF('Submission Template'!O37="yes",1,0),"")</f>
        <v/>
      </c>
      <c r="CI43" s="193" t="str">
        <f>IF('Submission Template'!BV37&lt;&gt;"",IF('Submission Template'!T37="yes",1,0),"")</f>
        <v/>
      </c>
      <c r="CJ43" s="193" t="str">
        <f>IF('Submission Template'!BW37&lt;&gt;"",IF('Submission Template'!Y37="yes",1,0),"")</f>
        <v/>
      </c>
      <c r="CK43" s="194" t="str">
        <f>IF('Submission Template'!BX37&lt;&gt;"",IF('Submission Template'!AD37="yes",1,0),"")</f>
        <v/>
      </c>
      <c r="CL43" s="22"/>
      <c r="CM43" s="192" t="str">
        <f>IF(AND($BK$31="Yes",'Submission Template'!Y37="yes",'Submission Template'!AD37="yes",'Submission Template'!BW37&lt;&gt;"",'Submission Template'!BX37&lt;&gt;""),'Submission Template'!BW37+'Submission Template'!BX37,"")</f>
        <v/>
      </c>
      <c r="CN43" s="193" t="str">
        <f>IF(AND('Submission Template'!O37="yes",'Submission Template'!BU37&lt;&gt;""),'Submission Template'!BU37,"")</f>
        <v/>
      </c>
      <c r="CO43" s="193" t="str">
        <f>IF(AND('Submission Template'!T37="yes",'Submission Template'!BV37&lt;&gt;""),'Submission Template'!BV37,"")</f>
        <v/>
      </c>
      <c r="CP43" s="193" t="str">
        <f>IF(AND('Submission Template'!Y37="yes",'Submission Template'!BW37&lt;&gt;""),'Submission Template'!BW37,"")</f>
        <v/>
      </c>
      <c r="CQ43" s="194" t="str">
        <f>IF(AND('Submission Template'!AD37="yes",'Submission Template'!BX37&lt;&gt;""),'Submission Template'!BX37,"")</f>
        <v/>
      </c>
      <c r="CR43" s="22"/>
      <c r="CS43" s="22"/>
      <c r="CT43" s="22">
        <f t="shared" si="23"/>
        <v>3</v>
      </c>
      <c r="CU43" s="24">
        <v>2.92</v>
      </c>
      <c r="CV43" s="22"/>
      <c r="CW43" s="35" t="str">
        <f>IF('Submission Template'!$BA$36=1,IF(AND('Submission Template'!Y37="yes",'Submission Template'!AD37="yes",$BI43&gt;1,'Submission Template'!BW37&lt;&gt;"",'Submission Template'!BX37&lt;&gt;""),IF($D43&lt;&gt;'Submission Template'!V$26,ROUND((($BU43*$E43)/($D43-'Submission Template'!V$26))^2+1,1),31),""),"")</f>
        <v/>
      </c>
      <c r="CX43" s="35" t="str">
        <f>IF('Submission Template'!$BB$36=1,IF(AND('Submission Template'!O37="yes",$BJ43&gt;1,'Submission Template'!BU37&lt;&gt;""),IF($N43&lt;&gt;'Submission Template'!K$26,ROUND((($BV43*$O43)/($N43-'Submission Template'!K$26))^2+1,1),31),""),"")</f>
        <v/>
      </c>
      <c r="CY43" s="35" t="str">
        <f>IF('Submission Template'!$BC$34=1,IF(AND('Submission Template'!T37="yes",$BK43&gt;1,'Submission Template'!BV37&lt;&gt;""),IF($X43&lt;&gt;'Submission Template'!P$26,ROUND((($BW43*$Y43)/($X43-'Submission Template'!P$26))^2+1,1),31),""),"")</f>
        <v/>
      </c>
      <c r="CZ43" s="35" t="str">
        <f>IF('Submission Template'!$BA$34=1,IF(AND('Submission Template'!Y37="yes",$BL43&gt;1,'Submission Template'!BW37&lt;&gt;""),IF($AH43&lt;&gt;'Submission Template'!U$26,ROUND((($BX43*$AI43)/($AH43-'Submission Template'!U$26))^2+1,1),31),""),"")</f>
        <v/>
      </c>
      <c r="DA43" s="35" t="str">
        <f>IF('Submission Template'!$BB$34=1,IF(AND('Submission Template'!AD37="yes",$BM43&gt;1,'Submission Template'!BX37&lt;&gt;""),IF($AR43&lt;&gt;'Submission Template'!Z$26,ROUND((($BY43*$AS43)/($AR43-'Submission Template'!Z$26))^2+1,1),31),""),"")</f>
        <v/>
      </c>
      <c r="DB43" s="48">
        <f t="shared" si="20"/>
        <v>5</v>
      </c>
      <c r="DC43" s="5"/>
      <c r="DD43" s="5"/>
      <c r="DE43" s="5"/>
      <c r="DF43" s="175">
        <f>IF(AND('Submission Template'!C37="final",'Submission Template'!AG37="yes"),1,0)</f>
        <v>0</v>
      </c>
      <c r="DG43" s="175" t="str">
        <f>IF(AND('Submission Template'!$C37="final",'Submission Template'!$Y37="yes",'Submission Template'!$AD37="yes",'Submission Template'!$AG37&lt;&gt;"yes"),$D43,$DG42)</f>
        <v/>
      </c>
      <c r="DH43" s="175" t="str">
        <f>IF(AND('Submission Template'!$C37="final",'Submission Template'!$Y37="yes",'Submission Template'!$AD37="yes",'Submission Template'!$AG37&lt;&gt;"yes"),$C43,$DH42)</f>
        <v/>
      </c>
      <c r="DI43" s="175" t="str">
        <f>IF(AND('Submission Template'!$C37="final",'Submission Template'!$O37="yes",'Submission Template'!$AG37&lt;&gt;"yes"),$N43,$DI42)</f>
        <v/>
      </c>
      <c r="DJ43" s="175" t="str">
        <f>IF(AND('Submission Template'!$C37="final",'Submission Template'!$O37="yes",'Submission Template'!$AG37&lt;&gt;"yes"),$M43,$DJ42)</f>
        <v/>
      </c>
      <c r="DK43" s="167" t="str">
        <f>IF(AND('Submission Template'!$C37="final",'Submission Template'!$T37="yes",'Submission Template'!$AG37&lt;&gt;"yes"),$X43,$DK42)</f>
        <v/>
      </c>
      <c r="DL43" s="168" t="str">
        <f>IF(AND('Submission Template'!$C37="final",'Submission Template'!$T37="yes",'Submission Template'!$AG37&lt;&gt;"yes"),$W43,$DL42)</f>
        <v/>
      </c>
      <c r="DM43" s="167" t="str">
        <f>IF(AND('Submission Template'!$C37="final",'Submission Template'!$Y37="yes",'Submission Template'!$AG37&lt;&gt;"yes"),$AH43,$DM42)</f>
        <v/>
      </c>
      <c r="DN43" s="211" t="str">
        <f>IF(AND('Submission Template'!$C37="final",'Submission Template'!$Y37="yes",'Submission Template'!$AG37&lt;&gt;"yes"),$AG43,$DN42)</f>
        <v/>
      </c>
      <c r="DO43" s="220" t="str">
        <f>IF(AND('Submission Template'!$C37="final",'Submission Template'!$AD37="yes",'Submission Template'!$AG37&lt;&gt;"yes"),$AR43,$DO42)</f>
        <v/>
      </c>
      <c r="DP43" s="221" t="str">
        <f>IF(AND('Submission Template'!$C37="final",'Submission Template'!$AD37="yes",'Submission Template'!$AG37&lt;&gt;"yes"),$AQ43,$DP42)</f>
        <v/>
      </c>
      <c r="DZ43" s="5"/>
      <c r="EA43" s="5"/>
    </row>
    <row r="44" spans="1:131" ht="15" x14ac:dyDescent="0.25">
      <c r="A44" s="9"/>
      <c r="B44" s="251" t="str">
        <f>IF('Submission Template'!$BA$36=1,$CA44,"")</f>
        <v/>
      </c>
      <c r="C44" s="252" t="str">
        <f t="shared" si="0"/>
        <v/>
      </c>
      <c r="D44" s="253" t="str">
        <f>IF('Submission Template'!$BA$36=1,IF(AND('Submission Template'!Y38="yes",'Submission Template'!AD38="yes",'Submission Template'!BW38&lt;&gt;"",'Submission Template'!BX38&lt;&gt;""),IF(AND('Submission Template'!$P$15="yes",$B44&gt;1),ROUND(AVERAGE(CM$41:CM44),2),ROUND(AVERAGE(CM$40:CM44),2)),""),"")</f>
        <v/>
      </c>
      <c r="E44" s="264" t="str">
        <f>IF('Submission Template'!$BA$36=1,IF($BI44&gt;1,IF(AND('Submission Template'!Y38&lt;&gt;"no",'Submission Template'!AD38&lt;&gt;"no",'Submission Template'!BW38&lt;&gt;"",'Submission Template'!BX38&lt;&gt;""), IF(AND('Submission Template'!$P$15="yes",$B44&gt;1), STDEV(CM$41:CM44),STDEV(CM$40:CM44)),""),""),"")</f>
        <v/>
      </c>
      <c r="F44" s="253" t="str">
        <f>IF('Submission Template'!$BA$36=1,IF(AND('Submission Template'!BW38&lt;&gt;"",'Submission Template'!BX38&lt;&gt;""),G43,""),"")</f>
        <v/>
      </c>
      <c r="G44" s="253" t="str">
        <f>IF(AND('Submission Template'!$BA$36=1,'Submission Template'!$C38&lt;&gt;""),IF(OR($BI44=1,$BI44=0),0,IF('Submission Template'!$C38="initial",$G43,IF(AND('Submission Template'!Y38="yes",'Submission Template'!AD38="yes"),MAX(($F44+CM44-('Submission Template'!$V$26+0.25*$E44)),0),$G43))),"")</f>
        <v/>
      </c>
      <c r="H44" s="253" t="str">
        <f t="shared" ref="H44:H107" si="27">IF(G44&lt;&gt;"",IF(E44&lt;&gt;"",5*E44,H43),"")</f>
        <v/>
      </c>
      <c r="I44" s="255" t="str">
        <f t="shared" ref="I44:I107" si="28">IF(G44&lt;&gt;"",IF(OR(B44&gt;=C44,I43=1),1,0),"")</f>
        <v/>
      </c>
      <c r="J44" s="255" t="str">
        <f t="shared" ref="J44:J107" si="29">IF(G44&lt;&gt;"",IF(AND(AND(G43&gt;H43,G44&gt;H44),B43&lt;&gt;B44),1,IF(J43=1,1,0)),"")</f>
        <v/>
      </c>
      <c r="K44" s="256" t="str">
        <f>IF(G44&lt;&gt;"",IF($CG44=1,IF(AND(J44&lt;&gt;1,I44=1,D44&lt;='Submission Template'!$V$26),1,0),K43),"")</f>
        <v/>
      </c>
      <c r="L44" s="251" t="str">
        <f>IF('Submission Template'!$BB$36=1,$CB44,"")</f>
        <v/>
      </c>
      <c r="M44" s="252" t="str">
        <f t="shared" si="1"/>
        <v/>
      </c>
      <c r="N44" s="253" t="str">
        <f>IF('Submission Template'!$BB$36=1,IF(AND('Submission Template'!O38="yes",'Submission Template'!BU38&lt;&gt;""),IF(AND('Submission Template'!$P$15="yes",$L44&gt;1),ROUND(AVERAGE(CN$41:CN44),2),ROUND(AVERAGE(CN$40:CN44),2)),""),"")</f>
        <v/>
      </c>
      <c r="O44" s="253" t="str">
        <f>IF('Submission Template'!$BB$36=1,IF($BJ44&gt;1,IF(AND('Submission Template'!O38&lt;&gt;"no",'Submission Template'!BU38&lt;&gt;""),IF(AND('Submission Template'!$P$15="yes",$L44&gt;1),STDEV(CN$41:CN44),STDEV(CN$40:CN44)),""),""),"")</f>
        <v/>
      </c>
      <c r="P44" s="253" t="str">
        <f>IF('Submission Template'!$BB$36=1,IF('Submission Template'!BU38&lt;&gt;"",Q43,""),"")</f>
        <v/>
      </c>
      <c r="Q44" s="253" t="str">
        <f>IF(AND('Submission Template'!$BB$36=1,'Submission Template'!$C38&lt;&gt;""),IF(OR($BJ44=1,$BJ44=0),0,IF('Submission Template'!$C38="initial",$Q43,IF('Submission Template'!O38="yes",MAX(($P44+'Submission Template'!BU38-('Submission Template'!K$26+0.25*$O44)),0),$Q43))),"")</f>
        <v/>
      </c>
      <c r="R44" s="253" t="str">
        <f t="shared" ref="R44:R107" si="30">IF(Q44&lt;&gt;"",IF(O44&lt;&gt;"",5*O44,R43),"")</f>
        <v/>
      </c>
      <c r="S44" s="255" t="str">
        <f t="shared" ref="S44:S107" si="31">IF(Q44&lt;&gt;"",IF(OR(L44&gt;=$M44,S43=1),1,0),"")</f>
        <v/>
      </c>
      <c r="T44" s="255" t="str">
        <f t="shared" ref="T44:T107" si="32">IF(Q44&lt;&gt;"",IF(AND(AND(Q43&gt;R43,Q44&gt;R44),L43&lt;&gt;L44),1,IF(T43=1,1,0)),"")</f>
        <v/>
      </c>
      <c r="U44" s="256" t="str">
        <f>IF(Q44&lt;&gt;"",IF($CH44=1,IF(AND(T44&lt;&gt;1,S44=1,N44&lt;='Submission Template'!K$26),1,0),U43),"")</f>
        <v/>
      </c>
      <c r="V44" s="257" t="str">
        <f>IF('Submission Template'!$BC$34=1,$CC44,"")</f>
        <v/>
      </c>
      <c r="W44" s="258" t="str">
        <f t="shared" si="2"/>
        <v/>
      </c>
      <c r="X44" s="259" t="str">
        <f>IF('Submission Template'!$BC$34=1,IF(AND('Submission Template'!T38="yes",'Submission Template'!BV38&lt;&gt;""),IF(AND('Submission Template'!$P$15="yes",$V44&gt;1),ROUND(AVERAGE(CO$41:CO44),2),ROUND(AVERAGE(CO$40:CO44),2)),""),"")</f>
        <v/>
      </c>
      <c r="Y44" s="259" t="str">
        <f>IF('Submission Template'!$BC$34=1,IF($BK44&gt;1,IF(AND('Submission Template'!T38&lt;&gt;"no",'Submission Template'!BV38&lt;&gt;""), IF(AND('Submission Template'!$P$15="yes",$V44&gt;1), STDEV(CO$41:CO44),STDEV(CO$40:CO44)),""),""),"")</f>
        <v/>
      </c>
      <c r="Z44" s="259" t="str">
        <f>IF('Submission Template'!$BC$34=1,IF('Submission Template'!BV38&lt;&gt;"",AA43,""),"")</f>
        <v/>
      </c>
      <c r="AA44" s="259" t="str">
        <f>IF(AND('Submission Template'!$BC$34=1,'Submission Template'!$C38&lt;&gt;""),IF(OR($BK44=1,$BK44=0),0,IF('Submission Template'!$C38="initial",$AA43,IF('Submission Template'!T38="yes",MAX(($Z44+'Submission Template'!BV38-('Submission Template'!P$26+0.25*$Y44)),0),$AA43))),"")</f>
        <v/>
      </c>
      <c r="AB44" s="259" t="str">
        <f t="shared" si="6"/>
        <v/>
      </c>
      <c r="AC44" s="255" t="str">
        <f t="shared" si="7"/>
        <v/>
      </c>
      <c r="AD44" s="255" t="str">
        <f t="shared" si="8"/>
        <v/>
      </c>
      <c r="AE44" s="256" t="str">
        <f>IF(AA44&lt;&gt;"",IF($CI44=1,IF(AND(AD44&lt;&gt;1,AC44=1,X44&lt;='Submission Template'!P$26),1,0),AE43),"")</f>
        <v/>
      </c>
      <c r="AF44" s="257" t="str">
        <f>IF('Submission Template'!$BA$34=1,$CD44,"")</f>
        <v/>
      </c>
      <c r="AG44" s="258" t="str">
        <f t="shared" si="3"/>
        <v/>
      </c>
      <c r="AH44" s="260" t="str">
        <f>IF('Submission Template'!$BA$34=1,IF(AND('Submission Template'!Y38="yes",'Submission Template'!BW38&lt;&gt;""),IF(AND('Submission Template'!$P$15="yes",AF44&gt;1),ROUND(AVERAGE(CP$41:CP44),2),ROUND(AVERAGE(CP$40:CP44),2)),""),"")</f>
        <v/>
      </c>
      <c r="AI44" s="260" t="str">
        <f>IF('Submission Template'!$BA$34=1,IF($BL44&gt;1,IF(AND('Submission Template'!Y38&lt;&gt;"no",'Submission Template'!BW38&lt;&gt;""), IF(AND('Submission Template'!$P$15="yes",$AF44&gt;1), STDEV(CP$41:CP44),STDEV(CP$40:CP44)),""),""),"")</f>
        <v/>
      </c>
      <c r="AJ44" s="260" t="str">
        <f>IF('Submission Template'!$BA$34=1,IF('Submission Template'!BW38&lt;&gt;"",AK43,""),"")</f>
        <v/>
      </c>
      <c r="AK44" s="260" t="str">
        <f>IF(AND('Submission Template'!$BA$34=1,'Submission Template'!$C38&lt;&gt;""),IF(OR($BL44=1,$BL44=0),0,IF('Submission Template'!$C38="initial",$AK43,IF('Submission Template'!Y38="yes",MAX(($AJ44+'Submission Template'!BW38-('Submission Template'!U$26+0.25*$AI44)),0),$AK43))),"")</f>
        <v/>
      </c>
      <c r="AL44" s="260" t="str">
        <f t="shared" si="9"/>
        <v/>
      </c>
      <c r="AM44" s="255" t="str">
        <f t="shared" si="10"/>
        <v/>
      </c>
      <c r="AN44" s="255" t="str">
        <f t="shared" si="11"/>
        <v/>
      </c>
      <c r="AO44" s="256" t="str">
        <f>IF(AK44&lt;&gt;"",IF($CJ44=1,IF(AND(AN44&lt;&gt;1,AM44=1,AH44&lt;='Submission Template'!U$26),1,0),AO43),"")</f>
        <v/>
      </c>
      <c r="AP44" s="257" t="str">
        <f>IF('Submission Template'!$BB$34=1,$CE44,"")</f>
        <v/>
      </c>
      <c r="AQ44" s="258" t="str">
        <f t="shared" si="4"/>
        <v/>
      </c>
      <c r="AR44" s="261" t="str">
        <f>IF('Submission Template'!$BB$34=1,IF(AND('Submission Template'!AD38="yes",'Submission Template'!BX38&lt;&gt;""),ROUND(AVERAGE(CQ$40:CQ44),2),""),"")</f>
        <v/>
      </c>
      <c r="AS44" s="261" t="str">
        <f>IF('Submission Template'!$BB$34=1,IF($BM44&gt;1,IF(AND('Submission Template'!AD38&lt;&gt;"no",'Submission Template'!BX38&lt;&gt;""), IF(AND('Submission Template'!$P$15="yes",$AP44&gt;1), STDEV(CQ$41:CQ44),STDEV(CQ$40:CQ44)),""),""),"")</f>
        <v/>
      </c>
      <c r="AT44" s="261" t="str">
        <f>IF('Submission Template'!$BB$34=1,IF('Submission Template'!BX38&lt;&gt;"",AU43,""),"")</f>
        <v/>
      </c>
      <c r="AU44" s="261" t="str">
        <f>IF(AND('Submission Template'!$BB$34=1,'Submission Template'!$C38&lt;&gt;""),IF(OR($BM44=1,$BM44=0),0,IF('Submission Template'!$C38="initial",$AU43,IF('Submission Template'!AD38="yes",MAX(($AT44+'Submission Template'!BX38-('Submission Template'!Z$26+0.25*$AS44)),0),$AU43))),"")</f>
        <v/>
      </c>
      <c r="AV44" s="261" t="str">
        <f t="shared" si="12"/>
        <v/>
      </c>
      <c r="AW44" s="255" t="str">
        <f t="shared" si="13"/>
        <v/>
      </c>
      <c r="AX44" s="255" t="str">
        <f t="shared" si="14"/>
        <v/>
      </c>
      <c r="AY44" s="256" t="str">
        <f>IF(AU44&lt;&gt;"",IF($CK44=1,IF(AND(AX44&lt;&gt;1,AW44=1,AR44&lt;='Submission Template'!Z$26),1,0),AY43),"")</f>
        <v/>
      </c>
      <c r="AZ44" s="246"/>
      <c r="BA44" s="262" t="str">
        <f>IF(AND(OR('Submission Template'!BK38="yes",'Submission Template'!O38="yes"),'Submission Template'!AG38="yes"),"Test cannot be invalid AND included in CumSum",IF(OR(AND($Q44&gt;$R44,$N44&lt;&gt;""),AND($G44&gt;H44,$D44&lt;&gt;"")),"Warning:  CumSum statistic exceeds the Action Limit.",""))</f>
        <v/>
      </c>
      <c r="BB44" s="244"/>
      <c r="BC44" s="244"/>
      <c r="BD44" s="244"/>
      <c r="BE44" s="245"/>
      <c r="BF44" s="141"/>
      <c r="BG44" s="5"/>
      <c r="BH44" s="5"/>
      <c r="BI44" s="167" t="str">
        <f t="shared" si="21"/>
        <v/>
      </c>
      <c r="BJ44" s="211" t="str">
        <f t="shared" si="22"/>
        <v/>
      </c>
      <c r="BK44" s="167" t="str">
        <f t="shared" si="24"/>
        <v/>
      </c>
      <c r="BL44" s="211" t="str">
        <f t="shared" si="25"/>
        <v/>
      </c>
      <c r="BM44" s="168" t="str">
        <f t="shared" si="26"/>
        <v/>
      </c>
      <c r="BN44" s="20"/>
      <c r="BO44" s="307">
        <f>IF(AND('Submission Template'!BW38&lt;&gt;"",'Submission Template'!BX38&lt;&gt;"",'Submission Template'!V$26&lt;&gt;"",'Submission Template'!Y38&lt;&gt;"",'Submission Template'!AD38&lt;&gt;"",$BK$31="yes"),1,0)</f>
        <v>0</v>
      </c>
      <c r="BP44" s="193">
        <f>IF(AND('Submission Template'!BU38&lt;&gt;"",'Submission Template'!K$26&lt;&gt;"",'Submission Template'!O38&lt;&gt;""),1,0)</f>
        <v>0</v>
      </c>
      <c r="BQ44" s="193">
        <f>IF(AND('Submission Template'!BV38&lt;&gt;"",'Submission Template'!P$26&lt;&gt;"",'Submission Template'!T38&lt;&gt;""),1,0)</f>
        <v>0</v>
      </c>
      <c r="BR44" s="193">
        <f>IF(AND('Submission Template'!BW38&lt;&gt;"",'Submission Template'!U$26&lt;&gt;"",'Submission Template'!Y38&lt;&gt;""),1,0)</f>
        <v>0</v>
      </c>
      <c r="BS44" s="194">
        <f>IF(AND('Submission Template'!BX38&lt;&gt;"",'Submission Template'!Z$26&lt;&gt;"",'Submission Template'!AD38&lt;&gt;""),1,0)</f>
        <v>0</v>
      </c>
      <c r="BT44" s="22"/>
      <c r="BU44" s="199" t="str">
        <f t="shared" si="15"/>
        <v/>
      </c>
      <c r="BV44" s="192" t="str">
        <f t="shared" si="16"/>
        <v/>
      </c>
      <c r="BW44" s="192" t="str">
        <f t="shared" si="17"/>
        <v/>
      </c>
      <c r="BX44" s="193" t="str">
        <f t="shared" si="18"/>
        <v/>
      </c>
      <c r="BY44" s="194" t="str">
        <f t="shared" si="19"/>
        <v/>
      </c>
      <c r="BZ44" s="22"/>
      <c r="CA44" s="192" t="str">
        <f>IF(AND($BK$31="Yes",'Submission Template'!$C38&lt;&gt;""),IF(AND('Submission Template'!BW38&lt;&gt;"",'Submission Template'!BX38&lt;&gt;""),IF(AND('Submission Template'!Y38="yes",'Submission Template'!AD38="yes"),CA43+1,CA43),CA43),"")</f>
        <v/>
      </c>
      <c r="CB44" s="193" t="str">
        <f>IF('Submission Template'!$C38&lt;&gt;"",IF('Submission Template'!BU38&lt;&gt;"",IF('Submission Template'!O38="yes",CB43+1,CB43),CB43),"")</f>
        <v/>
      </c>
      <c r="CC44" s="193" t="str">
        <f>IF('Submission Template'!$C38&lt;&gt;"",IF('Submission Template'!BV38&lt;&gt;"",IF('Submission Template'!T38="yes",CC43+1,CC43),CC43),"")</f>
        <v/>
      </c>
      <c r="CD44" s="193" t="str">
        <f>IF('Submission Template'!$C38&lt;&gt;"",IF('Submission Template'!BW38&lt;&gt;"",IF('Submission Template'!Y38="yes",CD43+1,CD43),CD43),"")</f>
        <v/>
      </c>
      <c r="CE44" s="194" t="str">
        <f>IF('Submission Template'!$C38&lt;&gt;"",IF('Submission Template'!BX38&lt;&gt;"",IF('Submission Template'!AD38="yes",CE43+1,CE43),CE43),"")</f>
        <v/>
      </c>
      <c r="CF44" s="22"/>
      <c r="CG44" s="192" t="str">
        <f>IF(AND($BK$31="Yes",'Submission Template'!BW38&lt;&gt;"",'Submission Template'!BX38&lt;&gt;""),IF(AND('Submission Template'!Y38="yes",'Submission Template'!AD38="yes"),1,0),"")</f>
        <v/>
      </c>
      <c r="CH44" s="193" t="str">
        <f>IF('Submission Template'!BU38&lt;&gt;"",IF('Submission Template'!O38="yes",1,0),"")</f>
        <v/>
      </c>
      <c r="CI44" s="193" t="str">
        <f>IF('Submission Template'!BV38&lt;&gt;"",IF('Submission Template'!T38="yes",1,0),"")</f>
        <v/>
      </c>
      <c r="CJ44" s="193" t="str">
        <f>IF('Submission Template'!BW38&lt;&gt;"",IF('Submission Template'!Y38="yes",1,0),"")</f>
        <v/>
      </c>
      <c r="CK44" s="194" t="str">
        <f>IF('Submission Template'!BX38&lt;&gt;"",IF('Submission Template'!AD38="yes",1,0),"")</f>
        <v/>
      </c>
      <c r="CL44" s="22"/>
      <c r="CM44" s="192" t="str">
        <f>IF(AND($BK$31="Yes",'Submission Template'!Y38="yes",'Submission Template'!AD38="yes",'Submission Template'!BW38&lt;&gt;"",'Submission Template'!BX38&lt;&gt;""),'Submission Template'!BW38+'Submission Template'!BX38,"")</f>
        <v/>
      </c>
      <c r="CN44" s="193" t="str">
        <f>IF(AND('Submission Template'!O38="yes",'Submission Template'!BU38&lt;&gt;""),'Submission Template'!BU38,"")</f>
        <v/>
      </c>
      <c r="CO44" s="193" t="str">
        <f>IF(AND('Submission Template'!T38="yes",'Submission Template'!BV38&lt;&gt;""),'Submission Template'!BV38,"")</f>
        <v/>
      </c>
      <c r="CP44" s="193" t="str">
        <f>IF(AND('Submission Template'!Y38="yes",'Submission Template'!BW38&lt;&gt;""),'Submission Template'!BW38,"")</f>
        <v/>
      </c>
      <c r="CQ44" s="194" t="str">
        <f>IF(AND('Submission Template'!AD38="yes",'Submission Template'!BX38&lt;&gt;""),'Submission Template'!BX38,"")</f>
        <v/>
      </c>
      <c r="CR44" s="22"/>
      <c r="CS44" s="22"/>
      <c r="CT44" s="22">
        <f t="shared" si="23"/>
        <v>4</v>
      </c>
      <c r="CU44" s="24">
        <v>2.35</v>
      </c>
      <c r="CV44" s="22"/>
      <c r="CW44" s="35" t="str">
        <f>IF('Submission Template'!$BA$36=1,IF(AND('Submission Template'!Y38="yes",'Submission Template'!AD38="yes",$BI44&gt;1,'Submission Template'!BW38&lt;&gt;"",'Submission Template'!BX38&lt;&gt;""),IF($D44&lt;&gt;'Submission Template'!V$29,ROUND((($BU44*$E44)/($D44-'Submission Template'!V$29))^2+1,1),31),""),"")</f>
        <v/>
      </c>
      <c r="CX44" s="35" t="str">
        <f>IF('Submission Template'!$BB$36=1,IF(AND('Submission Template'!O38="yes",$BJ44&gt;1,'Submission Template'!BU38&lt;&gt;""),IF($N44&lt;&gt;'Submission Template'!K$26,ROUND((($BV44*$O44)/($N44-'Submission Template'!K$26))^2+1,1),31),""),"")</f>
        <v/>
      </c>
      <c r="CY44" s="35" t="str">
        <f>IF('Submission Template'!$BC$34=1,IF(AND('Submission Template'!T38="yes",$BK44&gt;1,'Submission Template'!BV38&lt;&gt;""),IF($X44&lt;&gt;'Submission Template'!P$26,ROUND((($BW44*$Y44)/($X44-'Submission Template'!P$26))^2+1,1),31),""),"")</f>
        <v/>
      </c>
      <c r="CZ44" s="35" t="str">
        <f>IF('Submission Template'!$BA$34=1,IF(AND('Submission Template'!Y38="yes",$BL44&gt;1,'Submission Template'!BW38&lt;&gt;""),IF($AH44&lt;&gt;'Submission Template'!U$26,ROUND((($BX44*$AI44)/($AH44-'Submission Template'!U$26))^2+1,1),31),""),"")</f>
        <v/>
      </c>
      <c r="DA44" s="35" t="str">
        <f>IF('Submission Template'!$BB$34=1,IF(AND('Submission Template'!AD38="yes",$BM44&gt;1,'Submission Template'!BX38&lt;&gt;""),IF($AR44&lt;&gt;'Submission Template'!Z$26,ROUND((($BY44*$AS44)/($AR44-'Submission Template'!Z$26))^2+1,1),31),""),"")</f>
        <v/>
      </c>
      <c r="DB44" s="48">
        <f t="shared" si="20"/>
        <v>5</v>
      </c>
      <c r="DC44" s="5"/>
      <c r="DD44" s="5"/>
      <c r="DE44" s="5"/>
      <c r="DF44" s="175">
        <f>IF(AND('Submission Template'!C38="final",'Submission Template'!AG38="yes"),1,0)</f>
        <v>0</v>
      </c>
      <c r="DG44" s="175" t="str">
        <f>IF(AND('Submission Template'!$C38="final",'Submission Template'!$Y38="yes",'Submission Template'!$AD38="yes",'Submission Template'!$AG38&lt;&gt;"yes"),$D44,$DG43)</f>
        <v/>
      </c>
      <c r="DH44" s="175" t="str">
        <f>IF(AND('Submission Template'!$C38="final",'Submission Template'!$Y38="yes",'Submission Template'!$AD38="yes",'Submission Template'!$AG38&lt;&gt;"yes"),$C44,$DH43)</f>
        <v/>
      </c>
      <c r="DI44" s="175" t="str">
        <f>IF(AND('Submission Template'!$C38="final",'Submission Template'!$O38="yes",'Submission Template'!$AG38&lt;&gt;"yes"),$N44,$DI43)</f>
        <v/>
      </c>
      <c r="DJ44" s="175" t="str">
        <f>IF(AND('Submission Template'!$C38="final",'Submission Template'!$O38="yes",'Submission Template'!$AG38&lt;&gt;"yes"),$M44,$DJ43)</f>
        <v/>
      </c>
      <c r="DK44" s="167" t="str">
        <f>IF(AND('Submission Template'!$C38="final",'Submission Template'!$T38="yes",'Submission Template'!$AG38&lt;&gt;"yes"),$X44,$DK43)</f>
        <v/>
      </c>
      <c r="DL44" s="168" t="str">
        <f>IF(AND('Submission Template'!$C38="final",'Submission Template'!$T38="yes",'Submission Template'!$AG38&lt;&gt;"yes"),$W44,$DL43)</f>
        <v/>
      </c>
      <c r="DM44" s="167" t="str">
        <f>IF(AND('Submission Template'!$C38="final",'Submission Template'!$Y38="yes",'Submission Template'!$AG38&lt;&gt;"yes"),$AH44,$DM43)</f>
        <v/>
      </c>
      <c r="DN44" s="211" t="str">
        <f>IF(AND('Submission Template'!$C38="final",'Submission Template'!$Y38="yes",'Submission Template'!$AG38&lt;&gt;"yes"),$AG44,$DN43)</f>
        <v/>
      </c>
      <c r="DO44" s="220" t="str">
        <f>IF(AND('Submission Template'!$C38="final",'Submission Template'!$AD38="yes",'Submission Template'!$AG38&lt;&gt;"yes"),$AR44,$DO43)</f>
        <v/>
      </c>
      <c r="DP44" s="221" t="str">
        <f>IF(AND('Submission Template'!$C38="final",'Submission Template'!$AD38="yes",'Submission Template'!$AG38&lt;&gt;"yes"),$AQ44,$DP43)</f>
        <v/>
      </c>
      <c r="DZ44" s="5"/>
      <c r="EA44" s="5"/>
    </row>
    <row r="45" spans="1:131" ht="15" x14ac:dyDescent="0.25">
      <c r="A45" s="9"/>
      <c r="B45" s="251" t="str">
        <f>IF('Submission Template'!$BA$36=1,$CA45,"")</f>
        <v/>
      </c>
      <c r="C45" s="252" t="str">
        <f t="shared" si="0"/>
        <v/>
      </c>
      <c r="D45" s="253" t="str">
        <f>IF('Submission Template'!$BA$36=1,IF(AND('Submission Template'!Y39="yes",'Submission Template'!AD39="yes",'Submission Template'!BW39&lt;&gt;"",'Submission Template'!BX39&lt;&gt;""),IF(AND('Submission Template'!$P$15="yes",$B45&gt;1),ROUND(AVERAGE(CM$41:CM45),2),ROUND(AVERAGE(CM$40:CM45),2)),""),"")</f>
        <v/>
      </c>
      <c r="E45" s="264" t="str">
        <f>IF('Submission Template'!$BA$36=1,IF($BI45&gt;1,IF(AND('Submission Template'!Y39&lt;&gt;"no",'Submission Template'!AD39&lt;&gt;"no",'Submission Template'!BW39&lt;&gt;"",'Submission Template'!BX39&lt;&gt;""), IF(AND('Submission Template'!$P$15="yes",$B45&gt;1), STDEV(CM$41:CM45),STDEV(CM$40:CM45)),""),""),"")</f>
        <v/>
      </c>
      <c r="F45" s="253" t="str">
        <f>IF('Submission Template'!$BA$36=1,IF(AND('Submission Template'!BW39&lt;&gt;"",'Submission Template'!BX39&lt;&gt;""),G44,""),"")</f>
        <v/>
      </c>
      <c r="G45" s="253" t="str">
        <f>IF(AND('Submission Template'!$BA$36=1,'Submission Template'!$C39&lt;&gt;""),IF(OR($BI45=1,$BI45=0),0,IF('Submission Template'!$C39="initial",$G44,IF(AND('Submission Template'!Y39="yes",'Submission Template'!AD39="yes"),MAX(($F45+CM45-('Submission Template'!$V$26+0.25*$E45)),0),$G44))),"")</f>
        <v/>
      </c>
      <c r="H45" s="253" t="str">
        <f t="shared" si="27"/>
        <v/>
      </c>
      <c r="I45" s="255" t="str">
        <f t="shared" si="28"/>
        <v/>
      </c>
      <c r="J45" s="255" t="str">
        <f t="shared" si="29"/>
        <v/>
      </c>
      <c r="K45" s="256" t="str">
        <f>IF(G45&lt;&gt;"",IF($CG45=1,IF(AND(J45&lt;&gt;1,I45=1,D45&lt;='Submission Template'!$V$26),1,0),K44),"")</f>
        <v/>
      </c>
      <c r="L45" s="251" t="str">
        <f>IF('Submission Template'!$BB$36=1,$CB45,"")</f>
        <v/>
      </c>
      <c r="M45" s="252" t="str">
        <f t="shared" si="1"/>
        <v/>
      </c>
      <c r="N45" s="253" t="str">
        <f>IF('Submission Template'!$BB$36=1,IF(AND('Submission Template'!O39="yes",'Submission Template'!BU39&lt;&gt;""),IF(AND('Submission Template'!$P$15="yes",$L45&gt;1),ROUND(AVERAGE(CN$41:CN45),2),ROUND(AVERAGE(CN$40:CN45),2)),""),"")</f>
        <v/>
      </c>
      <c r="O45" s="253" t="str">
        <f>IF('Submission Template'!$BB$36=1,IF($BJ45&gt;1,IF(AND('Submission Template'!O39&lt;&gt;"no",'Submission Template'!BU39&lt;&gt;""),IF(AND('Submission Template'!$P$15="yes",$L45&gt;1),STDEV(CN$41:CN45),STDEV(CN$40:CN45)),""),""),"")</f>
        <v/>
      </c>
      <c r="P45" s="253" t="str">
        <f>IF('Submission Template'!$BB$36=1,IF('Submission Template'!BU39&lt;&gt;"",Q44,""),"")</f>
        <v/>
      </c>
      <c r="Q45" s="253" t="str">
        <f>IF(AND('Submission Template'!$BB$36=1,'Submission Template'!$C39&lt;&gt;""),IF(OR($BJ45=1,$BJ45=0),0,IF('Submission Template'!$C39="initial",$Q44,IF('Submission Template'!O39="yes",MAX(($P45+'Submission Template'!BU39-('Submission Template'!K$26+0.25*$O45)),0),$Q44))),"")</f>
        <v/>
      </c>
      <c r="R45" s="253" t="str">
        <f t="shared" si="30"/>
        <v/>
      </c>
      <c r="S45" s="255" t="str">
        <f t="shared" si="31"/>
        <v/>
      </c>
      <c r="T45" s="255" t="str">
        <f t="shared" si="32"/>
        <v/>
      </c>
      <c r="U45" s="256" t="str">
        <f>IF(Q45&lt;&gt;"",IF($CH45=1,IF(AND(T45&lt;&gt;1,S45=1,N45&lt;='Submission Template'!K$26),1,0),U44),"")</f>
        <v/>
      </c>
      <c r="V45" s="257" t="str">
        <f>IF('Submission Template'!$BC$34=1,$CC45,"")</f>
        <v/>
      </c>
      <c r="W45" s="258" t="str">
        <f t="shared" si="2"/>
        <v/>
      </c>
      <c r="X45" s="259" t="str">
        <f>IF('Submission Template'!$BC$34=1,IF(AND('Submission Template'!T39="yes",'Submission Template'!BV39&lt;&gt;""),IF(AND('Submission Template'!$P$15="yes",$V45&gt;1),ROUND(AVERAGE(CO$41:CO45),2),ROUND(AVERAGE(CO$40:CO45),2)),""),"")</f>
        <v/>
      </c>
      <c r="Y45" s="259" t="str">
        <f>IF('Submission Template'!$BC$34=1,IF($BK45&gt;1,IF(AND('Submission Template'!T39&lt;&gt;"no",'Submission Template'!BV39&lt;&gt;""), IF(AND('Submission Template'!$P$15="yes",$V45&gt;1), STDEV(CO$41:CO45),STDEV(CO$40:CO45)),""),""),"")</f>
        <v/>
      </c>
      <c r="Z45" s="259" t="str">
        <f>IF('Submission Template'!$BC$34=1,IF('Submission Template'!BV39&lt;&gt;"",AA44,""),"")</f>
        <v/>
      </c>
      <c r="AA45" s="259" t="str">
        <f>IF(AND('Submission Template'!$BC$34=1,'Submission Template'!$C39&lt;&gt;""),IF(OR($BK45=1,$BK45=0),0,IF('Submission Template'!$C39="initial",$AA44,IF('Submission Template'!T39="yes",MAX(($Z45+'Submission Template'!BV39-('Submission Template'!P$26+0.25*$Y45)),0),$AA44))),"")</f>
        <v/>
      </c>
      <c r="AB45" s="259" t="str">
        <f t="shared" si="6"/>
        <v/>
      </c>
      <c r="AC45" s="255" t="str">
        <f t="shared" si="7"/>
        <v/>
      </c>
      <c r="AD45" s="255" t="str">
        <f t="shared" si="8"/>
        <v/>
      </c>
      <c r="AE45" s="256" t="str">
        <f>IF(AA45&lt;&gt;"",IF($CI45=1,IF(AND(AD45&lt;&gt;1,AC45=1,X45&lt;='Submission Template'!P$26),1,0),AE44),"")</f>
        <v/>
      </c>
      <c r="AF45" s="257" t="str">
        <f>IF('Submission Template'!$BA$34=1,$CD45,"")</f>
        <v/>
      </c>
      <c r="AG45" s="258" t="str">
        <f t="shared" si="3"/>
        <v/>
      </c>
      <c r="AH45" s="260" t="str">
        <f>IF('Submission Template'!$BA$34=1,IF(AND('Submission Template'!Y39="yes",'Submission Template'!BW39&lt;&gt;""),IF(AND('Submission Template'!$P$15="yes",AF45&gt;1),ROUND(AVERAGE(CP$41:CP45),2),ROUND(AVERAGE(CP$40:CP45),2)),""),"")</f>
        <v/>
      </c>
      <c r="AI45" s="260" t="str">
        <f>IF('Submission Template'!$BA$34=1,IF($BL45&gt;1,IF(AND('Submission Template'!Y39&lt;&gt;"no",'Submission Template'!BW39&lt;&gt;""), IF(AND('Submission Template'!$P$15="yes",$AF45&gt;1), STDEV(CP$41:CP45),STDEV(CP$40:CP45)),""),""),"")</f>
        <v/>
      </c>
      <c r="AJ45" s="260" t="str">
        <f>IF('Submission Template'!$BA$34=1,IF('Submission Template'!BW39&lt;&gt;"",AK44,""),"")</f>
        <v/>
      </c>
      <c r="AK45" s="260" t="str">
        <f>IF(AND('Submission Template'!$BA$34=1,'Submission Template'!$C39&lt;&gt;""),IF(OR($BL45=1,$BL45=0),0,IF('Submission Template'!$C39="initial",$AK44,IF('Submission Template'!Y39="yes",MAX(($AJ45+'Submission Template'!BW39-('Submission Template'!U$26+0.25*$AI45)),0),$AK44))),"")</f>
        <v/>
      </c>
      <c r="AL45" s="260" t="str">
        <f t="shared" si="9"/>
        <v/>
      </c>
      <c r="AM45" s="255" t="str">
        <f t="shared" si="10"/>
        <v/>
      </c>
      <c r="AN45" s="255" t="str">
        <f t="shared" si="11"/>
        <v/>
      </c>
      <c r="AO45" s="256" t="str">
        <f>IF(AK45&lt;&gt;"",IF($CJ45=1,IF(AND(AN45&lt;&gt;1,AM45=1,AH45&lt;='Submission Template'!U$26),1,0),AO44),"")</f>
        <v/>
      </c>
      <c r="AP45" s="257" t="str">
        <f>IF('Submission Template'!$BB$34=1,$CE45,"")</f>
        <v/>
      </c>
      <c r="AQ45" s="258" t="str">
        <f t="shared" si="4"/>
        <v/>
      </c>
      <c r="AR45" s="261" t="str">
        <f>IF('Submission Template'!$BB$34=1,IF(AND('Submission Template'!AD39="yes",'Submission Template'!BX39&lt;&gt;""),ROUND(AVERAGE(CQ$40:CQ45),2),""),"")</f>
        <v/>
      </c>
      <c r="AS45" s="261" t="str">
        <f>IF('Submission Template'!$BB$34=1,IF($BM45&gt;1,IF(AND('Submission Template'!AD39&lt;&gt;"no",'Submission Template'!BX39&lt;&gt;""), IF(AND('Submission Template'!$P$15="yes",$AP45&gt;1), STDEV(CQ$41:CQ45),STDEV(CQ$40:CQ45)),""),""),"")</f>
        <v/>
      </c>
      <c r="AT45" s="261" t="str">
        <f>IF('Submission Template'!$BB$34=1,IF('Submission Template'!BX39&lt;&gt;"",AU44,""),"")</f>
        <v/>
      </c>
      <c r="AU45" s="261" t="str">
        <f>IF(AND('Submission Template'!$BB$34=1,'Submission Template'!$C39&lt;&gt;""),IF(OR($BM45=1,$BM45=0),0,IF('Submission Template'!$C39="initial",$AU44,IF('Submission Template'!AD39="yes",MAX(($AT45+'Submission Template'!BX39-('Submission Template'!Z$26+0.25*$AS45)),0),$AU44))),"")</f>
        <v/>
      </c>
      <c r="AV45" s="261" t="str">
        <f t="shared" si="12"/>
        <v/>
      </c>
      <c r="AW45" s="255" t="str">
        <f t="shared" si="13"/>
        <v/>
      </c>
      <c r="AX45" s="255" t="str">
        <f t="shared" si="14"/>
        <v/>
      </c>
      <c r="AY45" s="256" t="str">
        <f>IF(AU45&lt;&gt;"",IF($CK45=1,IF(AND(AX45&lt;&gt;1,AW45=1,AR45&lt;='Submission Template'!Z$26),1,0),AY44),"")</f>
        <v/>
      </c>
      <c r="AZ45" s="246"/>
      <c r="BA45" s="262" t="str">
        <f>IF(AND(OR('Submission Template'!BK39="yes",'Submission Template'!O39="yes"),'Submission Template'!AG39="yes"),"Test cannot be invalid AND included in CumSum",IF(OR(AND($Q45&gt;$R45,$N45&lt;&gt;""),AND($G45&gt;H45,$D45&lt;&gt;"")),"Warning:  CumSum statistic exceeds the Action Limit.",""))</f>
        <v/>
      </c>
      <c r="BB45" s="244"/>
      <c r="BC45" s="244"/>
      <c r="BD45" s="244"/>
      <c r="BE45" s="245"/>
      <c r="BF45" s="141"/>
      <c r="BG45" s="5"/>
      <c r="BH45" s="5"/>
      <c r="BI45" s="167" t="str">
        <f t="shared" si="21"/>
        <v/>
      </c>
      <c r="BJ45" s="211" t="str">
        <f t="shared" si="22"/>
        <v/>
      </c>
      <c r="BK45" s="167" t="str">
        <f t="shared" si="24"/>
        <v/>
      </c>
      <c r="BL45" s="211" t="str">
        <f t="shared" si="25"/>
        <v/>
      </c>
      <c r="BM45" s="168" t="str">
        <f t="shared" si="26"/>
        <v/>
      </c>
      <c r="BN45" s="20"/>
      <c r="BO45" s="307">
        <f>IF(AND('Submission Template'!BW39&lt;&gt;"",'Submission Template'!BX39&lt;&gt;"",'Submission Template'!V$26&lt;&gt;"",'Submission Template'!Y39&lt;&gt;"",'Submission Template'!AD39&lt;&gt;"",$BK$31="yes"),1,0)</f>
        <v>0</v>
      </c>
      <c r="BP45" s="193">
        <f>IF(AND('Submission Template'!BU39&lt;&gt;"",'Submission Template'!K$26&lt;&gt;"",'Submission Template'!O39&lt;&gt;""),1,0)</f>
        <v>0</v>
      </c>
      <c r="BQ45" s="193">
        <f>IF(AND('Submission Template'!BV39&lt;&gt;"",'Submission Template'!P$26&lt;&gt;"",'Submission Template'!T39&lt;&gt;""),1,0)</f>
        <v>0</v>
      </c>
      <c r="BR45" s="193">
        <f>IF(AND('Submission Template'!BW39&lt;&gt;"",'Submission Template'!U$26&lt;&gt;"",'Submission Template'!Y39&lt;&gt;""),1,0)</f>
        <v>0</v>
      </c>
      <c r="BS45" s="194">
        <f>IF(AND('Submission Template'!BX39&lt;&gt;"",'Submission Template'!Z$26&lt;&gt;"",'Submission Template'!AD39&lt;&gt;""),1,0)</f>
        <v>0</v>
      </c>
      <c r="BT45" s="22"/>
      <c r="BU45" s="199" t="str">
        <f t="shared" si="15"/>
        <v/>
      </c>
      <c r="BV45" s="192" t="str">
        <f t="shared" si="16"/>
        <v/>
      </c>
      <c r="BW45" s="192" t="str">
        <f t="shared" si="17"/>
        <v/>
      </c>
      <c r="BX45" s="193" t="str">
        <f t="shared" si="18"/>
        <v/>
      </c>
      <c r="BY45" s="194" t="str">
        <f t="shared" si="19"/>
        <v/>
      </c>
      <c r="BZ45" s="22"/>
      <c r="CA45" s="192" t="str">
        <f>IF(AND($BK$31="Yes",'Submission Template'!$C39&lt;&gt;""),IF(AND('Submission Template'!BW39&lt;&gt;"",'Submission Template'!BX39&lt;&gt;""),IF(AND('Submission Template'!Y39="yes",'Submission Template'!AD39="yes"),CA44+1,CA44),CA44),"")</f>
        <v/>
      </c>
      <c r="CB45" s="193" t="str">
        <f>IF('Submission Template'!$C39&lt;&gt;"",IF('Submission Template'!BU39&lt;&gt;"",IF('Submission Template'!O39="yes",CB44+1,CB44),CB44),"")</f>
        <v/>
      </c>
      <c r="CC45" s="193" t="str">
        <f>IF('Submission Template'!$C39&lt;&gt;"",IF('Submission Template'!BV39&lt;&gt;"",IF('Submission Template'!T39="yes",CC44+1,CC44),CC44),"")</f>
        <v/>
      </c>
      <c r="CD45" s="193" t="str">
        <f>IF('Submission Template'!$C39&lt;&gt;"",IF('Submission Template'!BW39&lt;&gt;"",IF('Submission Template'!Y39="yes",CD44+1,CD44),CD44),"")</f>
        <v/>
      </c>
      <c r="CE45" s="194" t="str">
        <f>IF('Submission Template'!$C39&lt;&gt;"",IF('Submission Template'!BX39&lt;&gt;"",IF('Submission Template'!AD39="yes",CE44+1,CE44),CE44),"")</f>
        <v/>
      </c>
      <c r="CF45" s="22"/>
      <c r="CG45" s="192" t="str">
        <f>IF(AND($BK$31="Yes",'Submission Template'!BW39&lt;&gt;"",'Submission Template'!BX39&lt;&gt;""),IF(AND('Submission Template'!Y39="yes",'Submission Template'!AD39="yes"),1,0),"")</f>
        <v/>
      </c>
      <c r="CH45" s="193" t="str">
        <f>IF('Submission Template'!BU39&lt;&gt;"",IF('Submission Template'!O39="yes",1,0),"")</f>
        <v/>
      </c>
      <c r="CI45" s="193" t="str">
        <f>IF('Submission Template'!BV39&lt;&gt;"",IF('Submission Template'!T39="yes",1,0),"")</f>
        <v/>
      </c>
      <c r="CJ45" s="193" t="str">
        <f>IF('Submission Template'!BW39&lt;&gt;"",IF('Submission Template'!Y39="yes",1,0),"")</f>
        <v/>
      </c>
      <c r="CK45" s="194" t="str">
        <f>IF('Submission Template'!BX39&lt;&gt;"",IF('Submission Template'!AD39="yes",1,0),"")</f>
        <v/>
      </c>
      <c r="CL45" s="22"/>
      <c r="CM45" s="192" t="str">
        <f>IF(AND($BK$31="Yes",'Submission Template'!Y39="yes",'Submission Template'!AD39="yes",'Submission Template'!BW39&lt;&gt;"",'Submission Template'!BX39&lt;&gt;""),'Submission Template'!BW39+'Submission Template'!BX39,"")</f>
        <v/>
      </c>
      <c r="CN45" s="193" t="str">
        <f>IF(AND('Submission Template'!O39="yes",'Submission Template'!BU39&lt;&gt;""),'Submission Template'!BU39,"")</f>
        <v/>
      </c>
      <c r="CO45" s="193" t="str">
        <f>IF(AND('Submission Template'!T39="yes",'Submission Template'!BV39&lt;&gt;""),'Submission Template'!BV39,"")</f>
        <v/>
      </c>
      <c r="CP45" s="193" t="str">
        <f>IF(AND('Submission Template'!Y39="yes",'Submission Template'!BW39&lt;&gt;""),'Submission Template'!BW39,"")</f>
        <v/>
      </c>
      <c r="CQ45" s="194" t="str">
        <f>IF(AND('Submission Template'!AD39="yes",'Submission Template'!BX39&lt;&gt;""),'Submission Template'!BX39,"")</f>
        <v/>
      </c>
      <c r="CR45" s="22"/>
      <c r="CS45" s="22"/>
      <c r="CT45" s="22">
        <f t="shared" si="23"/>
        <v>5</v>
      </c>
      <c r="CU45" s="24">
        <v>2.13</v>
      </c>
      <c r="CV45" s="22"/>
      <c r="CW45" s="35" t="str">
        <f>IF('Submission Template'!$BA$36=1,IF(AND('Submission Template'!Y39="yes",'Submission Template'!AD39="yes",$BI45&gt;1,'Submission Template'!BW39&lt;&gt;"",'Submission Template'!BX39&lt;&gt;""),IF($D45&lt;&gt;'Submission Template'!V$29,ROUND((($BU45*$E45)/($D45-'Submission Template'!V$29))^2+1,1),31),""),"")</f>
        <v/>
      </c>
      <c r="CX45" s="35" t="str">
        <f>IF('Submission Template'!$BB$36=1,IF(AND('Submission Template'!O39="yes",$BJ45&gt;1,'Submission Template'!BU39&lt;&gt;""),IF($N45&lt;&gt;'Submission Template'!K$26,ROUND((($BV45*$O45)/($N45-'Submission Template'!K$26))^2+1,1),31),""),"")</f>
        <v/>
      </c>
      <c r="CY45" s="35" t="str">
        <f>IF('Submission Template'!$BC$34=1,IF(AND('Submission Template'!T39="yes",$BK45&gt;1,'Submission Template'!BV39&lt;&gt;""),IF($X45&lt;&gt;'Submission Template'!P$26,ROUND((($BW45*$Y45)/($X45-'Submission Template'!P$26))^2+1,1),31),""),"")</f>
        <v/>
      </c>
      <c r="CZ45" s="35" t="str">
        <f>IF('Submission Template'!$BA$34=1,IF(AND('Submission Template'!Y39="yes",$BL45&gt;1,'Submission Template'!BW39&lt;&gt;""),IF($AH45&lt;&gt;'Submission Template'!U$26,ROUND((($BX45*$AI45)/($AH45-'Submission Template'!U$26))^2+1,1),31),""),"")</f>
        <v/>
      </c>
      <c r="DA45" s="35" t="str">
        <f>IF('Submission Template'!$BB$34=1,IF(AND('Submission Template'!AD39="yes",$BM45&gt;1,'Submission Template'!BX39&lt;&gt;""),IF($AR45&lt;&gt;'Submission Template'!Z$26,ROUND((($BY45*$AS45)/($AR45-'Submission Template'!Z$26))^2+1,1),31),""),"")</f>
        <v/>
      </c>
      <c r="DB45" s="48">
        <f t="shared" si="20"/>
        <v>5</v>
      </c>
      <c r="DC45" s="5"/>
      <c r="DD45" s="5"/>
      <c r="DE45" s="5"/>
      <c r="DF45" s="175">
        <f>IF(AND('Submission Template'!C39="final",'Submission Template'!AG39="yes"),1,0)</f>
        <v>0</v>
      </c>
      <c r="DG45" s="175" t="str">
        <f>IF(AND('Submission Template'!$C39="final",'Submission Template'!$Y39="yes",'Submission Template'!$AD39="yes",'Submission Template'!$AG39&lt;&gt;"yes"),$D45,$DG44)</f>
        <v/>
      </c>
      <c r="DH45" s="175" t="str">
        <f>IF(AND('Submission Template'!$C39="final",'Submission Template'!$Y39="yes",'Submission Template'!$AD39="yes",'Submission Template'!$AG39&lt;&gt;"yes"),$C45,$DH44)</f>
        <v/>
      </c>
      <c r="DI45" s="175" t="str">
        <f>IF(AND('Submission Template'!$C39="final",'Submission Template'!$O39="yes",'Submission Template'!$AG39&lt;&gt;"yes"),$N45,$DI44)</f>
        <v/>
      </c>
      <c r="DJ45" s="175" t="str">
        <f>IF(AND('Submission Template'!$C39="final",'Submission Template'!$O39="yes",'Submission Template'!$AG39&lt;&gt;"yes"),$M45,$DJ44)</f>
        <v/>
      </c>
      <c r="DK45" s="167" t="str">
        <f>IF(AND('Submission Template'!$C39="final",'Submission Template'!$T39="yes",'Submission Template'!$AG39&lt;&gt;"yes"),$X45,$DK44)</f>
        <v/>
      </c>
      <c r="DL45" s="168" t="str">
        <f>IF(AND('Submission Template'!$C39="final",'Submission Template'!$T39="yes",'Submission Template'!$AG39&lt;&gt;"yes"),$W45,$DL44)</f>
        <v/>
      </c>
      <c r="DM45" s="167" t="str">
        <f>IF(AND('Submission Template'!$C39="final",'Submission Template'!$Y39="yes",'Submission Template'!$AG39&lt;&gt;"yes"),$AH45,$DM44)</f>
        <v/>
      </c>
      <c r="DN45" s="211" t="str">
        <f>IF(AND('Submission Template'!$C39="final",'Submission Template'!$Y39="yes",'Submission Template'!$AG39&lt;&gt;"yes"),$AG45,$DN44)</f>
        <v/>
      </c>
      <c r="DO45" s="220" t="str">
        <f>IF(AND('Submission Template'!$C39="final",'Submission Template'!$AD39="yes",'Submission Template'!$AG39&lt;&gt;"yes"),$AR45,$DO44)</f>
        <v/>
      </c>
      <c r="DP45" s="221" t="str">
        <f>IF(AND('Submission Template'!$C39="final",'Submission Template'!$AD39="yes",'Submission Template'!$AG39&lt;&gt;"yes"),$AQ45,$DP44)</f>
        <v/>
      </c>
      <c r="DZ45" s="5"/>
      <c r="EA45" s="5"/>
    </row>
    <row r="46" spans="1:131" ht="15" x14ac:dyDescent="0.25">
      <c r="A46" s="9"/>
      <c r="B46" s="251" t="str">
        <f>IF('Submission Template'!$BA$36=1,$CA46,"")</f>
        <v/>
      </c>
      <c r="C46" s="252" t="str">
        <f t="shared" si="0"/>
        <v/>
      </c>
      <c r="D46" s="253" t="str">
        <f>IF('Submission Template'!$BA$36=1,IF(AND('Submission Template'!Y40="yes",'Submission Template'!AD40="yes",'Submission Template'!BW40&lt;&gt;"",'Submission Template'!BX40&lt;&gt;""),IF(AND('Submission Template'!$P$15="yes",$B46&gt;1),ROUND(AVERAGE(CM$41:CM46),2),ROUND(AVERAGE(CM$40:CM46),2)),""),"")</f>
        <v/>
      </c>
      <c r="E46" s="264" t="str">
        <f>IF('Submission Template'!$BA$36=1,IF($BI46&gt;1,IF(AND('Submission Template'!Y40&lt;&gt;"no",'Submission Template'!AD40&lt;&gt;"no",'Submission Template'!BW40&lt;&gt;"",'Submission Template'!BX40&lt;&gt;""), IF(AND('Submission Template'!$P$15="yes",$B46&gt;1), STDEV(CM$41:CM46),STDEV(CM$40:CM46)),""),""),"")</f>
        <v/>
      </c>
      <c r="F46" s="253" t="str">
        <f>IF('Submission Template'!$BA$36=1,IF(AND('Submission Template'!BW40&lt;&gt;"",'Submission Template'!BX40&lt;&gt;""),G45,""),"")</f>
        <v/>
      </c>
      <c r="G46" s="253" t="str">
        <f>IF(AND('Submission Template'!$BA$36=1,'Submission Template'!$C40&lt;&gt;""),IF(OR($BI46=1,$BI46=0),0,IF('Submission Template'!$C40="initial",$G45,IF(AND('Submission Template'!Y40="yes",'Submission Template'!AD40="yes"),MAX(($F46+CM46-('Submission Template'!$V$26+0.25*$E46)),0),$G45))),"")</f>
        <v/>
      </c>
      <c r="H46" s="253" t="str">
        <f t="shared" si="27"/>
        <v/>
      </c>
      <c r="I46" s="255" t="str">
        <f t="shared" si="28"/>
        <v/>
      </c>
      <c r="J46" s="255" t="str">
        <f t="shared" si="29"/>
        <v/>
      </c>
      <c r="K46" s="256" t="str">
        <f>IF(G46&lt;&gt;"",IF($CG46=1,IF(AND(J46&lt;&gt;1,I46=1,D46&lt;='Submission Template'!$V$26),1,0),K45),"")</f>
        <v/>
      </c>
      <c r="L46" s="251" t="str">
        <f>IF('Submission Template'!$BB$36=1,$CB46,"")</f>
        <v/>
      </c>
      <c r="M46" s="252" t="str">
        <f t="shared" si="1"/>
        <v/>
      </c>
      <c r="N46" s="253" t="str">
        <f>IF('Submission Template'!$BB$36=1,IF(AND('Submission Template'!O40="yes",'Submission Template'!BU40&lt;&gt;""),IF(AND('Submission Template'!$P$15="yes",$L46&gt;1),ROUND(AVERAGE(CN$41:CN46),2),ROUND(AVERAGE(CN$40:CN46),2)),""),"")</f>
        <v/>
      </c>
      <c r="O46" s="253" t="str">
        <f>IF('Submission Template'!$BB$36=1,IF($BJ46&gt;1,IF(AND('Submission Template'!O40&lt;&gt;"no",'Submission Template'!BU40&lt;&gt;""),IF(AND('Submission Template'!$P$15="yes",$L46&gt;1),STDEV(CN$41:CN46),STDEV(CN$40:CN46)),""),""),"")</f>
        <v/>
      </c>
      <c r="P46" s="253" t="str">
        <f>IF('Submission Template'!$BB$36=1,IF('Submission Template'!BU40&lt;&gt;"",Q45,""),"")</f>
        <v/>
      </c>
      <c r="Q46" s="253" t="str">
        <f>IF(AND('Submission Template'!$BB$36=1,'Submission Template'!$C40&lt;&gt;""),IF(OR($BJ46=1,$BJ46=0),0,IF('Submission Template'!$C40="initial",$Q45,IF('Submission Template'!O40="yes",MAX(($P46+'Submission Template'!BU40-('Submission Template'!K$26+0.25*$O46)),0),$Q45))),"")</f>
        <v/>
      </c>
      <c r="R46" s="253" t="str">
        <f t="shared" si="30"/>
        <v/>
      </c>
      <c r="S46" s="255" t="str">
        <f t="shared" si="31"/>
        <v/>
      </c>
      <c r="T46" s="255" t="str">
        <f t="shared" si="32"/>
        <v/>
      </c>
      <c r="U46" s="256" t="str">
        <f>IF(Q46&lt;&gt;"",IF($CH46=1,IF(AND(T46&lt;&gt;1,S46=1,N46&lt;='Submission Template'!K$26),1,0),U45),"")</f>
        <v/>
      </c>
      <c r="V46" s="257" t="str">
        <f>IF('Submission Template'!$BC$34=1,$CC46,"")</f>
        <v/>
      </c>
      <c r="W46" s="258" t="str">
        <f t="shared" si="2"/>
        <v/>
      </c>
      <c r="X46" s="259" t="str">
        <f>IF('Submission Template'!$BC$34=1,IF(AND('Submission Template'!T40="yes",'Submission Template'!BV40&lt;&gt;""),IF(AND('Submission Template'!$P$15="yes",$V46&gt;1),ROUND(AVERAGE(CO$41:CO46),2),ROUND(AVERAGE(CO$40:CO46),2)),""),"")</f>
        <v/>
      </c>
      <c r="Y46" s="259" t="str">
        <f>IF('Submission Template'!$BC$34=1,IF($BK46&gt;1,IF(AND('Submission Template'!T40&lt;&gt;"no",'Submission Template'!BV40&lt;&gt;""), IF(AND('Submission Template'!$P$15="yes",$V46&gt;1), STDEV(CO$41:CO46),STDEV(CO$40:CO46)),""),""),"")</f>
        <v/>
      </c>
      <c r="Z46" s="259" t="str">
        <f>IF('Submission Template'!$BC$34=1,IF('Submission Template'!BV40&lt;&gt;"",AA45,""),"")</f>
        <v/>
      </c>
      <c r="AA46" s="259" t="str">
        <f>IF(AND('Submission Template'!$BC$34=1,'Submission Template'!$C40&lt;&gt;""),IF(OR($BK46=1,$BK46=0),0,IF('Submission Template'!$C40="initial",$AA45,IF('Submission Template'!T40="yes",MAX(($Z46+'Submission Template'!BV40-('Submission Template'!P$26+0.25*$Y46)),0),$AA45))),"")</f>
        <v/>
      </c>
      <c r="AB46" s="259" t="str">
        <f t="shared" si="6"/>
        <v/>
      </c>
      <c r="AC46" s="255" t="str">
        <f t="shared" si="7"/>
        <v/>
      </c>
      <c r="AD46" s="255" t="str">
        <f t="shared" si="8"/>
        <v/>
      </c>
      <c r="AE46" s="256" t="str">
        <f>IF(AA46&lt;&gt;"",IF($CI46=1,IF(AND(AD46&lt;&gt;1,AC46=1,X46&lt;='Submission Template'!P$26),1,0),AE45),"")</f>
        <v/>
      </c>
      <c r="AF46" s="257" t="str">
        <f>IF('Submission Template'!$BA$34=1,$CD46,"")</f>
        <v/>
      </c>
      <c r="AG46" s="258" t="str">
        <f t="shared" si="3"/>
        <v/>
      </c>
      <c r="AH46" s="260" t="str">
        <f>IF('Submission Template'!$BA$34=1,IF(AND('Submission Template'!Y40="yes",'Submission Template'!BW40&lt;&gt;""),IF(AND('Submission Template'!$P$15="yes",AF46&gt;1),ROUND(AVERAGE(CP$41:CP46),2),ROUND(AVERAGE(CP$40:CP46),2)),""),"")</f>
        <v/>
      </c>
      <c r="AI46" s="260" t="str">
        <f>IF('Submission Template'!$BA$34=1,IF($BL46&gt;1,IF(AND('Submission Template'!Y40&lt;&gt;"no",'Submission Template'!BW40&lt;&gt;""), IF(AND('Submission Template'!$P$15="yes",$AF46&gt;1), STDEV(CP$41:CP46),STDEV(CP$40:CP46)),""),""),"")</f>
        <v/>
      </c>
      <c r="AJ46" s="260" t="str">
        <f>IF('Submission Template'!$BA$34=1,IF('Submission Template'!BW40&lt;&gt;"",AK45,""),"")</f>
        <v/>
      </c>
      <c r="AK46" s="260" t="str">
        <f>IF(AND('Submission Template'!$BA$34=1,'Submission Template'!$C40&lt;&gt;""),IF(OR($BL46=1,$BL46=0),0,IF('Submission Template'!$C40="initial",$AK45,IF('Submission Template'!Y40="yes",MAX(($AJ46+'Submission Template'!BW40-('Submission Template'!U$26+0.25*$AI46)),0),$AK45))),"")</f>
        <v/>
      </c>
      <c r="AL46" s="260" t="str">
        <f t="shared" si="9"/>
        <v/>
      </c>
      <c r="AM46" s="255" t="str">
        <f t="shared" si="10"/>
        <v/>
      </c>
      <c r="AN46" s="255" t="str">
        <f t="shared" si="11"/>
        <v/>
      </c>
      <c r="AO46" s="256" t="str">
        <f>IF(AK46&lt;&gt;"",IF($CJ46=1,IF(AND(AN46&lt;&gt;1,AM46=1,AH46&lt;='Submission Template'!U$26),1,0),AO45),"")</f>
        <v/>
      </c>
      <c r="AP46" s="257" t="str">
        <f>IF('Submission Template'!$BB$34=1,$CE46,"")</f>
        <v/>
      </c>
      <c r="AQ46" s="258" t="str">
        <f t="shared" si="4"/>
        <v/>
      </c>
      <c r="AR46" s="261" t="str">
        <f>IF('Submission Template'!$BB$34=1,IF(AND('Submission Template'!AD40="yes",'Submission Template'!BX40&lt;&gt;""),ROUND(AVERAGE(CQ$40:CQ46),2),""),"")</f>
        <v/>
      </c>
      <c r="AS46" s="261" t="str">
        <f>IF('Submission Template'!$BB$34=1,IF($BM46&gt;1,IF(AND('Submission Template'!AD40&lt;&gt;"no",'Submission Template'!BX40&lt;&gt;""), IF(AND('Submission Template'!$P$15="yes",$AP46&gt;1), STDEV(CQ$41:CQ46),STDEV(CQ$40:CQ46)),""),""),"")</f>
        <v/>
      </c>
      <c r="AT46" s="261" t="str">
        <f>IF('Submission Template'!$BB$34=1,IF('Submission Template'!BX40&lt;&gt;"",AU45,""),"")</f>
        <v/>
      </c>
      <c r="AU46" s="261" t="str">
        <f>IF(AND('Submission Template'!$BB$34=1,'Submission Template'!$C40&lt;&gt;""),IF(OR($BM46=1,$BM46=0),0,IF('Submission Template'!$C40="initial",$AU45,IF('Submission Template'!AD40="yes",MAX(($AT46+'Submission Template'!BX40-('Submission Template'!Z$26+0.25*$AS46)),0),$AU45))),"")</f>
        <v/>
      </c>
      <c r="AV46" s="261" t="str">
        <f t="shared" si="12"/>
        <v/>
      </c>
      <c r="AW46" s="255" t="str">
        <f t="shared" si="13"/>
        <v/>
      </c>
      <c r="AX46" s="255" t="str">
        <f t="shared" si="14"/>
        <v/>
      </c>
      <c r="AY46" s="256" t="str">
        <f>IF(AU46&lt;&gt;"",IF($CK46=1,IF(AND(AX46&lt;&gt;1,AW46=1,AR46&lt;='Submission Template'!Z$26),1,0),AY45),"")</f>
        <v/>
      </c>
      <c r="AZ46" s="246"/>
      <c r="BA46" s="262" t="str">
        <f>IF(AND(OR('Submission Template'!BK40="yes",'Submission Template'!O40="yes"),'Submission Template'!AG40="yes"),"Test cannot be invalid AND included in CumSum",IF(OR(AND($Q46&gt;$R46,$N46&lt;&gt;""),AND($G46&gt;H46,$D46&lt;&gt;"")),"Warning:  CumSum statistic exceeds the Action Limit.",""))</f>
        <v/>
      </c>
      <c r="BB46" s="244"/>
      <c r="BC46" s="244"/>
      <c r="BD46" s="244"/>
      <c r="BE46" s="245"/>
      <c r="BF46" s="141"/>
      <c r="BG46" s="5"/>
      <c r="BH46" s="5"/>
      <c r="BI46" s="167" t="str">
        <f t="shared" si="21"/>
        <v/>
      </c>
      <c r="BJ46" s="211" t="str">
        <f t="shared" si="22"/>
        <v/>
      </c>
      <c r="BK46" s="167" t="str">
        <f t="shared" si="24"/>
        <v/>
      </c>
      <c r="BL46" s="211" t="str">
        <f t="shared" si="25"/>
        <v/>
      </c>
      <c r="BM46" s="168" t="str">
        <f t="shared" si="26"/>
        <v/>
      </c>
      <c r="BN46" s="20"/>
      <c r="BO46" s="307">
        <f>IF(AND('Submission Template'!BW40&lt;&gt;"",'Submission Template'!BX40&lt;&gt;"",'Submission Template'!V$26&lt;&gt;"",'Submission Template'!Y40&lt;&gt;"",'Submission Template'!AD40&lt;&gt;"",$BK$31="yes"),1,0)</f>
        <v>0</v>
      </c>
      <c r="BP46" s="193">
        <f>IF(AND('Submission Template'!BU40&lt;&gt;"",'Submission Template'!K$26&lt;&gt;"",'Submission Template'!O40&lt;&gt;""),1,0)</f>
        <v>0</v>
      </c>
      <c r="BQ46" s="193">
        <f>IF(AND('Submission Template'!BV40&lt;&gt;"",'Submission Template'!P$26&lt;&gt;"",'Submission Template'!T40&lt;&gt;""),1,0)</f>
        <v>0</v>
      </c>
      <c r="BR46" s="193">
        <f>IF(AND('Submission Template'!BW40&lt;&gt;"",'Submission Template'!U$26&lt;&gt;"",'Submission Template'!Y40&lt;&gt;""),1,0)</f>
        <v>0</v>
      </c>
      <c r="BS46" s="194">
        <f>IF(AND('Submission Template'!BX40&lt;&gt;"",'Submission Template'!Z$26&lt;&gt;"",'Submission Template'!AD40&lt;&gt;""),1,0)</f>
        <v>0</v>
      </c>
      <c r="BT46" s="22"/>
      <c r="BU46" s="199" t="str">
        <f t="shared" si="15"/>
        <v/>
      </c>
      <c r="BV46" s="192" t="str">
        <f t="shared" si="16"/>
        <v/>
      </c>
      <c r="BW46" s="192" t="str">
        <f t="shared" si="17"/>
        <v/>
      </c>
      <c r="BX46" s="193" t="str">
        <f t="shared" si="18"/>
        <v/>
      </c>
      <c r="BY46" s="194" t="str">
        <f t="shared" si="19"/>
        <v/>
      </c>
      <c r="BZ46" s="22"/>
      <c r="CA46" s="192" t="str">
        <f>IF(AND($BK$31="Yes",'Submission Template'!$C40&lt;&gt;""),IF(AND('Submission Template'!BW40&lt;&gt;"",'Submission Template'!BX40&lt;&gt;""),IF(AND('Submission Template'!Y40="yes",'Submission Template'!AD40="yes"),CA45+1,CA45),CA45),"")</f>
        <v/>
      </c>
      <c r="CB46" s="193" t="str">
        <f>IF('Submission Template'!$C40&lt;&gt;"",IF('Submission Template'!BU40&lt;&gt;"",IF('Submission Template'!O40="yes",CB45+1,CB45),CB45),"")</f>
        <v/>
      </c>
      <c r="CC46" s="193" t="str">
        <f>IF('Submission Template'!$C40&lt;&gt;"",IF('Submission Template'!BV40&lt;&gt;"",IF('Submission Template'!T40="yes",CC45+1,CC45),CC45),"")</f>
        <v/>
      </c>
      <c r="CD46" s="193" t="str">
        <f>IF('Submission Template'!$C40&lt;&gt;"",IF('Submission Template'!BW40&lt;&gt;"",IF('Submission Template'!Y40="yes",CD45+1,CD45),CD45),"")</f>
        <v/>
      </c>
      <c r="CE46" s="194" t="str">
        <f>IF('Submission Template'!$C40&lt;&gt;"",IF('Submission Template'!BX40&lt;&gt;"",IF('Submission Template'!AD40="yes",CE45+1,CE45),CE45),"")</f>
        <v/>
      </c>
      <c r="CF46" s="22"/>
      <c r="CG46" s="192" t="str">
        <f>IF(AND($BK$31="Yes",'Submission Template'!BW40&lt;&gt;"",'Submission Template'!BX40&lt;&gt;""),IF(AND('Submission Template'!Y40="yes",'Submission Template'!AD40="yes"),1,0),"")</f>
        <v/>
      </c>
      <c r="CH46" s="193" t="str">
        <f>IF('Submission Template'!BU40&lt;&gt;"",IF('Submission Template'!O40="yes",1,0),"")</f>
        <v/>
      </c>
      <c r="CI46" s="193" t="str">
        <f>IF('Submission Template'!BV40&lt;&gt;"",IF('Submission Template'!T40="yes",1,0),"")</f>
        <v/>
      </c>
      <c r="CJ46" s="193" t="str">
        <f>IF('Submission Template'!BW40&lt;&gt;"",IF('Submission Template'!Y40="yes",1,0),"")</f>
        <v/>
      </c>
      <c r="CK46" s="194" t="str">
        <f>IF('Submission Template'!BX40&lt;&gt;"",IF('Submission Template'!AD40="yes",1,0),"")</f>
        <v/>
      </c>
      <c r="CL46" s="22"/>
      <c r="CM46" s="192" t="str">
        <f>IF(AND($BK$31="Yes",'Submission Template'!Y40="yes",'Submission Template'!AD40="yes",'Submission Template'!BW40&lt;&gt;"",'Submission Template'!BX40&lt;&gt;""),'Submission Template'!BW40+'Submission Template'!BX40,"")</f>
        <v/>
      </c>
      <c r="CN46" s="193" t="str">
        <f>IF(AND('Submission Template'!O40="yes",'Submission Template'!BU40&lt;&gt;""),'Submission Template'!BU40,"")</f>
        <v/>
      </c>
      <c r="CO46" s="193" t="str">
        <f>IF(AND('Submission Template'!T40="yes",'Submission Template'!BV40&lt;&gt;""),'Submission Template'!BV40,"")</f>
        <v/>
      </c>
      <c r="CP46" s="193" t="str">
        <f>IF(AND('Submission Template'!Y40="yes",'Submission Template'!BW40&lt;&gt;""),'Submission Template'!BW40,"")</f>
        <v/>
      </c>
      <c r="CQ46" s="194" t="str">
        <f>IF(AND('Submission Template'!AD40="yes",'Submission Template'!BX40&lt;&gt;""),'Submission Template'!BX40,"")</f>
        <v/>
      </c>
      <c r="CR46" s="22"/>
      <c r="CS46" s="22"/>
      <c r="CT46" s="22">
        <f t="shared" si="23"/>
        <v>6</v>
      </c>
      <c r="CU46" s="24">
        <v>2.02</v>
      </c>
      <c r="CV46" s="22"/>
      <c r="CW46" s="35" t="str">
        <f>IF('Submission Template'!$BA$36=1,IF(AND('Submission Template'!Y40="yes",'Submission Template'!AD40="yes",$BI46&gt;1,'Submission Template'!BW40&lt;&gt;"",'Submission Template'!BX40&lt;&gt;""),IF($D46&lt;&gt;'Submission Template'!V$29,ROUND((($BU46*$E46)/($D46-'Submission Template'!V$29))^2+1,1),31),""),"")</f>
        <v/>
      </c>
      <c r="CX46" s="35" t="str">
        <f>IF('Submission Template'!$BB$36=1,IF(AND('Submission Template'!O40="yes",$BJ46&gt;1,'Submission Template'!BU40&lt;&gt;""),IF($N46&lt;&gt;'Submission Template'!K$26,ROUND((($BV46*$O46)/($N46-'Submission Template'!K$26))^2+1,1),31),""),"")</f>
        <v/>
      </c>
      <c r="CY46" s="35" t="str">
        <f>IF('Submission Template'!$BC$34=1,IF(AND('Submission Template'!T40="yes",$BK46&gt;1,'Submission Template'!BV40&lt;&gt;""),IF($X46&lt;&gt;'Submission Template'!P$26,ROUND((($BW46*$Y46)/($X46-'Submission Template'!P$26))^2+1,1),31),""),"")</f>
        <v/>
      </c>
      <c r="CZ46" s="35" t="str">
        <f>IF('Submission Template'!$BA$34=1,IF(AND('Submission Template'!Y40="yes",$BL46&gt;1,'Submission Template'!BW40&lt;&gt;""),IF($AH46&lt;&gt;'Submission Template'!U$26,ROUND((($BX46*$AI46)/($AH46-'Submission Template'!U$26))^2+1,1),31),""),"")</f>
        <v/>
      </c>
      <c r="DA46" s="35" t="str">
        <f>IF('Submission Template'!$BB$34=1,IF(AND('Submission Template'!AD40="yes",$BM46&gt;1,'Submission Template'!BX40&lt;&gt;""),IF($AR46&lt;&gt;'Submission Template'!Z$26,ROUND((($BY46*$AS46)/($AR46-'Submission Template'!Z$26))^2+1,1),31),""),"")</f>
        <v/>
      </c>
      <c r="DB46" s="48">
        <f t="shared" si="20"/>
        <v>5</v>
      </c>
      <c r="DC46" s="5"/>
      <c r="DD46" s="5"/>
      <c r="DE46" s="5"/>
      <c r="DF46" s="175">
        <f>IF(AND('Submission Template'!C40="final",'Submission Template'!AG40="yes"),1,0)</f>
        <v>0</v>
      </c>
      <c r="DG46" s="175" t="str">
        <f>IF(AND('Submission Template'!$C40="final",'Submission Template'!$Y40="yes",'Submission Template'!$AD40="yes",'Submission Template'!$AG40&lt;&gt;"yes"),$D46,$DG45)</f>
        <v/>
      </c>
      <c r="DH46" s="175" t="str">
        <f>IF(AND('Submission Template'!$C40="final",'Submission Template'!$Y40="yes",'Submission Template'!$AD40="yes",'Submission Template'!$AG40&lt;&gt;"yes"),$C46,$DH45)</f>
        <v/>
      </c>
      <c r="DI46" s="175" t="str">
        <f>IF(AND('Submission Template'!$C40="final",'Submission Template'!$O40="yes",'Submission Template'!$AG40&lt;&gt;"yes"),$N46,$DI45)</f>
        <v/>
      </c>
      <c r="DJ46" s="175" t="str">
        <f>IF(AND('Submission Template'!$C40="final",'Submission Template'!$O40="yes",'Submission Template'!$AG40&lt;&gt;"yes"),$M46,$DJ45)</f>
        <v/>
      </c>
      <c r="DK46" s="167" t="str">
        <f>IF(AND('Submission Template'!$C40="final",'Submission Template'!$T40="yes",'Submission Template'!$AG40&lt;&gt;"yes"),$X46,$DK45)</f>
        <v/>
      </c>
      <c r="DL46" s="168" t="str">
        <f>IF(AND('Submission Template'!$C40="final",'Submission Template'!$T40="yes",'Submission Template'!$AG40&lt;&gt;"yes"),$W46,$DL45)</f>
        <v/>
      </c>
      <c r="DM46" s="167" t="str">
        <f>IF(AND('Submission Template'!$C40="final",'Submission Template'!$Y40="yes",'Submission Template'!$AG40&lt;&gt;"yes"),$AH46,$DM45)</f>
        <v/>
      </c>
      <c r="DN46" s="211" t="str">
        <f>IF(AND('Submission Template'!$C40="final",'Submission Template'!$Y40="yes",'Submission Template'!$AG40&lt;&gt;"yes"),$AG46,$DN45)</f>
        <v/>
      </c>
      <c r="DO46" s="220" t="str">
        <f>IF(AND('Submission Template'!$C40="final",'Submission Template'!$AD40="yes",'Submission Template'!$AG40&lt;&gt;"yes"),$AR46,$DO45)</f>
        <v/>
      </c>
      <c r="DP46" s="221" t="str">
        <f>IF(AND('Submission Template'!$C40="final",'Submission Template'!$AD40="yes",'Submission Template'!$AG40&lt;&gt;"yes"),$AQ46,$DP45)</f>
        <v/>
      </c>
      <c r="DZ46" s="5"/>
      <c r="EA46" s="5"/>
    </row>
    <row r="47" spans="1:131" ht="15" x14ac:dyDescent="0.25">
      <c r="A47" s="9"/>
      <c r="B47" s="251" t="str">
        <f>IF('Submission Template'!$BA$36=1,$CA47,"")</f>
        <v/>
      </c>
      <c r="C47" s="252" t="str">
        <f t="shared" si="0"/>
        <v/>
      </c>
      <c r="D47" s="253" t="str">
        <f>IF('Submission Template'!$BA$36=1,IF(AND('Submission Template'!Y41="yes",'Submission Template'!AD41="yes",'Submission Template'!BW41&lt;&gt;"",'Submission Template'!BX41&lt;&gt;""),IF(AND('Submission Template'!$P$15="yes",$B47&gt;1),ROUND(AVERAGE(CM$41:CM47),2),ROUND(AVERAGE(CM$40:CM47),2)),""),"")</f>
        <v/>
      </c>
      <c r="E47" s="264" t="str">
        <f>IF('Submission Template'!$BA$36=1,IF($BI47&gt;1,IF(AND('Submission Template'!Y41&lt;&gt;"no",'Submission Template'!AD41&lt;&gt;"no",'Submission Template'!BW41&lt;&gt;"",'Submission Template'!BX41&lt;&gt;""), IF(AND('Submission Template'!$P$15="yes",$B47&gt;1), STDEV(CM$41:CM47),STDEV(CM$40:CM47)),""),""),"")</f>
        <v/>
      </c>
      <c r="F47" s="253" t="str">
        <f>IF('Submission Template'!$BA$36=1,IF(AND('Submission Template'!BW41&lt;&gt;"",'Submission Template'!BX41&lt;&gt;""),G46,""),"")</f>
        <v/>
      </c>
      <c r="G47" s="253" t="str">
        <f>IF(AND('Submission Template'!$BA$36=1,'Submission Template'!$C41&lt;&gt;""),IF(OR($BI47=1,$BI47=0),0,IF('Submission Template'!$C41="initial",$G46,IF(AND('Submission Template'!Y41="yes",'Submission Template'!AD41="yes"),MAX(($F47+CM47-('Submission Template'!$V$26+0.25*$E47)),0),$G46))),"")</f>
        <v/>
      </c>
      <c r="H47" s="253" t="str">
        <f t="shared" si="27"/>
        <v/>
      </c>
      <c r="I47" s="255" t="str">
        <f t="shared" si="28"/>
        <v/>
      </c>
      <c r="J47" s="255" t="str">
        <f t="shared" si="29"/>
        <v/>
      </c>
      <c r="K47" s="256" t="str">
        <f>IF(G47&lt;&gt;"",IF($CG47=1,IF(AND(J47&lt;&gt;1,I47=1,D47&lt;='Submission Template'!$V$26),1,0),K46),"")</f>
        <v/>
      </c>
      <c r="L47" s="251" t="str">
        <f>IF('Submission Template'!$BB$36=1,$CB47,"")</f>
        <v/>
      </c>
      <c r="M47" s="252" t="str">
        <f t="shared" si="1"/>
        <v/>
      </c>
      <c r="N47" s="253" t="str">
        <f>IF('Submission Template'!$BB$36=1,IF(AND('Submission Template'!O41="yes",'Submission Template'!BU41&lt;&gt;""),IF(AND('Submission Template'!$P$15="yes",$L47&gt;1),ROUND(AVERAGE(CN$41:CN47),2),ROUND(AVERAGE(CN$40:CN47),2)),""),"")</f>
        <v/>
      </c>
      <c r="O47" s="253" t="str">
        <f>IF('Submission Template'!$BB$36=1,IF($BJ47&gt;1,IF(AND('Submission Template'!O41&lt;&gt;"no",'Submission Template'!BU41&lt;&gt;""),IF(AND('Submission Template'!$P$15="yes",$L47&gt;1),STDEV(CN$41:CN47),STDEV(CN$40:CN47)),""),""),"")</f>
        <v/>
      </c>
      <c r="P47" s="253" t="str">
        <f>IF('Submission Template'!$BB$36=1,IF('Submission Template'!BU41&lt;&gt;"",Q46,""),"")</f>
        <v/>
      </c>
      <c r="Q47" s="253" t="str">
        <f>IF(AND('Submission Template'!$BB$36=1,'Submission Template'!$C41&lt;&gt;""),IF(OR($BJ47=1,$BJ47=0),0,IF('Submission Template'!$C41="initial",$Q46,IF('Submission Template'!O41="yes",MAX(($P47+'Submission Template'!BU41-('Submission Template'!K$26+0.25*$O47)),0),$Q46))),"")</f>
        <v/>
      </c>
      <c r="R47" s="253" t="str">
        <f t="shared" si="30"/>
        <v/>
      </c>
      <c r="S47" s="255" t="str">
        <f t="shared" si="31"/>
        <v/>
      </c>
      <c r="T47" s="255" t="str">
        <f t="shared" si="32"/>
        <v/>
      </c>
      <c r="U47" s="256" t="str">
        <f>IF(Q47&lt;&gt;"",IF($CH47=1,IF(AND(T47&lt;&gt;1,S47=1,N47&lt;='Submission Template'!K$26),1,0),U46),"")</f>
        <v/>
      </c>
      <c r="V47" s="257" t="str">
        <f>IF('Submission Template'!$BC$34=1,$CC47,"")</f>
        <v/>
      </c>
      <c r="W47" s="258" t="str">
        <f t="shared" si="2"/>
        <v/>
      </c>
      <c r="X47" s="259" t="str">
        <f>IF('Submission Template'!$BC$34=1,IF(AND('Submission Template'!T41="yes",'Submission Template'!BV41&lt;&gt;""),IF(AND('Submission Template'!$P$15="yes",$V47&gt;1),ROUND(AVERAGE(CO$41:CO47),2),ROUND(AVERAGE(CO$40:CO47),2)),""),"")</f>
        <v/>
      </c>
      <c r="Y47" s="259" t="str">
        <f>IF('Submission Template'!$BC$34=1,IF($BK47&gt;1,IF(AND('Submission Template'!T41&lt;&gt;"no",'Submission Template'!BV41&lt;&gt;""), IF(AND('Submission Template'!$P$15="yes",$V47&gt;1), STDEV(CO$41:CO47),STDEV(CO$40:CO47)),""),""),"")</f>
        <v/>
      </c>
      <c r="Z47" s="259" t="str">
        <f>IF('Submission Template'!$BC$34=1,IF('Submission Template'!BV41&lt;&gt;"",AA46,""),"")</f>
        <v/>
      </c>
      <c r="AA47" s="259" t="str">
        <f>IF(AND('Submission Template'!$BC$34=1,'Submission Template'!$C41&lt;&gt;""),IF(OR($BK47=1,$BK47=0),0,IF('Submission Template'!$C41="initial",$AA46,IF('Submission Template'!T41="yes",MAX(($Z47+'Submission Template'!BV41-('Submission Template'!P$26+0.25*$Y47)),0),$AA46))),"")</f>
        <v/>
      </c>
      <c r="AB47" s="259" t="str">
        <f t="shared" si="6"/>
        <v/>
      </c>
      <c r="AC47" s="255" t="str">
        <f t="shared" si="7"/>
        <v/>
      </c>
      <c r="AD47" s="255" t="str">
        <f t="shared" si="8"/>
        <v/>
      </c>
      <c r="AE47" s="256" t="str">
        <f>IF(AA47&lt;&gt;"",IF($CI47=1,IF(AND(AD47&lt;&gt;1,AC47=1,X47&lt;='Submission Template'!P$26),1,0),AE46),"")</f>
        <v/>
      </c>
      <c r="AF47" s="257" t="str">
        <f>IF('Submission Template'!$BA$34=1,$CD47,"")</f>
        <v/>
      </c>
      <c r="AG47" s="258" t="str">
        <f t="shared" si="3"/>
        <v/>
      </c>
      <c r="AH47" s="260" t="str">
        <f>IF('Submission Template'!$BA$34=1,IF(AND('Submission Template'!Y41="yes",'Submission Template'!BW41&lt;&gt;""),IF(AND('Submission Template'!$P$15="yes",AF47&gt;1),ROUND(AVERAGE(CP$41:CP47),2),ROUND(AVERAGE(CP$40:CP47),2)),""),"")</f>
        <v/>
      </c>
      <c r="AI47" s="260" t="str">
        <f>IF('Submission Template'!$BA$34=1,IF($BL47&gt;1,IF(AND('Submission Template'!Y41&lt;&gt;"no",'Submission Template'!BW41&lt;&gt;""), IF(AND('Submission Template'!$P$15="yes",$AF47&gt;1), STDEV(CP$41:CP47),STDEV(CP$40:CP47)),""),""),"")</f>
        <v/>
      </c>
      <c r="AJ47" s="260" t="str">
        <f>IF('Submission Template'!$BA$34=1,IF('Submission Template'!BW41&lt;&gt;"",AK46,""),"")</f>
        <v/>
      </c>
      <c r="AK47" s="260" t="str">
        <f>IF(AND('Submission Template'!$BA$34=1,'Submission Template'!$C41&lt;&gt;""),IF(OR($BL47=1,$BL47=0),0,IF('Submission Template'!$C41="initial",$AK46,IF('Submission Template'!Y41="yes",MAX(($AJ47+'Submission Template'!BW41-('Submission Template'!U$26+0.25*$AI47)),0),$AK46))),"")</f>
        <v/>
      </c>
      <c r="AL47" s="260" t="str">
        <f t="shared" si="9"/>
        <v/>
      </c>
      <c r="AM47" s="255" t="str">
        <f t="shared" si="10"/>
        <v/>
      </c>
      <c r="AN47" s="255" t="str">
        <f t="shared" si="11"/>
        <v/>
      </c>
      <c r="AO47" s="256" t="str">
        <f>IF(AK47&lt;&gt;"",IF($CJ47=1,IF(AND(AN47&lt;&gt;1,AM47=1,AH47&lt;='Submission Template'!U$26),1,0),AO46),"")</f>
        <v/>
      </c>
      <c r="AP47" s="257" t="str">
        <f>IF('Submission Template'!$BB$34=1,$CE47,"")</f>
        <v/>
      </c>
      <c r="AQ47" s="258" t="str">
        <f t="shared" si="4"/>
        <v/>
      </c>
      <c r="AR47" s="261" t="str">
        <f>IF('Submission Template'!$BB$34=1,IF(AND('Submission Template'!AD41="yes",'Submission Template'!BX41&lt;&gt;""),ROUND(AVERAGE(CQ$40:CQ47),2),""),"")</f>
        <v/>
      </c>
      <c r="AS47" s="261" t="str">
        <f>IF('Submission Template'!$BB$34=1,IF($BM47&gt;1,IF(AND('Submission Template'!AD41&lt;&gt;"no",'Submission Template'!BX41&lt;&gt;""), IF(AND('Submission Template'!$P$15="yes",$AP47&gt;1), STDEV(CQ$41:CQ47),STDEV(CQ$40:CQ47)),""),""),"")</f>
        <v/>
      </c>
      <c r="AT47" s="261" t="str">
        <f>IF('Submission Template'!$BB$34=1,IF('Submission Template'!BX41&lt;&gt;"",AU46,""),"")</f>
        <v/>
      </c>
      <c r="AU47" s="261" t="str">
        <f>IF(AND('Submission Template'!$BB$34=1,'Submission Template'!$C41&lt;&gt;""),IF(OR($BM47=1,$BM47=0),0,IF('Submission Template'!$C41="initial",$AU46,IF('Submission Template'!AD41="yes",MAX(($AT47+'Submission Template'!BX41-('Submission Template'!Z$26+0.25*$AS47)),0),$AU46))),"")</f>
        <v/>
      </c>
      <c r="AV47" s="261" t="str">
        <f t="shared" si="12"/>
        <v/>
      </c>
      <c r="AW47" s="255" t="str">
        <f t="shared" si="13"/>
        <v/>
      </c>
      <c r="AX47" s="255" t="str">
        <f t="shared" si="14"/>
        <v/>
      </c>
      <c r="AY47" s="256" t="str">
        <f>IF(AU47&lt;&gt;"",IF($CK47=1,IF(AND(AX47&lt;&gt;1,AW47=1,AR47&lt;='Submission Template'!Z$26),1,0),AY46),"")</f>
        <v/>
      </c>
      <c r="AZ47" s="246"/>
      <c r="BA47" s="262" t="str">
        <f>IF(AND(OR('Submission Template'!BK41="yes",'Submission Template'!O41="yes"),'Submission Template'!AG41="yes"),"Test cannot be invalid AND included in CumSum",IF(OR(AND($Q47&gt;$R47,$N47&lt;&gt;""),AND($G47&gt;H47,$D47&lt;&gt;"")),"Warning:  CumSum statistic exceeds the Action Limit.",""))</f>
        <v/>
      </c>
      <c r="BB47" s="244"/>
      <c r="BC47" s="244"/>
      <c r="BD47" s="244"/>
      <c r="BE47" s="245"/>
      <c r="BF47" s="141"/>
      <c r="BG47" s="5"/>
      <c r="BH47" s="5"/>
      <c r="BI47" s="167" t="str">
        <f t="shared" si="21"/>
        <v/>
      </c>
      <c r="BJ47" s="211" t="str">
        <f t="shared" si="22"/>
        <v/>
      </c>
      <c r="BK47" s="167" t="str">
        <f t="shared" si="24"/>
        <v/>
      </c>
      <c r="BL47" s="211" t="str">
        <f t="shared" si="25"/>
        <v/>
      </c>
      <c r="BM47" s="168" t="str">
        <f t="shared" si="26"/>
        <v/>
      </c>
      <c r="BN47" s="20"/>
      <c r="BO47" s="307">
        <f>IF(AND('Submission Template'!BW41&lt;&gt;"",'Submission Template'!BX41&lt;&gt;"",'Submission Template'!V$26&lt;&gt;"",'Submission Template'!Y41&lt;&gt;"",'Submission Template'!AD41&lt;&gt;"",$BK$31="yes"),1,0)</f>
        <v>0</v>
      </c>
      <c r="BP47" s="193">
        <f>IF(AND('Submission Template'!BU41&lt;&gt;"",'Submission Template'!K$26&lt;&gt;"",'Submission Template'!O41&lt;&gt;""),1,0)</f>
        <v>0</v>
      </c>
      <c r="BQ47" s="193">
        <f>IF(AND('Submission Template'!BV41&lt;&gt;"",'Submission Template'!P$26&lt;&gt;"",'Submission Template'!T41&lt;&gt;""),1,0)</f>
        <v>0</v>
      </c>
      <c r="BR47" s="193">
        <f>IF(AND('Submission Template'!BW41&lt;&gt;"",'Submission Template'!U$26&lt;&gt;"",'Submission Template'!Y41&lt;&gt;""),1,0)</f>
        <v>0</v>
      </c>
      <c r="BS47" s="194">
        <f>IF(AND('Submission Template'!BX41&lt;&gt;"",'Submission Template'!Z$26&lt;&gt;"",'Submission Template'!AD41&lt;&gt;""),1,0)</f>
        <v>0</v>
      </c>
      <c r="BT47" s="22"/>
      <c r="BU47" s="199" t="str">
        <f t="shared" si="15"/>
        <v/>
      </c>
      <c r="BV47" s="192" t="str">
        <f t="shared" si="16"/>
        <v/>
      </c>
      <c r="BW47" s="192" t="str">
        <f t="shared" si="17"/>
        <v/>
      </c>
      <c r="BX47" s="193" t="str">
        <f t="shared" si="18"/>
        <v/>
      </c>
      <c r="BY47" s="194" t="str">
        <f t="shared" si="19"/>
        <v/>
      </c>
      <c r="BZ47" s="22"/>
      <c r="CA47" s="192" t="str">
        <f>IF(AND($BK$31="Yes",'Submission Template'!$C41&lt;&gt;""),IF(AND('Submission Template'!BW41&lt;&gt;"",'Submission Template'!BX41&lt;&gt;""),IF(AND('Submission Template'!Y41="yes",'Submission Template'!AD41="yes"),CA46+1,CA46),CA46),"")</f>
        <v/>
      </c>
      <c r="CB47" s="193" t="str">
        <f>IF('Submission Template'!$C41&lt;&gt;"",IF('Submission Template'!BU41&lt;&gt;"",IF('Submission Template'!O41="yes",CB46+1,CB46),CB46),"")</f>
        <v/>
      </c>
      <c r="CC47" s="193" t="str">
        <f>IF('Submission Template'!$C41&lt;&gt;"",IF('Submission Template'!BV41&lt;&gt;"",IF('Submission Template'!T41="yes",CC46+1,CC46),CC46),"")</f>
        <v/>
      </c>
      <c r="CD47" s="193" t="str">
        <f>IF('Submission Template'!$C41&lt;&gt;"",IF('Submission Template'!BW41&lt;&gt;"",IF('Submission Template'!Y41="yes",CD46+1,CD46),CD46),"")</f>
        <v/>
      </c>
      <c r="CE47" s="194" t="str">
        <f>IF('Submission Template'!$C41&lt;&gt;"",IF('Submission Template'!BX41&lt;&gt;"",IF('Submission Template'!AD41="yes",CE46+1,CE46),CE46),"")</f>
        <v/>
      </c>
      <c r="CF47" s="22"/>
      <c r="CG47" s="192" t="str">
        <f>IF(AND($BK$31="Yes",'Submission Template'!BW41&lt;&gt;"",'Submission Template'!BX41&lt;&gt;""),IF(AND('Submission Template'!Y41="yes",'Submission Template'!AD41="yes"),1,0),"")</f>
        <v/>
      </c>
      <c r="CH47" s="193" t="str">
        <f>IF('Submission Template'!BU41&lt;&gt;"",IF('Submission Template'!O41="yes",1,0),"")</f>
        <v/>
      </c>
      <c r="CI47" s="193" t="str">
        <f>IF('Submission Template'!BV41&lt;&gt;"",IF('Submission Template'!T41="yes",1,0),"")</f>
        <v/>
      </c>
      <c r="CJ47" s="193" t="str">
        <f>IF('Submission Template'!BW41&lt;&gt;"",IF('Submission Template'!Y41="yes",1,0),"")</f>
        <v/>
      </c>
      <c r="CK47" s="194" t="str">
        <f>IF('Submission Template'!BX41&lt;&gt;"",IF('Submission Template'!AD41="yes",1,0),"")</f>
        <v/>
      </c>
      <c r="CL47" s="22"/>
      <c r="CM47" s="192" t="str">
        <f>IF(AND($BK$31="Yes",'Submission Template'!Y41="yes",'Submission Template'!AD41="yes",'Submission Template'!BW41&lt;&gt;"",'Submission Template'!BX41&lt;&gt;""),'Submission Template'!BW41+'Submission Template'!BX41,"")</f>
        <v/>
      </c>
      <c r="CN47" s="193" t="str">
        <f>IF(AND('Submission Template'!O41="yes",'Submission Template'!BU41&lt;&gt;""),'Submission Template'!BU41,"")</f>
        <v/>
      </c>
      <c r="CO47" s="193" t="str">
        <f>IF(AND('Submission Template'!T41="yes",'Submission Template'!BV41&lt;&gt;""),'Submission Template'!BV41,"")</f>
        <v/>
      </c>
      <c r="CP47" s="193" t="str">
        <f>IF(AND('Submission Template'!Y41="yes",'Submission Template'!BW41&lt;&gt;""),'Submission Template'!BW41,"")</f>
        <v/>
      </c>
      <c r="CQ47" s="194" t="str">
        <f>IF(AND('Submission Template'!AD41="yes",'Submission Template'!BX41&lt;&gt;""),'Submission Template'!BX41,"")</f>
        <v/>
      </c>
      <c r="CR47" s="22"/>
      <c r="CS47" s="22"/>
      <c r="CT47" s="22">
        <f t="shared" si="23"/>
        <v>7</v>
      </c>
      <c r="CU47" s="24">
        <v>1.94</v>
      </c>
      <c r="CV47" s="22"/>
      <c r="CW47" s="35" t="str">
        <f>IF('Submission Template'!$BA$36=1,IF(AND('Submission Template'!Y41="yes",'Submission Template'!AD41="yes",$BI47&gt;1,'Submission Template'!BW41&lt;&gt;"",'Submission Template'!BX41&lt;&gt;""),IF($D47&lt;&gt;'Submission Template'!V$29,ROUND((($BU47*$E47)/($D47-'Submission Template'!V$29))^2+1,1),31),""),"")</f>
        <v/>
      </c>
      <c r="CX47" s="35" t="str">
        <f>IF('Submission Template'!$BB$36=1,IF(AND('Submission Template'!O41="yes",$BJ47&gt;1,'Submission Template'!BU41&lt;&gt;""),IF($N47&lt;&gt;'Submission Template'!K$26,ROUND((($BV47*$O47)/($N47-'Submission Template'!K$26))^2+1,1),31),""),"")</f>
        <v/>
      </c>
      <c r="CY47" s="35" t="str">
        <f>IF('Submission Template'!$BC$34=1,IF(AND('Submission Template'!T41="yes",$BK47&gt;1,'Submission Template'!BV41&lt;&gt;""),IF($X47&lt;&gt;'Submission Template'!P$26,ROUND((($BW47*$Y47)/($X47-'Submission Template'!P$26))^2+1,1),31),""),"")</f>
        <v/>
      </c>
      <c r="CZ47" s="35" t="str">
        <f>IF('Submission Template'!$BA$34=1,IF(AND('Submission Template'!Y41="yes",$BL47&gt;1,'Submission Template'!BW41&lt;&gt;""),IF($AH47&lt;&gt;'Submission Template'!U$26,ROUND((($BX47*$AI47)/($AH47-'Submission Template'!U$26))^2+1,1),31),""),"")</f>
        <v/>
      </c>
      <c r="DA47" s="35" t="str">
        <f>IF('Submission Template'!$BB$34=1,IF(AND('Submission Template'!AD41="yes",$BM47&gt;1,'Submission Template'!BX41&lt;&gt;""),IF($AR47&lt;&gt;'Submission Template'!Z$26,ROUND((($BY47*$AS47)/($AR47-'Submission Template'!Z$26))^2+1,1),31),""),"")</f>
        <v/>
      </c>
      <c r="DB47" s="48">
        <f t="shared" si="20"/>
        <v>5</v>
      </c>
      <c r="DC47" s="5"/>
      <c r="DD47" s="5"/>
      <c r="DE47" s="5"/>
      <c r="DF47" s="175">
        <f>IF(AND('Submission Template'!C41="final",'Submission Template'!AG41="yes"),1,0)</f>
        <v>0</v>
      </c>
      <c r="DG47" s="175" t="str">
        <f>IF(AND('Submission Template'!$C41="final",'Submission Template'!$Y41="yes",'Submission Template'!$AD41="yes",'Submission Template'!$AG41&lt;&gt;"yes"),$D47,$DG46)</f>
        <v/>
      </c>
      <c r="DH47" s="175" t="str">
        <f>IF(AND('Submission Template'!$C41="final",'Submission Template'!$Y41="yes",'Submission Template'!$AD41="yes",'Submission Template'!$AG41&lt;&gt;"yes"),$C47,$DH46)</f>
        <v/>
      </c>
      <c r="DI47" s="175" t="str">
        <f>IF(AND('Submission Template'!$C41="final",'Submission Template'!$O41="yes",'Submission Template'!$AG41&lt;&gt;"yes"),$N47,$DI46)</f>
        <v/>
      </c>
      <c r="DJ47" s="175" t="str">
        <f>IF(AND('Submission Template'!$C41="final",'Submission Template'!$O41="yes",'Submission Template'!$AG41&lt;&gt;"yes"),$M47,$DJ46)</f>
        <v/>
      </c>
      <c r="DK47" s="167" t="str">
        <f>IF(AND('Submission Template'!$C41="final",'Submission Template'!$T41="yes",'Submission Template'!$AG41&lt;&gt;"yes"),$X47,$DK46)</f>
        <v/>
      </c>
      <c r="DL47" s="168" t="str">
        <f>IF(AND('Submission Template'!$C41="final",'Submission Template'!$T41="yes",'Submission Template'!$AG41&lt;&gt;"yes"),$W47,$DL46)</f>
        <v/>
      </c>
      <c r="DM47" s="167" t="str">
        <f>IF(AND('Submission Template'!$C41="final",'Submission Template'!$Y41="yes",'Submission Template'!$AG41&lt;&gt;"yes"),$AH47,$DM46)</f>
        <v/>
      </c>
      <c r="DN47" s="211" t="str">
        <f>IF(AND('Submission Template'!$C41="final",'Submission Template'!$Y41="yes",'Submission Template'!$AG41&lt;&gt;"yes"),$AG47,$DN46)</f>
        <v/>
      </c>
      <c r="DO47" s="220" t="str">
        <f>IF(AND('Submission Template'!$C41="final",'Submission Template'!$AD41="yes",'Submission Template'!$AG41&lt;&gt;"yes"),$AR47,$DO46)</f>
        <v/>
      </c>
      <c r="DP47" s="221" t="str">
        <f>IF(AND('Submission Template'!$C41="final",'Submission Template'!$AD41="yes",'Submission Template'!$AG41&lt;&gt;"yes"),$AQ47,$DP46)</f>
        <v/>
      </c>
      <c r="DZ47" s="5"/>
      <c r="EA47" s="5"/>
    </row>
    <row r="48" spans="1:131" ht="15" x14ac:dyDescent="0.25">
      <c r="A48" s="9"/>
      <c r="B48" s="251" t="str">
        <f>IF('Submission Template'!$BA$36=1,$CA48,"")</f>
        <v/>
      </c>
      <c r="C48" s="252" t="str">
        <f t="shared" si="0"/>
        <v/>
      </c>
      <c r="D48" s="253" t="str">
        <f>IF('Submission Template'!$BA$36=1,IF(AND('Submission Template'!Y42="yes",'Submission Template'!AD42="yes",'Submission Template'!BW42&lt;&gt;"",'Submission Template'!BX42&lt;&gt;""),IF(AND('Submission Template'!$P$15="yes",$B48&gt;1),ROUND(AVERAGE(CM$41:CM48),2),ROUND(AVERAGE(CM$40:CM48),2)),""),"")</f>
        <v/>
      </c>
      <c r="E48" s="264" t="str">
        <f>IF('Submission Template'!$BA$36=1,IF($BI48&gt;1,IF(AND('Submission Template'!Y42&lt;&gt;"no",'Submission Template'!AD42&lt;&gt;"no",'Submission Template'!BW42&lt;&gt;"",'Submission Template'!BX42&lt;&gt;""), IF(AND('Submission Template'!$P$15="yes",$B48&gt;1), STDEV(CM$41:CM48),STDEV(CM$40:CM48)),""),""),"")</f>
        <v/>
      </c>
      <c r="F48" s="253" t="str">
        <f>IF('Submission Template'!$BA$36=1,IF(AND('Submission Template'!BW42&lt;&gt;"",'Submission Template'!BX42&lt;&gt;""),G47,""),"")</f>
        <v/>
      </c>
      <c r="G48" s="253" t="str">
        <f>IF(AND('Submission Template'!$BA$36=1,'Submission Template'!$C42&lt;&gt;""),IF(OR($BI48=1,$BI48=0),0,IF('Submission Template'!$C42="initial",$G47,IF(AND('Submission Template'!Y42="yes",'Submission Template'!AD42="yes"),MAX(($F48+CM48-('Submission Template'!$V$26+0.25*$E48)),0),$G47))),"")</f>
        <v/>
      </c>
      <c r="H48" s="253" t="str">
        <f t="shared" si="27"/>
        <v/>
      </c>
      <c r="I48" s="255" t="str">
        <f t="shared" si="28"/>
        <v/>
      </c>
      <c r="J48" s="255" t="str">
        <f t="shared" si="29"/>
        <v/>
      </c>
      <c r="K48" s="256" t="str">
        <f>IF(G48&lt;&gt;"",IF($CG48=1,IF(AND(J48&lt;&gt;1,I48=1,D48&lt;='Submission Template'!$V$26),1,0),K47),"")</f>
        <v/>
      </c>
      <c r="L48" s="251" t="str">
        <f>IF('Submission Template'!$BB$36=1,$CB48,"")</f>
        <v/>
      </c>
      <c r="M48" s="252" t="str">
        <f t="shared" si="1"/>
        <v/>
      </c>
      <c r="N48" s="253" t="str">
        <f>IF('Submission Template'!$BB$36=1,IF(AND('Submission Template'!O42="yes",'Submission Template'!BU42&lt;&gt;""),IF(AND('Submission Template'!$P$15="yes",$L48&gt;1),ROUND(AVERAGE(CN$41:CN48),2),ROUND(AVERAGE(CN$40:CN48),2)),""),"")</f>
        <v/>
      </c>
      <c r="O48" s="253" t="str">
        <f>IF('Submission Template'!$BB$36=1,IF($BJ48&gt;1,IF(AND('Submission Template'!O42&lt;&gt;"no",'Submission Template'!BU42&lt;&gt;""),IF(AND('Submission Template'!$P$15="yes",$L48&gt;1),STDEV(CN$41:CN48),STDEV(CN$40:CN48)),""),""),"")</f>
        <v/>
      </c>
      <c r="P48" s="253" t="str">
        <f>IF('Submission Template'!$BB$36=1,IF('Submission Template'!BU42&lt;&gt;"",Q47,""),"")</f>
        <v/>
      </c>
      <c r="Q48" s="253" t="str">
        <f>IF(AND('Submission Template'!$BB$36=1,'Submission Template'!$C42&lt;&gt;""),IF(OR($BJ48=1,$BJ48=0),0,IF('Submission Template'!$C42="initial",$Q47,IF('Submission Template'!O42="yes",MAX(($P48+'Submission Template'!BU42-('Submission Template'!K$26+0.25*$O48)),0),$Q47))),"")</f>
        <v/>
      </c>
      <c r="R48" s="253" t="str">
        <f t="shared" si="30"/>
        <v/>
      </c>
      <c r="S48" s="255" t="str">
        <f t="shared" si="31"/>
        <v/>
      </c>
      <c r="T48" s="255" t="str">
        <f t="shared" si="32"/>
        <v/>
      </c>
      <c r="U48" s="256" t="str">
        <f>IF(Q48&lt;&gt;"",IF($CH48=1,IF(AND(T48&lt;&gt;1,S48=1,N48&lt;='Submission Template'!K$26),1,0),U47),"")</f>
        <v/>
      </c>
      <c r="V48" s="257" t="str">
        <f>IF('Submission Template'!$BC$34=1,$CC48,"")</f>
        <v/>
      </c>
      <c r="W48" s="258" t="str">
        <f t="shared" si="2"/>
        <v/>
      </c>
      <c r="X48" s="259" t="str">
        <f>IF('Submission Template'!$BC$34=1,IF(AND('Submission Template'!T42="yes",'Submission Template'!BV42&lt;&gt;""),IF(AND('Submission Template'!$P$15="yes",$V48&gt;1),ROUND(AVERAGE(CO$41:CO48),2),ROUND(AVERAGE(CO$40:CO48),2)),""),"")</f>
        <v/>
      </c>
      <c r="Y48" s="259" t="str">
        <f>IF('Submission Template'!$BC$34=1,IF($BK48&gt;1,IF(AND('Submission Template'!T42&lt;&gt;"no",'Submission Template'!BV42&lt;&gt;""), IF(AND('Submission Template'!$P$15="yes",$V48&gt;1), STDEV(CO$41:CO48),STDEV(CO$40:CO48)),""),""),"")</f>
        <v/>
      </c>
      <c r="Z48" s="259" t="str">
        <f>IF('Submission Template'!$BC$34=1,IF('Submission Template'!BV42&lt;&gt;"",AA47,""),"")</f>
        <v/>
      </c>
      <c r="AA48" s="259" t="str">
        <f>IF(AND('Submission Template'!$BC$34=1,'Submission Template'!$C42&lt;&gt;""),IF(OR($BK48=1,$BK48=0),0,IF('Submission Template'!$C42="initial",$AA47,IF('Submission Template'!T42="yes",MAX(($Z48+'Submission Template'!BV42-('Submission Template'!P$26+0.25*$Y48)),0),$AA47))),"")</f>
        <v/>
      </c>
      <c r="AB48" s="259" t="str">
        <f t="shared" si="6"/>
        <v/>
      </c>
      <c r="AC48" s="255" t="str">
        <f t="shared" si="7"/>
        <v/>
      </c>
      <c r="AD48" s="255" t="str">
        <f t="shared" si="8"/>
        <v/>
      </c>
      <c r="AE48" s="256" t="str">
        <f>IF(AA48&lt;&gt;"",IF($CI48=1,IF(AND(AD48&lt;&gt;1,AC48=1,X48&lt;='Submission Template'!P$26),1,0),AE47),"")</f>
        <v/>
      </c>
      <c r="AF48" s="257" t="str">
        <f>IF('Submission Template'!$BA$34=1,$CD48,"")</f>
        <v/>
      </c>
      <c r="AG48" s="258" t="str">
        <f t="shared" si="3"/>
        <v/>
      </c>
      <c r="AH48" s="260" t="str">
        <f>IF('Submission Template'!$BA$34=1,IF(AND('Submission Template'!Y42="yes",'Submission Template'!BW42&lt;&gt;""),IF(AND('Submission Template'!$P$15="yes",AF48&gt;1),ROUND(AVERAGE(CP$41:CP48),2),ROUND(AVERAGE(CP$40:CP48),2)),""),"")</f>
        <v/>
      </c>
      <c r="AI48" s="260" t="str">
        <f>IF('Submission Template'!$BA$34=1,IF($BL48&gt;1,IF(AND('Submission Template'!Y42&lt;&gt;"no",'Submission Template'!BW42&lt;&gt;""), IF(AND('Submission Template'!$P$15="yes",$AF48&gt;1), STDEV(CP$41:CP48),STDEV(CP$40:CP48)),""),""),"")</f>
        <v/>
      </c>
      <c r="AJ48" s="260" t="str">
        <f>IF('Submission Template'!$BA$34=1,IF('Submission Template'!BW42&lt;&gt;"",AK47,""),"")</f>
        <v/>
      </c>
      <c r="AK48" s="260" t="str">
        <f>IF(AND('Submission Template'!$BA$34=1,'Submission Template'!$C42&lt;&gt;""),IF(OR($BL48=1,$BL48=0),0,IF('Submission Template'!$C42="initial",$AK47,IF('Submission Template'!Y42="yes",MAX(($AJ48+'Submission Template'!BW42-('Submission Template'!U$26+0.25*$AI48)),0),$AK47))),"")</f>
        <v/>
      </c>
      <c r="AL48" s="260" t="str">
        <f t="shared" si="9"/>
        <v/>
      </c>
      <c r="AM48" s="255" t="str">
        <f t="shared" si="10"/>
        <v/>
      </c>
      <c r="AN48" s="255" t="str">
        <f t="shared" si="11"/>
        <v/>
      </c>
      <c r="AO48" s="256" t="str">
        <f>IF(AK48&lt;&gt;"",IF($CJ48=1,IF(AND(AN48&lt;&gt;1,AM48=1,AH48&lt;='Submission Template'!U$26),1,0),AO47),"")</f>
        <v/>
      </c>
      <c r="AP48" s="257" t="str">
        <f>IF('Submission Template'!$BB$34=1,$CE48,"")</f>
        <v/>
      </c>
      <c r="AQ48" s="258" t="str">
        <f t="shared" si="4"/>
        <v/>
      </c>
      <c r="AR48" s="261" t="str">
        <f>IF('Submission Template'!$BB$34=1,IF(AND('Submission Template'!AD42="yes",'Submission Template'!BX42&lt;&gt;""),ROUND(AVERAGE(CQ$40:CQ48),2),""),"")</f>
        <v/>
      </c>
      <c r="AS48" s="261" t="str">
        <f>IF('Submission Template'!$BB$34=1,IF($BM48&gt;1,IF(AND('Submission Template'!AD42&lt;&gt;"no",'Submission Template'!BX42&lt;&gt;""), IF(AND('Submission Template'!$P$15="yes",$AP48&gt;1), STDEV(CQ$41:CQ48),STDEV(CQ$40:CQ48)),""),""),"")</f>
        <v/>
      </c>
      <c r="AT48" s="261" t="str">
        <f>IF('Submission Template'!$BB$34=1,IF('Submission Template'!BX42&lt;&gt;"",AU47,""),"")</f>
        <v/>
      </c>
      <c r="AU48" s="261" t="str">
        <f>IF(AND('Submission Template'!$BB$34=1,'Submission Template'!$C42&lt;&gt;""),IF(OR($BM48=1,$BM48=0),0,IF('Submission Template'!$C42="initial",$AU47,IF('Submission Template'!AD42="yes",MAX(($AT48+'Submission Template'!BX42-('Submission Template'!Z$26+0.25*$AS48)),0),$AU47))),"")</f>
        <v/>
      </c>
      <c r="AV48" s="261" t="str">
        <f t="shared" si="12"/>
        <v/>
      </c>
      <c r="AW48" s="255" t="str">
        <f t="shared" si="13"/>
        <v/>
      </c>
      <c r="AX48" s="255" t="str">
        <f t="shared" si="14"/>
        <v/>
      </c>
      <c r="AY48" s="256" t="str">
        <f>IF(AU48&lt;&gt;"",IF($CK48=1,IF(AND(AX48&lt;&gt;1,AW48=1,AR48&lt;='Submission Template'!Z$26),1,0),AY47),"")</f>
        <v/>
      </c>
      <c r="AZ48" s="246"/>
      <c r="BA48" s="262" t="str">
        <f>IF(AND(OR('Submission Template'!BK42="yes",'Submission Template'!O42="yes"),'Submission Template'!AG42="yes"),"Test cannot be invalid AND included in CumSum",IF(OR(AND($Q48&gt;$R48,$N48&lt;&gt;""),AND($G48&gt;H48,$D48&lt;&gt;"")),"Warning:  CumSum statistic exceeds the Action Limit.",""))</f>
        <v/>
      </c>
      <c r="BB48" s="244"/>
      <c r="BC48" s="244"/>
      <c r="BD48" s="244"/>
      <c r="BE48" s="245"/>
      <c r="BF48" s="141"/>
      <c r="BG48" s="5"/>
      <c r="BH48" s="5"/>
      <c r="BI48" s="167" t="str">
        <f t="shared" si="21"/>
        <v/>
      </c>
      <c r="BJ48" s="211" t="str">
        <f t="shared" si="22"/>
        <v/>
      </c>
      <c r="BK48" s="167" t="str">
        <f t="shared" si="24"/>
        <v/>
      </c>
      <c r="BL48" s="211" t="str">
        <f t="shared" si="25"/>
        <v/>
      </c>
      <c r="BM48" s="168" t="str">
        <f t="shared" si="26"/>
        <v/>
      </c>
      <c r="BN48" s="20"/>
      <c r="BO48" s="307">
        <f>IF(AND('Submission Template'!BW42&lt;&gt;"",'Submission Template'!BX42&lt;&gt;"",'Submission Template'!V$26&lt;&gt;"",'Submission Template'!Y42&lt;&gt;"",'Submission Template'!AD42&lt;&gt;"",$BK$31="yes"),1,0)</f>
        <v>0</v>
      </c>
      <c r="BP48" s="193">
        <f>IF(AND('Submission Template'!BU42&lt;&gt;"",'Submission Template'!K$26&lt;&gt;"",'Submission Template'!O42&lt;&gt;""),1,0)</f>
        <v>0</v>
      </c>
      <c r="BQ48" s="193">
        <f>IF(AND('Submission Template'!BV42&lt;&gt;"",'Submission Template'!P$26&lt;&gt;"",'Submission Template'!T42&lt;&gt;""),1,0)</f>
        <v>0</v>
      </c>
      <c r="BR48" s="193">
        <f>IF(AND('Submission Template'!BW42&lt;&gt;"",'Submission Template'!U$26&lt;&gt;"",'Submission Template'!Y42&lt;&gt;""),1,0)</f>
        <v>0</v>
      </c>
      <c r="BS48" s="194">
        <f>IF(AND('Submission Template'!BX42&lt;&gt;"",'Submission Template'!Z$26&lt;&gt;"",'Submission Template'!AD42&lt;&gt;""),1,0)</f>
        <v>0</v>
      </c>
      <c r="BT48" s="22"/>
      <c r="BU48" s="199" t="str">
        <f t="shared" si="15"/>
        <v/>
      </c>
      <c r="BV48" s="192" t="str">
        <f t="shared" si="16"/>
        <v/>
      </c>
      <c r="BW48" s="192" t="str">
        <f t="shared" si="17"/>
        <v/>
      </c>
      <c r="BX48" s="193" t="str">
        <f t="shared" si="18"/>
        <v/>
      </c>
      <c r="BY48" s="194" t="str">
        <f t="shared" si="19"/>
        <v/>
      </c>
      <c r="BZ48" s="22"/>
      <c r="CA48" s="192" t="str">
        <f>IF(AND($BK$31="Yes",'Submission Template'!$C42&lt;&gt;""),IF(AND('Submission Template'!BW42&lt;&gt;"",'Submission Template'!BX42&lt;&gt;""),IF(AND('Submission Template'!Y42="yes",'Submission Template'!AD42="yes"),CA47+1,CA47),CA47),"")</f>
        <v/>
      </c>
      <c r="CB48" s="193" t="str">
        <f>IF('Submission Template'!$C42&lt;&gt;"",IF('Submission Template'!BU42&lt;&gt;"",IF('Submission Template'!O42="yes",CB47+1,CB47),CB47),"")</f>
        <v/>
      </c>
      <c r="CC48" s="193" t="str">
        <f>IF('Submission Template'!$C42&lt;&gt;"",IF('Submission Template'!BV42&lt;&gt;"",IF('Submission Template'!T42="yes",CC47+1,CC47),CC47),"")</f>
        <v/>
      </c>
      <c r="CD48" s="193" t="str">
        <f>IF('Submission Template'!$C42&lt;&gt;"",IF('Submission Template'!BW42&lt;&gt;"",IF('Submission Template'!Y42="yes",CD47+1,CD47),CD47),"")</f>
        <v/>
      </c>
      <c r="CE48" s="194" t="str">
        <f>IF('Submission Template'!$C42&lt;&gt;"",IF('Submission Template'!BX42&lt;&gt;"",IF('Submission Template'!AD42="yes",CE47+1,CE47),CE47),"")</f>
        <v/>
      </c>
      <c r="CF48" s="22"/>
      <c r="CG48" s="192" t="str">
        <f>IF(AND($BK$31="Yes",'Submission Template'!BW42&lt;&gt;"",'Submission Template'!BX42&lt;&gt;""),IF(AND('Submission Template'!Y42="yes",'Submission Template'!AD42="yes"),1,0),"")</f>
        <v/>
      </c>
      <c r="CH48" s="193" t="str">
        <f>IF('Submission Template'!BU42&lt;&gt;"",IF('Submission Template'!O42="yes",1,0),"")</f>
        <v/>
      </c>
      <c r="CI48" s="193" t="str">
        <f>IF('Submission Template'!BV42&lt;&gt;"",IF('Submission Template'!T42="yes",1,0),"")</f>
        <v/>
      </c>
      <c r="CJ48" s="193" t="str">
        <f>IF('Submission Template'!BW42&lt;&gt;"",IF('Submission Template'!Y42="yes",1,0),"")</f>
        <v/>
      </c>
      <c r="CK48" s="194" t="str">
        <f>IF('Submission Template'!BX42&lt;&gt;"",IF('Submission Template'!AD42="yes",1,0),"")</f>
        <v/>
      </c>
      <c r="CL48" s="22"/>
      <c r="CM48" s="192" t="str">
        <f>IF(AND($BK$31="Yes",'Submission Template'!Y42="yes",'Submission Template'!AD42="yes",'Submission Template'!BW42&lt;&gt;"",'Submission Template'!BX42&lt;&gt;""),'Submission Template'!BW42+'Submission Template'!BX42,"")</f>
        <v/>
      </c>
      <c r="CN48" s="193" t="str">
        <f>IF(AND('Submission Template'!O42="yes",'Submission Template'!BU42&lt;&gt;""),'Submission Template'!BU42,"")</f>
        <v/>
      </c>
      <c r="CO48" s="193" t="str">
        <f>IF(AND('Submission Template'!T42="yes",'Submission Template'!BV42&lt;&gt;""),'Submission Template'!BV42,"")</f>
        <v/>
      </c>
      <c r="CP48" s="193" t="str">
        <f>IF(AND('Submission Template'!Y42="yes",'Submission Template'!BW42&lt;&gt;""),'Submission Template'!BW42,"")</f>
        <v/>
      </c>
      <c r="CQ48" s="194" t="str">
        <f>IF(AND('Submission Template'!AD42="yes",'Submission Template'!BX42&lt;&gt;""),'Submission Template'!BX42,"")</f>
        <v/>
      </c>
      <c r="CR48" s="22"/>
      <c r="CS48" s="22"/>
      <c r="CT48" s="22">
        <f t="shared" si="23"/>
        <v>8</v>
      </c>
      <c r="CU48" s="24">
        <v>1.9</v>
      </c>
      <c r="CV48" s="22"/>
      <c r="CW48" s="35" t="str">
        <f>IF('Submission Template'!$BA$36=1,IF(AND('Submission Template'!Y42="yes",'Submission Template'!AD42="yes",$BI48&gt;1,'Submission Template'!BW42&lt;&gt;"",'Submission Template'!BX42&lt;&gt;""),IF($D48&lt;&gt;'Submission Template'!V$29,ROUND((($BU48*$E48)/($D48-'Submission Template'!V$29))^2+1,1),31),""),"")</f>
        <v/>
      </c>
      <c r="CX48" s="35" t="str">
        <f>IF('Submission Template'!$BB$36=1,IF(AND('Submission Template'!O42="yes",$BJ48&gt;1,'Submission Template'!BU42&lt;&gt;""),IF($N48&lt;&gt;'Submission Template'!K$26,ROUND((($BV48*$O48)/($N48-'Submission Template'!K$26))^2+1,1),31),""),"")</f>
        <v/>
      </c>
      <c r="CY48" s="35" t="str">
        <f>IF('Submission Template'!$BC$34=1,IF(AND('Submission Template'!T42="yes",$BK48&gt;1,'Submission Template'!BV42&lt;&gt;""),IF($X48&lt;&gt;'Submission Template'!P$26,ROUND((($BW48*$Y48)/($X48-'Submission Template'!P$26))^2+1,1),31),""),"")</f>
        <v/>
      </c>
      <c r="CZ48" s="35" t="str">
        <f>IF('Submission Template'!$BA$34=1,IF(AND('Submission Template'!Y42="yes",$BL48&gt;1,'Submission Template'!BW42&lt;&gt;""),IF($AH48&lt;&gt;'Submission Template'!U$26,ROUND((($BX48*$AI48)/($AH48-'Submission Template'!U$26))^2+1,1),31),""),"")</f>
        <v/>
      </c>
      <c r="DA48" s="35" t="str">
        <f>IF('Submission Template'!$BB$34=1,IF(AND('Submission Template'!AD42="yes",$BM48&gt;1,'Submission Template'!BX42&lt;&gt;""),IF($AR48&lt;&gt;'Submission Template'!Z$26,ROUND((($BY48*$AS48)/($AR48-'Submission Template'!Z$26))^2+1,1),31),""),"")</f>
        <v/>
      </c>
      <c r="DB48" s="48">
        <f t="shared" si="20"/>
        <v>5</v>
      </c>
      <c r="DC48" s="5"/>
      <c r="DD48" s="5"/>
      <c r="DE48" s="5"/>
      <c r="DF48" s="175">
        <f>IF(AND('Submission Template'!C42="final",'Submission Template'!AG42="yes"),1,0)</f>
        <v>0</v>
      </c>
      <c r="DG48" s="175" t="str">
        <f>IF(AND('Submission Template'!$C42="final",'Submission Template'!$Y42="yes",'Submission Template'!$AD42="yes",'Submission Template'!$AG42&lt;&gt;"yes"),$D48,$DG47)</f>
        <v/>
      </c>
      <c r="DH48" s="175" t="str">
        <f>IF(AND('Submission Template'!$C42="final",'Submission Template'!$Y42="yes",'Submission Template'!$AD42="yes",'Submission Template'!$AG42&lt;&gt;"yes"),$C48,$DH47)</f>
        <v/>
      </c>
      <c r="DI48" s="175" t="str">
        <f>IF(AND('Submission Template'!$C42="final",'Submission Template'!$O42="yes",'Submission Template'!$AG42&lt;&gt;"yes"),$N48,$DI47)</f>
        <v/>
      </c>
      <c r="DJ48" s="175" t="str">
        <f>IF(AND('Submission Template'!$C42="final",'Submission Template'!$O42="yes",'Submission Template'!$AG42&lt;&gt;"yes"),$M48,$DJ47)</f>
        <v/>
      </c>
      <c r="DK48" s="167" t="str">
        <f>IF(AND('Submission Template'!$C42="final",'Submission Template'!$T42="yes",'Submission Template'!$AG42&lt;&gt;"yes"),$X48,$DK47)</f>
        <v/>
      </c>
      <c r="DL48" s="168" t="str">
        <f>IF(AND('Submission Template'!$C42="final",'Submission Template'!$T42="yes",'Submission Template'!$AG42&lt;&gt;"yes"),$W48,$DL47)</f>
        <v/>
      </c>
      <c r="DM48" s="167" t="str">
        <f>IF(AND('Submission Template'!$C42="final",'Submission Template'!$Y42="yes",'Submission Template'!$AG42&lt;&gt;"yes"),$AH48,$DM47)</f>
        <v/>
      </c>
      <c r="DN48" s="211" t="str">
        <f>IF(AND('Submission Template'!$C42="final",'Submission Template'!$Y42="yes",'Submission Template'!$AG42&lt;&gt;"yes"),$AG48,$DN47)</f>
        <v/>
      </c>
      <c r="DO48" s="220" t="str">
        <f>IF(AND('Submission Template'!$C42="final",'Submission Template'!$AD42="yes",'Submission Template'!$AG42&lt;&gt;"yes"),$AR48,$DO47)</f>
        <v/>
      </c>
      <c r="DP48" s="221" t="str">
        <f>IF(AND('Submission Template'!$C42="final",'Submission Template'!$AD42="yes",'Submission Template'!$AG42&lt;&gt;"yes"),$AQ48,$DP47)</f>
        <v/>
      </c>
      <c r="DZ48" s="5"/>
      <c r="EA48" s="5"/>
    </row>
    <row r="49" spans="1:131" ht="15" x14ac:dyDescent="0.25">
      <c r="A49" s="9"/>
      <c r="B49" s="251" t="str">
        <f>IF('Submission Template'!$BA$36=1,$CA49,"")</f>
        <v/>
      </c>
      <c r="C49" s="252" t="str">
        <f t="shared" si="0"/>
        <v/>
      </c>
      <c r="D49" s="253" t="str">
        <f>IF('Submission Template'!$BA$36=1,IF(AND('Submission Template'!Y43="yes",'Submission Template'!AD43="yes",'Submission Template'!BW43&lt;&gt;"",'Submission Template'!BX43&lt;&gt;""),IF(AND('Submission Template'!$P$15="yes",$B49&gt;1),ROUND(AVERAGE(CM$41:CM49),2),ROUND(AVERAGE(CM$40:CM49),2)),""),"")</f>
        <v/>
      </c>
      <c r="E49" s="264" t="str">
        <f>IF('Submission Template'!$BA$36=1,IF($BI49&gt;1,IF(AND('Submission Template'!Y43&lt;&gt;"no",'Submission Template'!AD43&lt;&gt;"no",'Submission Template'!BW43&lt;&gt;"",'Submission Template'!BX43&lt;&gt;""), IF(AND('Submission Template'!$P$15="yes",$B49&gt;1), STDEV(CM$41:CM49),STDEV(CM$40:CM49)),""),""),"")</f>
        <v/>
      </c>
      <c r="F49" s="253" t="str">
        <f>IF('Submission Template'!$BA$36=1,IF(AND('Submission Template'!BW43&lt;&gt;"",'Submission Template'!BX43&lt;&gt;""),G48,""),"")</f>
        <v/>
      </c>
      <c r="G49" s="253" t="str">
        <f>IF(AND('Submission Template'!$BA$36=1,'Submission Template'!$C43&lt;&gt;""),IF(OR($BI49=1,$BI49=0),0,IF('Submission Template'!$C43="initial",$G48,IF(AND('Submission Template'!Y43="yes",'Submission Template'!AD43="yes"),MAX(($F49+CM49-('Submission Template'!$V$26+0.25*$E49)),0),$G48))),"")</f>
        <v/>
      </c>
      <c r="H49" s="253" t="str">
        <f t="shared" si="27"/>
        <v/>
      </c>
      <c r="I49" s="255" t="str">
        <f t="shared" si="28"/>
        <v/>
      </c>
      <c r="J49" s="255" t="str">
        <f t="shared" si="29"/>
        <v/>
      </c>
      <c r="K49" s="256" t="str">
        <f>IF(G49&lt;&gt;"",IF($CG49=1,IF(AND(J49&lt;&gt;1,I49=1,D49&lt;='Submission Template'!$V$26),1,0),K48),"")</f>
        <v/>
      </c>
      <c r="L49" s="251" t="str">
        <f>IF('Submission Template'!$BB$36=1,$CB49,"")</f>
        <v/>
      </c>
      <c r="M49" s="252" t="str">
        <f t="shared" si="1"/>
        <v/>
      </c>
      <c r="N49" s="253" t="str">
        <f>IF('Submission Template'!$BB$36=1,IF(AND('Submission Template'!O43="yes",'Submission Template'!BU43&lt;&gt;""),IF(AND('Submission Template'!$P$15="yes",$L49&gt;1),ROUND(AVERAGE(CN$41:CN49),2),ROUND(AVERAGE(CN$40:CN49),2)),""),"")</f>
        <v/>
      </c>
      <c r="O49" s="253" t="str">
        <f>IF('Submission Template'!$BB$36=1,IF($BJ49&gt;1,IF(AND('Submission Template'!O43&lt;&gt;"no",'Submission Template'!BU43&lt;&gt;""),IF(AND('Submission Template'!$P$15="yes",$L49&gt;1),STDEV(CN$41:CN49),STDEV(CN$40:CN49)),""),""),"")</f>
        <v/>
      </c>
      <c r="P49" s="253" t="str">
        <f>IF('Submission Template'!$BB$36=1,IF('Submission Template'!BU43&lt;&gt;"",Q48,""),"")</f>
        <v/>
      </c>
      <c r="Q49" s="253" t="str">
        <f>IF(AND('Submission Template'!$BB$36=1,'Submission Template'!$C43&lt;&gt;""),IF(OR($BJ49=1,$BJ49=0),0,IF('Submission Template'!$C43="initial",$Q48,IF('Submission Template'!O43="yes",MAX(($P49+'Submission Template'!BU43-('Submission Template'!K$26+0.25*$O49)),0),$Q48))),"")</f>
        <v/>
      </c>
      <c r="R49" s="253" t="str">
        <f t="shared" si="30"/>
        <v/>
      </c>
      <c r="S49" s="255" t="str">
        <f t="shared" si="31"/>
        <v/>
      </c>
      <c r="T49" s="255" t="str">
        <f t="shared" si="32"/>
        <v/>
      </c>
      <c r="U49" s="256" t="str">
        <f>IF(Q49&lt;&gt;"",IF($CH49=1,IF(AND(T49&lt;&gt;1,S49=1,N49&lt;='Submission Template'!K$26),1,0),U48),"")</f>
        <v/>
      </c>
      <c r="V49" s="257" t="str">
        <f>IF('Submission Template'!$BC$34=1,$CC49,"")</f>
        <v/>
      </c>
      <c r="W49" s="258" t="str">
        <f t="shared" si="2"/>
        <v/>
      </c>
      <c r="X49" s="259" t="str">
        <f>IF('Submission Template'!$BC$34=1,IF(AND('Submission Template'!T43="yes",'Submission Template'!BV43&lt;&gt;""),IF(AND('Submission Template'!$P$15="yes",$V49&gt;1),ROUND(AVERAGE(CO$41:CO49),2),ROUND(AVERAGE(CO$40:CO49),2)),""),"")</f>
        <v/>
      </c>
      <c r="Y49" s="259" t="str">
        <f>IF('Submission Template'!$BC$34=1,IF($BK49&gt;1,IF(AND('Submission Template'!T43&lt;&gt;"no",'Submission Template'!BV43&lt;&gt;""), IF(AND('Submission Template'!$P$15="yes",$V49&gt;1), STDEV(CO$41:CO49),STDEV(CO$40:CO49)),""),""),"")</f>
        <v/>
      </c>
      <c r="Z49" s="259" t="str">
        <f>IF('Submission Template'!$BC$34=1,IF('Submission Template'!BV43&lt;&gt;"",AA48,""),"")</f>
        <v/>
      </c>
      <c r="AA49" s="259" t="str">
        <f>IF(AND('Submission Template'!$BC$34=1,'Submission Template'!$C43&lt;&gt;""),IF(OR($BK49=1,$BK49=0),0,IF('Submission Template'!$C43="initial",$AA48,IF('Submission Template'!T43="yes",MAX(($Z49+'Submission Template'!BV43-('Submission Template'!P$26+0.25*$Y49)),0),$AA48))),"")</f>
        <v/>
      </c>
      <c r="AB49" s="259" t="str">
        <f t="shared" si="6"/>
        <v/>
      </c>
      <c r="AC49" s="255" t="str">
        <f t="shared" si="7"/>
        <v/>
      </c>
      <c r="AD49" s="255" t="str">
        <f t="shared" si="8"/>
        <v/>
      </c>
      <c r="AE49" s="256" t="str">
        <f>IF(AA49&lt;&gt;"",IF($CI49=1,IF(AND(AD49&lt;&gt;1,AC49=1,X49&lt;='Submission Template'!P$26),1,0),AE48),"")</f>
        <v/>
      </c>
      <c r="AF49" s="257" t="str">
        <f>IF('Submission Template'!$BA$34=1,$CD49,"")</f>
        <v/>
      </c>
      <c r="AG49" s="258" t="str">
        <f t="shared" si="3"/>
        <v/>
      </c>
      <c r="AH49" s="260" t="str">
        <f>IF('Submission Template'!$BA$34=1,IF(AND('Submission Template'!Y43="yes",'Submission Template'!BW43&lt;&gt;""),IF(AND('Submission Template'!$P$15="yes",AF49&gt;1),ROUND(AVERAGE(CP$41:CP49),2),ROUND(AVERAGE(CP$40:CP49),2)),""),"")</f>
        <v/>
      </c>
      <c r="AI49" s="260" t="str">
        <f>IF('Submission Template'!$BA$34=1,IF($BL49&gt;1,IF(AND('Submission Template'!Y43&lt;&gt;"no",'Submission Template'!BW43&lt;&gt;""), IF(AND('Submission Template'!$P$15="yes",$AF49&gt;1), STDEV(CP$41:CP49),STDEV(CP$40:CP49)),""),""),"")</f>
        <v/>
      </c>
      <c r="AJ49" s="260" t="str">
        <f>IF('Submission Template'!$BA$34=1,IF('Submission Template'!BW43&lt;&gt;"",AK48,""),"")</f>
        <v/>
      </c>
      <c r="AK49" s="260" t="str">
        <f>IF(AND('Submission Template'!$BA$34=1,'Submission Template'!$C43&lt;&gt;""),IF(OR($BL49=1,$BL49=0),0,IF('Submission Template'!$C43="initial",$AK48,IF('Submission Template'!Y43="yes",MAX(($AJ49+'Submission Template'!BW43-('Submission Template'!U$26+0.25*$AI49)),0),$AK48))),"")</f>
        <v/>
      </c>
      <c r="AL49" s="260" t="str">
        <f t="shared" si="9"/>
        <v/>
      </c>
      <c r="AM49" s="255" t="str">
        <f t="shared" si="10"/>
        <v/>
      </c>
      <c r="AN49" s="255" t="str">
        <f t="shared" si="11"/>
        <v/>
      </c>
      <c r="AO49" s="256" t="str">
        <f>IF(AK49&lt;&gt;"",IF($CJ49=1,IF(AND(AN49&lt;&gt;1,AM49=1,AH49&lt;='Submission Template'!U$26),1,0),AO48),"")</f>
        <v/>
      </c>
      <c r="AP49" s="257" t="str">
        <f>IF('Submission Template'!$BB$34=1,$CE49,"")</f>
        <v/>
      </c>
      <c r="AQ49" s="258" t="str">
        <f t="shared" si="4"/>
        <v/>
      </c>
      <c r="AR49" s="261" t="str">
        <f>IF('Submission Template'!$BB$34=1,IF(AND('Submission Template'!AD43="yes",'Submission Template'!BX43&lt;&gt;""),ROUND(AVERAGE(CQ$40:CQ49),2),""),"")</f>
        <v/>
      </c>
      <c r="AS49" s="261" t="str">
        <f>IF('Submission Template'!$BB$34=1,IF($BM49&gt;1,IF(AND('Submission Template'!AD43&lt;&gt;"no",'Submission Template'!BX43&lt;&gt;""), IF(AND('Submission Template'!$P$15="yes",$AP49&gt;1), STDEV(CQ$41:CQ49),STDEV(CQ$40:CQ49)),""),""),"")</f>
        <v/>
      </c>
      <c r="AT49" s="261" t="str">
        <f>IF('Submission Template'!$BB$34=1,IF('Submission Template'!BX43&lt;&gt;"",AU48,""),"")</f>
        <v/>
      </c>
      <c r="AU49" s="261" t="str">
        <f>IF(AND('Submission Template'!$BB$34=1,'Submission Template'!$C43&lt;&gt;""),IF(OR($BM49=1,$BM49=0),0,IF('Submission Template'!$C43="initial",$AU48,IF('Submission Template'!AD43="yes",MAX(($AT49+'Submission Template'!BX43-('Submission Template'!Z$26+0.25*$AS49)),0),$AU48))),"")</f>
        <v/>
      </c>
      <c r="AV49" s="261" t="str">
        <f t="shared" si="12"/>
        <v/>
      </c>
      <c r="AW49" s="255" t="str">
        <f t="shared" si="13"/>
        <v/>
      </c>
      <c r="AX49" s="255" t="str">
        <f t="shared" si="14"/>
        <v/>
      </c>
      <c r="AY49" s="256" t="str">
        <f>IF(AU49&lt;&gt;"",IF($CK49=1,IF(AND(AX49&lt;&gt;1,AW49=1,AR49&lt;='Submission Template'!Z$26),1,0),AY48),"")</f>
        <v/>
      </c>
      <c r="AZ49" s="246"/>
      <c r="BA49" s="262" t="str">
        <f>IF(AND(OR('Submission Template'!BK43="yes",'Submission Template'!O43="yes"),'Submission Template'!AG43="yes"),"Test cannot be invalid AND included in CumSum",IF(OR(AND($Q49&gt;$R49,$N49&lt;&gt;""),AND($G49&gt;H49,$D49&lt;&gt;"")),"Warning:  CumSum statistic exceeds the Action Limit.",""))</f>
        <v/>
      </c>
      <c r="BB49" s="244"/>
      <c r="BC49" s="244"/>
      <c r="BD49" s="244"/>
      <c r="BE49" s="245"/>
      <c r="BF49" s="141"/>
      <c r="BG49" s="5"/>
      <c r="BH49" s="5"/>
      <c r="BI49" s="167" t="str">
        <f t="shared" si="21"/>
        <v/>
      </c>
      <c r="BJ49" s="211" t="str">
        <f t="shared" si="22"/>
        <v/>
      </c>
      <c r="BK49" s="167" t="str">
        <f t="shared" si="24"/>
        <v/>
      </c>
      <c r="BL49" s="211" t="str">
        <f t="shared" si="25"/>
        <v/>
      </c>
      <c r="BM49" s="168" t="str">
        <f t="shared" si="26"/>
        <v/>
      </c>
      <c r="BN49" s="20"/>
      <c r="BO49" s="307">
        <f>IF(AND('Submission Template'!BW43&lt;&gt;"",'Submission Template'!BX43&lt;&gt;"",'Submission Template'!V$26&lt;&gt;"",'Submission Template'!Y43&lt;&gt;"",'Submission Template'!AD43&lt;&gt;"",$BK$31="yes"),1,0)</f>
        <v>0</v>
      </c>
      <c r="BP49" s="193">
        <f>IF(AND('Submission Template'!BU43&lt;&gt;"",'Submission Template'!K$26&lt;&gt;"",'Submission Template'!O43&lt;&gt;""),1,0)</f>
        <v>0</v>
      </c>
      <c r="BQ49" s="193">
        <f>IF(AND('Submission Template'!BV43&lt;&gt;"",'Submission Template'!P$26&lt;&gt;"",'Submission Template'!T43&lt;&gt;""),1,0)</f>
        <v>0</v>
      </c>
      <c r="BR49" s="193">
        <f>IF(AND('Submission Template'!BW43&lt;&gt;"",'Submission Template'!U$26&lt;&gt;"",'Submission Template'!Y43&lt;&gt;""),1,0)</f>
        <v>0</v>
      </c>
      <c r="BS49" s="194">
        <f>IF(AND('Submission Template'!BX43&lt;&gt;"",'Submission Template'!Z$26&lt;&gt;"",'Submission Template'!AD43&lt;&gt;""),1,0)</f>
        <v>0</v>
      </c>
      <c r="BT49" s="22"/>
      <c r="BU49" s="199" t="str">
        <f t="shared" si="15"/>
        <v/>
      </c>
      <c r="BV49" s="192" t="str">
        <f t="shared" si="16"/>
        <v/>
      </c>
      <c r="BW49" s="192" t="str">
        <f t="shared" si="17"/>
        <v/>
      </c>
      <c r="BX49" s="193" t="str">
        <f t="shared" si="18"/>
        <v/>
      </c>
      <c r="BY49" s="194" t="str">
        <f t="shared" si="19"/>
        <v/>
      </c>
      <c r="BZ49" s="22"/>
      <c r="CA49" s="192" t="str">
        <f>IF(AND($BK$31="Yes",'Submission Template'!$C43&lt;&gt;""),IF(AND('Submission Template'!BW43&lt;&gt;"",'Submission Template'!BX43&lt;&gt;""),IF(AND('Submission Template'!Y43="yes",'Submission Template'!AD43="yes"),CA48+1,CA48),CA48),"")</f>
        <v/>
      </c>
      <c r="CB49" s="193" t="str">
        <f>IF('Submission Template'!$C43&lt;&gt;"",IF('Submission Template'!BU43&lt;&gt;"",IF('Submission Template'!O43="yes",CB48+1,CB48),CB48),"")</f>
        <v/>
      </c>
      <c r="CC49" s="193" t="str">
        <f>IF('Submission Template'!$C43&lt;&gt;"",IF('Submission Template'!BV43&lt;&gt;"",IF('Submission Template'!T43="yes",CC48+1,CC48),CC48),"")</f>
        <v/>
      </c>
      <c r="CD49" s="193" t="str">
        <f>IF('Submission Template'!$C43&lt;&gt;"",IF('Submission Template'!BW43&lt;&gt;"",IF('Submission Template'!Y43="yes",CD48+1,CD48),CD48),"")</f>
        <v/>
      </c>
      <c r="CE49" s="194" t="str">
        <f>IF('Submission Template'!$C43&lt;&gt;"",IF('Submission Template'!BX43&lt;&gt;"",IF('Submission Template'!AD43="yes",CE48+1,CE48),CE48),"")</f>
        <v/>
      </c>
      <c r="CF49" s="22"/>
      <c r="CG49" s="192" t="str">
        <f>IF(AND($BK$31="Yes",'Submission Template'!BW43&lt;&gt;"",'Submission Template'!BX43&lt;&gt;""),IF(AND('Submission Template'!Y43="yes",'Submission Template'!AD43="yes"),1,0),"")</f>
        <v/>
      </c>
      <c r="CH49" s="193" t="str">
        <f>IF('Submission Template'!BU43&lt;&gt;"",IF('Submission Template'!O43="yes",1,0),"")</f>
        <v/>
      </c>
      <c r="CI49" s="193" t="str">
        <f>IF('Submission Template'!BV43&lt;&gt;"",IF('Submission Template'!T43="yes",1,0),"")</f>
        <v/>
      </c>
      <c r="CJ49" s="193" t="str">
        <f>IF('Submission Template'!BW43&lt;&gt;"",IF('Submission Template'!Y43="yes",1,0),"")</f>
        <v/>
      </c>
      <c r="CK49" s="194" t="str">
        <f>IF('Submission Template'!BX43&lt;&gt;"",IF('Submission Template'!AD43="yes",1,0),"")</f>
        <v/>
      </c>
      <c r="CL49" s="22"/>
      <c r="CM49" s="192" t="str">
        <f>IF(AND($BK$31="Yes",'Submission Template'!Y43="yes",'Submission Template'!AD43="yes",'Submission Template'!BW43&lt;&gt;"",'Submission Template'!BX43&lt;&gt;""),'Submission Template'!BW43+'Submission Template'!BX43,"")</f>
        <v/>
      </c>
      <c r="CN49" s="193" t="str">
        <f>IF(AND('Submission Template'!O43="yes",'Submission Template'!BU43&lt;&gt;""),'Submission Template'!BU43,"")</f>
        <v/>
      </c>
      <c r="CO49" s="193" t="str">
        <f>IF(AND('Submission Template'!T43="yes",'Submission Template'!BV43&lt;&gt;""),'Submission Template'!BV43,"")</f>
        <v/>
      </c>
      <c r="CP49" s="193" t="str">
        <f>IF(AND('Submission Template'!Y43="yes",'Submission Template'!BW43&lt;&gt;""),'Submission Template'!BW43,"")</f>
        <v/>
      </c>
      <c r="CQ49" s="194" t="str">
        <f>IF(AND('Submission Template'!AD43="yes",'Submission Template'!BX43&lt;&gt;""),'Submission Template'!BX43,"")</f>
        <v/>
      </c>
      <c r="CR49" s="22"/>
      <c r="CS49" s="22"/>
      <c r="CT49" s="22">
        <f t="shared" si="23"/>
        <v>9</v>
      </c>
      <c r="CU49" s="24">
        <v>1.86</v>
      </c>
      <c r="CV49" s="22"/>
      <c r="CW49" s="35" t="str">
        <f>IF('Submission Template'!$BA$36=1,IF(AND('Submission Template'!Y43="yes",'Submission Template'!AD43="yes",$BI49&gt;1,'Submission Template'!BW43&lt;&gt;"",'Submission Template'!BX43&lt;&gt;""),IF($D49&lt;&gt;'Submission Template'!V$29,ROUND((($BU49*$E49)/($D49-'Submission Template'!V$29))^2+1,1),31),""),"")</f>
        <v/>
      </c>
      <c r="CX49" s="35" t="str">
        <f>IF('Submission Template'!$BB$36=1,IF(AND('Submission Template'!O43="yes",$BJ49&gt;1,'Submission Template'!BU43&lt;&gt;""),IF($N49&lt;&gt;'Submission Template'!K$26,ROUND((($BV49*$O49)/($N49-'Submission Template'!K$26))^2+1,1),31),""),"")</f>
        <v/>
      </c>
      <c r="CY49" s="35" t="str">
        <f>IF('Submission Template'!$BC$34=1,IF(AND('Submission Template'!T43="yes",$BK49&gt;1,'Submission Template'!BV43&lt;&gt;""),IF($X49&lt;&gt;'Submission Template'!P$26,ROUND((($BW49*$Y49)/($X49-'Submission Template'!P$26))^2+1,1),31),""),"")</f>
        <v/>
      </c>
      <c r="CZ49" s="35" t="str">
        <f>IF('Submission Template'!$BA$34=1,IF(AND('Submission Template'!Y43="yes",$BL49&gt;1,'Submission Template'!BW43&lt;&gt;""),IF($AH49&lt;&gt;'Submission Template'!U$26,ROUND((($BX49*$AI49)/($AH49-'Submission Template'!U$26))^2+1,1),31),""),"")</f>
        <v/>
      </c>
      <c r="DA49" s="35" t="str">
        <f>IF('Submission Template'!$BB$34=1,IF(AND('Submission Template'!AD43="yes",$BM49&gt;1,'Submission Template'!BX43&lt;&gt;""),IF($AR49&lt;&gt;'Submission Template'!Z$26,ROUND((($BY49*$AS49)/($AR49-'Submission Template'!Z$26))^2+1,1),31),""),"")</f>
        <v/>
      </c>
      <c r="DB49" s="48">
        <f t="shared" si="20"/>
        <v>5</v>
      </c>
      <c r="DC49" s="5"/>
      <c r="DD49" s="5"/>
      <c r="DE49" s="5"/>
      <c r="DF49" s="175">
        <f>IF(AND('Submission Template'!C43="final",'Submission Template'!AG43="yes"),1,0)</f>
        <v>0</v>
      </c>
      <c r="DG49" s="175" t="str">
        <f>IF(AND('Submission Template'!$C43="final",'Submission Template'!$Y43="yes",'Submission Template'!$AD43="yes",'Submission Template'!$AG43&lt;&gt;"yes"),$D49,$DG48)</f>
        <v/>
      </c>
      <c r="DH49" s="175" t="str">
        <f>IF(AND('Submission Template'!$C43="final",'Submission Template'!$Y43="yes",'Submission Template'!$AD43="yes",'Submission Template'!$AG43&lt;&gt;"yes"),$C49,$DH48)</f>
        <v/>
      </c>
      <c r="DI49" s="175" t="str">
        <f>IF(AND('Submission Template'!$C43="final",'Submission Template'!$O43="yes",'Submission Template'!$AG43&lt;&gt;"yes"),$N49,$DI48)</f>
        <v/>
      </c>
      <c r="DJ49" s="175" t="str">
        <f>IF(AND('Submission Template'!$C43="final",'Submission Template'!$O43="yes",'Submission Template'!$AG43&lt;&gt;"yes"),$M49,$DJ48)</f>
        <v/>
      </c>
      <c r="DK49" s="167" t="str">
        <f>IF(AND('Submission Template'!$C43="final",'Submission Template'!$T43="yes",'Submission Template'!$AG43&lt;&gt;"yes"),$X49,$DK48)</f>
        <v/>
      </c>
      <c r="DL49" s="168" t="str">
        <f>IF(AND('Submission Template'!$C43="final",'Submission Template'!$T43="yes",'Submission Template'!$AG43&lt;&gt;"yes"),$W49,$DL48)</f>
        <v/>
      </c>
      <c r="DM49" s="167" t="str">
        <f>IF(AND('Submission Template'!$C43="final",'Submission Template'!$Y43="yes",'Submission Template'!$AG43&lt;&gt;"yes"),$AH49,$DM48)</f>
        <v/>
      </c>
      <c r="DN49" s="211" t="str">
        <f>IF(AND('Submission Template'!$C43="final",'Submission Template'!$Y43="yes",'Submission Template'!$AG43&lt;&gt;"yes"),$AG49,$DN48)</f>
        <v/>
      </c>
      <c r="DO49" s="220" t="str">
        <f>IF(AND('Submission Template'!$C43="final",'Submission Template'!$AD43="yes",'Submission Template'!$AG43&lt;&gt;"yes"),$AR49,$DO48)</f>
        <v/>
      </c>
      <c r="DP49" s="221" t="str">
        <f>IF(AND('Submission Template'!$C43="final",'Submission Template'!$AD43="yes",'Submission Template'!$AG43&lt;&gt;"yes"),$AQ49,$DP48)</f>
        <v/>
      </c>
      <c r="DZ49" s="5"/>
      <c r="EA49" s="5"/>
    </row>
    <row r="50" spans="1:131" ht="15" x14ac:dyDescent="0.25">
      <c r="A50" s="9"/>
      <c r="B50" s="251" t="str">
        <f>IF('Submission Template'!$BA$36=1,$CA50,"")</f>
        <v/>
      </c>
      <c r="C50" s="252" t="str">
        <f t="shared" si="0"/>
        <v/>
      </c>
      <c r="D50" s="253" t="str">
        <f>IF('Submission Template'!$BA$36=1,IF(AND('Submission Template'!Y44="yes",'Submission Template'!AD44="yes",'Submission Template'!BW44&lt;&gt;"",'Submission Template'!BX44&lt;&gt;""),IF(AND('Submission Template'!$P$15="yes",$B50&gt;1),ROUND(AVERAGE(CM$41:CM50),2),ROUND(AVERAGE(CM$40:CM50),2)),""),"")</f>
        <v/>
      </c>
      <c r="E50" s="264" t="str">
        <f>IF('Submission Template'!$BA$36=1,IF($BI50&gt;1,IF(AND('Submission Template'!Y44&lt;&gt;"no",'Submission Template'!AD44&lt;&gt;"no",'Submission Template'!BW44&lt;&gt;"",'Submission Template'!BX44&lt;&gt;""), IF(AND('Submission Template'!$P$15="yes",$B50&gt;1), STDEV(CM$41:CM50),STDEV(CM$40:CM50)),""),""),"")</f>
        <v/>
      </c>
      <c r="F50" s="253" t="str">
        <f>IF('Submission Template'!$BA$36=1,IF(AND('Submission Template'!BW44&lt;&gt;"",'Submission Template'!BX44&lt;&gt;""),G49,""),"")</f>
        <v/>
      </c>
      <c r="G50" s="253" t="str">
        <f>IF(AND('Submission Template'!$BA$36=1,'Submission Template'!$C44&lt;&gt;""),IF(OR($BI50=1,$BI50=0),0,IF('Submission Template'!$C44="initial",$G49,IF(AND('Submission Template'!Y44="yes",'Submission Template'!AD44="yes"),MAX(($F50+CM50-('Submission Template'!$V$26+0.25*$E50)),0),$G49))),"")</f>
        <v/>
      </c>
      <c r="H50" s="253" t="str">
        <f t="shared" si="27"/>
        <v/>
      </c>
      <c r="I50" s="255" t="str">
        <f t="shared" si="28"/>
        <v/>
      </c>
      <c r="J50" s="255" t="str">
        <f t="shared" si="29"/>
        <v/>
      </c>
      <c r="K50" s="256" t="str">
        <f>IF(G50&lt;&gt;"",IF($CG50=1,IF(AND(J50&lt;&gt;1,I50=1,D50&lt;='Submission Template'!$V$26),1,0),K49),"")</f>
        <v/>
      </c>
      <c r="L50" s="251" t="str">
        <f>IF('Submission Template'!$BB$36=1,$CB50,"")</f>
        <v/>
      </c>
      <c r="M50" s="252" t="str">
        <f t="shared" si="1"/>
        <v/>
      </c>
      <c r="N50" s="253" t="str">
        <f>IF('Submission Template'!$BB$36=1,IF(AND('Submission Template'!O44="yes",'Submission Template'!BU44&lt;&gt;""),IF(AND('Submission Template'!$P$15="yes",$L50&gt;1),ROUND(AVERAGE(CN$41:CN50),2),ROUND(AVERAGE(CN$40:CN50),2)),""),"")</f>
        <v/>
      </c>
      <c r="O50" s="253" t="str">
        <f>IF('Submission Template'!$BB$36=1,IF($BJ50&gt;1,IF(AND('Submission Template'!O44&lt;&gt;"no",'Submission Template'!BU44&lt;&gt;""),IF(AND('Submission Template'!$P$15="yes",$L50&gt;1),STDEV(CN$41:CN50),STDEV(CN$40:CN50)),""),""),"")</f>
        <v/>
      </c>
      <c r="P50" s="253" t="str">
        <f>IF('Submission Template'!$BB$36=1,IF('Submission Template'!BU44&lt;&gt;"",Q49,""),"")</f>
        <v/>
      </c>
      <c r="Q50" s="253" t="str">
        <f>IF(AND('Submission Template'!$BB$36=1,'Submission Template'!$C44&lt;&gt;""),IF(OR($BJ50=1,$BJ50=0),0,IF('Submission Template'!$C44="initial",$Q49,IF('Submission Template'!O44="yes",MAX(($P50+'Submission Template'!BU44-('Submission Template'!K$26+0.25*$O50)),0),$Q49))),"")</f>
        <v/>
      </c>
      <c r="R50" s="253" t="str">
        <f t="shared" si="30"/>
        <v/>
      </c>
      <c r="S50" s="255" t="str">
        <f t="shared" si="31"/>
        <v/>
      </c>
      <c r="T50" s="255" t="str">
        <f t="shared" si="32"/>
        <v/>
      </c>
      <c r="U50" s="256" t="str">
        <f>IF(Q50&lt;&gt;"",IF($CH50=1,IF(AND(T50&lt;&gt;1,S50=1,N50&lt;='Submission Template'!K$26),1,0),U49),"")</f>
        <v/>
      </c>
      <c r="V50" s="257" t="str">
        <f>IF('Submission Template'!$BC$34=1,$CC50,"")</f>
        <v/>
      </c>
      <c r="W50" s="258" t="str">
        <f t="shared" si="2"/>
        <v/>
      </c>
      <c r="X50" s="259" t="str">
        <f>IF('Submission Template'!$BC$34=1,IF(AND('Submission Template'!T44="yes",'Submission Template'!BV44&lt;&gt;""),IF(AND('Submission Template'!$P$15="yes",$V50&gt;1),ROUND(AVERAGE(CO$41:CO50),2),ROUND(AVERAGE(CO$40:CO50),2)),""),"")</f>
        <v/>
      </c>
      <c r="Y50" s="259" t="str">
        <f>IF('Submission Template'!$BC$34=1,IF($BK50&gt;1,IF(AND('Submission Template'!T44&lt;&gt;"no",'Submission Template'!BV44&lt;&gt;""), IF(AND('Submission Template'!$P$15="yes",$V50&gt;1), STDEV(CO$41:CO50),STDEV(CO$40:CO50)),""),""),"")</f>
        <v/>
      </c>
      <c r="Z50" s="259" t="str">
        <f>IF('Submission Template'!$BC$34=1,IF('Submission Template'!BV44&lt;&gt;"",AA49,""),"")</f>
        <v/>
      </c>
      <c r="AA50" s="259" t="str">
        <f>IF(AND('Submission Template'!$BC$34=1,'Submission Template'!$C44&lt;&gt;""),IF(OR($BK50=1,$BK50=0),0,IF('Submission Template'!$C44="initial",$AA49,IF('Submission Template'!T44="yes",MAX(($Z50+'Submission Template'!BV44-('Submission Template'!P$26+0.25*$Y50)),0),$AA49))),"")</f>
        <v/>
      </c>
      <c r="AB50" s="259" t="str">
        <f t="shared" si="6"/>
        <v/>
      </c>
      <c r="AC50" s="255" t="str">
        <f t="shared" si="7"/>
        <v/>
      </c>
      <c r="AD50" s="255" t="str">
        <f t="shared" si="8"/>
        <v/>
      </c>
      <c r="AE50" s="256" t="str">
        <f>IF(AA50&lt;&gt;"",IF($CI50=1,IF(AND(AD50&lt;&gt;1,AC50=1,X50&lt;='Submission Template'!P$26),1,0),AE49),"")</f>
        <v/>
      </c>
      <c r="AF50" s="257" t="str">
        <f>IF('Submission Template'!$BA$34=1,$CD50,"")</f>
        <v/>
      </c>
      <c r="AG50" s="258" t="str">
        <f t="shared" si="3"/>
        <v/>
      </c>
      <c r="AH50" s="260" t="str">
        <f>IF('Submission Template'!$BA$34=1,IF(AND('Submission Template'!Y44="yes",'Submission Template'!BW44&lt;&gt;""),IF(AND('Submission Template'!$P$15="yes",AF50&gt;1),ROUND(AVERAGE(CP$41:CP50),2),ROUND(AVERAGE(CP$40:CP50),2)),""),"")</f>
        <v/>
      </c>
      <c r="AI50" s="260" t="str">
        <f>IF('Submission Template'!$BA$34=1,IF($BL50&gt;1,IF(AND('Submission Template'!Y44&lt;&gt;"no",'Submission Template'!BW44&lt;&gt;""), IF(AND('Submission Template'!$P$15="yes",$AF50&gt;1), STDEV(CP$41:CP50),STDEV(CP$40:CP50)),""),""),"")</f>
        <v/>
      </c>
      <c r="AJ50" s="260" t="str">
        <f>IF('Submission Template'!$BA$34=1,IF('Submission Template'!BW44&lt;&gt;"",AK49,""),"")</f>
        <v/>
      </c>
      <c r="AK50" s="260" t="str">
        <f>IF(AND('Submission Template'!$BA$34=1,'Submission Template'!$C44&lt;&gt;""),IF(OR($BL50=1,$BL50=0),0,IF('Submission Template'!$C44="initial",$AK49,IF('Submission Template'!Y44="yes",MAX(($AJ50+'Submission Template'!BW44-('Submission Template'!U$26+0.25*$AI50)),0),$AK49))),"")</f>
        <v/>
      </c>
      <c r="AL50" s="260" t="str">
        <f t="shared" si="9"/>
        <v/>
      </c>
      <c r="AM50" s="255" t="str">
        <f t="shared" si="10"/>
        <v/>
      </c>
      <c r="AN50" s="255" t="str">
        <f t="shared" si="11"/>
        <v/>
      </c>
      <c r="AO50" s="256" t="str">
        <f>IF(AK50&lt;&gt;"",IF($CJ50=1,IF(AND(AN50&lt;&gt;1,AM50=1,AH50&lt;='Submission Template'!U$26),1,0),AO49),"")</f>
        <v/>
      </c>
      <c r="AP50" s="257" t="str">
        <f>IF('Submission Template'!$BB$34=1,$CE50,"")</f>
        <v/>
      </c>
      <c r="AQ50" s="258" t="str">
        <f t="shared" si="4"/>
        <v/>
      </c>
      <c r="AR50" s="261" t="str">
        <f>IF('Submission Template'!$BB$34=1,IF(AND('Submission Template'!AD44="yes",'Submission Template'!BX44&lt;&gt;""),ROUND(AVERAGE(CQ$40:CQ50),2),""),"")</f>
        <v/>
      </c>
      <c r="AS50" s="261" t="str">
        <f>IF('Submission Template'!$BB$34=1,IF($BM50&gt;1,IF(AND('Submission Template'!AD44&lt;&gt;"no",'Submission Template'!BX44&lt;&gt;""), IF(AND('Submission Template'!$P$15="yes",$AP50&gt;1), STDEV(CQ$41:CQ50),STDEV(CQ$40:CQ50)),""),""),"")</f>
        <v/>
      </c>
      <c r="AT50" s="261" t="str">
        <f>IF('Submission Template'!$BB$34=1,IF('Submission Template'!BX44&lt;&gt;"",AU49,""),"")</f>
        <v/>
      </c>
      <c r="AU50" s="261" t="str">
        <f>IF(AND('Submission Template'!$BB$34=1,'Submission Template'!$C44&lt;&gt;""),IF(OR($BM50=1,$BM50=0),0,IF('Submission Template'!$C44="initial",$AU49,IF('Submission Template'!AD44="yes",MAX(($AT50+'Submission Template'!BX44-('Submission Template'!Z$26+0.25*$AS50)),0),$AU49))),"")</f>
        <v/>
      </c>
      <c r="AV50" s="261" t="str">
        <f t="shared" si="12"/>
        <v/>
      </c>
      <c r="AW50" s="255" t="str">
        <f t="shared" si="13"/>
        <v/>
      </c>
      <c r="AX50" s="255" t="str">
        <f t="shared" si="14"/>
        <v/>
      </c>
      <c r="AY50" s="256" t="str">
        <f>IF(AU50&lt;&gt;"",IF($CK50=1,IF(AND(AX50&lt;&gt;1,AW50=1,AR50&lt;='Submission Template'!Z$26),1,0),AY49),"")</f>
        <v/>
      </c>
      <c r="AZ50" s="246"/>
      <c r="BA50" s="262" t="str">
        <f>IF(AND(OR('Submission Template'!BK44="yes",'Submission Template'!O44="yes"),'Submission Template'!AG44="yes"),"Test cannot be invalid AND included in CumSum",IF(OR(AND($Q50&gt;$R50,$N50&lt;&gt;""),AND($G50&gt;H50,$D50&lt;&gt;"")),"Warning:  CumSum statistic exceeds the Action Limit.",""))</f>
        <v/>
      </c>
      <c r="BB50" s="244"/>
      <c r="BC50" s="244"/>
      <c r="BD50" s="244"/>
      <c r="BE50" s="245"/>
      <c r="BF50" s="141"/>
      <c r="BG50" s="5"/>
      <c r="BH50" s="5"/>
      <c r="BI50" s="167" t="str">
        <f t="shared" si="21"/>
        <v/>
      </c>
      <c r="BJ50" s="211" t="str">
        <f t="shared" si="22"/>
        <v/>
      </c>
      <c r="BK50" s="167" t="str">
        <f t="shared" si="24"/>
        <v/>
      </c>
      <c r="BL50" s="211" t="str">
        <f t="shared" si="25"/>
        <v/>
      </c>
      <c r="BM50" s="168" t="str">
        <f t="shared" si="26"/>
        <v/>
      </c>
      <c r="BN50" s="20"/>
      <c r="BO50" s="307">
        <f>IF(AND('Submission Template'!BW44&lt;&gt;"",'Submission Template'!BX44&lt;&gt;"",'Submission Template'!V$26&lt;&gt;"",'Submission Template'!Y44&lt;&gt;"",'Submission Template'!AD44&lt;&gt;"",$BK$31="yes"),1,0)</f>
        <v>0</v>
      </c>
      <c r="BP50" s="193">
        <f>IF(AND('Submission Template'!BU44&lt;&gt;"",'Submission Template'!K$26&lt;&gt;"",'Submission Template'!O44&lt;&gt;""),1,0)</f>
        <v>0</v>
      </c>
      <c r="BQ50" s="193">
        <f>IF(AND('Submission Template'!BV44&lt;&gt;"",'Submission Template'!P$26&lt;&gt;"",'Submission Template'!T44&lt;&gt;""),1,0)</f>
        <v>0</v>
      </c>
      <c r="BR50" s="193">
        <f>IF(AND('Submission Template'!BW44&lt;&gt;"",'Submission Template'!U$26&lt;&gt;"",'Submission Template'!Y44&lt;&gt;""),1,0)</f>
        <v>0</v>
      </c>
      <c r="BS50" s="194">
        <f>IF(AND('Submission Template'!BX44&lt;&gt;"",'Submission Template'!Z$26&lt;&gt;"",'Submission Template'!AD44&lt;&gt;""),1,0)</f>
        <v>0</v>
      </c>
      <c r="BT50" s="22"/>
      <c r="BU50" s="199" t="str">
        <f t="shared" si="15"/>
        <v/>
      </c>
      <c r="BV50" s="192" t="str">
        <f t="shared" si="16"/>
        <v/>
      </c>
      <c r="BW50" s="192" t="str">
        <f t="shared" si="17"/>
        <v/>
      </c>
      <c r="BX50" s="193" t="str">
        <f t="shared" si="18"/>
        <v/>
      </c>
      <c r="BY50" s="194" t="str">
        <f t="shared" si="19"/>
        <v/>
      </c>
      <c r="BZ50" s="22"/>
      <c r="CA50" s="192" t="str">
        <f>IF(AND($BK$31="Yes",'Submission Template'!$C44&lt;&gt;""),IF(AND('Submission Template'!BW44&lt;&gt;"",'Submission Template'!BX44&lt;&gt;""),IF(AND('Submission Template'!Y44="yes",'Submission Template'!AD44="yes"),CA49+1,CA49),CA49),"")</f>
        <v/>
      </c>
      <c r="CB50" s="193" t="str">
        <f>IF('Submission Template'!$C44&lt;&gt;"",IF('Submission Template'!BU44&lt;&gt;"",IF('Submission Template'!O44="yes",CB49+1,CB49),CB49),"")</f>
        <v/>
      </c>
      <c r="CC50" s="193" t="str">
        <f>IF('Submission Template'!$C44&lt;&gt;"",IF('Submission Template'!BV44&lt;&gt;"",IF('Submission Template'!T44="yes",CC49+1,CC49),CC49),"")</f>
        <v/>
      </c>
      <c r="CD50" s="193" t="str">
        <f>IF('Submission Template'!$C44&lt;&gt;"",IF('Submission Template'!BW44&lt;&gt;"",IF('Submission Template'!Y44="yes",CD49+1,CD49),CD49),"")</f>
        <v/>
      </c>
      <c r="CE50" s="194" t="str">
        <f>IF('Submission Template'!$C44&lt;&gt;"",IF('Submission Template'!BX44&lt;&gt;"",IF('Submission Template'!AD44="yes",CE49+1,CE49),CE49),"")</f>
        <v/>
      </c>
      <c r="CF50" s="22"/>
      <c r="CG50" s="192" t="str">
        <f>IF(AND($BK$31="Yes",'Submission Template'!BW44&lt;&gt;"",'Submission Template'!BX44&lt;&gt;""),IF(AND('Submission Template'!Y44="yes",'Submission Template'!AD44="yes"),1,0),"")</f>
        <v/>
      </c>
      <c r="CH50" s="193" t="str">
        <f>IF('Submission Template'!BU44&lt;&gt;"",IF('Submission Template'!O44="yes",1,0),"")</f>
        <v/>
      </c>
      <c r="CI50" s="193" t="str">
        <f>IF('Submission Template'!BV44&lt;&gt;"",IF('Submission Template'!T44="yes",1,0),"")</f>
        <v/>
      </c>
      <c r="CJ50" s="193" t="str">
        <f>IF('Submission Template'!BW44&lt;&gt;"",IF('Submission Template'!Y44="yes",1,0),"")</f>
        <v/>
      </c>
      <c r="CK50" s="194" t="str">
        <f>IF('Submission Template'!BX44&lt;&gt;"",IF('Submission Template'!AD44="yes",1,0),"")</f>
        <v/>
      </c>
      <c r="CL50" s="22"/>
      <c r="CM50" s="192" t="str">
        <f>IF(AND($BK$31="Yes",'Submission Template'!Y44="yes",'Submission Template'!AD44="yes",'Submission Template'!BW44&lt;&gt;"",'Submission Template'!BX44&lt;&gt;""),'Submission Template'!BW44+'Submission Template'!BX44,"")</f>
        <v/>
      </c>
      <c r="CN50" s="193" t="str">
        <f>IF(AND('Submission Template'!O44="yes",'Submission Template'!BU44&lt;&gt;""),'Submission Template'!BU44,"")</f>
        <v/>
      </c>
      <c r="CO50" s="193" t="str">
        <f>IF(AND('Submission Template'!T44="yes",'Submission Template'!BV44&lt;&gt;""),'Submission Template'!BV44,"")</f>
        <v/>
      </c>
      <c r="CP50" s="193" t="str">
        <f>IF(AND('Submission Template'!Y44="yes",'Submission Template'!BW44&lt;&gt;""),'Submission Template'!BW44,"")</f>
        <v/>
      </c>
      <c r="CQ50" s="194" t="str">
        <f>IF(AND('Submission Template'!AD44="yes",'Submission Template'!BX44&lt;&gt;""),'Submission Template'!BX44,"")</f>
        <v/>
      </c>
      <c r="CR50" s="22"/>
      <c r="CS50" s="22"/>
      <c r="CT50" s="22">
        <f t="shared" si="23"/>
        <v>10</v>
      </c>
      <c r="CU50" s="24">
        <v>1.83</v>
      </c>
      <c r="CV50" s="22"/>
      <c r="CW50" s="35" t="str">
        <f>IF('Submission Template'!$BA$36=1,IF(AND('Submission Template'!Y44="yes",'Submission Template'!AD44="yes",$BI50&gt;1,'Submission Template'!BW44&lt;&gt;"",'Submission Template'!BX44&lt;&gt;""),IF($D50&lt;&gt;'Submission Template'!V$29,ROUND((($BU50*$E50)/($D50-'Submission Template'!V$29))^2+1,1),31),""),"")</f>
        <v/>
      </c>
      <c r="CX50" s="35" t="str">
        <f>IF('Submission Template'!$BB$36=1,IF(AND('Submission Template'!O44="yes",$BJ50&gt;1,'Submission Template'!BU44&lt;&gt;""),IF($N50&lt;&gt;'Submission Template'!K$26,ROUND((($BV50*$O50)/($N50-'Submission Template'!K$26))^2+1,1),31),""),"")</f>
        <v/>
      </c>
      <c r="CY50" s="35" t="str">
        <f>IF('Submission Template'!$BC$34=1,IF(AND('Submission Template'!T44="yes",$BK50&gt;1,'Submission Template'!BV44&lt;&gt;""),IF($X50&lt;&gt;'Submission Template'!P$26,ROUND((($BW50*$Y50)/($X50-'Submission Template'!P$26))^2+1,1),31),""),"")</f>
        <v/>
      </c>
      <c r="CZ50" s="35" t="str">
        <f>IF('Submission Template'!$BA$34=1,IF(AND('Submission Template'!Y44="yes",$BL50&gt;1,'Submission Template'!BW44&lt;&gt;""),IF($AH50&lt;&gt;'Submission Template'!U$26,ROUND((($BX50*$AI50)/($AH50-'Submission Template'!U$26))^2+1,1),31),""),"")</f>
        <v/>
      </c>
      <c r="DA50" s="35" t="str">
        <f>IF('Submission Template'!$BB$34=1,IF(AND('Submission Template'!AD44="yes",$BM50&gt;1,'Submission Template'!BX44&lt;&gt;""),IF($AR50&lt;&gt;'Submission Template'!Z$26,ROUND((($BY50*$AS50)/($AR50-'Submission Template'!Z$26))^2+1,1),31),""),"")</f>
        <v/>
      </c>
      <c r="DB50" s="48">
        <f t="shared" si="20"/>
        <v>5</v>
      </c>
      <c r="DC50" s="5"/>
      <c r="DD50" s="5"/>
      <c r="DE50" s="5"/>
      <c r="DF50" s="175">
        <f>IF(AND('Submission Template'!C44="final",'Submission Template'!AG44="yes"),1,0)</f>
        <v>0</v>
      </c>
      <c r="DG50" s="175" t="str">
        <f>IF(AND('Submission Template'!$C44="final",'Submission Template'!$Y44="yes",'Submission Template'!$AD44="yes",'Submission Template'!$AG44&lt;&gt;"yes"),$D50,$DG49)</f>
        <v/>
      </c>
      <c r="DH50" s="175" t="str">
        <f>IF(AND('Submission Template'!$C44="final",'Submission Template'!$Y44="yes",'Submission Template'!$AD44="yes",'Submission Template'!$AG44&lt;&gt;"yes"),$C50,$DH49)</f>
        <v/>
      </c>
      <c r="DI50" s="175" t="str">
        <f>IF(AND('Submission Template'!$C44="final",'Submission Template'!$O44="yes",'Submission Template'!$AG44&lt;&gt;"yes"),$N50,$DI49)</f>
        <v/>
      </c>
      <c r="DJ50" s="175" t="str">
        <f>IF(AND('Submission Template'!$C44="final",'Submission Template'!$O44="yes",'Submission Template'!$AG44&lt;&gt;"yes"),$M50,$DJ49)</f>
        <v/>
      </c>
      <c r="DK50" s="167" t="str">
        <f>IF(AND('Submission Template'!$C44="final",'Submission Template'!$T44="yes",'Submission Template'!$AG44&lt;&gt;"yes"),$X50,$DK49)</f>
        <v/>
      </c>
      <c r="DL50" s="168" t="str">
        <f>IF(AND('Submission Template'!$C44="final",'Submission Template'!$T44="yes",'Submission Template'!$AG44&lt;&gt;"yes"),$W50,$DL49)</f>
        <v/>
      </c>
      <c r="DM50" s="167" t="str">
        <f>IF(AND('Submission Template'!$C44="final",'Submission Template'!$Y44="yes",'Submission Template'!$AG44&lt;&gt;"yes"),$AH50,$DM49)</f>
        <v/>
      </c>
      <c r="DN50" s="211" t="str">
        <f>IF(AND('Submission Template'!$C44="final",'Submission Template'!$Y44="yes",'Submission Template'!$AG44&lt;&gt;"yes"),$AG50,$DN49)</f>
        <v/>
      </c>
      <c r="DO50" s="220" t="str">
        <f>IF(AND('Submission Template'!$C44="final",'Submission Template'!$AD44="yes",'Submission Template'!$AG44&lt;&gt;"yes"),$AR50,$DO49)</f>
        <v/>
      </c>
      <c r="DP50" s="221" t="str">
        <f>IF(AND('Submission Template'!$C44="final",'Submission Template'!$AD44="yes",'Submission Template'!$AG44&lt;&gt;"yes"),$AQ50,$DP49)</f>
        <v/>
      </c>
      <c r="DZ50" s="5"/>
      <c r="EA50" s="5"/>
    </row>
    <row r="51" spans="1:131" ht="15" x14ac:dyDescent="0.25">
      <c r="A51" s="9"/>
      <c r="B51" s="251" t="str">
        <f>IF('Submission Template'!$BA$36=1,$CA51,"")</f>
        <v/>
      </c>
      <c r="C51" s="252" t="str">
        <f t="shared" si="0"/>
        <v/>
      </c>
      <c r="D51" s="253" t="str">
        <f>IF('Submission Template'!$BA$36=1,IF(AND('Submission Template'!Y45="yes",'Submission Template'!AD45="yes",'Submission Template'!BW45&lt;&gt;"",'Submission Template'!BX45&lt;&gt;""),IF(AND('Submission Template'!$P$15="yes",$B51&gt;1),ROUND(AVERAGE(CM$41:CM51),2),ROUND(AVERAGE(CM$40:CM51),2)),""),"")</f>
        <v/>
      </c>
      <c r="E51" s="264" t="str">
        <f>IF('Submission Template'!$BA$36=1,IF($BI51&gt;1,IF(AND('Submission Template'!Y45&lt;&gt;"no",'Submission Template'!AD45&lt;&gt;"no",'Submission Template'!BW45&lt;&gt;"",'Submission Template'!BX45&lt;&gt;""), IF(AND('Submission Template'!$P$15="yes",$B51&gt;1), STDEV(CM$41:CM51),STDEV(CM$40:CM51)),""),""),"")</f>
        <v/>
      </c>
      <c r="F51" s="253" t="str">
        <f>IF('Submission Template'!$BA$36=1,IF(AND('Submission Template'!BW45&lt;&gt;"",'Submission Template'!BX45&lt;&gt;""),G50,""),"")</f>
        <v/>
      </c>
      <c r="G51" s="253" t="str">
        <f>IF(AND('Submission Template'!$BA$36=1,'Submission Template'!$C45&lt;&gt;""),IF(OR($BI51=1,$BI51=0),0,IF('Submission Template'!$C45="initial",$G50,IF(AND('Submission Template'!Y45="yes",'Submission Template'!AD45="yes"),MAX(($F51+CM51-('Submission Template'!$V$26+0.25*$E51)),0),$G50))),"")</f>
        <v/>
      </c>
      <c r="H51" s="253" t="str">
        <f t="shared" si="27"/>
        <v/>
      </c>
      <c r="I51" s="255" t="str">
        <f t="shared" si="28"/>
        <v/>
      </c>
      <c r="J51" s="255" t="str">
        <f t="shared" si="29"/>
        <v/>
      </c>
      <c r="K51" s="256" t="str">
        <f>IF(G51&lt;&gt;"",IF($CG51=1,IF(AND(J51&lt;&gt;1,I51=1,D51&lt;='Submission Template'!$V$26),1,0),K50),"")</f>
        <v/>
      </c>
      <c r="L51" s="251" t="str">
        <f>IF('Submission Template'!$BB$36=1,$CB51,"")</f>
        <v/>
      </c>
      <c r="M51" s="252" t="str">
        <f t="shared" si="1"/>
        <v/>
      </c>
      <c r="N51" s="253" t="str">
        <f>IF('Submission Template'!$BB$36=1,IF(AND('Submission Template'!O45="yes",'Submission Template'!BU45&lt;&gt;""),IF(AND('Submission Template'!$P$15="yes",$L51&gt;1),ROUND(AVERAGE(CN$41:CN51),2),ROUND(AVERAGE(CN$40:CN51),2)),""),"")</f>
        <v/>
      </c>
      <c r="O51" s="253" t="str">
        <f>IF('Submission Template'!$BB$36=1,IF($BJ51&gt;1,IF(AND('Submission Template'!O45&lt;&gt;"no",'Submission Template'!BU45&lt;&gt;""),IF(AND('Submission Template'!$P$15="yes",$L51&gt;1),STDEV(CN$41:CN51),STDEV(CN$40:CN51)),""),""),"")</f>
        <v/>
      </c>
      <c r="P51" s="253" t="str">
        <f>IF('Submission Template'!$BB$36=1,IF('Submission Template'!BU45&lt;&gt;"",Q50,""),"")</f>
        <v/>
      </c>
      <c r="Q51" s="253" t="str">
        <f>IF(AND('Submission Template'!$BB$36=1,'Submission Template'!$C45&lt;&gt;""),IF(OR($BJ51=1,$BJ51=0),0,IF('Submission Template'!$C45="initial",$Q50,IF('Submission Template'!O45="yes",MAX(($P51+'Submission Template'!BU45-('Submission Template'!K$26+0.25*$O51)),0),$Q50))),"")</f>
        <v/>
      </c>
      <c r="R51" s="253" t="str">
        <f t="shared" si="30"/>
        <v/>
      </c>
      <c r="S51" s="255" t="str">
        <f t="shared" si="31"/>
        <v/>
      </c>
      <c r="T51" s="255" t="str">
        <f t="shared" si="32"/>
        <v/>
      </c>
      <c r="U51" s="256" t="str">
        <f>IF(Q51&lt;&gt;"",IF($CH51=1,IF(AND(T51&lt;&gt;1,S51=1,N51&lt;='Submission Template'!K$26),1,0),U50),"")</f>
        <v/>
      </c>
      <c r="V51" s="257" t="str">
        <f>IF('Submission Template'!$BC$34=1,$CC51,"")</f>
        <v/>
      </c>
      <c r="W51" s="258" t="str">
        <f t="shared" si="2"/>
        <v/>
      </c>
      <c r="X51" s="259" t="str">
        <f>IF('Submission Template'!$BC$34=1,IF(AND('Submission Template'!T45="yes",'Submission Template'!BV45&lt;&gt;""),IF(AND('Submission Template'!$P$15="yes",$V51&gt;1),ROUND(AVERAGE(CO$41:CO51),2),ROUND(AVERAGE(CO$40:CO51),2)),""),"")</f>
        <v/>
      </c>
      <c r="Y51" s="259" t="str">
        <f>IF('Submission Template'!$BC$34=1,IF($BK51&gt;1,IF(AND('Submission Template'!T45&lt;&gt;"no",'Submission Template'!BV45&lt;&gt;""), IF(AND('Submission Template'!$P$15="yes",$V51&gt;1), STDEV(CO$41:CO51),STDEV(CO$40:CO51)),""),""),"")</f>
        <v/>
      </c>
      <c r="Z51" s="259" t="str">
        <f>IF('Submission Template'!$BC$34=1,IF('Submission Template'!BV45&lt;&gt;"",AA50,""),"")</f>
        <v/>
      </c>
      <c r="AA51" s="259" t="str">
        <f>IF(AND('Submission Template'!$BC$34=1,'Submission Template'!$C45&lt;&gt;""),IF(OR($BK51=1,$BK51=0),0,IF('Submission Template'!$C45="initial",$AA50,IF('Submission Template'!T45="yes",MAX(($Z51+'Submission Template'!BV45-('Submission Template'!P$26+0.25*$Y51)),0),$AA50))),"")</f>
        <v/>
      </c>
      <c r="AB51" s="259" t="str">
        <f t="shared" si="6"/>
        <v/>
      </c>
      <c r="AC51" s="255" t="str">
        <f t="shared" si="7"/>
        <v/>
      </c>
      <c r="AD51" s="255" t="str">
        <f t="shared" si="8"/>
        <v/>
      </c>
      <c r="AE51" s="256" t="str">
        <f>IF(AA51&lt;&gt;"",IF($CI51=1,IF(AND(AD51&lt;&gt;1,AC51=1,X51&lt;='Submission Template'!P$26),1,0),AE50),"")</f>
        <v/>
      </c>
      <c r="AF51" s="257" t="str">
        <f>IF('Submission Template'!$BA$34=1,$CD51,"")</f>
        <v/>
      </c>
      <c r="AG51" s="258" t="str">
        <f t="shared" si="3"/>
        <v/>
      </c>
      <c r="AH51" s="260" t="str">
        <f>IF('Submission Template'!$BA$34=1,IF(AND('Submission Template'!Y45="yes",'Submission Template'!BW45&lt;&gt;""),IF(AND('Submission Template'!$P$15="yes",AF51&gt;1),ROUND(AVERAGE(CP$41:CP51),2),ROUND(AVERAGE(CP$40:CP51),2)),""),"")</f>
        <v/>
      </c>
      <c r="AI51" s="260" t="str">
        <f>IF('Submission Template'!$BA$34=1,IF($BL51&gt;1,IF(AND('Submission Template'!Y45&lt;&gt;"no",'Submission Template'!BW45&lt;&gt;""), IF(AND('Submission Template'!$P$15="yes",$AF51&gt;1), STDEV(CP$41:CP51),STDEV(CP$40:CP51)),""),""),"")</f>
        <v/>
      </c>
      <c r="AJ51" s="260" t="str">
        <f>IF('Submission Template'!$BA$34=1,IF('Submission Template'!BW45&lt;&gt;"",AK50,""),"")</f>
        <v/>
      </c>
      <c r="AK51" s="260" t="str">
        <f>IF(AND('Submission Template'!$BA$34=1,'Submission Template'!$C45&lt;&gt;""),IF(OR($BL51=1,$BL51=0),0,IF('Submission Template'!$C45="initial",$AK50,IF('Submission Template'!Y45="yes",MAX(($AJ51+'Submission Template'!BW45-('Submission Template'!U$26+0.25*$AI51)),0),$AK50))),"")</f>
        <v/>
      </c>
      <c r="AL51" s="260" t="str">
        <f t="shared" si="9"/>
        <v/>
      </c>
      <c r="AM51" s="255" t="str">
        <f t="shared" si="10"/>
        <v/>
      </c>
      <c r="AN51" s="255" t="str">
        <f t="shared" si="11"/>
        <v/>
      </c>
      <c r="AO51" s="256" t="str">
        <f>IF(AK51&lt;&gt;"",IF($CJ51=1,IF(AND(AN51&lt;&gt;1,AM51=1,AH51&lt;='Submission Template'!U$26),1,0),AO50),"")</f>
        <v/>
      </c>
      <c r="AP51" s="257" t="str">
        <f>IF('Submission Template'!$BB$34=1,$CE51,"")</f>
        <v/>
      </c>
      <c r="AQ51" s="258" t="str">
        <f t="shared" si="4"/>
        <v/>
      </c>
      <c r="AR51" s="261" t="str">
        <f>IF('Submission Template'!$BB$34=1,IF(AND('Submission Template'!AD45="yes",'Submission Template'!BX45&lt;&gt;""),ROUND(AVERAGE(CQ$40:CQ51),2),""),"")</f>
        <v/>
      </c>
      <c r="AS51" s="261" t="str">
        <f>IF('Submission Template'!$BB$34=1,IF($BM51&gt;1,IF(AND('Submission Template'!AD45&lt;&gt;"no",'Submission Template'!BX45&lt;&gt;""), IF(AND('Submission Template'!$P$15="yes",$AP51&gt;1), STDEV(CQ$41:CQ51),STDEV(CQ$40:CQ51)),""),""),"")</f>
        <v/>
      </c>
      <c r="AT51" s="261" t="str">
        <f>IF('Submission Template'!$BB$34=1,IF('Submission Template'!BX45&lt;&gt;"",AU50,""),"")</f>
        <v/>
      </c>
      <c r="AU51" s="261" t="str">
        <f>IF(AND('Submission Template'!$BB$34=1,'Submission Template'!$C45&lt;&gt;""),IF(OR($BM51=1,$BM51=0),0,IF('Submission Template'!$C45="initial",$AU50,IF('Submission Template'!AD45="yes",MAX(($AT51+'Submission Template'!BX45-('Submission Template'!Z$26+0.25*$AS51)),0),$AU50))),"")</f>
        <v/>
      </c>
      <c r="AV51" s="261" t="str">
        <f t="shared" si="12"/>
        <v/>
      </c>
      <c r="AW51" s="255" t="str">
        <f t="shared" si="13"/>
        <v/>
      </c>
      <c r="AX51" s="255" t="str">
        <f t="shared" si="14"/>
        <v/>
      </c>
      <c r="AY51" s="256" t="str">
        <f>IF(AU51&lt;&gt;"",IF($CK51=1,IF(AND(AX51&lt;&gt;1,AW51=1,AR51&lt;='Submission Template'!Z$26),1,0),AY50),"")</f>
        <v/>
      </c>
      <c r="AZ51" s="246"/>
      <c r="BA51" s="262" t="str">
        <f>IF(AND(OR('Submission Template'!BK45="yes",'Submission Template'!O45="yes"),'Submission Template'!AG45="yes"),"Test cannot be invalid AND included in CumSum",IF(OR(AND($Q51&gt;$R51,$N51&lt;&gt;""),AND($G51&gt;H51,$D51&lt;&gt;"")),"Warning:  CumSum statistic exceeds the Action Limit.",""))</f>
        <v/>
      </c>
      <c r="BB51" s="244"/>
      <c r="BC51" s="244"/>
      <c r="BD51" s="244"/>
      <c r="BE51" s="245"/>
      <c r="BF51" s="141"/>
      <c r="BG51" s="5"/>
      <c r="BH51" s="5"/>
      <c r="BI51" s="167" t="str">
        <f t="shared" si="21"/>
        <v/>
      </c>
      <c r="BJ51" s="211" t="str">
        <f t="shared" si="22"/>
        <v/>
      </c>
      <c r="BK51" s="167" t="str">
        <f t="shared" si="24"/>
        <v/>
      </c>
      <c r="BL51" s="211" t="str">
        <f t="shared" si="25"/>
        <v/>
      </c>
      <c r="BM51" s="168" t="str">
        <f t="shared" si="26"/>
        <v/>
      </c>
      <c r="BN51" s="20"/>
      <c r="BO51" s="307">
        <f>IF(AND('Submission Template'!BW45&lt;&gt;"",'Submission Template'!BX45&lt;&gt;"",'Submission Template'!V$26&lt;&gt;"",'Submission Template'!Y45&lt;&gt;"",'Submission Template'!AD45&lt;&gt;"",$BK$31="yes"),1,0)</f>
        <v>0</v>
      </c>
      <c r="BP51" s="193">
        <f>IF(AND('Submission Template'!BU45&lt;&gt;"",'Submission Template'!K$26&lt;&gt;"",'Submission Template'!O45&lt;&gt;""),1,0)</f>
        <v>0</v>
      </c>
      <c r="BQ51" s="193">
        <f>IF(AND('Submission Template'!BV45&lt;&gt;"",'Submission Template'!P$26&lt;&gt;"",'Submission Template'!T45&lt;&gt;""),1,0)</f>
        <v>0</v>
      </c>
      <c r="BR51" s="193">
        <f>IF(AND('Submission Template'!BW45&lt;&gt;"",'Submission Template'!U$26&lt;&gt;"",'Submission Template'!Y45&lt;&gt;""),1,0)</f>
        <v>0</v>
      </c>
      <c r="BS51" s="194">
        <f>IF(AND('Submission Template'!BX45&lt;&gt;"",'Submission Template'!Z$26&lt;&gt;"",'Submission Template'!AD45&lt;&gt;""),1,0)</f>
        <v>0</v>
      </c>
      <c r="BT51" s="22"/>
      <c r="BU51" s="199" t="str">
        <f t="shared" si="15"/>
        <v/>
      </c>
      <c r="BV51" s="192" t="str">
        <f t="shared" si="16"/>
        <v/>
      </c>
      <c r="BW51" s="192" t="str">
        <f t="shared" si="17"/>
        <v/>
      </c>
      <c r="BX51" s="193" t="str">
        <f t="shared" si="18"/>
        <v/>
      </c>
      <c r="BY51" s="194" t="str">
        <f t="shared" si="19"/>
        <v/>
      </c>
      <c r="BZ51" s="22"/>
      <c r="CA51" s="192" t="str">
        <f>IF(AND($BK$31="Yes",'Submission Template'!$C45&lt;&gt;""),IF(AND('Submission Template'!BW45&lt;&gt;"",'Submission Template'!BX45&lt;&gt;""),IF(AND('Submission Template'!Y45="yes",'Submission Template'!AD45="yes"),CA50+1,CA50),CA50),"")</f>
        <v/>
      </c>
      <c r="CB51" s="193" t="str">
        <f>IF('Submission Template'!$C45&lt;&gt;"",IF('Submission Template'!BU45&lt;&gt;"",IF('Submission Template'!O45="yes",CB50+1,CB50),CB50),"")</f>
        <v/>
      </c>
      <c r="CC51" s="193" t="str">
        <f>IF('Submission Template'!$C45&lt;&gt;"",IF('Submission Template'!BV45&lt;&gt;"",IF('Submission Template'!T45="yes",CC50+1,CC50),CC50),"")</f>
        <v/>
      </c>
      <c r="CD51" s="193" t="str">
        <f>IF('Submission Template'!$C45&lt;&gt;"",IF('Submission Template'!BW45&lt;&gt;"",IF('Submission Template'!Y45="yes",CD50+1,CD50),CD50),"")</f>
        <v/>
      </c>
      <c r="CE51" s="194" t="str">
        <f>IF('Submission Template'!$C45&lt;&gt;"",IF('Submission Template'!BX45&lt;&gt;"",IF('Submission Template'!AD45="yes",CE50+1,CE50),CE50),"")</f>
        <v/>
      </c>
      <c r="CF51" s="22"/>
      <c r="CG51" s="192" t="str">
        <f>IF(AND($BK$31="Yes",'Submission Template'!BW45&lt;&gt;"",'Submission Template'!BX45&lt;&gt;""),IF(AND('Submission Template'!Y45="yes",'Submission Template'!AD45="yes"),1,0),"")</f>
        <v/>
      </c>
      <c r="CH51" s="193" t="str">
        <f>IF('Submission Template'!BU45&lt;&gt;"",IF('Submission Template'!O45="yes",1,0),"")</f>
        <v/>
      </c>
      <c r="CI51" s="193" t="str">
        <f>IF('Submission Template'!BV45&lt;&gt;"",IF('Submission Template'!T45="yes",1,0),"")</f>
        <v/>
      </c>
      <c r="CJ51" s="193" t="str">
        <f>IF('Submission Template'!BW45&lt;&gt;"",IF('Submission Template'!Y45="yes",1,0),"")</f>
        <v/>
      </c>
      <c r="CK51" s="194" t="str">
        <f>IF('Submission Template'!BX45&lt;&gt;"",IF('Submission Template'!AD45="yes",1,0),"")</f>
        <v/>
      </c>
      <c r="CL51" s="22"/>
      <c r="CM51" s="192" t="str">
        <f>IF(AND($BK$31="Yes",'Submission Template'!Y45="yes",'Submission Template'!AD45="yes",'Submission Template'!BW45&lt;&gt;"",'Submission Template'!BX45&lt;&gt;""),'Submission Template'!BW45+'Submission Template'!BX45,"")</f>
        <v/>
      </c>
      <c r="CN51" s="193" t="str">
        <f>IF(AND('Submission Template'!O45="yes",'Submission Template'!BU45&lt;&gt;""),'Submission Template'!BU45,"")</f>
        <v/>
      </c>
      <c r="CO51" s="193" t="str">
        <f>IF(AND('Submission Template'!T45="yes",'Submission Template'!BV45&lt;&gt;""),'Submission Template'!BV45,"")</f>
        <v/>
      </c>
      <c r="CP51" s="193" t="str">
        <f>IF(AND('Submission Template'!Y45="yes",'Submission Template'!BW45&lt;&gt;""),'Submission Template'!BW45,"")</f>
        <v/>
      </c>
      <c r="CQ51" s="194" t="str">
        <f>IF(AND('Submission Template'!AD45="yes",'Submission Template'!BX45&lt;&gt;""),'Submission Template'!BX45,"")</f>
        <v/>
      </c>
      <c r="CR51" s="22"/>
      <c r="CS51" s="22"/>
      <c r="CT51" s="22">
        <f t="shared" si="23"/>
        <v>11</v>
      </c>
      <c r="CU51" s="24">
        <v>1.81</v>
      </c>
      <c r="CV51" s="22"/>
      <c r="CW51" s="35" t="str">
        <f>IF('Submission Template'!$BA$36=1,IF(AND('Submission Template'!Y45="yes",'Submission Template'!AD45="yes",$BI51&gt;1,'Submission Template'!BW45&lt;&gt;"",'Submission Template'!BX45&lt;&gt;""),IF($D51&lt;&gt;'Submission Template'!V$29,ROUND((($BU51*$E51)/($D51-'Submission Template'!V$29))^2+1,1),31),""),"")</f>
        <v/>
      </c>
      <c r="CX51" s="35" t="str">
        <f>IF('Submission Template'!$BB$36=1,IF(AND('Submission Template'!O45="yes",$BJ51&gt;1,'Submission Template'!BU45&lt;&gt;""),IF($N51&lt;&gt;'Submission Template'!K$26,ROUND((($BV51*$O51)/($N51-'Submission Template'!K$26))^2+1,1),31),""),"")</f>
        <v/>
      </c>
      <c r="CY51" s="35" t="str">
        <f>IF('Submission Template'!$BC$34=1,IF(AND('Submission Template'!T45="yes",$BK51&gt;1,'Submission Template'!BV45&lt;&gt;""),IF($X51&lt;&gt;'Submission Template'!P$26,ROUND((($BW51*$Y51)/($X51-'Submission Template'!P$26))^2+1,1),31),""),"")</f>
        <v/>
      </c>
      <c r="CZ51" s="35" t="str">
        <f>IF('Submission Template'!$BA$34=1,IF(AND('Submission Template'!Y45="yes",$BL51&gt;1,'Submission Template'!BW45&lt;&gt;""),IF($AH51&lt;&gt;'Submission Template'!U$26,ROUND((($BX51*$AI51)/($AH51-'Submission Template'!U$26))^2+1,1),31),""),"")</f>
        <v/>
      </c>
      <c r="DA51" s="35" t="str">
        <f>IF('Submission Template'!$BB$34=1,IF(AND('Submission Template'!AD45="yes",$BM51&gt;1,'Submission Template'!BX45&lt;&gt;""),IF($AR51&lt;&gt;'Submission Template'!Z$26,ROUND((($BY51*$AS51)/($AR51-'Submission Template'!Z$26))^2+1,1),31),""),"")</f>
        <v/>
      </c>
      <c r="DB51" s="48">
        <f t="shared" si="20"/>
        <v>5</v>
      </c>
      <c r="DC51" s="5"/>
      <c r="DD51" s="5"/>
      <c r="DE51" s="5"/>
      <c r="DF51" s="175">
        <f>IF(AND('Submission Template'!C45="final",'Submission Template'!AG45="yes"),1,0)</f>
        <v>0</v>
      </c>
      <c r="DG51" s="175" t="str">
        <f>IF(AND('Submission Template'!$C45="final",'Submission Template'!$Y45="yes",'Submission Template'!$AD45="yes",'Submission Template'!$AG45&lt;&gt;"yes"),$D51,$DG50)</f>
        <v/>
      </c>
      <c r="DH51" s="175" t="str">
        <f>IF(AND('Submission Template'!$C45="final",'Submission Template'!$Y45="yes",'Submission Template'!$AD45="yes",'Submission Template'!$AG45&lt;&gt;"yes"),$C51,$DH50)</f>
        <v/>
      </c>
      <c r="DI51" s="175" t="str">
        <f>IF(AND('Submission Template'!$C45="final",'Submission Template'!$O45="yes",'Submission Template'!$AG45&lt;&gt;"yes"),$N51,$DI50)</f>
        <v/>
      </c>
      <c r="DJ51" s="175" t="str">
        <f>IF(AND('Submission Template'!$C45="final",'Submission Template'!$O45="yes",'Submission Template'!$AG45&lt;&gt;"yes"),$M51,$DJ50)</f>
        <v/>
      </c>
      <c r="DK51" s="167" t="str">
        <f>IF(AND('Submission Template'!$C45="final",'Submission Template'!$T45="yes",'Submission Template'!$AG45&lt;&gt;"yes"),$X51,$DK50)</f>
        <v/>
      </c>
      <c r="DL51" s="168" t="str">
        <f>IF(AND('Submission Template'!$C45="final",'Submission Template'!$T45="yes",'Submission Template'!$AG45&lt;&gt;"yes"),$W51,$DL50)</f>
        <v/>
      </c>
      <c r="DM51" s="167" t="str">
        <f>IF(AND('Submission Template'!$C45="final",'Submission Template'!$Y45="yes",'Submission Template'!$AG45&lt;&gt;"yes"),$AH51,$DM50)</f>
        <v/>
      </c>
      <c r="DN51" s="211" t="str">
        <f>IF(AND('Submission Template'!$C45="final",'Submission Template'!$Y45="yes",'Submission Template'!$AG45&lt;&gt;"yes"),$AG51,$DN50)</f>
        <v/>
      </c>
      <c r="DO51" s="220" t="str">
        <f>IF(AND('Submission Template'!$C45="final",'Submission Template'!$AD45="yes",'Submission Template'!$AG45&lt;&gt;"yes"),$AR51,$DO50)</f>
        <v/>
      </c>
      <c r="DP51" s="221" t="str">
        <f>IF(AND('Submission Template'!$C45="final",'Submission Template'!$AD45="yes",'Submission Template'!$AG45&lt;&gt;"yes"),$AQ51,$DP50)</f>
        <v/>
      </c>
      <c r="DZ51" s="5"/>
      <c r="EA51" s="5"/>
    </row>
    <row r="52" spans="1:131" ht="15" x14ac:dyDescent="0.25">
      <c r="A52" s="9"/>
      <c r="B52" s="251" t="str">
        <f>IF('Submission Template'!$BA$36=1,$CA52,"")</f>
        <v/>
      </c>
      <c r="C52" s="252" t="str">
        <f t="shared" si="0"/>
        <v/>
      </c>
      <c r="D52" s="253" t="str">
        <f>IF('Submission Template'!$BA$36=1,IF(AND('Submission Template'!Y46="yes",'Submission Template'!AD46="yes",'Submission Template'!BW46&lt;&gt;"",'Submission Template'!BX46&lt;&gt;""),IF(AND('Submission Template'!$P$15="yes",$B52&gt;1),ROUND(AVERAGE(CM$41:CM52),2),ROUND(AVERAGE(CM$40:CM52),2)),""),"")</f>
        <v/>
      </c>
      <c r="E52" s="264" t="str">
        <f>IF('Submission Template'!$BA$36=1,IF($BI52&gt;1,IF(AND('Submission Template'!Y46&lt;&gt;"no",'Submission Template'!AD46&lt;&gt;"no",'Submission Template'!BW46&lt;&gt;"",'Submission Template'!BX46&lt;&gt;""), IF(AND('Submission Template'!$P$15="yes",$B52&gt;1), STDEV(CM$41:CM52),STDEV(CM$40:CM52)),""),""),"")</f>
        <v/>
      </c>
      <c r="F52" s="253" t="str">
        <f>IF('Submission Template'!$BA$36=1,IF(AND('Submission Template'!BW46&lt;&gt;"",'Submission Template'!BX46&lt;&gt;""),G51,""),"")</f>
        <v/>
      </c>
      <c r="G52" s="253" t="str">
        <f>IF(AND('Submission Template'!$BA$36=1,'Submission Template'!$C46&lt;&gt;""),IF(OR($BI52=1,$BI52=0),0,IF('Submission Template'!$C46="initial",$G51,IF(AND('Submission Template'!Y46="yes",'Submission Template'!AD46="yes"),MAX(($F52+CM52-('Submission Template'!$V$26+0.25*$E52)),0),$G51))),"")</f>
        <v/>
      </c>
      <c r="H52" s="253" t="str">
        <f t="shared" si="27"/>
        <v/>
      </c>
      <c r="I52" s="255" t="str">
        <f t="shared" si="28"/>
        <v/>
      </c>
      <c r="J52" s="255" t="str">
        <f t="shared" si="29"/>
        <v/>
      </c>
      <c r="K52" s="256" t="str">
        <f>IF(G52&lt;&gt;"",IF($CG52=1,IF(AND(J52&lt;&gt;1,I52=1,D52&lt;='Submission Template'!$V$26),1,0),K51),"")</f>
        <v/>
      </c>
      <c r="L52" s="251" t="str">
        <f>IF('Submission Template'!$BB$36=1,$CB52,"")</f>
        <v/>
      </c>
      <c r="M52" s="252" t="str">
        <f t="shared" si="1"/>
        <v/>
      </c>
      <c r="N52" s="253" t="str">
        <f>IF('Submission Template'!$BB$36=1,IF(AND('Submission Template'!O46="yes",'Submission Template'!BU46&lt;&gt;""),IF(AND('Submission Template'!$P$15="yes",$L52&gt;1),ROUND(AVERAGE(CN$41:CN52),2),ROUND(AVERAGE(CN$40:CN52),2)),""),"")</f>
        <v/>
      </c>
      <c r="O52" s="253" t="str">
        <f>IF('Submission Template'!$BB$36=1,IF($BJ52&gt;1,IF(AND('Submission Template'!O46&lt;&gt;"no",'Submission Template'!BU46&lt;&gt;""),IF(AND('Submission Template'!$P$15="yes",$L52&gt;1),STDEV(CN$41:CN52),STDEV(CN$40:CN52)),""),""),"")</f>
        <v/>
      </c>
      <c r="P52" s="253" t="str">
        <f>IF('Submission Template'!$BB$36=1,IF('Submission Template'!BU46&lt;&gt;"",Q51,""),"")</f>
        <v/>
      </c>
      <c r="Q52" s="253" t="str">
        <f>IF(AND('Submission Template'!$BB$36=1,'Submission Template'!$C46&lt;&gt;""),IF(OR($BJ52=1,$BJ52=0),0,IF('Submission Template'!$C46="initial",$Q51,IF('Submission Template'!O46="yes",MAX(($P52+'Submission Template'!BU46-('Submission Template'!K$26+0.25*$O52)),0),$Q51))),"")</f>
        <v/>
      </c>
      <c r="R52" s="253" t="str">
        <f t="shared" si="30"/>
        <v/>
      </c>
      <c r="S52" s="255" t="str">
        <f t="shared" si="31"/>
        <v/>
      </c>
      <c r="T52" s="255" t="str">
        <f t="shared" si="32"/>
        <v/>
      </c>
      <c r="U52" s="256" t="str">
        <f>IF(Q52&lt;&gt;"",IF($CH52=1,IF(AND(T52&lt;&gt;1,S52=1,N52&lt;='Submission Template'!K$26),1,0),U51),"")</f>
        <v/>
      </c>
      <c r="V52" s="257" t="str">
        <f>IF('Submission Template'!$BC$34=1,$CC52,"")</f>
        <v/>
      </c>
      <c r="W52" s="258" t="str">
        <f t="shared" si="2"/>
        <v/>
      </c>
      <c r="X52" s="259" t="str">
        <f>IF('Submission Template'!$BC$34=1,IF(AND('Submission Template'!T46="yes",'Submission Template'!BV46&lt;&gt;""),IF(AND('Submission Template'!$P$15="yes",$V52&gt;1),ROUND(AVERAGE(CO$41:CO52),2),ROUND(AVERAGE(CO$40:CO52),2)),""),"")</f>
        <v/>
      </c>
      <c r="Y52" s="259" t="str">
        <f>IF('Submission Template'!$BC$34=1,IF($BK52&gt;1,IF(AND('Submission Template'!T46&lt;&gt;"no",'Submission Template'!BV46&lt;&gt;""), IF(AND('Submission Template'!$P$15="yes",$V52&gt;1), STDEV(CO$41:CO52),STDEV(CO$40:CO52)),""),""),"")</f>
        <v/>
      </c>
      <c r="Z52" s="259" t="str">
        <f>IF('Submission Template'!$BC$34=1,IF('Submission Template'!BV46&lt;&gt;"",AA51,""),"")</f>
        <v/>
      </c>
      <c r="AA52" s="259" t="str">
        <f>IF(AND('Submission Template'!$BC$34=1,'Submission Template'!$C46&lt;&gt;""),IF(OR($BK52=1,$BK52=0),0,IF('Submission Template'!$C46="initial",$AA51,IF('Submission Template'!T46="yes",MAX(($Z52+'Submission Template'!BV46-('Submission Template'!P$26+0.25*$Y52)),0),$AA51))),"")</f>
        <v/>
      </c>
      <c r="AB52" s="259" t="str">
        <f t="shared" si="6"/>
        <v/>
      </c>
      <c r="AC52" s="255" t="str">
        <f t="shared" si="7"/>
        <v/>
      </c>
      <c r="AD52" s="255" t="str">
        <f t="shared" si="8"/>
        <v/>
      </c>
      <c r="AE52" s="256" t="str">
        <f>IF(AA52&lt;&gt;"",IF($CI52=1,IF(AND(AD52&lt;&gt;1,AC52=1,X52&lt;='Submission Template'!P$26),1,0),AE51),"")</f>
        <v/>
      </c>
      <c r="AF52" s="257" t="str">
        <f>IF('Submission Template'!$BA$34=1,$CD52,"")</f>
        <v/>
      </c>
      <c r="AG52" s="258" t="str">
        <f t="shared" si="3"/>
        <v/>
      </c>
      <c r="AH52" s="260" t="str">
        <f>IF('Submission Template'!$BA$34=1,IF(AND('Submission Template'!Y46="yes",'Submission Template'!BW46&lt;&gt;""),IF(AND('Submission Template'!$P$15="yes",AF52&gt;1),ROUND(AVERAGE(CP$41:CP52),2),ROUND(AVERAGE(CP$40:CP52),2)),""),"")</f>
        <v/>
      </c>
      <c r="AI52" s="260" t="str">
        <f>IF('Submission Template'!$BA$34=1,IF($BL52&gt;1,IF(AND('Submission Template'!Y46&lt;&gt;"no",'Submission Template'!BW46&lt;&gt;""), IF(AND('Submission Template'!$P$15="yes",$AF52&gt;1), STDEV(CP$41:CP52),STDEV(CP$40:CP52)),""),""),"")</f>
        <v/>
      </c>
      <c r="AJ52" s="260" t="str">
        <f>IF('Submission Template'!$BA$34=1,IF('Submission Template'!BW46&lt;&gt;"",AK51,""),"")</f>
        <v/>
      </c>
      <c r="AK52" s="260" t="str">
        <f>IF(AND('Submission Template'!$BA$34=1,'Submission Template'!$C46&lt;&gt;""),IF(OR($BL52=1,$BL52=0),0,IF('Submission Template'!$C46="initial",$AK51,IF('Submission Template'!Y46="yes",MAX(($AJ52+'Submission Template'!BW46-('Submission Template'!U$26+0.25*$AI52)),0),$AK51))),"")</f>
        <v/>
      </c>
      <c r="AL52" s="260" t="str">
        <f t="shared" si="9"/>
        <v/>
      </c>
      <c r="AM52" s="255" t="str">
        <f t="shared" si="10"/>
        <v/>
      </c>
      <c r="AN52" s="255" t="str">
        <f t="shared" si="11"/>
        <v/>
      </c>
      <c r="AO52" s="256" t="str">
        <f>IF(AK52&lt;&gt;"",IF($CJ52=1,IF(AND(AN52&lt;&gt;1,AM52=1,AH52&lt;='Submission Template'!U$26),1,0),AO51),"")</f>
        <v/>
      </c>
      <c r="AP52" s="257" t="str">
        <f>IF('Submission Template'!$BB$34=1,$CE52,"")</f>
        <v/>
      </c>
      <c r="AQ52" s="258" t="str">
        <f t="shared" si="4"/>
        <v/>
      </c>
      <c r="AR52" s="261" t="str">
        <f>IF('Submission Template'!$BB$34=1,IF(AND('Submission Template'!AD46="yes",'Submission Template'!BX46&lt;&gt;""),ROUND(AVERAGE(CQ$40:CQ52),2),""),"")</f>
        <v/>
      </c>
      <c r="AS52" s="261" t="str">
        <f>IF('Submission Template'!$BB$34=1,IF($BM52&gt;1,IF(AND('Submission Template'!AD46&lt;&gt;"no",'Submission Template'!BX46&lt;&gt;""), IF(AND('Submission Template'!$P$15="yes",$AP52&gt;1), STDEV(CQ$41:CQ52),STDEV(CQ$40:CQ52)),""),""),"")</f>
        <v/>
      </c>
      <c r="AT52" s="261" t="str">
        <f>IF('Submission Template'!$BB$34=1,IF('Submission Template'!BX46&lt;&gt;"",AU51,""),"")</f>
        <v/>
      </c>
      <c r="AU52" s="261" t="str">
        <f>IF(AND('Submission Template'!$BB$34=1,'Submission Template'!$C46&lt;&gt;""),IF(OR($BM52=1,$BM52=0),0,IF('Submission Template'!$C46="initial",$AU51,IF('Submission Template'!AD46="yes",MAX(($AT52+'Submission Template'!BX46-('Submission Template'!Z$26+0.25*$AS52)),0),$AU51))),"")</f>
        <v/>
      </c>
      <c r="AV52" s="261" t="str">
        <f t="shared" si="12"/>
        <v/>
      </c>
      <c r="AW52" s="255" t="str">
        <f t="shared" si="13"/>
        <v/>
      </c>
      <c r="AX52" s="255" t="str">
        <f t="shared" si="14"/>
        <v/>
      </c>
      <c r="AY52" s="256" t="str">
        <f>IF(AU52&lt;&gt;"",IF($CK52=1,IF(AND(AX52&lt;&gt;1,AW52=1,AR52&lt;='Submission Template'!Z$26),1,0),AY51),"")</f>
        <v/>
      </c>
      <c r="AZ52" s="246"/>
      <c r="BA52" s="262" t="str">
        <f>IF(AND(OR('Submission Template'!BK46="yes",'Submission Template'!O46="yes"),'Submission Template'!AG46="yes"),"Test cannot be invalid AND included in CumSum",IF(OR(AND($Q52&gt;$R52,$N52&lt;&gt;""),AND($G52&gt;H52,$D52&lt;&gt;"")),"Warning:  CumSum statistic exceeds the Action Limit.",""))</f>
        <v/>
      </c>
      <c r="BB52" s="244"/>
      <c r="BC52" s="244"/>
      <c r="BD52" s="244"/>
      <c r="BE52" s="245"/>
      <c r="BF52" s="141"/>
      <c r="BG52" s="5"/>
      <c r="BH52" s="5"/>
      <c r="BI52" s="167" t="str">
        <f t="shared" si="21"/>
        <v/>
      </c>
      <c r="BJ52" s="211" t="str">
        <f t="shared" si="22"/>
        <v/>
      </c>
      <c r="BK52" s="167" t="str">
        <f t="shared" si="24"/>
        <v/>
      </c>
      <c r="BL52" s="211" t="str">
        <f t="shared" si="25"/>
        <v/>
      </c>
      <c r="BM52" s="168" t="str">
        <f t="shared" si="26"/>
        <v/>
      </c>
      <c r="BN52" s="20"/>
      <c r="BO52" s="307">
        <f>IF(AND('Submission Template'!BW46&lt;&gt;"",'Submission Template'!BX46&lt;&gt;"",'Submission Template'!V$26&lt;&gt;"",'Submission Template'!Y46&lt;&gt;"",'Submission Template'!AD46&lt;&gt;"",$BK$31="yes"),1,0)</f>
        <v>0</v>
      </c>
      <c r="BP52" s="193">
        <f>IF(AND('Submission Template'!BU46&lt;&gt;"",'Submission Template'!K$26&lt;&gt;"",'Submission Template'!O46&lt;&gt;""),1,0)</f>
        <v>0</v>
      </c>
      <c r="BQ52" s="193">
        <f>IF(AND('Submission Template'!BV46&lt;&gt;"",'Submission Template'!P$26&lt;&gt;"",'Submission Template'!T46&lt;&gt;""),1,0)</f>
        <v>0</v>
      </c>
      <c r="BR52" s="193">
        <f>IF(AND('Submission Template'!BW46&lt;&gt;"",'Submission Template'!U$26&lt;&gt;"",'Submission Template'!Y46&lt;&gt;""),1,0)</f>
        <v>0</v>
      </c>
      <c r="BS52" s="194">
        <f>IF(AND('Submission Template'!BX46&lt;&gt;"",'Submission Template'!Z$26&lt;&gt;"",'Submission Template'!AD46&lt;&gt;""),1,0)</f>
        <v>0</v>
      </c>
      <c r="BT52" s="22"/>
      <c r="BU52" s="199" t="str">
        <f t="shared" si="15"/>
        <v/>
      </c>
      <c r="BV52" s="192" t="str">
        <f t="shared" si="16"/>
        <v/>
      </c>
      <c r="BW52" s="192" t="str">
        <f t="shared" si="17"/>
        <v/>
      </c>
      <c r="BX52" s="193" t="str">
        <f t="shared" si="18"/>
        <v/>
      </c>
      <c r="BY52" s="194" t="str">
        <f t="shared" si="19"/>
        <v/>
      </c>
      <c r="BZ52" s="22"/>
      <c r="CA52" s="192" t="str">
        <f>IF(AND($BK$31="Yes",'Submission Template'!$C46&lt;&gt;""),IF(AND('Submission Template'!BW46&lt;&gt;"",'Submission Template'!BX46&lt;&gt;""),IF(AND('Submission Template'!Y46="yes",'Submission Template'!AD46="yes"),CA51+1,CA51),CA51),"")</f>
        <v/>
      </c>
      <c r="CB52" s="193" t="str">
        <f>IF('Submission Template'!$C46&lt;&gt;"",IF('Submission Template'!BU46&lt;&gt;"",IF('Submission Template'!O46="yes",CB51+1,CB51),CB51),"")</f>
        <v/>
      </c>
      <c r="CC52" s="193" t="str">
        <f>IF('Submission Template'!$C46&lt;&gt;"",IF('Submission Template'!BV46&lt;&gt;"",IF('Submission Template'!T46="yes",CC51+1,CC51),CC51),"")</f>
        <v/>
      </c>
      <c r="CD52" s="193" t="str">
        <f>IF('Submission Template'!$C46&lt;&gt;"",IF('Submission Template'!BW46&lt;&gt;"",IF('Submission Template'!Y46="yes",CD51+1,CD51),CD51),"")</f>
        <v/>
      </c>
      <c r="CE52" s="194" t="str">
        <f>IF('Submission Template'!$C46&lt;&gt;"",IF('Submission Template'!BX46&lt;&gt;"",IF('Submission Template'!AD46="yes",CE51+1,CE51),CE51),"")</f>
        <v/>
      </c>
      <c r="CF52" s="22"/>
      <c r="CG52" s="192" t="str">
        <f>IF(AND($BK$31="Yes",'Submission Template'!BW46&lt;&gt;"",'Submission Template'!BX46&lt;&gt;""),IF(AND('Submission Template'!Y46="yes",'Submission Template'!AD46="yes"),1,0),"")</f>
        <v/>
      </c>
      <c r="CH52" s="193" t="str">
        <f>IF('Submission Template'!BU46&lt;&gt;"",IF('Submission Template'!O46="yes",1,0),"")</f>
        <v/>
      </c>
      <c r="CI52" s="193" t="str">
        <f>IF('Submission Template'!BV46&lt;&gt;"",IF('Submission Template'!T46="yes",1,0),"")</f>
        <v/>
      </c>
      <c r="CJ52" s="193" t="str">
        <f>IF('Submission Template'!BW46&lt;&gt;"",IF('Submission Template'!Y46="yes",1,0),"")</f>
        <v/>
      </c>
      <c r="CK52" s="194" t="str">
        <f>IF('Submission Template'!BX46&lt;&gt;"",IF('Submission Template'!AD46="yes",1,0),"")</f>
        <v/>
      </c>
      <c r="CL52" s="22"/>
      <c r="CM52" s="192" t="str">
        <f>IF(AND($BK$31="Yes",'Submission Template'!Y46="yes",'Submission Template'!AD46="yes",'Submission Template'!BW46&lt;&gt;"",'Submission Template'!BX46&lt;&gt;""),'Submission Template'!BW46+'Submission Template'!BX46,"")</f>
        <v/>
      </c>
      <c r="CN52" s="193" t="str">
        <f>IF(AND('Submission Template'!O46="yes",'Submission Template'!BU46&lt;&gt;""),'Submission Template'!BU46,"")</f>
        <v/>
      </c>
      <c r="CO52" s="193" t="str">
        <f>IF(AND('Submission Template'!T46="yes",'Submission Template'!BV46&lt;&gt;""),'Submission Template'!BV46,"")</f>
        <v/>
      </c>
      <c r="CP52" s="193" t="str">
        <f>IF(AND('Submission Template'!Y46="yes",'Submission Template'!BW46&lt;&gt;""),'Submission Template'!BW46,"")</f>
        <v/>
      </c>
      <c r="CQ52" s="194" t="str">
        <f>IF(AND('Submission Template'!AD46="yes",'Submission Template'!BX46&lt;&gt;""),'Submission Template'!BX46,"")</f>
        <v/>
      </c>
      <c r="CR52" s="22"/>
      <c r="CS52" s="22"/>
      <c r="CT52" s="22">
        <f t="shared" si="23"/>
        <v>12</v>
      </c>
      <c r="CU52" s="24">
        <v>1.8</v>
      </c>
      <c r="CV52" s="22"/>
      <c r="CW52" s="35" t="str">
        <f>IF('Submission Template'!$BA$36=1,IF(AND('Submission Template'!Y46="yes",'Submission Template'!AD46="yes",$BI52&gt;1,'Submission Template'!BW46&lt;&gt;"",'Submission Template'!BX46&lt;&gt;""),IF($D52&lt;&gt;'Submission Template'!V$29,ROUND((($BU52*$E52)/($D52-'Submission Template'!V$29))^2+1,1),31),""),"")</f>
        <v/>
      </c>
      <c r="CX52" s="35" t="str">
        <f>IF('Submission Template'!$BB$36=1,IF(AND('Submission Template'!O46="yes",$BJ52&gt;1,'Submission Template'!BU46&lt;&gt;""),IF($N52&lt;&gt;'Submission Template'!K$26,ROUND((($BV52*$O52)/($N52-'Submission Template'!K$26))^2+1,1),31),""),"")</f>
        <v/>
      </c>
      <c r="CY52" s="35" t="str">
        <f>IF('Submission Template'!$BC$34=1,IF(AND('Submission Template'!T46="yes",$BK52&gt;1,'Submission Template'!BV46&lt;&gt;""),IF($X52&lt;&gt;'Submission Template'!P$26,ROUND((($BW52*$Y52)/($X52-'Submission Template'!P$26))^2+1,1),31),""),"")</f>
        <v/>
      </c>
      <c r="CZ52" s="35" t="str">
        <f>IF('Submission Template'!$BA$34=1,IF(AND('Submission Template'!Y46="yes",$BL52&gt;1,'Submission Template'!BW46&lt;&gt;""),IF($AH52&lt;&gt;'Submission Template'!U$26,ROUND((($BX52*$AI52)/($AH52-'Submission Template'!U$26))^2+1,1),31),""),"")</f>
        <v/>
      </c>
      <c r="DA52" s="35" t="str">
        <f>IF('Submission Template'!$BB$34=1,IF(AND('Submission Template'!AD46="yes",$BM52&gt;1,'Submission Template'!BX46&lt;&gt;""),IF($AR52&lt;&gt;'Submission Template'!Z$26,ROUND((($BY52*$AS52)/($AR52-'Submission Template'!Z$26))^2+1,1),31),""),"")</f>
        <v/>
      </c>
      <c r="DB52" s="48">
        <f t="shared" si="20"/>
        <v>5</v>
      </c>
      <c r="DC52" s="5"/>
      <c r="DD52" s="5"/>
      <c r="DE52" s="5"/>
      <c r="DF52" s="175">
        <f>IF(AND('Submission Template'!C46="final",'Submission Template'!AG46="yes"),1,0)</f>
        <v>0</v>
      </c>
      <c r="DG52" s="175" t="str">
        <f>IF(AND('Submission Template'!$C46="final",'Submission Template'!$Y46="yes",'Submission Template'!$AD46="yes",'Submission Template'!$AG46&lt;&gt;"yes"),$D52,$DG51)</f>
        <v/>
      </c>
      <c r="DH52" s="175" t="str">
        <f>IF(AND('Submission Template'!$C46="final",'Submission Template'!$Y46="yes",'Submission Template'!$AD46="yes",'Submission Template'!$AG46&lt;&gt;"yes"),$C52,$DH51)</f>
        <v/>
      </c>
      <c r="DI52" s="175" t="str">
        <f>IF(AND('Submission Template'!$C46="final",'Submission Template'!$O46="yes",'Submission Template'!$AG46&lt;&gt;"yes"),$N52,$DI51)</f>
        <v/>
      </c>
      <c r="DJ52" s="175" t="str">
        <f>IF(AND('Submission Template'!$C46="final",'Submission Template'!$O46="yes",'Submission Template'!$AG46&lt;&gt;"yes"),$M52,$DJ51)</f>
        <v/>
      </c>
      <c r="DK52" s="167" t="str">
        <f>IF(AND('Submission Template'!$C46="final",'Submission Template'!$T46="yes",'Submission Template'!$AG46&lt;&gt;"yes"),$X52,$DK51)</f>
        <v/>
      </c>
      <c r="DL52" s="168" t="str">
        <f>IF(AND('Submission Template'!$C46="final",'Submission Template'!$T46="yes",'Submission Template'!$AG46&lt;&gt;"yes"),$W52,$DL51)</f>
        <v/>
      </c>
      <c r="DM52" s="167" t="str">
        <f>IF(AND('Submission Template'!$C46="final",'Submission Template'!$Y46="yes",'Submission Template'!$AG46&lt;&gt;"yes"),$AH52,$DM51)</f>
        <v/>
      </c>
      <c r="DN52" s="211" t="str">
        <f>IF(AND('Submission Template'!$C46="final",'Submission Template'!$Y46="yes",'Submission Template'!$AG46&lt;&gt;"yes"),$AG52,$DN51)</f>
        <v/>
      </c>
      <c r="DO52" s="220" t="str">
        <f>IF(AND('Submission Template'!$C46="final",'Submission Template'!$AD46="yes",'Submission Template'!$AG46&lt;&gt;"yes"),$AR52,$DO51)</f>
        <v/>
      </c>
      <c r="DP52" s="221" t="str">
        <f>IF(AND('Submission Template'!$C46="final",'Submission Template'!$AD46="yes",'Submission Template'!$AG46&lt;&gt;"yes"),$AQ52,$DP51)</f>
        <v/>
      </c>
      <c r="DZ52" s="5"/>
      <c r="EA52" s="5"/>
    </row>
    <row r="53" spans="1:131" ht="15" x14ac:dyDescent="0.25">
      <c r="A53" s="9"/>
      <c r="B53" s="251" t="str">
        <f>IF('Submission Template'!$BA$36=1,$CA53,"")</f>
        <v/>
      </c>
      <c r="C53" s="252" t="str">
        <f t="shared" si="0"/>
        <v/>
      </c>
      <c r="D53" s="253" t="str">
        <f>IF('Submission Template'!$BA$36=1,IF(AND('Submission Template'!Y47="yes",'Submission Template'!AD47="yes",'Submission Template'!BW47&lt;&gt;"",'Submission Template'!BX47&lt;&gt;""),IF(AND('Submission Template'!$P$15="yes",$B53&gt;1),ROUND(AVERAGE(CM$41:CM53),2),ROUND(AVERAGE(CM$40:CM53),2)),""),"")</f>
        <v/>
      </c>
      <c r="E53" s="264" t="str">
        <f>IF('Submission Template'!$BA$36=1,IF($BI53&gt;1,IF(AND('Submission Template'!Y47&lt;&gt;"no",'Submission Template'!AD47&lt;&gt;"no",'Submission Template'!BW47&lt;&gt;"",'Submission Template'!BX47&lt;&gt;""), IF(AND('Submission Template'!$P$15="yes",$B53&gt;1), STDEV(CM$41:CM53),STDEV(CM$40:CM53)),""),""),"")</f>
        <v/>
      </c>
      <c r="F53" s="253" t="str">
        <f>IF('Submission Template'!$BA$36=1,IF(AND('Submission Template'!BW47&lt;&gt;"",'Submission Template'!BX47&lt;&gt;""),G52,""),"")</f>
        <v/>
      </c>
      <c r="G53" s="253" t="str">
        <f>IF(AND('Submission Template'!$BA$36=1,'Submission Template'!$C47&lt;&gt;""),IF(OR($BI53=1,$BI53=0),0,IF('Submission Template'!$C47="initial",$G52,IF(AND('Submission Template'!Y47="yes",'Submission Template'!AD47="yes"),MAX(($F53+CM53-('Submission Template'!$V$26+0.25*$E53)),0),$G52))),"")</f>
        <v/>
      </c>
      <c r="H53" s="253" t="str">
        <f t="shared" si="27"/>
        <v/>
      </c>
      <c r="I53" s="255" t="str">
        <f t="shared" si="28"/>
        <v/>
      </c>
      <c r="J53" s="255" t="str">
        <f t="shared" si="29"/>
        <v/>
      </c>
      <c r="K53" s="256" t="str">
        <f>IF(G53&lt;&gt;"",IF($CG53=1,IF(AND(J53&lt;&gt;1,I53=1,D53&lt;='Submission Template'!$V$26),1,0),K52),"")</f>
        <v/>
      </c>
      <c r="L53" s="251" t="str">
        <f>IF('Submission Template'!$BB$36=1,$CB53,"")</f>
        <v/>
      </c>
      <c r="M53" s="252" t="str">
        <f t="shared" si="1"/>
        <v/>
      </c>
      <c r="N53" s="253" t="str">
        <f>IF('Submission Template'!$BB$36=1,IF(AND('Submission Template'!O47="yes",'Submission Template'!BU47&lt;&gt;""),IF(AND('Submission Template'!$P$15="yes",$L53&gt;1),ROUND(AVERAGE(CN$41:CN53),2),ROUND(AVERAGE(CN$40:CN53),2)),""),"")</f>
        <v/>
      </c>
      <c r="O53" s="253" t="str">
        <f>IF('Submission Template'!$BB$36=1,IF($BJ53&gt;1,IF(AND('Submission Template'!O47&lt;&gt;"no",'Submission Template'!BU47&lt;&gt;""),IF(AND('Submission Template'!$P$15="yes",$L53&gt;1),STDEV(CN$41:CN53),STDEV(CN$40:CN53)),""),""),"")</f>
        <v/>
      </c>
      <c r="P53" s="253" t="str">
        <f>IF('Submission Template'!$BB$36=1,IF('Submission Template'!BU47&lt;&gt;"",Q52,""),"")</f>
        <v/>
      </c>
      <c r="Q53" s="253" t="str">
        <f>IF(AND('Submission Template'!$BB$36=1,'Submission Template'!$C47&lt;&gt;""),IF(OR($BJ53=1,$BJ53=0),0,IF('Submission Template'!$C47="initial",$Q52,IF('Submission Template'!O47="yes",MAX(($P53+'Submission Template'!BU47-('Submission Template'!K$26+0.25*$O53)),0),$Q52))),"")</f>
        <v/>
      </c>
      <c r="R53" s="253" t="str">
        <f t="shared" si="30"/>
        <v/>
      </c>
      <c r="S53" s="255" t="str">
        <f t="shared" si="31"/>
        <v/>
      </c>
      <c r="T53" s="255" t="str">
        <f t="shared" si="32"/>
        <v/>
      </c>
      <c r="U53" s="256" t="str">
        <f>IF(Q53&lt;&gt;"",IF($CH53=1,IF(AND(T53&lt;&gt;1,S53=1,N53&lt;='Submission Template'!K$26),1,0),U52),"")</f>
        <v/>
      </c>
      <c r="V53" s="257" t="str">
        <f>IF('Submission Template'!$BC$34=1,$CC53,"")</f>
        <v/>
      </c>
      <c r="W53" s="258" t="str">
        <f t="shared" si="2"/>
        <v/>
      </c>
      <c r="X53" s="259" t="str">
        <f>IF('Submission Template'!$BC$34=1,IF(AND('Submission Template'!T47="yes",'Submission Template'!BV47&lt;&gt;""),IF(AND('Submission Template'!$P$15="yes",$V53&gt;1),ROUND(AVERAGE(CO$41:CO53),2),ROUND(AVERAGE(CO$40:CO53),2)),""),"")</f>
        <v/>
      </c>
      <c r="Y53" s="259" t="str">
        <f>IF('Submission Template'!$BC$34=1,IF($BK53&gt;1,IF(AND('Submission Template'!T47&lt;&gt;"no",'Submission Template'!BV47&lt;&gt;""), IF(AND('Submission Template'!$P$15="yes",$V53&gt;1), STDEV(CO$41:CO53),STDEV(CO$40:CO53)),""),""),"")</f>
        <v/>
      </c>
      <c r="Z53" s="259" t="str">
        <f>IF('Submission Template'!$BC$34=1,IF('Submission Template'!BV47&lt;&gt;"",AA52,""),"")</f>
        <v/>
      </c>
      <c r="AA53" s="259" t="str">
        <f>IF(AND('Submission Template'!$BC$34=1,'Submission Template'!$C47&lt;&gt;""),IF(OR($BK53=1,$BK53=0),0,IF('Submission Template'!$C47="initial",$AA52,IF('Submission Template'!T47="yes",MAX(($Z53+'Submission Template'!BV47-('Submission Template'!P$26+0.25*$Y53)),0),$AA52))),"")</f>
        <v/>
      </c>
      <c r="AB53" s="259" t="str">
        <f t="shared" si="6"/>
        <v/>
      </c>
      <c r="AC53" s="255" t="str">
        <f t="shared" si="7"/>
        <v/>
      </c>
      <c r="AD53" s="255" t="str">
        <f t="shared" si="8"/>
        <v/>
      </c>
      <c r="AE53" s="256" t="str">
        <f>IF(AA53&lt;&gt;"",IF($CI53=1,IF(AND(AD53&lt;&gt;1,AC53=1,X53&lt;='Submission Template'!P$26),1,0),AE52),"")</f>
        <v/>
      </c>
      <c r="AF53" s="257" t="str">
        <f>IF('Submission Template'!$BA$34=1,$CD53,"")</f>
        <v/>
      </c>
      <c r="AG53" s="258" t="str">
        <f t="shared" si="3"/>
        <v/>
      </c>
      <c r="AH53" s="260" t="str">
        <f>IF('Submission Template'!$BA$34=1,IF(AND('Submission Template'!Y47="yes",'Submission Template'!BW47&lt;&gt;""),IF(AND('Submission Template'!$P$15="yes",AF53&gt;1),ROUND(AVERAGE(CP$41:CP53),2),ROUND(AVERAGE(CP$40:CP53),2)),""),"")</f>
        <v/>
      </c>
      <c r="AI53" s="260" t="str">
        <f>IF('Submission Template'!$BA$34=1,IF($BL53&gt;1,IF(AND('Submission Template'!Y47&lt;&gt;"no",'Submission Template'!BW47&lt;&gt;""), IF(AND('Submission Template'!$P$15="yes",$AF53&gt;1), STDEV(CP$41:CP53),STDEV(CP$40:CP53)),""),""),"")</f>
        <v/>
      </c>
      <c r="AJ53" s="260" t="str">
        <f>IF('Submission Template'!$BA$34=1,IF('Submission Template'!BW47&lt;&gt;"",AK52,""),"")</f>
        <v/>
      </c>
      <c r="AK53" s="260" t="str">
        <f>IF(AND('Submission Template'!$BA$34=1,'Submission Template'!$C47&lt;&gt;""),IF(OR($BL53=1,$BL53=0),0,IF('Submission Template'!$C47="initial",$AK52,IF('Submission Template'!Y47="yes",MAX(($AJ53+'Submission Template'!BW47-('Submission Template'!U$26+0.25*$AI53)),0),$AK52))),"")</f>
        <v/>
      </c>
      <c r="AL53" s="260" t="str">
        <f t="shared" si="9"/>
        <v/>
      </c>
      <c r="AM53" s="255" t="str">
        <f t="shared" si="10"/>
        <v/>
      </c>
      <c r="AN53" s="255" t="str">
        <f t="shared" si="11"/>
        <v/>
      </c>
      <c r="AO53" s="256" t="str">
        <f>IF(AK53&lt;&gt;"",IF($CJ53=1,IF(AND(AN53&lt;&gt;1,AM53=1,AH53&lt;='Submission Template'!U$26),1,0),AO52),"")</f>
        <v/>
      </c>
      <c r="AP53" s="257" t="str">
        <f>IF('Submission Template'!$BB$34=1,$CE53,"")</f>
        <v/>
      </c>
      <c r="AQ53" s="258" t="str">
        <f t="shared" si="4"/>
        <v/>
      </c>
      <c r="AR53" s="261" t="str">
        <f>IF('Submission Template'!$BB$34=1,IF(AND('Submission Template'!AD47="yes",'Submission Template'!BX47&lt;&gt;""),ROUND(AVERAGE(CQ$40:CQ53),2),""),"")</f>
        <v/>
      </c>
      <c r="AS53" s="261" t="str">
        <f>IF('Submission Template'!$BB$34=1,IF($BM53&gt;1,IF(AND('Submission Template'!AD47&lt;&gt;"no",'Submission Template'!BX47&lt;&gt;""), IF(AND('Submission Template'!$P$15="yes",$AP53&gt;1), STDEV(CQ$41:CQ53),STDEV(CQ$40:CQ53)),""),""),"")</f>
        <v/>
      </c>
      <c r="AT53" s="261" t="str">
        <f>IF('Submission Template'!$BB$34=1,IF('Submission Template'!BX47&lt;&gt;"",AU52,""),"")</f>
        <v/>
      </c>
      <c r="AU53" s="261" t="str">
        <f>IF(AND('Submission Template'!$BB$34=1,'Submission Template'!$C47&lt;&gt;""),IF(OR($BM53=1,$BM53=0),0,IF('Submission Template'!$C47="initial",$AU52,IF('Submission Template'!AD47="yes",MAX(($AT53+'Submission Template'!BX47-('Submission Template'!Z$26+0.25*$AS53)),0),$AU52))),"")</f>
        <v/>
      </c>
      <c r="AV53" s="261" t="str">
        <f t="shared" si="12"/>
        <v/>
      </c>
      <c r="AW53" s="255" t="str">
        <f t="shared" si="13"/>
        <v/>
      </c>
      <c r="AX53" s="255" t="str">
        <f t="shared" si="14"/>
        <v/>
      </c>
      <c r="AY53" s="256" t="str">
        <f>IF(AU53&lt;&gt;"",IF($CK53=1,IF(AND(AX53&lt;&gt;1,AW53=1,AR53&lt;='Submission Template'!Z$26),1,0),AY52),"")</f>
        <v/>
      </c>
      <c r="AZ53" s="246"/>
      <c r="BA53" s="262" t="str">
        <f>IF(AND(OR('Submission Template'!BK47="yes",'Submission Template'!O47="yes"),'Submission Template'!AG47="yes"),"Test cannot be invalid AND included in CumSum",IF(OR(AND($Q53&gt;$R53,$N53&lt;&gt;""),AND($G53&gt;H53,$D53&lt;&gt;"")),"Warning:  CumSum statistic exceeds the Action Limit.",""))</f>
        <v/>
      </c>
      <c r="BB53" s="244"/>
      <c r="BC53" s="244"/>
      <c r="BD53" s="244"/>
      <c r="BE53" s="245"/>
      <c r="BF53" s="141"/>
      <c r="BG53" s="5"/>
      <c r="BH53" s="5"/>
      <c r="BI53" s="167" t="str">
        <f t="shared" si="21"/>
        <v/>
      </c>
      <c r="BJ53" s="211" t="str">
        <f t="shared" si="22"/>
        <v/>
      </c>
      <c r="BK53" s="167" t="str">
        <f t="shared" si="24"/>
        <v/>
      </c>
      <c r="BL53" s="211" t="str">
        <f t="shared" si="25"/>
        <v/>
      </c>
      <c r="BM53" s="168" t="str">
        <f t="shared" si="26"/>
        <v/>
      </c>
      <c r="BN53" s="20"/>
      <c r="BO53" s="307">
        <f>IF(AND('Submission Template'!BW47&lt;&gt;"",'Submission Template'!BX47&lt;&gt;"",'Submission Template'!V$26&lt;&gt;"",'Submission Template'!Y47&lt;&gt;"",'Submission Template'!AD47&lt;&gt;"",$BK$31="yes"),1,0)</f>
        <v>0</v>
      </c>
      <c r="BP53" s="193">
        <f>IF(AND('Submission Template'!BU47&lt;&gt;"",'Submission Template'!K$26&lt;&gt;"",'Submission Template'!O47&lt;&gt;""),1,0)</f>
        <v>0</v>
      </c>
      <c r="BQ53" s="193">
        <f>IF(AND('Submission Template'!BV47&lt;&gt;"",'Submission Template'!P$26&lt;&gt;"",'Submission Template'!T47&lt;&gt;""),1,0)</f>
        <v>0</v>
      </c>
      <c r="BR53" s="193">
        <f>IF(AND('Submission Template'!BW47&lt;&gt;"",'Submission Template'!U$26&lt;&gt;"",'Submission Template'!Y47&lt;&gt;""),1,0)</f>
        <v>0</v>
      </c>
      <c r="BS53" s="194">
        <f>IF(AND('Submission Template'!BX47&lt;&gt;"",'Submission Template'!Z$26&lt;&gt;"",'Submission Template'!AD47&lt;&gt;""),1,0)</f>
        <v>0</v>
      </c>
      <c r="BT53" s="22"/>
      <c r="BU53" s="199" t="str">
        <f t="shared" si="15"/>
        <v/>
      </c>
      <c r="BV53" s="192" t="str">
        <f t="shared" si="16"/>
        <v/>
      </c>
      <c r="BW53" s="192" t="str">
        <f t="shared" si="17"/>
        <v/>
      </c>
      <c r="BX53" s="193" t="str">
        <f t="shared" si="18"/>
        <v/>
      </c>
      <c r="BY53" s="194" t="str">
        <f t="shared" si="19"/>
        <v/>
      </c>
      <c r="BZ53" s="22"/>
      <c r="CA53" s="192" t="str">
        <f>IF(AND($BK$31="Yes",'Submission Template'!$C47&lt;&gt;""),IF(AND('Submission Template'!BW47&lt;&gt;"",'Submission Template'!BX47&lt;&gt;""),IF(AND('Submission Template'!Y47="yes",'Submission Template'!AD47="yes"),CA52+1,CA52),CA52),"")</f>
        <v/>
      </c>
      <c r="CB53" s="193" t="str">
        <f>IF('Submission Template'!$C47&lt;&gt;"",IF('Submission Template'!BU47&lt;&gt;"",IF('Submission Template'!O47="yes",CB52+1,CB52),CB52),"")</f>
        <v/>
      </c>
      <c r="CC53" s="193" t="str">
        <f>IF('Submission Template'!$C47&lt;&gt;"",IF('Submission Template'!BV47&lt;&gt;"",IF('Submission Template'!T47="yes",CC52+1,CC52),CC52),"")</f>
        <v/>
      </c>
      <c r="CD53" s="193" t="str">
        <f>IF('Submission Template'!$C47&lt;&gt;"",IF('Submission Template'!BW47&lt;&gt;"",IF('Submission Template'!Y47="yes",CD52+1,CD52),CD52),"")</f>
        <v/>
      </c>
      <c r="CE53" s="194" t="str">
        <f>IF('Submission Template'!$C47&lt;&gt;"",IF('Submission Template'!BX47&lt;&gt;"",IF('Submission Template'!AD47="yes",CE52+1,CE52),CE52),"")</f>
        <v/>
      </c>
      <c r="CF53" s="22"/>
      <c r="CG53" s="192" t="str">
        <f>IF(AND($BK$31="Yes",'Submission Template'!BW47&lt;&gt;"",'Submission Template'!BX47&lt;&gt;""),IF(AND('Submission Template'!Y47="yes",'Submission Template'!AD47="yes"),1,0),"")</f>
        <v/>
      </c>
      <c r="CH53" s="193" t="str">
        <f>IF('Submission Template'!BU47&lt;&gt;"",IF('Submission Template'!O47="yes",1,0),"")</f>
        <v/>
      </c>
      <c r="CI53" s="193" t="str">
        <f>IF('Submission Template'!BV47&lt;&gt;"",IF('Submission Template'!T47="yes",1,0),"")</f>
        <v/>
      </c>
      <c r="CJ53" s="193" t="str">
        <f>IF('Submission Template'!BW47&lt;&gt;"",IF('Submission Template'!Y47="yes",1,0),"")</f>
        <v/>
      </c>
      <c r="CK53" s="194" t="str">
        <f>IF('Submission Template'!BX47&lt;&gt;"",IF('Submission Template'!AD47="yes",1,0),"")</f>
        <v/>
      </c>
      <c r="CL53" s="22"/>
      <c r="CM53" s="192" t="str">
        <f>IF(AND($BK$31="Yes",'Submission Template'!Y47="yes",'Submission Template'!AD47="yes",'Submission Template'!BW47&lt;&gt;"",'Submission Template'!BX47&lt;&gt;""),'Submission Template'!BW47+'Submission Template'!BX47,"")</f>
        <v/>
      </c>
      <c r="CN53" s="193" t="str">
        <f>IF(AND('Submission Template'!O47="yes",'Submission Template'!BU47&lt;&gt;""),'Submission Template'!BU47,"")</f>
        <v/>
      </c>
      <c r="CO53" s="193" t="str">
        <f>IF(AND('Submission Template'!T47="yes",'Submission Template'!BV47&lt;&gt;""),'Submission Template'!BV47,"")</f>
        <v/>
      </c>
      <c r="CP53" s="193" t="str">
        <f>IF(AND('Submission Template'!Y47="yes",'Submission Template'!BW47&lt;&gt;""),'Submission Template'!BW47,"")</f>
        <v/>
      </c>
      <c r="CQ53" s="194" t="str">
        <f>IF(AND('Submission Template'!AD47="yes",'Submission Template'!BX47&lt;&gt;""),'Submission Template'!BX47,"")</f>
        <v/>
      </c>
      <c r="CR53" s="22"/>
      <c r="CS53" s="22"/>
      <c r="CT53" s="22">
        <f t="shared" si="23"/>
        <v>13</v>
      </c>
      <c r="CU53" s="24">
        <v>1.78</v>
      </c>
      <c r="CV53" s="22"/>
      <c r="CW53" s="35" t="str">
        <f>IF('Submission Template'!$BA$36=1,IF(AND('Submission Template'!Y47="yes",'Submission Template'!AD47="yes",$BI53&gt;1,'Submission Template'!BW47&lt;&gt;"",'Submission Template'!BX47&lt;&gt;""),IF($D53&lt;&gt;'Submission Template'!V$29,ROUND((($BU53*$E53)/($D53-'Submission Template'!V$29))^2+1,1),31),""),"")</f>
        <v/>
      </c>
      <c r="CX53" s="35" t="str">
        <f>IF('Submission Template'!$BB$36=1,IF(AND('Submission Template'!O47="yes",$BJ53&gt;1,'Submission Template'!BU47&lt;&gt;""),IF($N53&lt;&gt;'Submission Template'!K$26,ROUND((($BV53*$O53)/($N53-'Submission Template'!K$26))^2+1,1),31),""),"")</f>
        <v/>
      </c>
      <c r="CY53" s="35" t="str">
        <f>IF('Submission Template'!$BC$34=1,IF(AND('Submission Template'!T47="yes",$BK53&gt;1,'Submission Template'!BV47&lt;&gt;""),IF($X53&lt;&gt;'Submission Template'!P$26,ROUND((($BW53*$Y53)/($X53-'Submission Template'!P$26))^2+1,1),31),""),"")</f>
        <v/>
      </c>
      <c r="CZ53" s="35" t="str">
        <f>IF('Submission Template'!$BA$34=1,IF(AND('Submission Template'!Y47="yes",$BL53&gt;1,'Submission Template'!BW47&lt;&gt;""),IF($AH53&lt;&gt;'Submission Template'!U$26,ROUND((($BX53*$AI53)/($AH53-'Submission Template'!U$26))^2+1,1),31),""),"")</f>
        <v/>
      </c>
      <c r="DA53" s="35" t="str">
        <f>IF('Submission Template'!$BB$34=1,IF(AND('Submission Template'!AD47="yes",$BM53&gt;1,'Submission Template'!BX47&lt;&gt;""),IF($AR53&lt;&gt;'Submission Template'!Z$26,ROUND((($BY53*$AS53)/($AR53-'Submission Template'!Z$26))^2+1,1),31),""),"")</f>
        <v/>
      </c>
      <c r="DB53" s="48">
        <f t="shared" si="20"/>
        <v>5</v>
      </c>
      <c r="DC53" s="5"/>
      <c r="DD53" s="5"/>
      <c r="DE53" s="5"/>
      <c r="DF53" s="175">
        <f>IF(AND('Submission Template'!C47="final",'Submission Template'!AG47="yes"),1,0)</f>
        <v>0</v>
      </c>
      <c r="DG53" s="175" t="str">
        <f>IF(AND('Submission Template'!$C47="final",'Submission Template'!$Y47="yes",'Submission Template'!$AD47="yes",'Submission Template'!$AG47&lt;&gt;"yes"),$D53,$DG52)</f>
        <v/>
      </c>
      <c r="DH53" s="175" t="str">
        <f>IF(AND('Submission Template'!$C47="final",'Submission Template'!$Y47="yes",'Submission Template'!$AD47="yes",'Submission Template'!$AG47&lt;&gt;"yes"),$C53,$DH52)</f>
        <v/>
      </c>
      <c r="DI53" s="175" t="str">
        <f>IF(AND('Submission Template'!$C47="final",'Submission Template'!$O47="yes",'Submission Template'!$AG47&lt;&gt;"yes"),$N53,$DI52)</f>
        <v/>
      </c>
      <c r="DJ53" s="175" t="str">
        <f>IF(AND('Submission Template'!$C47="final",'Submission Template'!$O47="yes",'Submission Template'!$AG47&lt;&gt;"yes"),$M53,$DJ52)</f>
        <v/>
      </c>
      <c r="DK53" s="167" t="str">
        <f>IF(AND('Submission Template'!$C47="final",'Submission Template'!$T47="yes",'Submission Template'!$AG47&lt;&gt;"yes"),$X53,$DK52)</f>
        <v/>
      </c>
      <c r="DL53" s="168" t="str">
        <f>IF(AND('Submission Template'!$C47="final",'Submission Template'!$T47="yes",'Submission Template'!$AG47&lt;&gt;"yes"),$W53,$DL52)</f>
        <v/>
      </c>
      <c r="DM53" s="167" t="str">
        <f>IF(AND('Submission Template'!$C47="final",'Submission Template'!$Y47="yes",'Submission Template'!$AG47&lt;&gt;"yes"),$AH53,$DM52)</f>
        <v/>
      </c>
      <c r="DN53" s="211" t="str">
        <f>IF(AND('Submission Template'!$C47="final",'Submission Template'!$Y47="yes",'Submission Template'!$AG47&lt;&gt;"yes"),$AG53,$DN52)</f>
        <v/>
      </c>
      <c r="DO53" s="220" t="str">
        <f>IF(AND('Submission Template'!$C47="final",'Submission Template'!$AD47="yes",'Submission Template'!$AG47&lt;&gt;"yes"),$AR53,$DO52)</f>
        <v/>
      </c>
      <c r="DP53" s="221" t="str">
        <f>IF(AND('Submission Template'!$C47="final",'Submission Template'!$AD47="yes",'Submission Template'!$AG47&lt;&gt;"yes"),$AQ53,$DP52)</f>
        <v/>
      </c>
      <c r="DZ53" s="5"/>
      <c r="EA53" s="5"/>
    </row>
    <row r="54" spans="1:131" ht="15" x14ac:dyDescent="0.25">
      <c r="A54" s="9"/>
      <c r="B54" s="251" t="str">
        <f>IF('Submission Template'!$BA$36=1,$CA54,"")</f>
        <v/>
      </c>
      <c r="C54" s="252" t="str">
        <f t="shared" si="0"/>
        <v/>
      </c>
      <c r="D54" s="253" t="str">
        <f>IF('Submission Template'!$BA$36=1,IF(AND('Submission Template'!Y48="yes",'Submission Template'!AD48="yes",'Submission Template'!BW48&lt;&gt;"",'Submission Template'!BX48&lt;&gt;""),IF(AND('Submission Template'!$P$15="yes",$B54&gt;1),ROUND(AVERAGE(CM$41:CM54),2),ROUND(AVERAGE(CM$40:CM54),2)),""),"")</f>
        <v/>
      </c>
      <c r="E54" s="264" t="str">
        <f>IF('Submission Template'!$BA$36=1,IF($BI54&gt;1,IF(AND('Submission Template'!Y48&lt;&gt;"no",'Submission Template'!AD48&lt;&gt;"no",'Submission Template'!BW48&lt;&gt;"",'Submission Template'!BX48&lt;&gt;""), IF(AND('Submission Template'!$P$15="yes",$B54&gt;1), STDEV(CM$41:CM54),STDEV(CM$40:CM54)),""),""),"")</f>
        <v/>
      </c>
      <c r="F54" s="253" t="str">
        <f>IF('Submission Template'!$BA$36=1,IF(AND('Submission Template'!BW48&lt;&gt;"",'Submission Template'!BX48&lt;&gt;""),G53,""),"")</f>
        <v/>
      </c>
      <c r="G54" s="253" t="str">
        <f>IF(AND('Submission Template'!$BA$36=1,'Submission Template'!$C48&lt;&gt;""),IF(OR($BI54=1,$BI54=0),0,IF('Submission Template'!$C48="initial",$G53,IF(AND('Submission Template'!Y48="yes",'Submission Template'!AD48="yes"),MAX(($F54+CM54-('Submission Template'!$V$26+0.25*$E54)),0),$G53))),"")</f>
        <v/>
      </c>
      <c r="H54" s="253" t="str">
        <f t="shared" si="27"/>
        <v/>
      </c>
      <c r="I54" s="255" t="str">
        <f t="shared" si="28"/>
        <v/>
      </c>
      <c r="J54" s="255" t="str">
        <f t="shared" si="29"/>
        <v/>
      </c>
      <c r="K54" s="256" t="str">
        <f>IF(G54&lt;&gt;"",IF($CG54=1,IF(AND(J54&lt;&gt;1,I54=1,D54&lt;='Submission Template'!$V$26),1,0),K53),"")</f>
        <v/>
      </c>
      <c r="L54" s="251" t="str">
        <f>IF('Submission Template'!$BB$36=1,$CB54,"")</f>
        <v/>
      </c>
      <c r="M54" s="252" t="str">
        <f t="shared" si="1"/>
        <v/>
      </c>
      <c r="N54" s="253" t="str">
        <f>IF('Submission Template'!$BB$36=1,IF(AND('Submission Template'!O48="yes",'Submission Template'!BU48&lt;&gt;""),IF(AND('Submission Template'!$P$15="yes",$L54&gt;1),ROUND(AVERAGE(CN$41:CN54),2),ROUND(AVERAGE(CN$40:CN54),2)),""),"")</f>
        <v/>
      </c>
      <c r="O54" s="253" t="str">
        <f>IF('Submission Template'!$BB$36=1,IF($BJ54&gt;1,IF(AND('Submission Template'!O48&lt;&gt;"no",'Submission Template'!BU48&lt;&gt;""),IF(AND('Submission Template'!$P$15="yes",$L54&gt;1),STDEV(CN$41:CN54),STDEV(CN$40:CN54)),""),""),"")</f>
        <v/>
      </c>
      <c r="P54" s="253" t="str">
        <f>IF('Submission Template'!$BB$36=1,IF('Submission Template'!BU48&lt;&gt;"",Q53,""),"")</f>
        <v/>
      </c>
      <c r="Q54" s="253" t="str">
        <f>IF(AND('Submission Template'!$BB$36=1,'Submission Template'!$C48&lt;&gt;""),IF(OR($BJ54=1,$BJ54=0),0,IF('Submission Template'!$C48="initial",$Q53,IF('Submission Template'!O48="yes",MAX(($P54+'Submission Template'!BU48-('Submission Template'!K$26+0.25*$O54)),0),$Q53))),"")</f>
        <v/>
      </c>
      <c r="R54" s="253" t="str">
        <f t="shared" si="30"/>
        <v/>
      </c>
      <c r="S54" s="255" t="str">
        <f t="shared" si="31"/>
        <v/>
      </c>
      <c r="T54" s="255" t="str">
        <f t="shared" si="32"/>
        <v/>
      </c>
      <c r="U54" s="256" t="str">
        <f>IF(Q54&lt;&gt;"",IF($CH54=1,IF(AND(T54&lt;&gt;1,S54=1,N54&lt;='Submission Template'!K$26),1,0),U53),"")</f>
        <v/>
      </c>
      <c r="V54" s="257" t="str">
        <f>IF('Submission Template'!$BC$34=1,$CC54,"")</f>
        <v/>
      </c>
      <c r="W54" s="258" t="str">
        <f t="shared" si="2"/>
        <v/>
      </c>
      <c r="X54" s="259" t="str">
        <f>IF('Submission Template'!$BC$34=1,IF(AND('Submission Template'!T48="yes",'Submission Template'!BV48&lt;&gt;""),IF(AND('Submission Template'!$P$15="yes",$V54&gt;1),ROUND(AVERAGE(CO$41:CO54),2),ROUND(AVERAGE(CO$40:CO54),2)),""),"")</f>
        <v/>
      </c>
      <c r="Y54" s="259" t="str">
        <f>IF('Submission Template'!$BC$34=1,IF($BK54&gt;1,IF(AND('Submission Template'!T48&lt;&gt;"no",'Submission Template'!BV48&lt;&gt;""), IF(AND('Submission Template'!$P$15="yes",$V54&gt;1), STDEV(CO$41:CO54),STDEV(CO$40:CO54)),""),""),"")</f>
        <v/>
      </c>
      <c r="Z54" s="259" t="str">
        <f>IF('Submission Template'!$BC$34=1,IF('Submission Template'!BV48&lt;&gt;"",AA53,""),"")</f>
        <v/>
      </c>
      <c r="AA54" s="259" t="str">
        <f>IF(AND('Submission Template'!$BC$34=1,'Submission Template'!$C48&lt;&gt;""),IF(OR($BK54=1,$BK54=0),0,IF('Submission Template'!$C48="initial",$AA53,IF('Submission Template'!T48="yes",MAX(($Z54+'Submission Template'!BV48-('Submission Template'!P$26+0.25*$Y54)),0),$AA53))),"")</f>
        <v/>
      </c>
      <c r="AB54" s="259" t="str">
        <f t="shared" si="6"/>
        <v/>
      </c>
      <c r="AC54" s="255" t="str">
        <f t="shared" si="7"/>
        <v/>
      </c>
      <c r="AD54" s="255" t="str">
        <f t="shared" si="8"/>
        <v/>
      </c>
      <c r="AE54" s="256" t="str">
        <f>IF(AA54&lt;&gt;"",IF($CI54=1,IF(AND(AD54&lt;&gt;1,AC54=1,X54&lt;='Submission Template'!P$26),1,0),AE53),"")</f>
        <v/>
      </c>
      <c r="AF54" s="257" t="str">
        <f>IF('Submission Template'!$BA$34=1,$CD54,"")</f>
        <v/>
      </c>
      <c r="AG54" s="258" t="str">
        <f t="shared" si="3"/>
        <v/>
      </c>
      <c r="AH54" s="260" t="str">
        <f>IF('Submission Template'!$BA$34=1,IF(AND('Submission Template'!Y48="yes",'Submission Template'!BW48&lt;&gt;""),IF(AND('Submission Template'!$P$15="yes",AF54&gt;1),ROUND(AVERAGE(CP$41:CP54),2),ROUND(AVERAGE(CP$40:CP54),2)),""),"")</f>
        <v/>
      </c>
      <c r="AI54" s="260" t="str">
        <f>IF('Submission Template'!$BA$34=1,IF($BL54&gt;1,IF(AND('Submission Template'!Y48&lt;&gt;"no",'Submission Template'!BW48&lt;&gt;""), IF(AND('Submission Template'!$P$15="yes",$AF54&gt;1), STDEV(CP$41:CP54),STDEV(CP$40:CP54)),""),""),"")</f>
        <v/>
      </c>
      <c r="AJ54" s="260" t="str">
        <f>IF('Submission Template'!$BA$34=1,IF('Submission Template'!BW48&lt;&gt;"",AK53,""),"")</f>
        <v/>
      </c>
      <c r="AK54" s="260" t="str">
        <f>IF(AND('Submission Template'!$BA$34=1,'Submission Template'!$C48&lt;&gt;""),IF(OR($BL54=1,$BL54=0),0,IF('Submission Template'!$C48="initial",$AK53,IF('Submission Template'!Y48="yes",MAX(($AJ54+'Submission Template'!BW48-('Submission Template'!U$26+0.25*$AI54)),0),$AK53))),"")</f>
        <v/>
      </c>
      <c r="AL54" s="260" t="str">
        <f t="shared" si="9"/>
        <v/>
      </c>
      <c r="AM54" s="255" t="str">
        <f t="shared" si="10"/>
        <v/>
      </c>
      <c r="AN54" s="255" t="str">
        <f t="shared" si="11"/>
        <v/>
      </c>
      <c r="AO54" s="256" t="str">
        <f>IF(AK54&lt;&gt;"",IF($CJ54=1,IF(AND(AN54&lt;&gt;1,AM54=1,AH54&lt;='Submission Template'!U$26),1,0),AO53),"")</f>
        <v/>
      </c>
      <c r="AP54" s="257" t="str">
        <f>IF('Submission Template'!$BB$34=1,$CE54,"")</f>
        <v/>
      </c>
      <c r="AQ54" s="258" t="str">
        <f t="shared" si="4"/>
        <v/>
      </c>
      <c r="AR54" s="261" t="str">
        <f>IF('Submission Template'!$BB$34=1,IF(AND('Submission Template'!AD48="yes",'Submission Template'!BX48&lt;&gt;""),ROUND(AVERAGE(CQ$40:CQ54),2),""),"")</f>
        <v/>
      </c>
      <c r="AS54" s="261" t="str">
        <f>IF('Submission Template'!$BB$34=1,IF($BM54&gt;1,IF(AND('Submission Template'!AD48&lt;&gt;"no",'Submission Template'!BX48&lt;&gt;""), IF(AND('Submission Template'!$P$15="yes",$AP54&gt;1), STDEV(CQ$41:CQ54),STDEV(CQ$40:CQ54)),""),""),"")</f>
        <v/>
      </c>
      <c r="AT54" s="261" t="str">
        <f>IF('Submission Template'!$BB$34=1,IF('Submission Template'!BX48&lt;&gt;"",AU53,""),"")</f>
        <v/>
      </c>
      <c r="AU54" s="261" t="str">
        <f>IF(AND('Submission Template'!$BB$34=1,'Submission Template'!$C48&lt;&gt;""),IF(OR($BM54=1,$BM54=0),0,IF('Submission Template'!$C48="initial",$AU53,IF('Submission Template'!AD48="yes",MAX(($AT54+'Submission Template'!BX48-('Submission Template'!Z$26+0.25*$AS54)),0),$AU53))),"")</f>
        <v/>
      </c>
      <c r="AV54" s="261" t="str">
        <f t="shared" si="12"/>
        <v/>
      </c>
      <c r="AW54" s="255" t="str">
        <f t="shared" si="13"/>
        <v/>
      </c>
      <c r="AX54" s="255" t="str">
        <f t="shared" si="14"/>
        <v/>
      </c>
      <c r="AY54" s="256" t="str">
        <f>IF(AU54&lt;&gt;"",IF($CK54=1,IF(AND(AX54&lt;&gt;1,AW54=1,AR54&lt;='Submission Template'!Z$26),1,0),AY53),"")</f>
        <v/>
      </c>
      <c r="AZ54" s="246"/>
      <c r="BA54" s="262" t="str">
        <f>IF(AND(OR('Submission Template'!BK48="yes",'Submission Template'!O48="yes"),'Submission Template'!AG48="yes"),"Test cannot be invalid AND included in CumSum",IF(OR(AND($Q54&gt;$R54,$N54&lt;&gt;""),AND($G54&gt;H54,$D54&lt;&gt;"")),"Warning:  CumSum statistic exceeds the Action Limit.",""))</f>
        <v/>
      </c>
      <c r="BB54" s="244"/>
      <c r="BC54" s="244"/>
      <c r="BD54" s="244"/>
      <c r="BE54" s="245"/>
      <c r="BF54" s="141"/>
      <c r="BG54" s="5"/>
      <c r="BH54" s="5"/>
      <c r="BI54" s="167" t="str">
        <f t="shared" si="21"/>
        <v/>
      </c>
      <c r="BJ54" s="211" t="str">
        <f t="shared" si="22"/>
        <v/>
      </c>
      <c r="BK54" s="167" t="str">
        <f t="shared" si="24"/>
        <v/>
      </c>
      <c r="BL54" s="211" t="str">
        <f t="shared" si="25"/>
        <v/>
      </c>
      <c r="BM54" s="168" t="str">
        <f t="shared" si="26"/>
        <v/>
      </c>
      <c r="BN54" s="20"/>
      <c r="BO54" s="307">
        <f>IF(AND('Submission Template'!BW48&lt;&gt;"",'Submission Template'!BX48&lt;&gt;"",'Submission Template'!V$26&lt;&gt;"",'Submission Template'!Y48&lt;&gt;"",'Submission Template'!AD48&lt;&gt;"",$BK$31="yes"),1,0)</f>
        <v>0</v>
      </c>
      <c r="BP54" s="193">
        <f>IF(AND('Submission Template'!BU48&lt;&gt;"",'Submission Template'!K$26&lt;&gt;"",'Submission Template'!O48&lt;&gt;""),1,0)</f>
        <v>0</v>
      </c>
      <c r="BQ54" s="193">
        <f>IF(AND('Submission Template'!BV48&lt;&gt;"",'Submission Template'!P$26&lt;&gt;"",'Submission Template'!T48&lt;&gt;""),1,0)</f>
        <v>0</v>
      </c>
      <c r="BR54" s="193">
        <f>IF(AND('Submission Template'!BW48&lt;&gt;"",'Submission Template'!U$26&lt;&gt;"",'Submission Template'!Y48&lt;&gt;""),1,0)</f>
        <v>0</v>
      </c>
      <c r="BS54" s="194">
        <f>IF(AND('Submission Template'!BX48&lt;&gt;"",'Submission Template'!Z$26&lt;&gt;"",'Submission Template'!AD48&lt;&gt;""),1,0)</f>
        <v>0</v>
      </c>
      <c r="BT54" s="22"/>
      <c r="BU54" s="199" t="str">
        <f t="shared" si="15"/>
        <v/>
      </c>
      <c r="BV54" s="192" t="str">
        <f t="shared" si="16"/>
        <v/>
      </c>
      <c r="BW54" s="192" t="str">
        <f t="shared" si="17"/>
        <v/>
      </c>
      <c r="BX54" s="193" t="str">
        <f t="shared" si="18"/>
        <v/>
      </c>
      <c r="BY54" s="194" t="str">
        <f t="shared" si="19"/>
        <v/>
      </c>
      <c r="BZ54" s="22"/>
      <c r="CA54" s="192" t="str">
        <f>IF(AND($BK$31="Yes",'Submission Template'!$C48&lt;&gt;""),IF(AND('Submission Template'!BW48&lt;&gt;"",'Submission Template'!BX48&lt;&gt;""),IF(AND('Submission Template'!Y48="yes",'Submission Template'!AD48="yes"),CA53+1,CA53),CA53),"")</f>
        <v/>
      </c>
      <c r="CB54" s="193" t="str">
        <f>IF('Submission Template'!$C48&lt;&gt;"",IF('Submission Template'!BU48&lt;&gt;"",IF('Submission Template'!O48="yes",CB53+1,CB53),CB53),"")</f>
        <v/>
      </c>
      <c r="CC54" s="193" t="str">
        <f>IF('Submission Template'!$C48&lt;&gt;"",IF('Submission Template'!BV48&lt;&gt;"",IF('Submission Template'!T48="yes",CC53+1,CC53),CC53),"")</f>
        <v/>
      </c>
      <c r="CD54" s="193" t="str">
        <f>IF('Submission Template'!$C48&lt;&gt;"",IF('Submission Template'!BW48&lt;&gt;"",IF('Submission Template'!Y48="yes",CD53+1,CD53),CD53),"")</f>
        <v/>
      </c>
      <c r="CE54" s="194" t="str">
        <f>IF('Submission Template'!$C48&lt;&gt;"",IF('Submission Template'!BX48&lt;&gt;"",IF('Submission Template'!AD48="yes",CE53+1,CE53),CE53),"")</f>
        <v/>
      </c>
      <c r="CF54" s="22"/>
      <c r="CG54" s="192" t="str">
        <f>IF(AND($BK$31="Yes",'Submission Template'!BW48&lt;&gt;"",'Submission Template'!BX48&lt;&gt;""),IF(AND('Submission Template'!Y48="yes",'Submission Template'!AD48="yes"),1,0),"")</f>
        <v/>
      </c>
      <c r="CH54" s="193" t="str">
        <f>IF('Submission Template'!BU48&lt;&gt;"",IF('Submission Template'!O48="yes",1,0),"")</f>
        <v/>
      </c>
      <c r="CI54" s="193" t="str">
        <f>IF('Submission Template'!BV48&lt;&gt;"",IF('Submission Template'!T48="yes",1,0),"")</f>
        <v/>
      </c>
      <c r="CJ54" s="193" t="str">
        <f>IF('Submission Template'!BW48&lt;&gt;"",IF('Submission Template'!Y48="yes",1,0),"")</f>
        <v/>
      </c>
      <c r="CK54" s="194" t="str">
        <f>IF('Submission Template'!BX48&lt;&gt;"",IF('Submission Template'!AD48="yes",1,0),"")</f>
        <v/>
      </c>
      <c r="CL54" s="22"/>
      <c r="CM54" s="192" t="str">
        <f>IF(AND($BK$31="Yes",'Submission Template'!Y48="yes",'Submission Template'!AD48="yes",'Submission Template'!BW48&lt;&gt;"",'Submission Template'!BX48&lt;&gt;""),'Submission Template'!BW48+'Submission Template'!BX48,"")</f>
        <v/>
      </c>
      <c r="CN54" s="193" t="str">
        <f>IF(AND('Submission Template'!O48="yes",'Submission Template'!BU48&lt;&gt;""),'Submission Template'!BU48,"")</f>
        <v/>
      </c>
      <c r="CO54" s="193" t="str">
        <f>IF(AND('Submission Template'!T48="yes",'Submission Template'!BV48&lt;&gt;""),'Submission Template'!BV48,"")</f>
        <v/>
      </c>
      <c r="CP54" s="193" t="str">
        <f>IF(AND('Submission Template'!Y48="yes",'Submission Template'!BW48&lt;&gt;""),'Submission Template'!BW48,"")</f>
        <v/>
      </c>
      <c r="CQ54" s="194" t="str">
        <f>IF(AND('Submission Template'!AD48="yes",'Submission Template'!BX48&lt;&gt;""),'Submission Template'!BX48,"")</f>
        <v/>
      </c>
      <c r="CR54" s="22"/>
      <c r="CS54" s="22"/>
      <c r="CT54" s="22">
        <f t="shared" si="23"/>
        <v>14</v>
      </c>
      <c r="CU54" s="24">
        <v>1.77</v>
      </c>
      <c r="CV54" s="22"/>
      <c r="CW54" s="35" t="str">
        <f>IF('Submission Template'!$BA$36=1,IF(AND('Submission Template'!Y48="yes",'Submission Template'!AD48="yes",$BI54&gt;1,'Submission Template'!BW48&lt;&gt;"",'Submission Template'!BX48&lt;&gt;""),IF($D54&lt;&gt;'Submission Template'!V$29,ROUND((($BU54*$E54)/($D54-'Submission Template'!V$29))^2+1,1),31),""),"")</f>
        <v/>
      </c>
      <c r="CX54" s="35" t="str">
        <f>IF('Submission Template'!$BB$36=1,IF(AND('Submission Template'!O48="yes",$BJ54&gt;1,'Submission Template'!BU48&lt;&gt;""),IF($N54&lt;&gt;'Submission Template'!K$26,ROUND((($BV54*$O54)/($N54-'Submission Template'!K$26))^2+1,1),31),""),"")</f>
        <v/>
      </c>
      <c r="CY54" s="35" t="str">
        <f>IF('Submission Template'!$BC$34=1,IF(AND('Submission Template'!T48="yes",$BK54&gt;1,'Submission Template'!BV48&lt;&gt;""),IF($X54&lt;&gt;'Submission Template'!P$26,ROUND((($BW54*$Y54)/($X54-'Submission Template'!P$26))^2+1,1),31),""),"")</f>
        <v/>
      </c>
      <c r="CZ54" s="35" t="str">
        <f>IF('Submission Template'!$BA$34=1,IF(AND('Submission Template'!Y48="yes",$BL54&gt;1,'Submission Template'!BW48&lt;&gt;""),IF($AH54&lt;&gt;'Submission Template'!U$26,ROUND((($BX54*$AI54)/($AH54-'Submission Template'!U$26))^2+1,1),31),""),"")</f>
        <v/>
      </c>
      <c r="DA54" s="35" t="str">
        <f>IF('Submission Template'!$BB$34=1,IF(AND('Submission Template'!AD48="yes",$BM54&gt;1,'Submission Template'!BX48&lt;&gt;""),IF($AR54&lt;&gt;'Submission Template'!Z$26,ROUND((($BY54*$AS54)/($AR54-'Submission Template'!Z$26))^2+1,1),31),""),"")</f>
        <v/>
      </c>
      <c r="DB54" s="48">
        <f t="shared" si="20"/>
        <v>5</v>
      </c>
      <c r="DC54" s="5"/>
      <c r="DD54" s="5"/>
      <c r="DE54" s="5"/>
      <c r="DF54" s="175">
        <f>IF(AND('Submission Template'!C48="final",'Submission Template'!AG48="yes"),1,0)</f>
        <v>0</v>
      </c>
      <c r="DG54" s="175" t="str">
        <f>IF(AND('Submission Template'!$C48="final",'Submission Template'!$Y48="yes",'Submission Template'!$AD48="yes",'Submission Template'!$AG48&lt;&gt;"yes"),$D54,$DG53)</f>
        <v/>
      </c>
      <c r="DH54" s="175" t="str">
        <f>IF(AND('Submission Template'!$C48="final",'Submission Template'!$Y48="yes",'Submission Template'!$AD48="yes",'Submission Template'!$AG48&lt;&gt;"yes"),$C54,$DH53)</f>
        <v/>
      </c>
      <c r="DI54" s="175" t="str">
        <f>IF(AND('Submission Template'!$C48="final",'Submission Template'!$O48="yes",'Submission Template'!$AG48&lt;&gt;"yes"),$N54,$DI53)</f>
        <v/>
      </c>
      <c r="DJ54" s="175" t="str">
        <f>IF(AND('Submission Template'!$C48="final",'Submission Template'!$O48="yes",'Submission Template'!$AG48&lt;&gt;"yes"),$M54,$DJ53)</f>
        <v/>
      </c>
      <c r="DK54" s="167" t="str">
        <f>IF(AND('Submission Template'!$C48="final",'Submission Template'!$T48="yes",'Submission Template'!$AG48&lt;&gt;"yes"),$X54,$DK53)</f>
        <v/>
      </c>
      <c r="DL54" s="168" t="str">
        <f>IF(AND('Submission Template'!$C48="final",'Submission Template'!$T48="yes",'Submission Template'!$AG48&lt;&gt;"yes"),$W54,$DL53)</f>
        <v/>
      </c>
      <c r="DM54" s="167" t="str">
        <f>IF(AND('Submission Template'!$C48="final",'Submission Template'!$Y48="yes",'Submission Template'!$AG48&lt;&gt;"yes"),$AH54,$DM53)</f>
        <v/>
      </c>
      <c r="DN54" s="211" t="str">
        <f>IF(AND('Submission Template'!$C48="final",'Submission Template'!$Y48="yes",'Submission Template'!$AG48&lt;&gt;"yes"),$AG54,$DN53)</f>
        <v/>
      </c>
      <c r="DO54" s="220" t="str">
        <f>IF(AND('Submission Template'!$C48="final",'Submission Template'!$AD48="yes",'Submission Template'!$AG48&lt;&gt;"yes"),$AR54,$DO53)</f>
        <v/>
      </c>
      <c r="DP54" s="221" t="str">
        <f>IF(AND('Submission Template'!$C48="final",'Submission Template'!$AD48="yes",'Submission Template'!$AG48&lt;&gt;"yes"),$AQ54,$DP53)</f>
        <v/>
      </c>
      <c r="DZ54" s="5"/>
      <c r="EA54" s="5"/>
    </row>
    <row r="55" spans="1:131" ht="15" x14ac:dyDescent="0.25">
      <c r="A55" s="9"/>
      <c r="B55" s="251" t="str">
        <f>IF('Submission Template'!$BA$36=1,$CA55,"")</f>
        <v/>
      </c>
      <c r="C55" s="252" t="str">
        <f t="shared" si="0"/>
        <v/>
      </c>
      <c r="D55" s="253" t="str">
        <f>IF('Submission Template'!$BA$36=1,IF(AND('Submission Template'!Y49="yes",'Submission Template'!AD49="yes",'Submission Template'!BW49&lt;&gt;"",'Submission Template'!BX49&lt;&gt;""),IF(AND('Submission Template'!$P$15="yes",$B55&gt;1),ROUND(AVERAGE(CM$41:CM55),2),ROUND(AVERAGE(CM$40:CM55),2)),""),"")</f>
        <v/>
      </c>
      <c r="E55" s="264" t="str">
        <f>IF('Submission Template'!$BA$36=1,IF($BI55&gt;1,IF(AND('Submission Template'!Y49&lt;&gt;"no",'Submission Template'!AD49&lt;&gt;"no",'Submission Template'!BW49&lt;&gt;"",'Submission Template'!BX49&lt;&gt;""), IF(AND('Submission Template'!$P$15="yes",$B55&gt;1), STDEV(CM$41:CM55),STDEV(CM$40:CM55)),""),""),"")</f>
        <v/>
      </c>
      <c r="F55" s="253" t="str">
        <f>IF('Submission Template'!$BA$36=1,IF(AND('Submission Template'!BW49&lt;&gt;"",'Submission Template'!BX49&lt;&gt;""),G54,""),"")</f>
        <v/>
      </c>
      <c r="G55" s="253" t="str">
        <f>IF(AND('Submission Template'!$BA$36=1,'Submission Template'!$C49&lt;&gt;""),IF(OR($BI55=1,$BI55=0),0,IF('Submission Template'!$C49="initial",$G54,IF(AND('Submission Template'!Y49="yes",'Submission Template'!AD49="yes"),MAX(($F55+CM55-('Submission Template'!$V$26+0.25*$E55)),0),$G54))),"")</f>
        <v/>
      </c>
      <c r="H55" s="253" t="str">
        <f t="shared" si="27"/>
        <v/>
      </c>
      <c r="I55" s="255" t="str">
        <f t="shared" si="28"/>
        <v/>
      </c>
      <c r="J55" s="255" t="str">
        <f t="shared" si="29"/>
        <v/>
      </c>
      <c r="K55" s="256" t="str">
        <f>IF(G55&lt;&gt;"",IF($CG55=1,IF(AND(J55&lt;&gt;1,I55=1,D55&lt;='Submission Template'!$V$26),1,0),K54),"")</f>
        <v/>
      </c>
      <c r="L55" s="251" t="str">
        <f>IF('Submission Template'!$BB$36=1,$CB55,"")</f>
        <v/>
      </c>
      <c r="M55" s="252" t="str">
        <f t="shared" si="1"/>
        <v/>
      </c>
      <c r="N55" s="253" t="str">
        <f>IF('Submission Template'!$BB$36=1,IF(AND('Submission Template'!O49="yes",'Submission Template'!BU49&lt;&gt;""),IF(AND('Submission Template'!$P$15="yes",$L55&gt;1),ROUND(AVERAGE(CN$41:CN55),2),ROUND(AVERAGE(CN$40:CN55),2)),""),"")</f>
        <v/>
      </c>
      <c r="O55" s="253" t="str">
        <f>IF('Submission Template'!$BB$36=1,IF($BJ55&gt;1,IF(AND('Submission Template'!O49&lt;&gt;"no",'Submission Template'!BU49&lt;&gt;""),IF(AND('Submission Template'!$P$15="yes",$L55&gt;1),STDEV(CN$41:CN55),STDEV(CN$40:CN55)),""),""),"")</f>
        <v/>
      </c>
      <c r="P55" s="253" t="str">
        <f>IF('Submission Template'!$BB$36=1,IF('Submission Template'!BU49&lt;&gt;"",Q54,""),"")</f>
        <v/>
      </c>
      <c r="Q55" s="253" t="str">
        <f>IF(AND('Submission Template'!$BB$36=1,'Submission Template'!$C49&lt;&gt;""),IF(OR($BJ55=1,$BJ55=0),0,IF('Submission Template'!$C49="initial",$Q54,IF('Submission Template'!O49="yes",MAX(($P55+'Submission Template'!BU49-('Submission Template'!K$26+0.25*$O55)),0),$Q54))),"")</f>
        <v/>
      </c>
      <c r="R55" s="253" t="str">
        <f t="shared" si="30"/>
        <v/>
      </c>
      <c r="S55" s="255" t="str">
        <f t="shared" si="31"/>
        <v/>
      </c>
      <c r="T55" s="255" t="str">
        <f t="shared" si="32"/>
        <v/>
      </c>
      <c r="U55" s="256" t="str">
        <f>IF(Q55&lt;&gt;"",IF($CH55=1,IF(AND(T55&lt;&gt;1,S55=1,N55&lt;='Submission Template'!K$26),1,0),U54),"")</f>
        <v/>
      </c>
      <c r="V55" s="257" t="str">
        <f>IF('Submission Template'!$BC$34=1,$CC55,"")</f>
        <v/>
      </c>
      <c r="W55" s="258" t="str">
        <f t="shared" si="2"/>
        <v/>
      </c>
      <c r="X55" s="259" t="str">
        <f>IF('Submission Template'!$BC$34=1,IF(AND('Submission Template'!T49="yes",'Submission Template'!BV49&lt;&gt;""),IF(AND('Submission Template'!$P$15="yes",$V55&gt;1),ROUND(AVERAGE(CO$41:CO55),2),ROUND(AVERAGE(CO$40:CO55),2)),""),"")</f>
        <v/>
      </c>
      <c r="Y55" s="259" t="str">
        <f>IF('Submission Template'!$BC$34=1,IF($BK55&gt;1,IF(AND('Submission Template'!T49&lt;&gt;"no",'Submission Template'!BV49&lt;&gt;""), IF(AND('Submission Template'!$P$15="yes",$V55&gt;1), STDEV(CO$41:CO55),STDEV(CO$40:CO55)),""),""),"")</f>
        <v/>
      </c>
      <c r="Z55" s="259" t="str">
        <f>IF('Submission Template'!$BC$34=1,IF('Submission Template'!BV49&lt;&gt;"",AA54,""),"")</f>
        <v/>
      </c>
      <c r="AA55" s="259" t="str">
        <f>IF(AND('Submission Template'!$BC$34=1,'Submission Template'!$C49&lt;&gt;""),IF(OR($BK55=1,$BK55=0),0,IF('Submission Template'!$C49="initial",$AA54,IF('Submission Template'!T49="yes",MAX(($Z55+'Submission Template'!BV49-('Submission Template'!P$26+0.25*$Y55)),0),$AA54))),"")</f>
        <v/>
      </c>
      <c r="AB55" s="259" t="str">
        <f t="shared" si="6"/>
        <v/>
      </c>
      <c r="AC55" s="255" t="str">
        <f t="shared" si="7"/>
        <v/>
      </c>
      <c r="AD55" s="255" t="str">
        <f t="shared" si="8"/>
        <v/>
      </c>
      <c r="AE55" s="256" t="str">
        <f>IF(AA55&lt;&gt;"",IF($CI55=1,IF(AND(AD55&lt;&gt;1,AC55=1,X55&lt;='Submission Template'!P$26),1,0),AE54),"")</f>
        <v/>
      </c>
      <c r="AF55" s="257" t="str">
        <f>IF('Submission Template'!$BA$34=1,$CD55,"")</f>
        <v/>
      </c>
      <c r="AG55" s="258" t="str">
        <f t="shared" si="3"/>
        <v/>
      </c>
      <c r="AH55" s="260" t="str">
        <f>IF('Submission Template'!$BA$34=1,IF(AND('Submission Template'!Y49="yes",'Submission Template'!BW49&lt;&gt;""),IF(AND('Submission Template'!$P$15="yes",AF55&gt;1),ROUND(AVERAGE(CP$41:CP55),2),ROUND(AVERAGE(CP$40:CP55),2)),""),"")</f>
        <v/>
      </c>
      <c r="AI55" s="260" t="str">
        <f>IF('Submission Template'!$BA$34=1,IF($BL55&gt;1,IF(AND('Submission Template'!Y49&lt;&gt;"no",'Submission Template'!BW49&lt;&gt;""), IF(AND('Submission Template'!$P$15="yes",$AF55&gt;1), STDEV(CP$41:CP55),STDEV(CP$40:CP55)),""),""),"")</f>
        <v/>
      </c>
      <c r="AJ55" s="260" t="str">
        <f>IF('Submission Template'!$BA$34=1,IF('Submission Template'!BW49&lt;&gt;"",AK54,""),"")</f>
        <v/>
      </c>
      <c r="AK55" s="260" t="str">
        <f>IF(AND('Submission Template'!$BA$34=1,'Submission Template'!$C49&lt;&gt;""),IF(OR($BL55=1,$BL55=0),0,IF('Submission Template'!$C49="initial",$AK54,IF('Submission Template'!Y49="yes",MAX(($AJ55+'Submission Template'!BW49-('Submission Template'!U$26+0.25*$AI55)),0),$AK54))),"")</f>
        <v/>
      </c>
      <c r="AL55" s="260" t="str">
        <f t="shared" si="9"/>
        <v/>
      </c>
      <c r="AM55" s="255" t="str">
        <f t="shared" si="10"/>
        <v/>
      </c>
      <c r="AN55" s="255" t="str">
        <f t="shared" si="11"/>
        <v/>
      </c>
      <c r="AO55" s="256" t="str">
        <f>IF(AK55&lt;&gt;"",IF($CJ55=1,IF(AND(AN55&lt;&gt;1,AM55=1,AH55&lt;='Submission Template'!U$26),1,0),AO54),"")</f>
        <v/>
      </c>
      <c r="AP55" s="257" t="str">
        <f>IF('Submission Template'!$BB$34=1,$CE55,"")</f>
        <v/>
      </c>
      <c r="AQ55" s="258" t="str">
        <f t="shared" si="4"/>
        <v/>
      </c>
      <c r="AR55" s="261" t="str">
        <f>IF('Submission Template'!$BB$34=1,IF(AND('Submission Template'!AD49="yes",'Submission Template'!BX49&lt;&gt;""),ROUND(AVERAGE(CQ$40:CQ55),2),""),"")</f>
        <v/>
      </c>
      <c r="AS55" s="261" t="str">
        <f>IF('Submission Template'!$BB$34=1,IF($BM55&gt;1,IF(AND('Submission Template'!AD49&lt;&gt;"no",'Submission Template'!BX49&lt;&gt;""), IF(AND('Submission Template'!$P$15="yes",$AP55&gt;1), STDEV(CQ$41:CQ55),STDEV(CQ$40:CQ55)),""),""),"")</f>
        <v/>
      </c>
      <c r="AT55" s="261" t="str">
        <f>IF('Submission Template'!$BB$34=1,IF('Submission Template'!BX49&lt;&gt;"",AU54,""),"")</f>
        <v/>
      </c>
      <c r="AU55" s="261" t="str">
        <f>IF(AND('Submission Template'!$BB$34=1,'Submission Template'!$C49&lt;&gt;""),IF(OR($BM55=1,$BM55=0),0,IF('Submission Template'!$C49="initial",$AU54,IF('Submission Template'!AD49="yes",MAX(($AT55+'Submission Template'!BX49-('Submission Template'!Z$26+0.25*$AS55)),0),$AU54))),"")</f>
        <v/>
      </c>
      <c r="AV55" s="261" t="str">
        <f t="shared" si="12"/>
        <v/>
      </c>
      <c r="AW55" s="255" t="str">
        <f t="shared" si="13"/>
        <v/>
      </c>
      <c r="AX55" s="255" t="str">
        <f t="shared" si="14"/>
        <v/>
      </c>
      <c r="AY55" s="256" t="str">
        <f>IF(AU55&lt;&gt;"",IF($CK55=1,IF(AND(AX55&lt;&gt;1,AW55=1,AR55&lt;='Submission Template'!Z$26),1,0),AY54),"")</f>
        <v/>
      </c>
      <c r="AZ55" s="246"/>
      <c r="BA55" s="262" t="str">
        <f>IF(AND(OR('Submission Template'!BK49="yes",'Submission Template'!O49="yes"),'Submission Template'!AG49="yes"),"Test cannot be invalid AND included in CumSum",IF(OR(AND($Q55&gt;$R55,$N55&lt;&gt;""),AND($G55&gt;H55,$D55&lt;&gt;"")),"Warning:  CumSum statistic exceeds the Action Limit.",""))</f>
        <v/>
      </c>
      <c r="BB55" s="244"/>
      <c r="BC55" s="244"/>
      <c r="BD55" s="244"/>
      <c r="BE55" s="245"/>
      <c r="BF55" s="141"/>
      <c r="BG55" s="5"/>
      <c r="BH55" s="5"/>
      <c r="BI55" s="167" t="str">
        <f t="shared" si="21"/>
        <v/>
      </c>
      <c r="BJ55" s="211" t="str">
        <f t="shared" si="22"/>
        <v/>
      </c>
      <c r="BK55" s="167" t="str">
        <f t="shared" si="24"/>
        <v/>
      </c>
      <c r="BL55" s="211" t="str">
        <f t="shared" si="25"/>
        <v/>
      </c>
      <c r="BM55" s="168" t="str">
        <f t="shared" si="26"/>
        <v/>
      </c>
      <c r="BN55" s="20"/>
      <c r="BO55" s="307">
        <f>IF(AND('Submission Template'!BW49&lt;&gt;"",'Submission Template'!BX49&lt;&gt;"",'Submission Template'!V$26&lt;&gt;"",'Submission Template'!Y49&lt;&gt;"",'Submission Template'!AD49&lt;&gt;"",$BK$31="yes"),1,0)</f>
        <v>0</v>
      </c>
      <c r="BP55" s="193">
        <f>IF(AND('Submission Template'!BU49&lt;&gt;"",'Submission Template'!K$26&lt;&gt;"",'Submission Template'!O49&lt;&gt;""),1,0)</f>
        <v>0</v>
      </c>
      <c r="BQ55" s="193">
        <f>IF(AND('Submission Template'!BV49&lt;&gt;"",'Submission Template'!P$26&lt;&gt;"",'Submission Template'!T49&lt;&gt;""),1,0)</f>
        <v>0</v>
      </c>
      <c r="BR55" s="193">
        <f>IF(AND('Submission Template'!BW49&lt;&gt;"",'Submission Template'!U$26&lt;&gt;"",'Submission Template'!Y49&lt;&gt;""),1,0)</f>
        <v>0</v>
      </c>
      <c r="BS55" s="194">
        <f>IF(AND('Submission Template'!BX49&lt;&gt;"",'Submission Template'!Z$26&lt;&gt;"",'Submission Template'!AD49&lt;&gt;""),1,0)</f>
        <v>0</v>
      </c>
      <c r="BT55" s="22"/>
      <c r="BU55" s="199" t="str">
        <f t="shared" si="15"/>
        <v/>
      </c>
      <c r="BV55" s="192" t="str">
        <f t="shared" si="16"/>
        <v/>
      </c>
      <c r="BW55" s="192" t="str">
        <f t="shared" si="17"/>
        <v/>
      </c>
      <c r="BX55" s="193" t="str">
        <f t="shared" si="18"/>
        <v/>
      </c>
      <c r="BY55" s="194" t="str">
        <f t="shared" si="19"/>
        <v/>
      </c>
      <c r="BZ55" s="22"/>
      <c r="CA55" s="192" t="str">
        <f>IF(AND($BK$31="Yes",'Submission Template'!$C49&lt;&gt;""),IF(AND('Submission Template'!BW49&lt;&gt;"",'Submission Template'!BX49&lt;&gt;""),IF(AND('Submission Template'!Y49="yes",'Submission Template'!AD49="yes"),CA54+1,CA54),CA54),"")</f>
        <v/>
      </c>
      <c r="CB55" s="193" t="str">
        <f>IF('Submission Template'!$C49&lt;&gt;"",IF('Submission Template'!BU49&lt;&gt;"",IF('Submission Template'!O49="yes",CB54+1,CB54),CB54),"")</f>
        <v/>
      </c>
      <c r="CC55" s="193" t="str">
        <f>IF('Submission Template'!$C49&lt;&gt;"",IF('Submission Template'!BV49&lt;&gt;"",IF('Submission Template'!T49="yes",CC54+1,CC54),CC54),"")</f>
        <v/>
      </c>
      <c r="CD55" s="193" t="str">
        <f>IF('Submission Template'!$C49&lt;&gt;"",IF('Submission Template'!BW49&lt;&gt;"",IF('Submission Template'!Y49="yes",CD54+1,CD54),CD54),"")</f>
        <v/>
      </c>
      <c r="CE55" s="194" t="str">
        <f>IF('Submission Template'!$C49&lt;&gt;"",IF('Submission Template'!BX49&lt;&gt;"",IF('Submission Template'!AD49="yes",CE54+1,CE54),CE54),"")</f>
        <v/>
      </c>
      <c r="CF55" s="22"/>
      <c r="CG55" s="192" t="str">
        <f>IF(AND($BK$31="Yes",'Submission Template'!BW49&lt;&gt;"",'Submission Template'!BX49&lt;&gt;""),IF(AND('Submission Template'!Y49="yes",'Submission Template'!AD49="yes"),1,0),"")</f>
        <v/>
      </c>
      <c r="CH55" s="193" t="str">
        <f>IF('Submission Template'!BU49&lt;&gt;"",IF('Submission Template'!O49="yes",1,0),"")</f>
        <v/>
      </c>
      <c r="CI55" s="193" t="str">
        <f>IF('Submission Template'!BV49&lt;&gt;"",IF('Submission Template'!T49="yes",1,0),"")</f>
        <v/>
      </c>
      <c r="CJ55" s="193" t="str">
        <f>IF('Submission Template'!BW49&lt;&gt;"",IF('Submission Template'!Y49="yes",1,0),"")</f>
        <v/>
      </c>
      <c r="CK55" s="194" t="str">
        <f>IF('Submission Template'!BX49&lt;&gt;"",IF('Submission Template'!AD49="yes",1,0),"")</f>
        <v/>
      </c>
      <c r="CL55" s="22"/>
      <c r="CM55" s="192" t="str">
        <f>IF(AND($BK$31="Yes",'Submission Template'!Y49="yes",'Submission Template'!AD49="yes",'Submission Template'!BW49&lt;&gt;"",'Submission Template'!BX49&lt;&gt;""),'Submission Template'!BW49+'Submission Template'!BX49,"")</f>
        <v/>
      </c>
      <c r="CN55" s="193" t="str">
        <f>IF(AND('Submission Template'!O49="yes",'Submission Template'!BU49&lt;&gt;""),'Submission Template'!BU49,"")</f>
        <v/>
      </c>
      <c r="CO55" s="193" t="str">
        <f>IF(AND('Submission Template'!T49="yes",'Submission Template'!BV49&lt;&gt;""),'Submission Template'!BV49,"")</f>
        <v/>
      </c>
      <c r="CP55" s="193" t="str">
        <f>IF(AND('Submission Template'!Y49="yes",'Submission Template'!BW49&lt;&gt;""),'Submission Template'!BW49,"")</f>
        <v/>
      </c>
      <c r="CQ55" s="194" t="str">
        <f>IF(AND('Submission Template'!AD49="yes",'Submission Template'!BX49&lt;&gt;""),'Submission Template'!BX49,"")</f>
        <v/>
      </c>
      <c r="CR55" s="22"/>
      <c r="CS55" s="22"/>
      <c r="CT55" s="22">
        <f t="shared" si="23"/>
        <v>15</v>
      </c>
      <c r="CU55" s="24">
        <v>1.76</v>
      </c>
      <c r="CV55" s="22"/>
      <c r="CW55" s="35" t="str">
        <f>IF('Submission Template'!$BA$36=1,IF(AND('Submission Template'!Y49="yes",'Submission Template'!AD49="yes",$BI55&gt;1,'Submission Template'!BW49&lt;&gt;"",'Submission Template'!BX49&lt;&gt;""),IF($D55&lt;&gt;'Submission Template'!V$29,ROUND((($BU55*$E55)/($D55-'Submission Template'!V$29))^2+1,1),31),""),"")</f>
        <v/>
      </c>
      <c r="CX55" s="35" t="str">
        <f>IF('Submission Template'!$BB$36=1,IF(AND('Submission Template'!O49="yes",$BJ55&gt;1,'Submission Template'!BU49&lt;&gt;""),IF($N55&lt;&gt;'Submission Template'!K$26,ROUND((($BV55*$O55)/($N55-'Submission Template'!K$26))^2+1,1),31),""),"")</f>
        <v/>
      </c>
      <c r="CY55" s="35" t="str">
        <f>IF('Submission Template'!$BC$34=1,IF(AND('Submission Template'!T49="yes",$BK55&gt;1,'Submission Template'!BV49&lt;&gt;""),IF($X55&lt;&gt;'Submission Template'!P$26,ROUND((($BW55*$Y55)/($X55-'Submission Template'!P$26))^2+1,1),31),""),"")</f>
        <v/>
      </c>
      <c r="CZ55" s="35" t="str">
        <f>IF('Submission Template'!$BA$34=1,IF(AND('Submission Template'!Y49="yes",$BL55&gt;1,'Submission Template'!BW49&lt;&gt;""),IF($AH55&lt;&gt;'Submission Template'!U$26,ROUND((($BX55*$AI55)/($AH55-'Submission Template'!U$26))^2+1,1),31),""),"")</f>
        <v/>
      </c>
      <c r="DA55" s="35" t="str">
        <f>IF('Submission Template'!$BB$34=1,IF(AND('Submission Template'!AD49="yes",$BM55&gt;1,'Submission Template'!BX49&lt;&gt;""),IF($AR55&lt;&gt;'Submission Template'!Z$26,ROUND((($BY55*$AS55)/($AR55-'Submission Template'!Z$26))^2+1,1),31),""),"")</f>
        <v/>
      </c>
      <c r="DB55" s="48">
        <f t="shared" si="20"/>
        <v>5</v>
      </c>
      <c r="DC55" s="5"/>
      <c r="DD55" s="5"/>
      <c r="DE55" s="5"/>
      <c r="DF55" s="175">
        <f>IF(AND('Submission Template'!C49="final",'Submission Template'!AG49="yes"),1,0)</f>
        <v>0</v>
      </c>
      <c r="DG55" s="175" t="str">
        <f>IF(AND('Submission Template'!$C49="final",'Submission Template'!$Y49="yes",'Submission Template'!$AD49="yes",'Submission Template'!$AG49&lt;&gt;"yes"),$D55,$DG54)</f>
        <v/>
      </c>
      <c r="DH55" s="175" t="str">
        <f>IF(AND('Submission Template'!$C49="final",'Submission Template'!$Y49="yes",'Submission Template'!$AD49="yes",'Submission Template'!$AG49&lt;&gt;"yes"),$C55,$DH54)</f>
        <v/>
      </c>
      <c r="DI55" s="175" t="str">
        <f>IF(AND('Submission Template'!$C49="final",'Submission Template'!$O49="yes",'Submission Template'!$AG49&lt;&gt;"yes"),$N55,$DI54)</f>
        <v/>
      </c>
      <c r="DJ55" s="175" t="str">
        <f>IF(AND('Submission Template'!$C49="final",'Submission Template'!$O49="yes",'Submission Template'!$AG49&lt;&gt;"yes"),$M55,$DJ54)</f>
        <v/>
      </c>
      <c r="DK55" s="167" t="str">
        <f>IF(AND('Submission Template'!$C49="final",'Submission Template'!$T49="yes",'Submission Template'!$AG49&lt;&gt;"yes"),$X55,$DK54)</f>
        <v/>
      </c>
      <c r="DL55" s="168" t="str">
        <f>IF(AND('Submission Template'!$C49="final",'Submission Template'!$T49="yes",'Submission Template'!$AG49&lt;&gt;"yes"),$W55,$DL54)</f>
        <v/>
      </c>
      <c r="DM55" s="167" t="str">
        <f>IF(AND('Submission Template'!$C49="final",'Submission Template'!$Y49="yes",'Submission Template'!$AG49&lt;&gt;"yes"),$AH55,$DM54)</f>
        <v/>
      </c>
      <c r="DN55" s="211" t="str">
        <f>IF(AND('Submission Template'!$C49="final",'Submission Template'!$Y49="yes",'Submission Template'!$AG49&lt;&gt;"yes"),$AG55,$DN54)</f>
        <v/>
      </c>
      <c r="DO55" s="220" t="str">
        <f>IF(AND('Submission Template'!$C49="final",'Submission Template'!$AD49="yes",'Submission Template'!$AG49&lt;&gt;"yes"),$AR55,$DO54)</f>
        <v/>
      </c>
      <c r="DP55" s="221" t="str">
        <f>IF(AND('Submission Template'!$C49="final",'Submission Template'!$AD49="yes",'Submission Template'!$AG49&lt;&gt;"yes"),$AQ55,$DP54)</f>
        <v/>
      </c>
      <c r="DZ55" s="5"/>
      <c r="EA55" s="5"/>
    </row>
    <row r="56" spans="1:131" ht="15" x14ac:dyDescent="0.25">
      <c r="A56" s="9"/>
      <c r="B56" s="251" t="str">
        <f>IF('Submission Template'!$BA$36=1,$CA56,"")</f>
        <v/>
      </c>
      <c r="C56" s="252" t="str">
        <f t="shared" si="0"/>
        <v/>
      </c>
      <c r="D56" s="253" t="str">
        <f>IF('Submission Template'!$BA$36=1,IF(AND('Submission Template'!Y50="yes",'Submission Template'!AD50="yes",'Submission Template'!BW50&lt;&gt;"",'Submission Template'!BX50&lt;&gt;""),IF(AND('Submission Template'!$P$15="yes",$B56&gt;1),ROUND(AVERAGE(CM$41:CM56),2),ROUND(AVERAGE(CM$40:CM56),2)),""),"")</f>
        <v/>
      </c>
      <c r="E56" s="264" t="str">
        <f>IF('Submission Template'!$BA$36=1,IF($BI56&gt;1,IF(AND('Submission Template'!Y50&lt;&gt;"no",'Submission Template'!AD50&lt;&gt;"no",'Submission Template'!BW50&lt;&gt;"",'Submission Template'!BX50&lt;&gt;""), IF(AND('Submission Template'!$P$15="yes",$B56&gt;1), STDEV(CM$41:CM56),STDEV(CM$40:CM56)),""),""),"")</f>
        <v/>
      </c>
      <c r="F56" s="253" t="str">
        <f>IF('Submission Template'!$BA$36=1,IF(AND('Submission Template'!BW50&lt;&gt;"",'Submission Template'!BX50&lt;&gt;""),G55,""),"")</f>
        <v/>
      </c>
      <c r="G56" s="253" t="str">
        <f>IF(AND('Submission Template'!$BA$36=1,'Submission Template'!$C50&lt;&gt;""),IF(OR($BI56=1,$BI56=0),0,IF('Submission Template'!$C50="initial",$G55,IF(AND('Submission Template'!Y50="yes",'Submission Template'!AD50="yes"),MAX(($F56+CM56-('Submission Template'!$V$26+0.25*$E56)),0),$G55))),"")</f>
        <v/>
      </c>
      <c r="H56" s="253" t="str">
        <f t="shared" si="27"/>
        <v/>
      </c>
      <c r="I56" s="255" t="str">
        <f t="shared" si="28"/>
        <v/>
      </c>
      <c r="J56" s="255" t="str">
        <f t="shared" si="29"/>
        <v/>
      </c>
      <c r="K56" s="256" t="str">
        <f>IF(G56&lt;&gt;"",IF($CG56=1,IF(AND(J56&lt;&gt;1,I56=1,D56&lt;='Submission Template'!$V$26),1,0),K55),"")</f>
        <v/>
      </c>
      <c r="L56" s="251" t="str">
        <f>IF('Submission Template'!$BB$36=1,$CB56,"")</f>
        <v/>
      </c>
      <c r="M56" s="252" t="str">
        <f t="shared" si="1"/>
        <v/>
      </c>
      <c r="N56" s="253" t="str">
        <f>IF('Submission Template'!$BB$36=1,IF(AND('Submission Template'!O50="yes",'Submission Template'!BU50&lt;&gt;""),IF(AND('Submission Template'!$P$15="yes",$L56&gt;1),ROUND(AVERAGE(CN$41:CN56),2),ROUND(AVERAGE(CN$40:CN56),2)),""),"")</f>
        <v/>
      </c>
      <c r="O56" s="253" t="str">
        <f>IF('Submission Template'!$BB$36=1,IF($BJ56&gt;1,IF(AND('Submission Template'!O50&lt;&gt;"no",'Submission Template'!BU50&lt;&gt;""),IF(AND('Submission Template'!$P$15="yes",$L56&gt;1),STDEV(CN$41:CN56),STDEV(CN$40:CN56)),""),""),"")</f>
        <v/>
      </c>
      <c r="P56" s="253" t="str">
        <f>IF('Submission Template'!$BB$36=1,IF('Submission Template'!BU50&lt;&gt;"",Q55,""),"")</f>
        <v/>
      </c>
      <c r="Q56" s="253" t="str">
        <f>IF(AND('Submission Template'!$BB$36=1,'Submission Template'!$C50&lt;&gt;""),IF(OR($BJ56=1,$BJ56=0),0,IF('Submission Template'!$C50="initial",$Q55,IF('Submission Template'!O50="yes",MAX(($P56+'Submission Template'!BU50-('Submission Template'!K$26+0.25*$O56)),0),$Q55))),"")</f>
        <v/>
      </c>
      <c r="R56" s="253" t="str">
        <f t="shared" si="30"/>
        <v/>
      </c>
      <c r="S56" s="255" t="str">
        <f t="shared" si="31"/>
        <v/>
      </c>
      <c r="T56" s="255" t="str">
        <f t="shared" si="32"/>
        <v/>
      </c>
      <c r="U56" s="256" t="str">
        <f>IF(Q56&lt;&gt;"",IF($CH56=1,IF(AND(T56&lt;&gt;1,S56=1,N56&lt;='Submission Template'!K$26),1,0),U55),"")</f>
        <v/>
      </c>
      <c r="V56" s="257" t="str">
        <f>IF('Submission Template'!$BC$34=1,$CC56,"")</f>
        <v/>
      </c>
      <c r="W56" s="258" t="str">
        <f t="shared" si="2"/>
        <v/>
      </c>
      <c r="X56" s="259" t="str">
        <f>IF('Submission Template'!$BC$34=1,IF(AND('Submission Template'!T50="yes",'Submission Template'!BV50&lt;&gt;""),IF(AND('Submission Template'!$P$15="yes",$V56&gt;1),ROUND(AVERAGE(CO$41:CO56),2),ROUND(AVERAGE(CO$40:CO56),2)),""),"")</f>
        <v/>
      </c>
      <c r="Y56" s="259" t="str">
        <f>IF('Submission Template'!$BC$34=1,IF($BK56&gt;1,IF(AND('Submission Template'!T50&lt;&gt;"no",'Submission Template'!BV50&lt;&gt;""), IF(AND('Submission Template'!$P$15="yes",$V56&gt;1), STDEV(CO$41:CO56),STDEV(CO$40:CO56)),""),""),"")</f>
        <v/>
      </c>
      <c r="Z56" s="259" t="str">
        <f>IF('Submission Template'!$BC$34=1,IF('Submission Template'!BV50&lt;&gt;"",AA55,""),"")</f>
        <v/>
      </c>
      <c r="AA56" s="259" t="str">
        <f>IF(AND('Submission Template'!$BC$34=1,'Submission Template'!$C50&lt;&gt;""),IF(OR($BK56=1,$BK56=0),0,IF('Submission Template'!$C50="initial",$AA55,IF('Submission Template'!T50="yes",MAX(($Z56+'Submission Template'!BV50-('Submission Template'!P$26+0.25*$Y56)),0),$AA55))),"")</f>
        <v/>
      </c>
      <c r="AB56" s="259" t="str">
        <f t="shared" si="6"/>
        <v/>
      </c>
      <c r="AC56" s="255" t="str">
        <f t="shared" si="7"/>
        <v/>
      </c>
      <c r="AD56" s="255" t="str">
        <f t="shared" si="8"/>
        <v/>
      </c>
      <c r="AE56" s="256" t="str">
        <f>IF(AA56&lt;&gt;"",IF($CI56=1,IF(AND(AD56&lt;&gt;1,AC56=1,X56&lt;='Submission Template'!P$26),1,0),AE55),"")</f>
        <v/>
      </c>
      <c r="AF56" s="257" t="str">
        <f>IF('Submission Template'!$BA$34=1,$CD56,"")</f>
        <v/>
      </c>
      <c r="AG56" s="258" t="str">
        <f t="shared" si="3"/>
        <v/>
      </c>
      <c r="AH56" s="260" t="str">
        <f>IF('Submission Template'!$BA$34=1,IF(AND('Submission Template'!Y50="yes",'Submission Template'!BW50&lt;&gt;""),IF(AND('Submission Template'!$P$15="yes",AF56&gt;1),ROUND(AVERAGE(CP$41:CP56),2),ROUND(AVERAGE(CP$40:CP56),2)),""),"")</f>
        <v/>
      </c>
      <c r="AI56" s="260" t="str">
        <f>IF('Submission Template'!$BA$34=1,IF($BL56&gt;1,IF(AND('Submission Template'!Y50&lt;&gt;"no",'Submission Template'!BW50&lt;&gt;""), IF(AND('Submission Template'!$P$15="yes",$AF56&gt;1), STDEV(CP$41:CP56),STDEV(CP$40:CP56)),""),""),"")</f>
        <v/>
      </c>
      <c r="AJ56" s="260" t="str">
        <f>IF('Submission Template'!$BA$34=1,IF('Submission Template'!BW50&lt;&gt;"",AK55,""),"")</f>
        <v/>
      </c>
      <c r="AK56" s="260" t="str">
        <f>IF(AND('Submission Template'!$BA$34=1,'Submission Template'!$C50&lt;&gt;""),IF(OR($BL56=1,$BL56=0),0,IF('Submission Template'!$C50="initial",$AK55,IF('Submission Template'!Y50="yes",MAX(($AJ56+'Submission Template'!BW50-('Submission Template'!U$26+0.25*$AI56)),0),$AK55))),"")</f>
        <v/>
      </c>
      <c r="AL56" s="260" t="str">
        <f t="shared" si="9"/>
        <v/>
      </c>
      <c r="AM56" s="255" t="str">
        <f t="shared" si="10"/>
        <v/>
      </c>
      <c r="AN56" s="255" t="str">
        <f t="shared" si="11"/>
        <v/>
      </c>
      <c r="AO56" s="256" t="str">
        <f>IF(AK56&lt;&gt;"",IF($CJ56=1,IF(AND(AN56&lt;&gt;1,AM56=1,AH56&lt;='Submission Template'!U$26),1,0),AO55),"")</f>
        <v/>
      </c>
      <c r="AP56" s="257" t="str">
        <f>IF('Submission Template'!$BB$34=1,$CE56,"")</f>
        <v/>
      </c>
      <c r="AQ56" s="258" t="str">
        <f t="shared" si="4"/>
        <v/>
      </c>
      <c r="AR56" s="261" t="str">
        <f>IF('Submission Template'!$BB$34=1,IF(AND('Submission Template'!AD50="yes",'Submission Template'!BX50&lt;&gt;""),ROUND(AVERAGE(CQ$40:CQ56),2),""),"")</f>
        <v/>
      </c>
      <c r="AS56" s="261" t="str">
        <f>IF('Submission Template'!$BB$34=1,IF($BM56&gt;1,IF(AND('Submission Template'!AD50&lt;&gt;"no",'Submission Template'!BX50&lt;&gt;""), IF(AND('Submission Template'!$P$15="yes",$AP56&gt;1), STDEV(CQ$41:CQ56),STDEV(CQ$40:CQ56)),""),""),"")</f>
        <v/>
      </c>
      <c r="AT56" s="261" t="str">
        <f>IF('Submission Template'!$BB$34=1,IF('Submission Template'!BX50&lt;&gt;"",AU55,""),"")</f>
        <v/>
      </c>
      <c r="AU56" s="261" t="str">
        <f>IF(AND('Submission Template'!$BB$34=1,'Submission Template'!$C50&lt;&gt;""),IF(OR($BM56=1,$BM56=0),0,IF('Submission Template'!$C50="initial",$AU55,IF('Submission Template'!AD50="yes",MAX(($AT56+'Submission Template'!BX50-('Submission Template'!Z$26+0.25*$AS56)),0),$AU55))),"")</f>
        <v/>
      </c>
      <c r="AV56" s="261" t="str">
        <f t="shared" si="12"/>
        <v/>
      </c>
      <c r="AW56" s="255" t="str">
        <f t="shared" si="13"/>
        <v/>
      </c>
      <c r="AX56" s="255" t="str">
        <f t="shared" si="14"/>
        <v/>
      </c>
      <c r="AY56" s="256" t="str">
        <f>IF(AU56&lt;&gt;"",IF($CK56=1,IF(AND(AX56&lt;&gt;1,AW56=1,AR56&lt;='Submission Template'!Z$26),1,0),AY55),"")</f>
        <v/>
      </c>
      <c r="AZ56" s="246"/>
      <c r="BA56" s="262" t="str">
        <f>IF(AND(OR('Submission Template'!BK50="yes",'Submission Template'!O50="yes"),'Submission Template'!AG50="yes"),"Test cannot be invalid AND included in CumSum",IF(OR(AND($Q56&gt;$R56,$N56&lt;&gt;""),AND($G56&gt;H56,$D56&lt;&gt;"")),"Warning:  CumSum statistic exceeds the Action Limit.",""))</f>
        <v/>
      </c>
      <c r="BB56" s="244"/>
      <c r="BC56" s="244"/>
      <c r="BD56" s="244"/>
      <c r="BE56" s="245"/>
      <c r="BF56" s="141"/>
      <c r="BG56" s="5"/>
      <c r="BH56" s="5"/>
      <c r="BI56" s="167" t="str">
        <f t="shared" si="21"/>
        <v/>
      </c>
      <c r="BJ56" s="211" t="str">
        <f t="shared" si="22"/>
        <v/>
      </c>
      <c r="BK56" s="167" t="str">
        <f t="shared" si="24"/>
        <v/>
      </c>
      <c r="BL56" s="211" t="str">
        <f t="shared" si="25"/>
        <v/>
      </c>
      <c r="BM56" s="168" t="str">
        <f t="shared" si="26"/>
        <v/>
      </c>
      <c r="BN56" s="20"/>
      <c r="BO56" s="307">
        <f>IF(AND('Submission Template'!BW50&lt;&gt;"",'Submission Template'!BX50&lt;&gt;"",'Submission Template'!V$26&lt;&gt;"",'Submission Template'!Y50&lt;&gt;"",'Submission Template'!AD50&lt;&gt;"",$BK$31="yes"),1,0)</f>
        <v>0</v>
      </c>
      <c r="BP56" s="193">
        <f>IF(AND('Submission Template'!BU50&lt;&gt;"",'Submission Template'!K$26&lt;&gt;"",'Submission Template'!O50&lt;&gt;""),1,0)</f>
        <v>0</v>
      </c>
      <c r="BQ56" s="193">
        <f>IF(AND('Submission Template'!BV50&lt;&gt;"",'Submission Template'!P$26&lt;&gt;"",'Submission Template'!T50&lt;&gt;""),1,0)</f>
        <v>0</v>
      </c>
      <c r="BR56" s="193">
        <f>IF(AND('Submission Template'!BW50&lt;&gt;"",'Submission Template'!U$26&lt;&gt;"",'Submission Template'!Y50&lt;&gt;""),1,0)</f>
        <v>0</v>
      </c>
      <c r="BS56" s="194">
        <f>IF(AND('Submission Template'!BX50&lt;&gt;"",'Submission Template'!Z$26&lt;&gt;"",'Submission Template'!AD50&lt;&gt;""),1,0)</f>
        <v>0</v>
      </c>
      <c r="BT56" s="22"/>
      <c r="BU56" s="199" t="str">
        <f t="shared" si="15"/>
        <v/>
      </c>
      <c r="BV56" s="192" t="str">
        <f t="shared" si="16"/>
        <v/>
      </c>
      <c r="BW56" s="192" t="str">
        <f t="shared" si="17"/>
        <v/>
      </c>
      <c r="BX56" s="193" t="str">
        <f t="shared" si="18"/>
        <v/>
      </c>
      <c r="BY56" s="194" t="str">
        <f t="shared" si="19"/>
        <v/>
      </c>
      <c r="BZ56" s="22"/>
      <c r="CA56" s="192" t="str">
        <f>IF(AND($BK$31="Yes",'Submission Template'!$C50&lt;&gt;""),IF(AND('Submission Template'!BW50&lt;&gt;"",'Submission Template'!BX50&lt;&gt;""),IF(AND('Submission Template'!Y50="yes",'Submission Template'!AD50="yes"),CA55+1,CA55),CA55),"")</f>
        <v/>
      </c>
      <c r="CB56" s="193" t="str">
        <f>IF('Submission Template'!$C50&lt;&gt;"",IF('Submission Template'!BU50&lt;&gt;"",IF('Submission Template'!O50="yes",CB55+1,CB55),CB55),"")</f>
        <v/>
      </c>
      <c r="CC56" s="193" t="str">
        <f>IF('Submission Template'!$C50&lt;&gt;"",IF('Submission Template'!BV50&lt;&gt;"",IF('Submission Template'!T50="yes",CC55+1,CC55),CC55),"")</f>
        <v/>
      </c>
      <c r="CD56" s="193" t="str">
        <f>IF('Submission Template'!$C50&lt;&gt;"",IF('Submission Template'!BW50&lt;&gt;"",IF('Submission Template'!Y50="yes",CD55+1,CD55),CD55),"")</f>
        <v/>
      </c>
      <c r="CE56" s="194" t="str">
        <f>IF('Submission Template'!$C50&lt;&gt;"",IF('Submission Template'!BX50&lt;&gt;"",IF('Submission Template'!AD50="yes",CE55+1,CE55),CE55),"")</f>
        <v/>
      </c>
      <c r="CF56" s="22"/>
      <c r="CG56" s="192" t="str">
        <f>IF(AND($BK$31="Yes",'Submission Template'!BW50&lt;&gt;"",'Submission Template'!BX50&lt;&gt;""),IF(AND('Submission Template'!Y50="yes",'Submission Template'!AD50="yes"),1,0),"")</f>
        <v/>
      </c>
      <c r="CH56" s="193" t="str">
        <f>IF('Submission Template'!BU50&lt;&gt;"",IF('Submission Template'!O50="yes",1,0),"")</f>
        <v/>
      </c>
      <c r="CI56" s="193" t="str">
        <f>IF('Submission Template'!BV50&lt;&gt;"",IF('Submission Template'!T50="yes",1,0),"")</f>
        <v/>
      </c>
      <c r="CJ56" s="193" t="str">
        <f>IF('Submission Template'!BW50&lt;&gt;"",IF('Submission Template'!Y50="yes",1,0),"")</f>
        <v/>
      </c>
      <c r="CK56" s="194" t="str">
        <f>IF('Submission Template'!BX50&lt;&gt;"",IF('Submission Template'!AD50="yes",1,0),"")</f>
        <v/>
      </c>
      <c r="CL56" s="22"/>
      <c r="CM56" s="192" t="str">
        <f>IF(AND($BK$31="Yes",'Submission Template'!Y50="yes",'Submission Template'!AD50="yes",'Submission Template'!BW50&lt;&gt;"",'Submission Template'!BX50&lt;&gt;""),'Submission Template'!BW50+'Submission Template'!BX50,"")</f>
        <v/>
      </c>
      <c r="CN56" s="193" t="str">
        <f>IF(AND('Submission Template'!O50="yes",'Submission Template'!BU50&lt;&gt;""),'Submission Template'!BU50,"")</f>
        <v/>
      </c>
      <c r="CO56" s="193" t="str">
        <f>IF(AND('Submission Template'!T50="yes",'Submission Template'!BV50&lt;&gt;""),'Submission Template'!BV50,"")</f>
        <v/>
      </c>
      <c r="CP56" s="193" t="str">
        <f>IF(AND('Submission Template'!Y50="yes",'Submission Template'!BW50&lt;&gt;""),'Submission Template'!BW50,"")</f>
        <v/>
      </c>
      <c r="CQ56" s="194" t="str">
        <f>IF(AND('Submission Template'!AD50="yes",'Submission Template'!BX50&lt;&gt;""),'Submission Template'!BX50,"")</f>
        <v/>
      </c>
      <c r="CR56" s="22"/>
      <c r="CS56" s="22"/>
      <c r="CT56" s="22">
        <f t="shared" si="23"/>
        <v>16</v>
      </c>
      <c r="CU56" s="24">
        <v>1.75</v>
      </c>
      <c r="CV56" s="22"/>
      <c r="CW56" s="35" t="str">
        <f>IF('Submission Template'!$BA$36=1,IF(AND('Submission Template'!Y50="yes",'Submission Template'!AD50="yes",$BI56&gt;1,'Submission Template'!BW50&lt;&gt;"",'Submission Template'!BX50&lt;&gt;""),IF($D56&lt;&gt;'Submission Template'!V$29,ROUND((($BU56*$E56)/($D56-'Submission Template'!V$29))^2+1,1),31),""),"")</f>
        <v/>
      </c>
      <c r="CX56" s="35" t="str">
        <f>IF('Submission Template'!$BB$36=1,IF(AND('Submission Template'!O50="yes",$BJ56&gt;1,'Submission Template'!BU50&lt;&gt;""),IF($N56&lt;&gt;'Submission Template'!K$26,ROUND((($BV56*$O56)/($N56-'Submission Template'!K$26))^2+1,1),31),""),"")</f>
        <v/>
      </c>
      <c r="CY56" s="35" t="str">
        <f>IF('Submission Template'!$BC$34=1,IF(AND('Submission Template'!T50="yes",$BK56&gt;1,'Submission Template'!BV50&lt;&gt;""),IF($X56&lt;&gt;'Submission Template'!P$26,ROUND((($BW56*$Y56)/($X56-'Submission Template'!P$26))^2+1,1),31),""),"")</f>
        <v/>
      </c>
      <c r="CZ56" s="35" t="str">
        <f>IF('Submission Template'!$BA$34=1,IF(AND('Submission Template'!Y50="yes",$BL56&gt;1,'Submission Template'!BW50&lt;&gt;""),IF($AH56&lt;&gt;'Submission Template'!U$26,ROUND((($BX56*$AI56)/($AH56-'Submission Template'!U$26))^2+1,1),31),""),"")</f>
        <v/>
      </c>
      <c r="DA56" s="35" t="str">
        <f>IF('Submission Template'!$BB$34=1,IF(AND('Submission Template'!AD50="yes",$BM56&gt;1,'Submission Template'!BX50&lt;&gt;""),IF($AR56&lt;&gt;'Submission Template'!Z$26,ROUND((($BY56*$AS56)/($AR56-'Submission Template'!Z$26))^2+1,1),31),""),"")</f>
        <v/>
      </c>
      <c r="DB56" s="48">
        <f t="shared" si="20"/>
        <v>5</v>
      </c>
      <c r="DC56" s="5"/>
      <c r="DD56" s="5"/>
      <c r="DE56" s="5"/>
      <c r="DF56" s="175">
        <f>IF(AND('Submission Template'!C50="final",'Submission Template'!AG50="yes"),1,0)</f>
        <v>0</v>
      </c>
      <c r="DG56" s="175" t="str">
        <f>IF(AND('Submission Template'!$C50="final",'Submission Template'!$Y50="yes",'Submission Template'!$AD50="yes",'Submission Template'!$AG50&lt;&gt;"yes"),$D56,$DG55)</f>
        <v/>
      </c>
      <c r="DH56" s="175" t="str">
        <f>IF(AND('Submission Template'!$C50="final",'Submission Template'!$Y50="yes",'Submission Template'!$AD50="yes",'Submission Template'!$AG50&lt;&gt;"yes"),$C56,$DH55)</f>
        <v/>
      </c>
      <c r="DI56" s="175" t="str">
        <f>IF(AND('Submission Template'!$C50="final",'Submission Template'!$O50="yes",'Submission Template'!$AG50&lt;&gt;"yes"),$N56,$DI55)</f>
        <v/>
      </c>
      <c r="DJ56" s="175" t="str">
        <f>IF(AND('Submission Template'!$C50="final",'Submission Template'!$O50="yes",'Submission Template'!$AG50&lt;&gt;"yes"),$M56,$DJ55)</f>
        <v/>
      </c>
      <c r="DK56" s="167" t="str">
        <f>IF(AND('Submission Template'!$C50="final",'Submission Template'!$T50="yes",'Submission Template'!$AG50&lt;&gt;"yes"),$X56,$DK55)</f>
        <v/>
      </c>
      <c r="DL56" s="168" t="str">
        <f>IF(AND('Submission Template'!$C50="final",'Submission Template'!$T50="yes",'Submission Template'!$AG50&lt;&gt;"yes"),$W56,$DL55)</f>
        <v/>
      </c>
      <c r="DM56" s="167" t="str">
        <f>IF(AND('Submission Template'!$C50="final",'Submission Template'!$Y50="yes",'Submission Template'!$AG50&lt;&gt;"yes"),$AH56,$DM55)</f>
        <v/>
      </c>
      <c r="DN56" s="211" t="str">
        <f>IF(AND('Submission Template'!$C50="final",'Submission Template'!$Y50="yes",'Submission Template'!$AG50&lt;&gt;"yes"),$AG56,$DN55)</f>
        <v/>
      </c>
      <c r="DO56" s="220" t="str">
        <f>IF(AND('Submission Template'!$C50="final",'Submission Template'!$AD50="yes",'Submission Template'!$AG50&lt;&gt;"yes"),$AR56,$DO55)</f>
        <v/>
      </c>
      <c r="DP56" s="221" t="str">
        <f>IF(AND('Submission Template'!$C50="final",'Submission Template'!$AD50="yes",'Submission Template'!$AG50&lt;&gt;"yes"),$AQ56,$DP55)</f>
        <v/>
      </c>
      <c r="DZ56" s="5"/>
      <c r="EA56" s="5"/>
    </row>
    <row r="57" spans="1:131" ht="15" x14ac:dyDescent="0.25">
      <c r="A57" s="9"/>
      <c r="B57" s="251" t="str">
        <f>IF('Submission Template'!$BA$36=1,$CA57,"")</f>
        <v/>
      </c>
      <c r="C57" s="252" t="str">
        <f t="shared" si="0"/>
        <v/>
      </c>
      <c r="D57" s="253" t="str">
        <f>IF('Submission Template'!$BA$36=1,IF(AND('Submission Template'!Y51="yes",'Submission Template'!AD51="yes",'Submission Template'!BW51&lt;&gt;"",'Submission Template'!BX51&lt;&gt;""),IF(AND('Submission Template'!$P$15="yes",$B57&gt;1),ROUND(AVERAGE(CM$41:CM57),2),ROUND(AVERAGE(CM$40:CM57),2)),""),"")</f>
        <v/>
      </c>
      <c r="E57" s="264" t="str">
        <f>IF('Submission Template'!$BA$36=1,IF($BI57&gt;1,IF(AND('Submission Template'!Y51&lt;&gt;"no",'Submission Template'!AD51&lt;&gt;"no",'Submission Template'!BW51&lt;&gt;"",'Submission Template'!BX51&lt;&gt;""), IF(AND('Submission Template'!$P$15="yes",$B57&gt;1), STDEV(CM$41:CM57),STDEV(CM$40:CM57)),""),""),"")</f>
        <v/>
      </c>
      <c r="F57" s="253" t="str">
        <f>IF('Submission Template'!$BA$36=1,IF(AND('Submission Template'!BW51&lt;&gt;"",'Submission Template'!BX51&lt;&gt;""),G56,""),"")</f>
        <v/>
      </c>
      <c r="G57" s="253" t="str">
        <f>IF(AND('Submission Template'!$BA$36=1,'Submission Template'!$C51&lt;&gt;""),IF(OR($BI57=1,$BI57=0),0,IF('Submission Template'!$C51="initial",$G56,IF(AND('Submission Template'!Y51="yes",'Submission Template'!AD51="yes"),MAX(($F57+CM57-('Submission Template'!$V$26+0.25*$E57)),0),$G56))),"")</f>
        <v/>
      </c>
      <c r="H57" s="253" t="str">
        <f t="shared" si="27"/>
        <v/>
      </c>
      <c r="I57" s="255" t="str">
        <f t="shared" si="28"/>
        <v/>
      </c>
      <c r="J57" s="255" t="str">
        <f t="shared" si="29"/>
        <v/>
      </c>
      <c r="K57" s="256" t="str">
        <f>IF(G57&lt;&gt;"",IF($CG57=1,IF(AND(J57&lt;&gt;1,I57=1,D57&lt;='Submission Template'!$V$26),1,0),K56),"")</f>
        <v/>
      </c>
      <c r="L57" s="251" t="str">
        <f>IF('Submission Template'!$BB$36=1,$CB57,"")</f>
        <v/>
      </c>
      <c r="M57" s="252" t="str">
        <f t="shared" si="1"/>
        <v/>
      </c>
      <c r="N57" s="253" t="str">
        <f>IF('Submission Template'!$BB$36=1,IF(AND('Submission Template'!O51="yes",'Submission Template'!BU51&lt;&gt;""),IF(AND('Submission Template'!$P$15="yes",$L57&gt;1),ROUND(AVERAGE(CN$41:CN57),2),ROUND(AVERAGE(CN$40:CN57),2)),""),"")</f>
        <v/>
      </c>
      <c r="O57" s="253" t="str">
        <f>IF('Submission Template'!$BB$36=1,IF($BJ57&gt;1,IF(AND('Submission Template'!O51&lt;&gt;"no",'Submission Template'!BU51&lt;&gt;""),IF(AND('Submission Template'!$P$15="yes",$L57&gt;1),STDEV(CN$41:CN57),STDEV(CN$40:CN57)),""),""),"")</f>
        <v/>
      </c>
      <c r="P57" s="253" t="str">
        <f>IF('Submission Template'!$BB$36=1,IF('Submission Template'!BU51&lt;&gt;"",Q56,""),"")</f>
        <v/>
      </c>
      <c r="Q57" s="253" t="str">
        <f>IF(AND('Submission Template'!$BB$36=1,'Submission Template'!$C51&lt;&gt;""),IF(OR($BJ57=1,$BJ57=0),0,IF('Submission Template'!$C51="initial",$Q56,IF('Submission Template'!O51="yes",MAX(($P57+'Submission Template'!BU51-('Submission Template'!K$26+0.25*$O57)),0),$Q56))),"")</f>
        <v/>
      </c>
      <c r="R57" s="253" t="str">
        <f t="shared" si="30"/>
        <v/>
      </c>
      <c r="S57" s="255" t="str">
        <f t="shared" si="31"/>
        <v/>
      </c>
      <c r="T57" s="255" t="str">
        <f t="shared" si="32"/>
        <v/>
      </c>
      <c r="U57" s="256" t="str">
        <f>IF(Q57&lt;&gt;"",IF($CH57=1,IF(AND(T57&lt;&gt;1,S57=1,N57&lt;='Submission Template'!K$26),1,0),U56),"")</f>
        <v/>
      </c>
      <c r="V57" s="257" t="str">
        <f>IF('Submission Template'!$BC$34=1,$CC57,"")</f>
        <v/>
      </c>
      <c r="W57" s="258" t="str">
        <f t="shared" si="2"/>
        <v/>
      </c>
      <c r="X57" s="259" t="str">
        <f>IF('Submission Template'!$BC$34=1,IF(AND('Submission Template'!T51="yes",'Submission Template'!BV51&lt;&gt;""),IF(AND('Submission Template'!$P$15="yes",$V57&gt;1),ROUND(AVERAGE(CO$41:CO57),2),ROUND(AVERAGE(CO$40:CO57),2)),""),"")</f>
        <v/>
      </c>
      <c r="Y57" s="259" t="str">
        <f>IF('Submission Template'!$BC$34=1,IF($BK57&gt;1,IF(AND('Submission Template'!T51&lt;&gt;"no",'Submission Template'!BV51&lt;&gt;""), IF(AND('Submission Template'!$P$15="yes",$V57&gt;1), STDEV(CO$41:CO57),STDEV(CO$40:CO57)),""),""),"")</f>
        <v/>
      </c>
      <c r="Z57" s="259" t="str">
        <f>IF('Submission Template'!$BC$34=1,IF('Submission Template'!BV51&lt;&gt;"",AA56,""),"")</f>
        <v/>
      </c>
      <c r="AA57" s="259" t="str">
        <f>IF(AND('Submission Template'!$BC$34=1,'Submission Template'!$C51&lt;&gt;""),IF(OR($BK57=1,$BK57=0),0,IF('Submission Template'!$C51="initial",$AA56,IF('Submission Template'!T51="yes",MAX(($Z57+'Submission Template'!BV51-('Submission Template'!P$26+0.25*$Y57)),0),$AA56))),"")</f>
        <v/>
      </c>
      <c r="AB57" s="259" t="str">
        <f t="shared" si="6"/>
        <v/>
      </c>
      <c r="AC57" s="255" t="str">
        <f t="shared" si="7"/>
        <v/>
      </c>
      <c r="AD57" s="255" t="str">
        <f t="shared" si="8"/>
        <v/>
      </c>
      <c r="AE57" s="256" t="str">
        <f>IF(AA57&lt;&gt;"",IF($CI57=1,IF(AND(AD57&lt;&gt;1,AC57=1,X57&lt;='Submission Template'!P$26),1,0),AE56),"")</f>
        <v/>
      </c>
      <c r="AF57" s="257" t="str">
        <f>IF('Submission Template'!$BA$34=1,$CD57,"")</f>
        <v/>
      </c>
      <c r="AG57" s="258" t="str">
        <f t="shared" si="3"/>
        <v/>
      </c>
      <c r="AH57" s="260" t="str">
        <f>IF('Submission Template'!$BA$34=1,IF(AND('Submission Template'!Y51="yes",'Submission Template'!BW51&lt;&gt;""),IF(AND('Submission Template'!$P$15="yes",AF57&gt;1),ROUND(AVERAGE(CP$41:CP57),2),ROUND(AVERAGE(CP$40:CP57),2)),""),"")</f>
        <v/>
      </c>
      <c r="AI57" s="260" t="str">
        <f>IF('Submission Template'!$BA$34=1,IF($BL57&gt;1,IF(AND('Submission Template'!Y51&lt;&gt;"no",'Submission Template'!BW51&lt;&gt;""), IF(AND('Submission Template'!$P$15="yes",$AF57&gt;1), STDEV(CP$41:CP57),STDEV(CP$40:CP57)),""),""),"")</f>
        <v/>
      </c>
      <c r="AJ57" s="260" t="str">
        <f>IF('Submission Template'!$BA$34=1,IF('Submission Template'!BW51&lt;&gt;"",AK56,""),"")</f>
        <v/>
      </c>
      <c r="AK57" s="260" t="str">
        <f>IF(AND('Submission Template'!$BA$34=1,'Submission Template'!$C51&lt;&gt;""),IF(OR($BL57=1,$BL57=0),0,IF('Submission Template'!$C51="initial",$AK56,IF('Submission Template'!Y51="yes",MAX(($AJ57+'Submission Template'!BW51-('Submission Template'!U$26+0.25*$AI57)),0),$AK56))),"")</f>
        <v/>
      </c>
      <c r="AL57" s="260" t="str">
        <f t="shared" si="9"/>
        <v/>
      </c>
      <c r="AM57" s="255" t="str">
        <f t="shared" si="10"/>
        <v/>
      </c>
      <c r="AN57" s="255" t="str">
        <f t="shared" si="11"/>
        <v/>
      </c>
      <c r="AO57" s="256" t="str">
        <f>IF(AK57&lt;&gt;"",IF($CJ57=1,IF(AND(AN57&lt;&gt;1,AM57=1,AH57&lt;='Submission Template'!U$26),1,0),AO56),"")</f>
        <v/>
      </c>
      <c r="AP57" s="257" t="str">
        <f>IF('Submission Template'!$BB$34=1,$CE57,"")</f>
        <v/>
      </c>
      <c r="AQ57" s="258" t="str">
        <f t="shared" si="4"/>
        <v/>
      </c>
      <c r="AR57" s="261" t="str">
        <f>IF('Submission Template'!$BB$34=1,IF(AND('Submission Template'!AD51="yes",'Submission Template'!BX51&lt;&gt;""),ROUND(AVERAGE(CQ$40:CQ57),2),""),"")</f>
        <v/>
      </c>
      <c r="AS57" s="261" t="str">
        <f>IF('Submission Template'!$BB$34=1,IF($BM57&gt;1,IF(AND('Submission Template'!AD51&lt;&gt;"no",'Submission Template'!BX51&lt;&gt;""), IF(AND('Submission Template'!$P$15="yes",$AP57&gt;1), STDEV(CQ$41:CQ57),STDEV(CQ$40:CQ57)),""),""),"")</f>
        <v/>
      </c>
      <c r="AT57" s="261" t="str">
        <f>IF('Submission Template'!$BB$34=1,IF('Submission Template'!BX51&lt;&gt;"",AU56,""),"")</f>
        <v/>
      </c>
      <c r="AU57" s="261" t="str">
        <f>IF(AND('Submission Template'!$BB$34=1,'Submission Template'!$C51&lt;&gt;""),IF(OR($BM57=1,$BM57=0),0,IF('Submission Template'!$C51="initial",$AU56,IF('Submission Template'!AD51="yes",MAX(($AT57+'Submission Template'!BX51-('Submission Template'!Z$26+0.25*$AS57)),0),$AU56))),"")</f>
        <v/>
      </c>
      <c r="AV57" s="261" t="str">
        <f t="shared" si="12"/>
        <v/>
      </c>
      <c r="AW57" s="255" t="str">
        <f t="shared" si="13"/>
        <v/>
      </c>
      <c r="AX57" s="255" t="str">
        <f t="shared" si="14"/>
        <v/>
      </c>
      <c r="AY57" s="256" t="str">
        <f>IF(AU57&lt;&gt;"",IF($CK57=1,IF(AND(AX57&lt;&gt;1,AW57=1,AR57&lt;='Submission Template'!Z$26),1,0),AY56),"")</f>
        <v/>
      </c>
      <c r="AZ57" s="246"/>
      <c r="BA57" s="262" t="str">
        <f>IF(AND(OR('Submission Template'!BK51="yes",'Submission Template'!O51="yes"),'Submission Template'!AG51="yes"),"Test cannot be invalid AND included in CumSum",IF(OR(AND($Q57&gt;$R57,$N57&lt;&gt;""),AND($G57&gt;H57,$D57&lt;&gt;"")),"Warning:  CumSum statistic exceeds the Action Limit.",""))</f>
        <v/>
      </c>
      <c r="BB57" s="244"/>
      <c r="BC57" s="244"/>
      <c r="BD57" s="244"/>
      <c r="BE57" s="245"/>
      <c r="BF57" s="141"/>
      <c r="BG57" s="5"/>
      <c r="BH57" s="5"/>
      <c r="BI57" s="167" t="str">
        <f t="shared" si="21"/>
        <v/>
      </c>
      <c r="BJ57" s="211" t="str">
        <f t="shared" si="22"/>
        <v/>
      </c>
      <c r="BK57" s="167" t="str">
        <f t="shared" si="24"/>
        <v/>
      </c>
      <c r="BL57" s="211" t="str">
        <f t="shared" si="25"/>
        <v/>
      </c>
      <c r="BM57" s="168" t="str">
        <f t="shared" si="26"/>
        <v/>
      </c>
      <c r="BN57" s="20"/>
      <c r="BO57" s="307">
        <f>IF(AND('Submission Template'!BW51&lt;&gt;"",'Submission Template'!BX51&lt;&gt;"",'Submission Template'!V$26&lt;&gt;"",'Submission Template'!Y51&lt;&gt;"",'Submission Template'!AD51&lt;&gt;"",$BK$31="yes"),1,0)</f>
        <v>0</v>
      </c>
      <c r="BP57" s="193">
        <f>IF(AND('Submission Template'!BU51&lt;&gt;"",'Submission Template'!K$26&lt;&gt;"",'Submission Template'!O51&lt;&gt;""),1,0)</f>
        <v>0</v>
      </c>
      <c r="BQ57" s="193">
        <f>IF(AND('Submission Template'!BV51&lt;&gt;"",'Submission Template'!P$26&lt;&gt;"",'Submission Template'!T51&lt;&gt;""),1,0)</f>
        <v>0</v>
      </c>
      <c r="BR57" s="193">
        <f>IF(AND('Submission Template'!BW51&lt;&gt;"",'Submission Template'!U$26&lt;&gt;"",'Submission Template'!Y51&lt;&gt;""),1,0)</f>
        <v>0</v>
      </c>
      <c r="BS57" s="194">
        <f>IF(AND('Submission Template'!BX51&lt;&gt;"",'Submission Template'!Z$26&lt;&gt;"",'Submission Template'!AD51&lt;&gt;""),1,0)</f>
        <v>0</v>
      </c>
      <c r="BT57" s="22"/>
      <c r="BU57" s="199" t="str">
        <f t="shared" si="15"/>
        <v/>
      </c>
      <c r="BV57" s="192" t="str">
        <f t="shared" si="16"/>
        <v/>
      </c>
      <c r="BW57" s="192" t="str">
        <f t="shared" si="17"/>
        <v/>
      </c>
      <c r="BX57" s="193" t="str">
        <f t="shared" si="18"/>
        <v/>
      </c>
      <c r="BY57" s="194" t="str">
        <f t="shared" si="19"/>
        <v/>
      </c>
      <c r="BZ57" s="22"/>
      <c r="CA57" s="192" t="str">
        <f>IF(AND($BK$31="Yes",'Submission Template'!$C51&lt;&gt;""),IF(AND('Submission Template'!BW51&lt;&gt;"",'Submission Template'!BX51&lt;&gt;""),IF(AND('Submission Template'!Y51="yes",'Submission Template'!AD51="yes"),CA56+1,CA56),CA56),"")</f>
        <v/>
      </c>
      <c r="CB57" s="193" t="str">
        <f>IF('Submission Template'!$C51&lt;&gt;"",IF('Submission Template'!BU51&lt;&gt;"",IF('Submission Template'!O51="yes",CB56+1,CB56),CB56),"")</f>
        <v/>
      </c>
      <c r="CC57" s="193" t="str">
        <f>IF('Submission Template'!$C51&lt;&gt;"",IF('Submission Template'!BV51&lt;&gt;"",IF('Submission Template'!T51="yes",CC56+1,CC56),CC56),"")</f>
        <v/>
      </c>
      <c r="CD57" s="193" t="str">
        <f>IF('Submission Template'!$C51&lt;&gt;"",IF('Submission Template'!BW51&lt;&gt;"",IF('Submission Template'!Y51="yes",CD56+1,CD56),CD56),"")</f>
        <v/>
      </c>
      <c r="CE57" s="194" t="str">
        <f>IF('Submission Template'!$C51&lt;&gt;"",IF('Submission Template'!BX51&lt;&gt;"",IF('Submission Template'!AD51="yes",CE56+1,CE56),CE56),"")</f>
        <v/>
      </c>
      <c r="CF57" s="22"/>
      <c r="CG57" s="192" t="str">
        <f>IF(AND($BK$31="Yes",'Submission Template'!BW51&lt;&gt;"",'Submission Template'!BX51&lt;&gt;""),IF(AND('Submission Template'!Y51="yes",'Submission Template'!AD51="yes"),1,0),"")</f>
        <v/>
      </c>
      <c r="CH57" s="193" t="str">
        <f>IF('Submission Template'!BU51&lt;&gt;"",IF('Submission Template'!O51="yes",1,0),"")</f>
        <v/>
      </c>
      <c r="CI57" s="193" t="str">
        <f>IF('Submission Template'!BV51&lt;&gt;"",IF('Submission Template'!T51="yes",1,0),"")</f>
        <v/>
      </c>
      <c r="CJ57" s="193" t="str">
        <f>IF('Submission Template'!BW51&lt;&gt;"",IF('Submission Template'!Y51="yes",1,0),"")</f>
        <v/>
      </c>
      <c r="CK57" s="194" t="str">
        <f>IF('Submission Template'!BX51&lt;&gt;"",IF('Submission Template'!AD51="yes",1,0),"")</f>
        <v/>
      </c>
      <c r="CL57" s="22"/>
      <c r="CM57" s="192" t="str">
        <f>IF(AND($BK$31="Yes",'Submission Template'!Y51="yes",'Submission Template'!AD51="yes",'Submission Template'!BW51&lt;&gt;"",'Submission Template'!BX51&lt;&gt;""),'Submission Template'!BW51+'Submission Template'!BX51,"")</f>
        <v/>
      </c>
      <c r="CN57" s="193" t="str">
        <f>IF(AND('Submission Template'!O51="yes",'Submission Template'!BU51&lt;&gt;""),'Submission Template'!BU51,"")</f>
        <v/>
      </c>
      <c r="CO57" s="193" t="str">
        <f>IF(AND('Submission Template'!T51="yes",'Submission Template'!BV51&lt;&gt;""),'Submission Template'!BV51,"")</f>
        <v/>
      </c>
      <c r="CP57" s="193" t="str">
        <f>IF(AND('Submission Template'!Y51="yes",'Submission Template'!BW51&lt;&gt;""),'Submission Template'!BW51,"")</f>
        <v/>
      </c>
      <c r="CQ57" s="194" t="str">
        <f>IF(AND('Submission Template'!AD51="yes",'Submission Template'!BX51&lt;&gt;""),'Submission Template'!BX51,"")</f>
        <v/>
      </c>
      <c r="CR57" s="22"/>
      <c r="CS57" s="22"/>
      <c r="CT57" s="22">
        <f t="shared" si="23"/>
        <v>17</v>
      </c>
      <c r="CU57" s="24">
        <v>1.75</v>
      </c>
      <c r="CV57" s="22"/>
      <c r="CW57" s="35" t="str">
        <f>IF('Submission Template'!$BA$36=1,IF(AND('Submission Template'!Y51="yes",'Submission Template'!AD51="yes",$BI57&gt;1,'Submission Template'!BW51&lt;&gt;"",'Submission Template'!BX51&lt;&gt;""),IF($D57&lt;&gt;'Submission Template'!V$29,ROUND((($BU57*$E57)/($D57-'Submission Template'!V$29))^2+1,1),31),""),"")</f>
        <v/>
      </c>
      <c r="CX57" s="35" t="str">
        <f>IF('Submission Template'!$BB$36=1,IF(AND('Submission Template'!O51="yes",$BJ57&gt;1,'Submission Template'!BU51&lt;&gt;""),IF($N57&lt;&gt;'Submission Template'!K$26,ROUND((($BV57*$O57)/($N57-'Submission Template'!K$26))^2+1,1),31),""),"")</f>
        <v/>
      </c>
      <c r="CY57" s="35" t="str">
        <f>IF('Submission Template'!$BC$34=1,IF(AND('Submission Template'!T51="yes",$BK57&gt;1,'Submission Template'!BV51&lt;&gt;""),IF($X57&lt;&gt;'Submission Template'!P$26,ROUND((($BW57*$Y57)/($X57-'Submission Template'!P$26))^2+1,1),31),""),"")</f>
        <v/>
      </c>
      <c r="CZ57" s="35" t="str">
        <f>IF('Submission Template'!$BA$34=1,IF(AND('Submission Template'!Y51="yes",$BL57&gt;1,'Submission Template'!BW51&lt;&gt;""),IF($AH57&lt;&gt;'Submission Template'!U$26,ROUND((($BX57*$AI57)/($AH57-'Submission Template'!U$26))^2+1,1),31),""),"")</f>
        <v/>
      </c>
      <c r="DA57" s="35" t="str">
        <f>IF('Submission Template'!$BB$34=1,IF(AND('Submission Template'!AD51="yes",$BM57&gt;1,'Submission Template'!BX51&lt;&gt;""),IF($AR57&lt;&gt;'Submission Template'!Z$26,ROUND((($BY57*$AS57)/($AR57-'Submission Template'!Z$26))^2+1,1),31),""),"")</f>
        <v/>
      </c>
      <c r="DB57" s="48">
        <f t="shared" si="20"/>
        <v>5</v>
      </c>
      <c r="DC57" s="5"/>
      <c r="DD57" s="5"/>
      <c r="DE57" s="5"/>
      <c r="DF57" s="175">
        <f>IF(AND('Submission Template'!C51="final",'Submission Template'!AG51="yes"),1,0)</f>
        <v>0</v>
      </c>
      <c r="DG57" s="175" t="str">
        <f>IF(AND('Submission Template'!$C51="final",'Submission Template'!$Y51="yes",'Submission Template'!$AD51="yes",'Submission Template'!$AG51&lt;&gt;"yes"),$D57,$DG56)</f>
        <v/>
      </c>
      <c r="DH57" s="175" t="str">
        <f>IF(AND('Submission Template'!$C51="final",'Submission Template'!$Y51="yes",'Submission Template'!$AD51="yes",'Submission Template'!$AG51&lt;&gt;"yes"),$C57,$DH56)</f>
        <v/>
      </c>
      <c r="DI57" s="175" t="str">
        <f>IF(AND('Submission Template'!$C51="final",'Submission Template'!$O51="yes",'Submission Template'!$AG51&lt;&gt;"yes"),$N57,$DI56)</f>
        <v/>
      </c>
      <c r="DJ57" s="175" t="str">
        <f>IF(AND('Submission Template'!$C51="final",'Submission Template'!$O51="yes",'Submission Template'!$AG51&lt;&gt;"yes"),$M57,$DJ56)</f>
        <v/>
      </c>
      <c r="DK57" s="167" t="str">
        <f>IF(AND('Submission Template'!$C51="final",'Submission Template'!$T51="yes",'Submission Template'!$AG51&lt;&gt;"yes"),$X57,$DK56)</f>
        <v/>
      </c>
      <c r="DL57" s="168" t="str">
        <f>IF(AND('Submission Template'!$C51="final",'Submission Template'!$T51="yes",'Submission Template'!$AG51&lt;&gt;"yes"),$W57,$DL56)</f>
        <v/>
      </c>
      <c r="DM57" s="167" t="str">
        <f>IF(AND('Submission Template'!$C51="final",'Submission Template'!$Y51="yes",'Submission Template'!$AG51&lt;&gt;"yes"),$AH57,$DM56)</f>
        <v/>
      </c>
      <c r="DN57" s="211" t="str">
        <f>IF(AND('Submission Template'!$C51="final",'Submission Template'!$Y51="yes",'Submission Template'!$AG51&lt;&gt;"yes"),$AG57,$DN56)</f>
        <v/>
      </c>
      <c r="DO57" s="220" t="str">
        <f>IF(AND('Submission Template'!$C51="final",'Submission Template'!$AD51="yes",'Submission Template'!$AG51&lt;&gt;"yes"),$AR57,$DO56)</f>
        <v/>
      </c>
      <c r="DP57" s="221" t="str">
        <f>IF(AND('Submission Template'!$C51="final",'Submission Template'!$AD51="yes",'Submission Template'!$AG51&lt;&gt;"yes"),$AQ57,$DP56)</f>
        <v/>
      </c>
      <c r="DZ57" s="5"/>
      <c r="EA57" s="5"/>
    </row>
    <row r="58" spans="1:131" ht="15" x14ac:dyDescent="0.25">
      <c r="A58" s="9"/>
      <c r="B58" s="251" t="str">
        <f>IF('Submission Template'!$BA$36=1,$CA58,"")</f>
        <v/>
      </c>
      <c r="C58" s="252" t="str">
        <f t="shared" si="0"/>
        <v/>
      </c>
      <c r="D58" s="253" t="str">
        <f>IF('Submission Template'!$BA$36=1,IF(AND('Submission Template'!Y52="yes",'Submission Template'!AD52="yes",'Submission Template'!BW52&lt;&gt;"",'Submission Template'!BX52&lt;&gt;""),IF(AND('Submission Template'!$P$15="yes",$B58&gt;1),ROUND(AVERAGE(CM$41:CM58),2),ROUND(AVERAGE(CM$40:CM58),2)),""),"")</f>
        <v/>
      </c>
      <c r="E58" s="264" t="str">
        <f>IF('Submission Template'!$BA$36=1,IF($BI58&gt;1,IF(AND('Submission Template'!Y52&lt;&gt;"no",'Submission Template'!AD52&lt;&gt;"no",'Submission Template'!BW52&lt;&gt;"",'Submission Template'!BX52&lt;&gt;""), IF(AND('Submission Template'!$P$15="yes",$B58&gt;1), STDEV(CM$41:CM58),STDEV(CM$40:CM58)),""),""),"")</f>
        <v/>
      </c>
      <c r="F58" s="253" t="str">
        <f>IF('Submission Template'!$BA$36=1,IF(AND('Submission Template'!BW52&lt;&gt;"",'Submission Template'!BX52&lt;&gt;""),G57,""),"")</f>
        <v/>
      </c>
      <c r="G58" s="253" t="str">
        <f>IF(AND('Submission Template'!$BA$36=1,'Submission Template'!$C52&lt;&gt;""),IF(OR($BI58=1,$BI58=0),0,IF('Submission Template'!$C52="initial",$G57,IF(AND('Submission Template'!Y52="yes",'Submission Template'!AD52="yes"),MAX(($F58+CM58-('Submission Template'!$V$26+0.25*$E58)),0),$G57))),"")</f>
        <v/>
      </c>
      <c r="H58" s="253" t="str">
        <f t="shared" si="27"/>
        <v/>
      </c>
      <c r="I58" s="255" t="str">
        <f t="shared" si="28"/>
        <v/>
      </c>
      <c r="J58" s="255" t="str">
        <f t="shared" si="29"/>
        <v/>
      </c>
      <c r="K58" s="256" t="str">
        <f>IF(G58&lt;&gt;"",IF($CG58=1,IF(AND(J58&lt;&gt;1,I58=1,D58&lt;='Submission Template'!$V$26),1,0),K57),"")</f>
        <v/>
      </c>
      <c r="L58" s="251" t="str">
        <f>IF('Submission Template'!$BB$36=1,$CB58,"")</f>
        <v/>
      </c>
      <c r="M58" s="252" t="str">
        <f t="shared" si="1"/>
        <v/>
      </c>
      <c r="N58" s="253" t="str">
        <f>IF('Submission Template'!$BB$36=1,IF(AND('Submission Template'!O52="yes",'Submission Template'!BU52&lt;&gt;""),IF(AND('Submission Template'!$P$15="yes",$L58&gt;1),ROUND(AVERAGE(CN$41:CN58),2),ROUND(AVERAGE(CN$40:CN58),2)),""),"")</f>
        <v/>
      </c>
      <c r="O58" s="253" t="str">
        <f>IF('Submission Template'!$BB$36=1,IF($BJ58&gt;1,IF(AND('Submission Template'!O52&lt;&gt;"no",'Submission Template'!BU52&lt;&gt;""),IF(AND('Submission Template'!$P$15="yes",$L58&gt;1),STDEV(CN$41:CN58),STDEV(CN$40:CN58)),""),""),"")</f>
        <v/>
      </c>
      <c r="P58" s="253" t="str">
        <f>IF('Submission Template'!$BB$36=1,IF('Submission Template'!BU52&lt;&gt;"",Q57,""),"")</f>
        <v/>
      </c>
      <c r="Q58" s="253" t="str">
        <f>IF(AND('Submission Template'!$BB$36=1,'Submission Template'!$C52&lt;&gt;""),IF(OR($BJ58=1,$BJ58=0),0,IF('Submission Template'!$C52="initial",$Q57,IF('Submission Template'!O52="yes",MAX(($P58+'Submission Template'!BU52-('Submission Template'!K$26+0.25*$O58)),0),$Q57))),"")</f>
        <v/>
      </c>
      <c r="R58" s="253" t="str">
        <f t="shared" si="30"/>
        <v/>
      </c>
      <c r="S58" s="255" t="str">
        <f t="shared" si="31"/>
        <v/>
      </c>
      <c r="T58" s="255" t="str">
        <f t="shared" si="32"/>
        <v/>
      </c>
      <c r="U58" s="256" t="str">
        <f>IF(Q58&lt;&gt;"",IF($CH58=1,IF(AND(T58&lt;&gt;1,S58=1,N58&lt;='Submission Template'!K$26),1,0),U57),"")</f>
        <v/>
      </c>
      <c r="V58" s="257" t="str">
        <f>IF('Submission Template'!$BC$34=1,$CC58,"")</f>
        <v/>
      </c>
      <c r="W58" s="258" t="str">
        <f t="shared" si="2"/>
        <v/>
      </c>
      <c r="X58" s="259" t="str">
        <f>IF('Submission Template'!$BC$34=1,IF(AND('Submission Template'!T52="yes",'Submission Template'!BV52&lt;&gt;""),IF(AND('Submission Template'!$P$15="yes",$V58&gt;1),ROUND(AVERAGE(CO$41:CO58),2),ROUND(AVERAGE(CO$40:CO58),2)),""),"")</f>
        <v/>
      </c>
      <c r="Y58" s="259" t="str">
        <f>IF('Submission Template'!$BC$34=1,IF($BK58&gt;1,IF(AND('Submission Template'!T52&lt;&gt;"no",'Submission Template'!BV52&lt;&gt;""), IF(AND('Submission Template'!$P$15="yes",$V58&gt;1), STDEV(CO$41:CO58),STDEV(CO$40:CO58)),""),""),"")</f>
        <v/>
      </c>
      <c r="Z58" s="259" t="str">
        <f>IF('Submission Template'!$BC$34=1,IF('Submission Template'!BV52&lt;&gt;"",AA57,""),"")</f>
        <v/>
      </c>
      <c r="AA58" s="259" t="str">
        <f>IF(AND('Submission Template'!$BC$34=1,'Submission Template'!$C52&lt;&gt;""),IF(OR($BK58=1,$BK58=0),0,IF('Submission Template'!$C52="initial",$AA57,IF('Submission Template'!T52="yes",MAX(($Z58+'Submission Template'!BV52-('Submission Template'!P$26+0.25*$Y58)),0),$AA57))),"")</f>
        <v/>
      </c>
      <c r="AB58" s="259" t="str">
        <f t="shared" si="6"/>
        <v/>
      </c>
      <c r="AC58" s="255" t="str">
        <f t="shared" si="7"/>
        <v/>
      </c>
      <c r="AD58" s="255" t="str">
        <f t="shared" si="8"/>
        <v/>
      </c>
      <c r="AE58" s="256" t="str">
        <f>IF(AA58&lt;&gt;"",IF($CI58=1,IF(AND(AD58&lt;&gt;1,AC58=1,X58&lt;='Submission Template'!P$26),1,0),AE57),"")</f>
        <v/>
      </c>
      <c r="AF58" s="257" t="str">
        <f>IF('Submission Template'!$BA$34=1,$CD58,"")</f>
        <v/>
      </c>
      <c r="AG58" s="258" t="str">
        <f t="shared" si="3"/>
        <v/>
      </c>
      <c r="AH58" s="260" t="str">
        <f>IF('Submission Template'!$BA$34=1,IF(AND('Submission Template'!Y52="yes",'Submission Template'!BW52&lt;&gt;""),IF(AND('Submission Template'!$P$15="yes",AF58&gt;1),ROUND(AVERAGE(CP$41:CP58),2),ROUND(AVERAGE(CP$40:CP58),2)),""),"")</f>
        <v/>
      </c>
      <c r="AI58" s="260" t="str">
        <f>IF('Submission Template'!$BA$34=1,IF($BL58&gt;1,IF(AND('Submission Template'!Y52&lt;&gt;"no",'Submission Template'!BW52&lt;&gt;""), IF(AND('Submission Template'!$P$15="yes",$AF58&gt;1), STDEV(CP$41:CP58),STDEV(CP$40:CP58)),""),""),"")</f>
        <v/>
      </c>
      <c r="AJ58" s="260" t="str">
        <f>IF('Submission Template'!$BA$34=1,IF('Submission Template'!BW52&lt;&gt;"",AK57,""),"")</f>
        <v/>
      </c>
      <c r="AK58" s="260" t="str">
        <f>IF(AND('Submission Template'!$BA$34=1,'Submission Template'!$C52&lt;&gt;""),IF(OR($BL58=1,$BL58=0),0,IF('Submission Template'!$C52="initial",$AK57,IF('Submission Template'!Y52="yes",MAX(($AJ58+'Submission Template'!BW52-('Submission Template'!U$26+0.25*$AI58)),0),$AK57))),"")</f>
        <v/>
      </c>
      <c r="AL58" s="260" t="str">
        <f t="shared" si="9"/>
        <v/>
      </c>
      <c r="AM58" s="255" t="str">
        <f t="shared" si="10"/>
        <v/>
      </c>
      <c r="AN58" s="255" t="str">
        <f t="shared" si="11"/>
        <v/>
      </c>
      <c r="AO58" s="256" t="str">
        <f>IF(AK58&lt;&gt;"",IF($CJ58=1,IF(AND(AN58&lt;&gt;1,AM58=1,AH58&lt;='Submission Template'!U$26),1,0),AO57),"")</f>
        <v/>
      </c>
      <c r="AP58" s="257" t="str">
        <f>IF('Submission Template'!$BB$34=1,$CE58,"")</f>
        <v/>
      </c>
      <c r="AQ58" s="258" t="str">
        <f t="shared" si="4"/>
        <v/>
      </c>
      <c r="AR58" s="261" t="str">
        <f>IF('Submission Template'!$BB$34=1,IF(AND('Submission Template'!AD52="yes",'Submission Template'!BX52&lt;&gt;""),ROUND(AVERAGE(CQ$40:CQ58),2),""),"")</f>
        <v/>
      </c>
      <c r="AS58" s="261" t="str">
        <f>IF('Submission Template'!$BB$34=1,IF($BM58&gt;1,IF(AND('Submission Template'!AD52&lt;&gt;"no",'Submission Template'!BX52&lt;&gt;""), IF(AND('Submission Template'!$P$15="yes",$AP58&gt;1), STDEV(CQ$41:CQ58),STDEV(CQ$40:CQ58)),""),""),"")</f>
        <v/>
      </c>
      <c r="AT58" s="261" t="str">
        <f>IF('Submission Template'!$BB$34=1,IF('Submission Template'!BX52&lt;&gt;"",AU57,""),"")</f>
        <v/>
      </c>
      <c r="AU58" s="261" t="str">
        <f>IF(AND('Submission Template'!$BB$34=1,'Submission Template'!$C52&lt;&gt;""),IF(OR($BM58=1,$BM58=0),0,IF('Submission Template'!$C52="initial",$AU57,IF('Submission Template'!AD52="yes",MAX(($AT58+'Submission Template'!BX52-('Submission Template'!Z$26+0.25*$AS58)),0),$AU57))),"")</f>
        <v/>
      </c>
      <c r="AV58" s="261" t="str">
        <f t="shared" si="12"/>
        <v/>
      </c>
      <c r="AW58" s="255" t="str">
        <f t="shared" si="13"/>
        <v/>
      </c>
      <c r="AX58" s="255" t="str">
        <f t="shared" si="14"/>
        <v/>
      </c>
      <c r="AY58" s="256" t="str">
        <f>IF(AU58&lt;&gt;"",IF($CK58=1,IF(AND(AX58&lt;&gt;1,AW58=1,AR58&lt;='Submission Template'!Z$26),1,0),AY57),"")</f>
        <v/>
      </c>
      <c r="AZ58" s="246"/>
      <c r="BA58" s="262" t="str">
        <f>IF(AND(OR('Submission Template'!BK52="yes",'Submission Template'!O52="yes"),'Submission Template'!AG52="yes"),"Test cannot be invalid AND included in CumSum",IF(OR(AND($Q58&gt;$R58,$N58&lt;&gt;""),AND($G58&gt;H58,$D58&lt;&gt;"")),"Warning:  CumSum statistic exceeds the Action Limit.",""))</f>
        <v/>
      </c>
      <c r="BB58" s="244"/>
      <c r="BC58" s="244"/>
      <c r="BD58" s="244"/>
      <c r="BE58" s="245"/>
      <c r="BF58" s="141"/>
      <c r="BG58" s="5"/>
      <c r="BH58" s="5"/>
      <c r="BI58" s="167" t="str">
        <f t="shared" si="21"/>
        <v/>
      </c>
      <c r="BJ58" s="211" t="str">
        <f t="shared" si="22"/>
        <v/>
      </c>
      <c r="BK58" s="167" t="str">
        <f t="shared" si="24"/>
        <v/>
      </c>
      <c r="BL58" s="211" t="str">
        <f t="shared" si="25"/>
        <v/>
      </c>
      <c r="BM58" s="168" t="str">
        <f t="shared" si="26"/>
        <v/>
      </c>
      <c r="BN58" s="20"/>
      <c r="BO58" s="307">
        <f>IF(AND('Submission Template'!BW52&lt;&gt;"",'Submission Template'!BX52&lt;&gt;"",'Submission Template'!V$26&lt;&gt;"",'Submission Template'!Y52&lt;&gt;"",'Submission Template'!AD52&lt;&gt;"",$BK$31="yes"),1,0)</f>
        <v>0</v>
      </c>
      <c r="BP58" s="193">
        <f>IF(AND('Submission Template'!BU52&lt;&gt;"",'Submission Template'!K$26&lt;&gt;"",'Submission Template'!O52&lt;&gt;""),1,0)</f>
        <v>0</v>
      </c>
      <c r="BQ58" s="193">
        <f>IF(AND('Submission Template'!BV52&lt;&gt;"",'Submission Template'!P$26&lt;&gt;"",'Submission Template'!T52&lt;&gt;""),1,0)</f>
        <v>0</v>
      </c>
      <c r="BR58" s="193">
        <f>IF(AND('Submission Template'!BW52&lt;&gt;"",'Submission Template'!U$26&lt;&gt;"",'Submission Template'!Y52&lt;&gt;""),1,0)</f>
        <v>0</v>
      </c>
      <c r="BS58" s="194">
        <f>IF(AND('Submission Template'!BX52&lt;&gt;"",'Submission Template'!Z$26&lt;&gt;"",'Submission Template'!AD52&lt;&gt;""),1,0)</f>
        <v>0</v>
      </c>
      <c r="BT58" s="22"/>
      <c r="BU58" s="199" t="str">
        <f t="shared" si="15"/>
        <v/>
      </c>
      <c r="BV58" s="192" t="str">
        <f t="shared" si="16"/>
        <v/>
      </c>
      <c r="BW58" s="192" t="str">
        <f t="shared" si="17"/>
        <v/>
      </c>
      <c r="BX58" s="193" t="str">
        <f t="shared" si="18"/>
        <v/>
      </c>
      <c r="BY58" s="194" t="str">
        <f t="shared" si="19"/>
        <v/>
      </c>
      <c r="BZ58" s="22"/>
      <c r="CA58" s="192" t="str">
        <f>IF(AND($BK$31="Yes",'Submission Template'!$C52&lt;&gt;""),IF(AND('Submission Template'!BW52&lt;&gt;"",'Submission Template'!BX52&lt;&gt;""),IF(AND('Submission Template'!Y52="yes",'Submission Template'!AD52="yes"),CA57+1,CA57),CA57),"")</f>
        <v/>
      </c>
      <c r="CB58" s="193" t="str">
        <f>IF('Submission Template'!$C52&lt;&gt;"",IF('Submission Template'!BU52&lt;&gt;"",IF('Submission Template'!O52="yes",CB57+1,CB57),CB57),"")</f>
        <v/>
      </c>
      <c r="CC58" s="193" t="str">
        <f>IF('Submission Template'!$C52&lt;&gt;"",IF('Submission Template'!BV52&lt;&gt;"",IF('Submission Template'!T52="yes",CC57+1,CC57),CC57),"")</f>
        <v/>
      </c>
      <c r="CD58" s="193" t="str">
        <f>IF('Submission Template'!$C52&lt;&gt;"",IF('Submission Template'!BW52&lt;&gt;"",IF('Submission Template'!Y52="yes",CD57+1,CD57),CD57),"")</f>
        <v/>
      </c>
      <c r="CE58" s="194" t="str">
        <f>IF('Submission Template'!$C52&lt;&gt;"",IF('Submission Template'!BX52&lt;&gt;"",IF('Submission Template'!AD52="yes",CE57+1,CE57),CE57),"")</f>
        <v/>
      </c>
      <c r="CF58" s="22"/>
      <c r="CG58" s="192" t="str">
        <f>IF(AND($BK$31="Yes",'Submission Template'!BW52&lt;&gt;"",'Submission Template'!BX52&lt;&gt;""),IF(AND('Submission Template'!Y52="yes",'Submission Template'!AD52="yes"),1,0),"")</f>
        <v/>
      </c>
      <c r="CH58" s="193" t="str">
        <f>IF('Submission Template'!BU52&lt;&gt;"",IF('Submission Template'!O52="yes",1,0),"")</f>
        <v/>
      </c>
      <c r="CI58" s="193" t="str">
        <f>IF('Submission Template'!BV52&lt;&gt;"",IF('Submission Template'!T52="yes",1,0),"")</f>
        <v/>
      </c>
      <c r="CJ58" s="193" t="str">
        <f>IF('Submission Template'!BW52&lt;&gt;"",IF('Submission Template'!Y52="yes",1,0),"")</f>
        <v/>
      </c>
      <c r="CK58" s="194" t="str">
        <f>IF('Submission Template'!BX52&lt;&gt;"",IF('Submission Template'!AD52="yes",1,0),"")</f>
        <v/>
      </c>
      <c r="CL58" s="22"/>
      <c r="CM58" s="192" t="str">
        <f>IF(AND($BK$31="Yes",'Submission Template'!Y52="yes",'Submission Template'!AD52="yes",'Submission Template'!BW52&lt;&gt;"",'Submission Template'!BX52&lt;&gt;""),'Submission Template'!BW52+'Submission Template'!BX52,"")</f>
        <v/>
      </c>
      <c r="CN58" s="193" t="str">
        <f>IF(AND('Submission Template'!O52="yes",'Submission Template'!BU52&lt;&gt;""),'Submission Template'!BU52,"")</f>
        <v/>
      </c>
      <c r="CO58" s="193" t="str">
        <f>IF(AND('Submission Template'!T52="yes",'Submission Template'!BV52&lt;&gt;""),'Submission Template'!BV52,"")</f>
        <v/>
      </c>
      <c r="CP58" s="193" t="str">
        <f>IF(AND('Submission Template'!Y52="yes",'Submission Template'!BW52&lt;&gt;""),'Submission Template'!BW52,"")</f>
        <v/>
      </c>
      <c r="CQ58" s="194" t="str">
        <f>IF(AND('Submission Template'!AD52="yes",'Submission Template'!BX52&lt;&gt;""),'Submission Template'!BX52,"")</f>
        <v/>
      </c>
      <c r="CR58" s="22"/>
      <c r="CS58" s="22"/>
      <c r="CT58" s="22">
        <f t="shared" si="23"/>
        <v>18</v>
      </c>
      <c r="CU58" s="24">
        <v>1.74</v>
      </c>
      <c r="CV58" s="22"/>
      <c r="CW58" s="35" t="str">
        <f>IF('Submission Template'!$BA$36=1,IF(AND('Submission Template'!Y52="yes",'Submission Template'!AD52="yes",$BI58&gt;1,'Submission Template'!BW52&lt;&gt;"",'Submission Template'!BX52&lt;&gt;""),IF($D58&lt;&gt;'Submission Template'!V$29,ROUND((($BU58*$E58)/($D58-'Submission Template'!V$29))^2+1,1),31),""),"")</f>
        <v/>
      </c>
      <c r="CX58" s="35" t="str">
        <f>IF('Submission Template'!$BB$36=1,IF(AND('Submission Template'!O52="yes",$BJ58&gt;1,'Submission Template'!BU52&lt;&gt;""),IF($N58&lt;&gt;'Submission Template'!K$26,ROUND((($BV58*$O58)/($N58-'Submission Template'!K$26))^2+1,1),31),""),"")</f>
        <v/>
      </c>
      <c r="CY58" s="35" t="str">
        <f>IF('Submission Template'!$BC$34=1,IF(AND('Submission Template'!T52="yes",$BK58&gt;1,'Submission Template'!BV52&lt;&gt;""),IF($X58&lt;&gt;'Submission Template'!P$26,ROUND((($BW58*$Y58)/($X58-'Submission Template'!P$26))^2+1,1),31),""),"")</f>
        <v/>
      </c>
      <c r="CZ58" s="35" t="str">
        <f>IF('Submission Template'!$BA$34=1,IF(AND('Submission Template'!Y52="yes",$BL58&gt;1,'Submission Template'!BW52&lt;&gt;""),IF($AH58&lt;&gt;'Submission Template'!U$26,ROUND((($BX58*$AI58)/($AH58-'Submission Template'!U$26))^2+1,1),31),""),"")</f>
        <v/>
      </c>
      <c r="DA58" s="35" t="str">
        <f>IF('Submission Template'!$BB$34=1,IF(AND('Submission Template'!AD52="yes",$BM58&gt;1,'Submission Template'!BX52&lt;&gt;""),IF($AR58&lt;&gt;'Submission Template'!Z$26,ROUND((($BY58*$AS58)/($AR58-'Submission Template'!Z$26))^2+1,1),31),""),"")</f>
        <v/>
      </c>
      <c r="DB58" s="48">
        <f t="shared" si="20"/>
        <v>5</v>
      </c>
      <c r="DC58" s="5"/>
      <c r="DD58" s="5"/>
      <c r="DE58" s="5"/>
      <c r="DF58" s="175">
        <f>IF(AND('Submission Template'!C52="final",'Submission Template'!AG52="yes"),1,0)</f>
        <v>0</v>
      </c>
      <c r="DG58" s="175" t="str">
        <f>IF(AND('Submission Template'!$C52="final",'Submission Template'!$Y52="yes",'Submission Template'!$AD52="yes",'Submission Template'!$AG52&lt;&gt;"yes"),$D58,$DG57)</f>
        <v/>
      </c>
      <c r="DH58" s="175" t="str">
        <f>IF(AND('Submission Template'!$C52="final",'Submission Template'!$Y52="yes",'Submission Template'!$AD52="yes",'Submission Template'!$AG52&lt;&gt;"yes"),$C58,$DH57)</f>
        <v/>
      </c>
      <c r="DI58" s="175" t="str">
        <f>IF(AND('Submission Template'!$C52="final",'Submission Template'!$O52="yes",'Submission Template'!$AG52&lt;&gt;"yes"),$N58,$DI57)</f>
        <v/>
      </c>
      <c r="DJ58" s="175" t="str">
        <f>IF(AND('Submission Template'!$C52="final",'Submission Template'!$O52="yes",'Submission Template'!$AG52&lt;&gt;"yes"),$M58,$DJ57)</f>
        <v/>
      </c>
      <c r="DK58" s="167" t="str">
        <f>IF(AND('Submission Template'!$C52="final",'Submission Template'!$T52="yes",'Submission Template'!$AG52&lt;&gt;"yes"),$X58,$DK57)</f>
        <v/>
      </c>
      <c r="DL58" s="168" t="str">
        <f>IF(AND('Submission Template'!$C52="final",'Submission Template'!$T52="yes",'Submission Template'!$AG52&lt;&gt;"yes"),$W58,$DL57)</f>
        <v/>
      </c>
      <c r="DM58" s="167" t="str">
        <f>IF(AND('Submission Template'!$C52="final",'Submission Template'!$Y52="yes",'Submission Template'!$AG52&lt;&gt;"yes"),$AH58,$DM57)</f>
        <v/>
      </c>
      <c r="DN58" s="211" t="str">
        <f>IF(AND('Submission Template'!$C52="final",'Submission Template'!$Y52="yes",'Submission Template'!$AG52&lt;&gt;"yes"),$AG58,$DN57)</f>
        <v/>
      </c>
      <c r="DO58" s="220" t="str">
        <f>IF(AND('Submission Template'!$C52="final",'Submission Template'!$AD52="yes",'Submission Template'!$AG52&lt;&gt;"yes"),$AR58,$DO57)</f>
        <v/>
      </c>
      <c r="DP58" s="221" t="str">
        <f>IF(AND('Submission Template'!$C52="final",'Submission Template'!$AD52="yes",'Submission Template'!$AG52&lt;&gt;"yes"),$AQ58,$DP57)</f>
        <v/>
      </c>
      <c r="DZ58" s="5"/>
      <c r="EA58" s="5"/>
    </row>
    <row r="59" spans="1:131" ht="15" x14ac:dyDescent="0.25">
      <c r="A59" s="9"/>
      <c r="B59" s="251" t="str">
        <f>IF('Submission Template'!$BA$36=1,$CA59,"")</f>
        <v/>
      </c>
      <c r="C59" s="252" t="str">
        <f t="shared" si="0"/>
        <v/>
      </c>
      <c r="D59" s="253" t="str">
        <f>IF('Submission Template'!$BA$36=1,IF(AND('Submission Template'!Y53="yes",'Submission Template'!AD53="yes",'Submission Template'!BW53&lt;&gt;"",'Submission Template'!BX53&lt;&gt;""),IF(AND('Submission Template'!$P$15="yes",$B59&gt;1),ROUND(AVERAGE(CM$41:CM59),2),ROUND(AVERAGE(CM$40:CM59),2)),""),"")</f>
        <v/>
      </c>
      <c r="E59" s="264" t="str">
        <f>IF('Submission Template'!$BA$36=1,IF($BI59&gt;1,IF(AND('Submission Template'!Y53&lt;&gt;"no",'Submission Template'!AD53&lt;&gt;"no",'Submission Template'!BW53&lt;&gt;"",'Submission Template'!BX53&lt;&gt;""), IF(AND('Submission Template'!$P$15="yes",$B59&gt;1), STDEV(CM$41:CM59),STDEV(CM$40:CM59)),""),""),"")</f>
        <v/>
      </c>
      <c r="F59" s="253" t="str">
        <f>IF('Submission Template'!$BA$36=1,IF(AND('Submission Template'!BW53&lt;&gt;"",'Submission Template'!BX53&lt;&gt;""),G58,""),"")</f>
        <v/>
      </c>
      <c r="G59" s="253" t="str">
        <f>IF(AND('Submission Template'!$BA$36=1,'Submission Template'!$C53&lt;&gt;""),IF(OR($BI59=1,$BI59=0),0,IF('Submission Template'!$C53="initial",$G58,IF(AND('Submission Template'!Y53="yes",'Submission Template'!AD53="yes"),MAX(($F59+CM59-('Submission Template'!$V$26+0.25*$E59)),0),$G58))),"")</f>
        <v/>
      </c>
      <c r="H59" s="253" t="str">
        <f t="shared" si="27"/>
        <v/>
      </c>
      <c r="I59" s="255" t="str">
        <f t="shared" si="28"/>
        <v/>
      </c>
      <c r="J59" s="255" t="str">
        <f t="shared" si="29"/>
        <v/>
      </c>
      <c r="K59" s="256" t="str">
        <f>IF(G59&lt;&gt;"",IF($CG59=1,IF(AND(J59&lt;&gt;1,I59=1,D59&lt;='Submission Template'!$V$26),1,0),K58),"")</f>
        <v/>
      </c>
      <c r="L59" s="251" t="str">
        <f>IF('Submission Template'!$BB$36=1,$CB59,"")</f>
        <v/>
      </c>
      <c r="M59" s="252" t="str">
        <f t="shared" si="1"/>
        <v/>
      </c>
      <c r="N59" s="253" t="str">
        <f>IF('Submission Template'!$BB$36=1,IF(AND('Submission Template'!O53="yes",'Submission Template'!BU53&lt;&gt;""),IF(AND('Submission Template'!$P$15="yes",$L59&gt;1),ROUND(AVERAGE(CN$41:CN59),2),ROUND(AVERAGE(CN$40:CN59),2)),""),"")</f>
        <v/>
      </c>
      <c r="O59" s="253" t="str">
        <f>IF('Submission Template'!$BB$36=1,IF($BJ59&gt;1,IF(AND('Submission Template'!O53&lt;&gt;"no",'Submission Template'!BU53&lt;&gt;""),IF(AND('Submission Template'!$P$15="yes",$L59&gt;1),STDEV(CN$41:CN59),STDEV(CN$40:CN59)),""),""),"")</f>
        <v/>
      </c>
      <c r="P59" s="253" t="str">
        <f>IF('Submission Template'!$BB$36=1,IF('Submission Template'!BU53&lt;&gt;"",Q58,""),"")</f>
        <v/>
      </c>
      <c r="Q59" s="253" t="str">
        <f>IF(AND('Submission Template'!$BB$36=1,'Submission Template'!$C53&lt;&gt;""),IF(OR($BJ59=1,$BJ59=0),0,IF('Submission Template'!$C53="initial",$Q58,IF('Submission Template'!O53="yes",MAX(($P59+'Submission Template'!BU53-('Submission Template'!K$26+0.25*$O59)),0),$Q58))),"")</f>
        <v/>
      </c>
      <c r="R59" s="253" t="str">
        <f t="shared" si="30"/>
        <v/>
      </c>
      <c r="S59" s="255" t="str">
        <f t="shared" si="31"/>
        <v/>
      </c>
      <c r="T59" s="255" t="str">
        <f t="shared" si="32"/>
        <v/>
      </c>
      <c r="U59" s="256" t="str">
        <f>IF(Q59&lt;&gt;"",IF($CH59=1,IF(AND(T59&lt;&gt;1,S59=1,N59&lt;='Submission Template'!K$26),1,0),U58),"")</f>
        <v/>
      </c>
      <c r="V59" s="257" t="str">
        <f>IF('Submission Template'!$BC$34=1,$CC59,"")</f>
        <v/>
      </c>
      <c r="W59" s="258" t="str">
        <f t="shared" si="2"/>
        <v/>
      </c>
      <c r="X59" s="259" t="str">
        <f>IF('Submission Template'!$BC$34=1,IF(AND('Submission Template'!T53="yes",'Submission Template'!BV53&lt;&gt;""),IF(AND('Submission Template'!$P$15="yes",$V59&gt;1),ROUND(AVERAGE(CO$41:CO59),2),ROUND(AVERAGE(CO$40:CO59),2)),""),"")</f>
        <v/>
      </c>
      <c r="Y59" s="259" t="str">
        <f>IF('Submission Template'!$BC$34=1,IF($BK59&gt;1,IF(AND('Submission Template'!T53&lt;&gt;"no",'Submission Template'!BV53&lt;&gt;""), IF(AND('Submission Template'!$P$15="yes",$V59&gt;1), STDEV(CO$41:CO59),STDEV(CO$40:CO59)),""),""),"")</f>
        <v/>
      </c>
      <c r="Z59" s="259" t="str">
        <f>IF('Submission Template'!$BC$34=1,IF('Submission Template'!BV53&lt;&gt;"",AA58,""),"")</f>
        <v/>
      </c>
      <c r="AA59" s="259" t="str">
        <f>IF(AND('Submission Template'!$BC$34=1,'Submission Template'!$C53&lt;&gt;""),IF(OR($BK59=1,$BK59=0),0,IF('Submission Template'!$C53="initial",$AA58,IF('Submission Template'!T53="yes",MAX(($Z59+'Submission Template'!BV53-('Submission Template'!P$26+0.25*$Y59)),0),$AA58))),"")</f>
        <v/>
      </c>
      <c r="AB59" s="259" t="str">
        <f t="shared" si="6"/>
        <v/>
      </c>
      <c r="AC59" s="255" t="str">
        <f t="shared" si="7"/>
        <v/>
      </c>
      <c r="AD59" s="255" t="str">
        <f t="shared" si="8"/>
        <v/>
      </c>
      <c r="AE59" s="256" t="str">
        <f>IF(AA59&lt;&gt;"",IF($CI59=1,IF(AND(AD59&lt;&gt;1,AC59=1,X59&lt;='Submission Template'!P$26),1,0),AE58),"")</f>
        <v/>
      </c>
      <c r="AF59" s="257" t="str">
        <f>IF('Submission Template'!$BA$34=1,$CD59,"")</f>
        <v/>
      </c>
      <c r="AG59" s="258" t="str">
        <f t="shared" si="3"/>
        <v/>
      </c>
      <c r="AH59" s="260" t="str">
        <f>IF('Submission Template'!$BA$34=1,IF(AND('Submission Template'!Y53="yes",'Submission Template'!BW53&lt;&gt;""),IF(AND('Submission Template'!$P$15="yes",AF59&gt;1),ROUND(AVERAGE(CP$41:CP59),2),ROUND(AVERAGE(CP$40:CP59),2)),""),"")</f>
        <v/>
      </c>
      <c r="AI59" s="260" t="str">
        <f>IF('Submission Template'!$BA$34=1,IF($BL59&gt;1,IF(AND('Submission Template'!Y53&lt;&gt;"no",'Submission Template'!BW53&lt;&gt;""), IF(AND('Submission Template'!$P$15="yes",$AF59&gt;1), STDEV(CP$41:CP59),STDEV(CP$40:CP59)),""),""),"")</f>
        <v/>
      </c>
      <c r="AJ59" s="260" t="str">
        <f>IF('Submission Template'!$BA$34=1,IF('Submission Template'!BW53&lt;&gt;"",AK58,""),"")</f>
        <v/>
      </c>
      <c r="AK59" s="260" t="str">
        <f>IF(AND('Submission Template'!$BA$34=1,'Submission Template'!$C53&lt;&gt;""),IF(OR($BL59=1,$BL59=0),0,IF('Submission Template'!$C53="initial",$AK58,IF('Submission Template'!Y53="yes",MAX(($AJ59+'Submission Template'!BW53-('Submission Template'!U$26+0.25*$AI59)),0),$AK58))),"")</f>
        <v/>
      </c>
      <c r="AL59" s="260" t="str">
        <f t="shared" si="9"/>
        <v/>
      </c>
      <c r="AM59" s="255" t="str">
        <f t="shared" si="10"/>
        <v/>
      </c>
      <c r="AN59" s="255" t="str">
        <f t="shared" si="11"/>
        <v/>
      </c>
      <c r="AO59" s="256" t="str">
        <f>IF(AK59&lt;&gt;"",IF($CJ59=1,IF(AND(AN59&lt;&gt;1,AM59=1,AH59&lt;='Submission Template'!U$26),1,0),AO58),"")</f>
        <v/>
      </c>
      <c r="AP59" s="257" t="str">
        <f>IF('Submission Template'!$BB$34=1,$CE59,"")</f>
        <v/>
      </c>
      <c r="AQ59" s="258" t="str">
        <f t="shared" si="4"/>
        <v/>
      </c>
      <c r="AR59" s="261" t="str">
        <f>IF('Submission Template'!$BB$34=1,IF(AND('Submission Template'!AD53="yes",'Submission Template'!BX53&lt;&gt;""),ROUND(AVERAGE(CQ$40:CQ59),2),""),"")</f>
        <v/>
      </c>
      <c r="AS59" s="261" t="str">
        <f>IF('Submission Template'!$BB$34=1,IF($BM59&gt;1,IF(AND('Submission Template'!AD53&lt;&gt;"no",'Submission Template'!BX53&lt;&gt;""), IF(AND('Submission Template'!$P$15="yes",$AP59&gt;1), STDEV(CQ$41:CQ59),STDEV(CQ$40:CQ59)),""),""),"")</f>
        <v/>
      </c>
      <c r="AT59" s="261" t="str">
        <f>IF('Submission Template'!$BB$34=1,IF('Submission Template'!BX53&lt;&gt;"",AU58,""),"")</f>
        <v/>
      </c>
      <c r="AU59" s="261" t="str">
        <f>IF(AND('Submission Template'!$BB$34=1,'Submission Template'!$C53&lt;&gt;""),IF(OR($BM59=1,$BM59=0),0,IF('Submission Template'!$C53="initial",$AU58,IF('Submission Template'!AD53="yes",MAX(($AT59+'Submission Template'!BX53-('Submission Template'!Z$26+0.25*$AS59)),0),$AU58))),"")</f>
        <v/>
      </c>
      <c r="AV59" s="261" t="str">
        <f t="shared" si="12"/>
        <v/>
      </c>
      <c r="AW59" s="255" t="str">
        <f t="shared" si="13"/>
        <v/>
      </c>
      <c r="AX59" s="255" t="str">
        <f t="shared" si="14"/>
        <v/>
      </c>
      <c r="AY59" s="256" t="str">
        <f>IF(AU59&lt;&gt;"",IF($CK59=1,IF(AND(AX59&lt;&gt;1,AW59=1,AR59&lt;='Submission Template'!Z$26),1,0),AY58),"")</f>
        <v/>
      </c>
      <c r="AZ59" s="246"/>
      <c r="BA59" s="262" t="str">
        <f>IF(AND(OR('Submission Template'!BK53="yes",'Submission Template'!O53="yes"),'Submission Template'!AG53="yes"),"Test cannot be invalid AND included in CumSum",IF(OR(AND($Q59&gt;$R59,$N59&lt;&gt;""),AND($G59&gt;H59,$D59&lt;&gt;"")),"Warning:  CumSum statistic exceeds the Action Limit.",""))</f>
        <v/>
      </c>
      <c r="BB59" s="244"/>
      <c r="BC59" s="244"/>
      <c r="BD59" s="244"/>
      <c r="BE59" s="245"/>
      <c r="BF59" s="141"/>
      <c r="BG59" s="5"/>
      <c r="BH59" s="5"/>
      <c r="BI59" s="167" t="str">
        <f t="shared" si="21"/>
        <v/>
      </c>
      <c r="BJ59" s="211" t="str">
        <f t="shared" si="22"/>
        <v/>
      </c>
      <c r="BK59" s="167" t="str">
        <f t="shared" si="24"/>
        <v/>
      </c>
      <c r="BL59" s="211" t="str">
        <f t="shared" si="25"/>
        <v/>
      </c>
      <c r="BM59" s="168" t="str">
        <f t="shared" si="26"/>
        <v/>
      </c>
      <c r="BN59" s="20"/>
      <c r="BO59" s="307">
        <f>IF(AND('Submission Template'!BW53&lt;&gt;"",'Submission Template'!BX53&lt;&gt;"",'Submission Template'!V$26&lt;&gt;"",'Submission Template'!Y53&lt;&gt;"",'Submission Template'!AD53&lt;&gt;"",$BK$31="yes"),1,0)</f>
        <v>0</v>
      </c>
      <c r="BP59" s="193">
        <f>IF(AND('Submission Template'!BU53&lt;&gt;"",'Submission Template'!K$26&lt;&gt;"",'Submission Template'!O53&lt;&gt;""),1,0)</f>
        <v>0</v>
      </c>
      <c r="BQ59" s="193">
        <f>IF(AND('Submission Template'!BV53&lt;&gt;"",'Submission Template'!P$26&lt;&gt;"",'Submission Template'!T53&lt;&gt;""),1,0)</f>
        <v>0</v>
      </c>
      <c r="BR59" s="193">
        <f>IF(AND('Submission Template'!BW53&lt;&gt;"",'Submission Template'!U$26&lt;&gt;"",'Submission Template'!Y53&lt;&gt;""),1,0)</f>
        <v>0</v>
      </c>
      <c r="BS59" s="194">
        <f>IF(AND('Submission Template'!BX53&lt;&gt;"",'Submission Template'!Z$26&lt;&gt;"",'Submission Template'!AD53&lt;&gt;""),1,0)</f>
        <v>0</v>
      </c>
      <c r="BT59" s="22"/>
      <c r="BU59" s="199" t="str">
        <f t="shared" si="15"/>
        <v/>
      </c>
      <c r="BV59" s="192" t="str">
        <f t="shared" si="16"/>
        <v/>
      </c>
      <c r="BW59" s="192" t="str">
        <f t="shared" si="17"/>
        <v/>
      </c>
      <c r="BX59" s="193" t="str">
        <f t="shared" si="18"/>
        <v/>
      </c>
      <c r="BY59" s="194" t="str">
        <f t="shared" si="19"/>
        <v/>
      </c>
      <c r="BZ59" s="22"/>
      <c r="CA59" s="192" t="str">
        <f>IF(AND($BK$31="Yes",'Submission Template'!$C53&lt;&gt;""),IF(AND('Submission Template'!BW53&lt;&gt;"",'Submission Template'!BX53&lt;&gt;""),IF(AND('Submission Template'!Y53="yes",'Submission Template'!AD53="yes"),CA58+1,CA58),CA58),"")</f>
        <v/>
      </c>
      <c r="CB59" s="193" t="str">
        <f>IF('Submission Template'!$C53&lt;&gt;"",IF('Submission Template'!BU53&lt;&gt;"",IF('Submission Template'!O53="yes",CB58+1,CB58),CB58),"")</f>
        <v/>
      </c>
      <c r="CC59" s="193" t="str">
        <f>IF('Submission Template'!$C53&lt;&gt;"",IF('Submission Template'!BV53&lt;&gt;"",IF('Submission Template'!T53="yes",CC58+1,CC58),CC58),"")</f>
        <v/>
      </c>
      <c r="CD59" s="193" t="str">
        <f>IF('Submission Template'!$C53&lt;&gt;"",IF('Submission Template'!BW53&lt;&gt;"",IF('Submission Template'!Y53="yes",CD58+1,CD58),CD58),"")</f>
        <v/>
      </c>
      <c r="CE59" s="194" t="str">
        <f>IF('Submission Template'!$C53&lt;&gt;"",IF('Submission Template'!BX53&lt;&gt;"",IF('Submission Template'!AD53="yes",CE58+1,CE58),CE58),"")</f>
        <v/>
      </c>
      <c r="CF59" s="22"/>
      <c r="CG59" s="192" t="str">
        <f>IF(AND($BK$31="Yes",'Submission Template'!BW53&lt;&gt;"",'Submission Template'!BX53&lt;&gt;""),IF(AND('Submission Template'!Y53="yes",'Submission Template'!AD53="yes"),1,0),"")</f>
        <v/>
      </c>
      <c r="CH59" s="193" t="str">
        <f>IF('Submission Template'!BU53&lt;&gt;"",IF('Submission Template'!O53="yes",1,0),"")</f>
        <v/>
      </c>
      <c r="CI59" s="193" t="str">
        <f>IF('Submission Template'!BV53&lt;&gt;"",IF('Submission Template'!T53="yes",1,0),"")</f>
        <v/>
      </c>
      <c r="CJ59" s="193" t="str">
        <f>IF('Submission Template'!BW53&lt;&gt;"",IF('Submission Template'!Y53="yes",1,0),"")</f>
        <v/>
      </c>
      <c r="CK59" s="194" t="str">
        <f>IF('Submission Template'!BX53&lt;&gt;"",IF('Submission Template'!AD53="yes",1,0),"")</f>
        <v/>
      </c>
      <c r="CL59" s="22"/>
      <c r="CM59" s="192" t="str">
        <f>IF(AND($BK$31="Yes",'Submission Template'!Y53="yes",'Submission Template'!AD53="yes",'Submission Template'!BW53&lt;&gt;"",'Submission Template'!BX53&lt;&gt;""),'Submission Template'!BW53+'Submission Template'!BX53,"")</f>
        <v/>
      </c>
      <c r="CN59" s="193" t="str">
        <f>IF(AND('Submission Template'!O53="yes",'Submission Template'!BU53&lt;&gt;""),'Submission Template'!BU53,"")</f>
        <v/>
      </c>
      <c r="CO59" s="193" t="str">
        <f>IF(AND('Submission Template'!T53="yes",'Submission Template'!BV53&lt;&gt;""),'Submission Template'!BV53,"")</f>
        <v/>
      </c>
      <c r="CP59" s="193" t="str">
        <f>IF(AND('Submission Template'!Y53="yes",'Submission Template'!BW53&lt;&gt;""),'Submission Template'!BW53,"")</f>
        <v/>
      </c>
      <c r="CQ59" s="194" t="str">
        <f>IF(AND('Submission Template'!AD53="yes",'Submission Template'!BX53&lt;&gt;""),'Submission Template'!BX53,"")</f>
        <v/>
      </c>
      <c r="CR59" s="22"/>
      <c r="CS59" s="22"/>
      <c r="CT59" s="22">
        <f t="shared" si="23"/>
        <v>19</v>
      </c>
      <c r="CU59" s="24">
        <v>1.73</v>
      </c>
      <c r="CV59" s="22"/>
      <c r="CW59" s="35" t="str">
        <f>IF('Submission Template'!$BA$36=1,IF(AND('Submission Template'!Y53="yes",'Submission Template'!AD53="yes",$BI59&gt;1,'Submission Template'!BW53&lt;&gt;"",'Submission Template'!BX53&lt;&gt;""),IF($D59&lt;&gt;'Submission Template'!V$29,ROUND((($BU59*$E59)/($D59-'Submission Template'!V$29))^2+1,1),31),""),"")</f>
        <v/>
      </c>
      <c r="CX59" s="35" t="str">
        <f>IF('Submission Template'!$BB$36=1,IF(AND('Submission Template'!O53="yes",$BJ59&gt;1,'Submission Template'!BU53&lt;&gt;""),IF($N59&lt;&gt;'Submission Template'!K$26,ROUND((($BV59*$O59)/($N59-'Submission Template'!K$26))^2+1,1),31),""),"")</f>
        <v/>
      </c>
      <c r="CY59" s="35" t="str">
        <f>IF('Submission Template'!$BC$34=1,IF(AND('Submission Template'!T53="yes",$BK59&gt;1,'Submission Template'!BV53&lt;&gt;""),IF($X59&lt;&gt;'Submission Template'!P$26,ROUND((($BW59*$Y59)/($X59-'Submission Template'!P$26))^2+1,1),31),""),"")</f>
        <v/>
      </c>
      <c r="CZ59" s="35" t="str">
        <f>IF('Submission Template'!$BA$34=1,IF(AND('Submission Template'!Y53="yes",$BL59&gt;1,'Submission Template'!BW53&lt;&gt;""),IF($AH59&lt;&gt;'Submission Template'!U$26,ROUND((($BX59*$AI59)/($AH59-'Submission Template'!U$26))^2+1,1),31),""),"")</f>
        <v/>
      </c>
      <c r="DA59" s="35" t="str">
        <f>IF('Submission Template'!$BB$34=1,IF(AND('Submission Template'!AD53="yes",$BM59&gt;1,'Submission Template'!BX53&lt;&gt;""),IF($AR59&lt;&gt;'Submission Template'!Z$26,ROUND((($BY59*$AS59)/($AR59-'Submission Template'!Z$26))^2+1,1),31),""),"")</f>
        <v/>
      </c>
      <c r="DB59" s="48">
        <f t="shared" si="20"/>
        <v>5</v>
      </c>
      <c r="DC59" s="5"/>
      <c r="DD59" s="5"/>
      <c r="DE59" s="5"/>
      <c r="DF59" s="175">
        <f>IF(AND('Submission Template'!C53="final",'Submission Template'!AG53="yes"),1,0)</f>
        <v>0</v>
      </c>
      <c r="DG59" s="175" t="str">
        <f>IF(AND('Submission Template'!$C53="final",'Submission Template'!$Y53="yes",'Submission Template'!$AD53="yes",'Submission Template'!$AG53&lt;&gt;"yes"),$D59,$DG58)</f>
        <v/>
      </c>
      <c r="DH59" s="175" t="str">
        <f>IF(AND('Submission Template'!$C53="final",'Submission Template'!$Y53="yes",'Submission Template'!$AD53="yes",'Submission Template'!$AG53&lt;&gt;"yes"),$C59,$DH58)</f>
        <v/>
      </c>
      <c r="DI59" s="175" t="str">
        <f>IF(AND('Submission Template'!$C53="final",'Submission Template'!$O53="yes",'Submission Template'!$AG53&lt;&gt;"yes"),$N59,$DI58)</f>
        <v/>
      </c>
      <c r="DJ59" s="175" t="str">
        <f>IF(AND('Submission Template'!$C53="final",'Submission Template'!$O53="yes",'Submission Template'!$AG53&lt;&gt;"yes"),$M59,$DJ58)</f>
        <v/>
      </c>
      <c r="DK59" s="167" t="str">
        <f>IF(AND('Submission Template'!$C53="final",'Submission Template'!$T53="yes",'Submission Template'!$AG53&lt;&gt;"yes"),$X59,$DK58)</f>
        <v/>
      </c>
      <c r="DL59" s="168" t="str">
        <f>IF(AND('Submission Template'!$C53="final",'Submission Template'!$T53="yes",'Submission Template'!$AG53&lt;&gt;"yes"),$W59,$DL58)</f>
        <v/>
      </c>
      <c r="DM59" s="167" t="str">
        <f>IF(AND('Submission Template'!$C53="final",'Submission Template'!$Y53="yes",'Submission Template'!$AG53&lt;&gt;"yes"),$AH59,$DM58)</f>
        <v/>
      </c>
      <c r="DN59" s="211" t="str">
        <f>IF(AND('Submission Template'!$C53="final",'Submission Template'!$Y53="yes",'Submission Template'!$AG53&lt;&gt;"yes"),$AG59,$DN58)</f>
        <v/>
      </c>
      <c r="DO59" s="220" t="str">
        <f>IF(AND('Submission Template'!$C53="final",'Submission Template'!$AD53="yes",'Submission Template'!$AG53&lt;&gt;"yes"),$AR59,$DO58)</f>
        <v/>
      </c>
      <c r="DP59" s="221" t="str">
        <f>IF(AND('Submission Template'!$C53="final",'Submission Template'!$AD53="yes",'Submission Template'!$AG53&lt;&gt;"yes"),$AQ59,$DP58)</f>
        <v/>
      </c>
      <c r="DZ59" s="5"/>
      <c r="EA59" s="5"/>
    </row>
    <row r="60" spans="1:131" ht="15" x14ac:dyDescent="0.25">
      <c r="A60" s="9"/>
      <c r="B60" s="251" t="str">
        <f>IF('Submission Template'!$BA$36=1,$CA60,"")</f>
        <v/>
      </c>
      <c r="C60" s="252" t="str">
        <f t="shared" si="0"/>
        <v/>
      </c>
      <c r="D60" s="253" t="str">
        <f>IF('Submission Template'!$BA$36=1,IF(AND('Submission Template'!Y54="yes",'Submission Template'!AD54="yes",'Submission Template'!BW54&lt;&gt;"",'Submission Template'!BX54&lt;&gt;""),IF(AND('Submission Template'!$P$15="yes",$B60&gt;1),ROUND(AVERAGE(CM$41:CM60),2),ROUND(AVERAGE(CM$40:CM60),2)),""),"")</f>
        <v/>
      </c>
      <c r="E60" s="264" t="str">
        <f>IF('Submission Template'!$BA$36=1,IF($BI60&gt;1,IF(AND('Submission Template'!Y54&lt;&gt;"no",'Submission Template'!AD54&lt;&gt;"no",'Submission Template'!BW54&lt;&gt;"",'Submission Template'!BX54&lt;&gt;""), IF(AND('Submission Template'!$P$15="yes",$B60&gt;1), STDEV(CM$41:CM60),STDEV(CM$40:CM60)),""),""),"")</f>
        <v/>
      </c>
      <c r="F60" s="253" t="str">
        <f>IF('Submission Template'!$BA$36=1,IF(AND('Submission Template'!BW54&lt;&gt;"",'Submission Template'!BX54&lt;&gt;""),G59,""),"")</f>
        <v/>
      </c>
      <c r="G60" s="253" t="str">
        <f>IF(AND('Submission Template'!$BA$36=1,'Submission Template'!$C54&lt;&gt;""),IF(OR($BI60=1,$BI60=0),0,IF('Submission Template'!$C54="initial",$G59,IF(AND('Submission Template'!Y54="yes",'Submission Template'!AD54="yes"),MAX(($F60+CM60-('Submission Template'!$V$26+0.25*$E60)),0),$G59))),"")</f>
        <v/>
      </c>
      <c r="H60" s="253" t="str">
        <f t="shared" si="27"/>
        <v/>
      </c>
      <c r="I60" s="255" t="str">
        <f t="shared" si="28"/>
        <v/>
      </c>
      <c r="J60" s="255" t="str">
        <f t="shared" si="29"/>
        <v/>
      </c>
      <c r="K60" s="256" t="str">
        <f>IF(G60&lt;&gt;"",IF($CG60=1,IF(AND(J60&lt;&gt;1,I60=1,D60&lt;='Submission Template'!$V$26),1,0),K59),"")</f>
        <v/>
      </c>
      <c r="L60" s="251" t="str">
        <f>IF('Submission Template'!$BB$36=1,$CB60,"")</f>
        <v/>
      </c>
      <c r="M60" s="252" t="str">
        <f t="shared" si="1"/>
        <v/>
      </c>
      <c r="N60" s="253" t="str">
        <f>IF('Submission Template'!$BB$36=1,IF(AND('Submission Template'!O54="yes",'Submission Template'!BU54&lt;&gt;""),IF(AND('Submission Template'!$P$15="yes",$L60&gt;1),ROUND(AVERAGE(CN$41:CN60),2),ROUND(AVERAGE(CN$40:CN60),2)),""),"")</f>
        <v/>
      </c>
      <c r="O60" s="253" t="str">
        <f>IF('Submission Template'!$BB$36=1,IF($BJ60&gt;1,IF(AND('Submission Template'!O54&lt;&gt;"no",'Submission Template'!BU54&lt;&gt;""),IF(AND('Submission Template'!$P$15="yes",$L60&gt;1),STDEV(CN$41:CN60),STDEV(CN$40:CN60)),""),""),"")</f>
        <v/>
      </c>
      <c r="P60" s="253" t="str">
        <f>IF('Submission Template'!$BB$36=1,IF('Submission Template'!BU54&lt;&gt;"",Q59,""),"")</f>
        <v/>
      </c>
      <c r="Q60" s="253" t="str">
        <f>IF(AND('Submission Template'!$BB$36=1,'Submission Template'!$C54&lt;&gt;""),IF(OR($BJ60=1,$BJ60=0),0,IF('Submission Template'!$C54="initial",$Q59,IF('Submission Template'!O54="yes",MAX(($P60+'Submission Template'!BU54-('Submission Template'!K$26+0.25*$O60)),0),$Q59))),"")</f>
        <v/>
      </c>
      <c r="R60" s="253" t="str">
        <f t="shared" si="30"/>
        <v/>
      </c>
      <c r="S60" s="255" t="str">
        <f t="shared" si="31"/>
        <v/>
      </c>
      <c r="T60" s="255" t="str">
        <f t="shared" si="32"/>
        <v/>
      </c>
      <c r="U60" s="256" t="str">
        <f>IF(Q60&lt;&gt;"",IF($CH60=1,IF(AND(T60&lt;&gt;1,S60=1,N60&lt;='Submission Template'!K$26),1,0),U59),"")</f>
        <v/>
      </c>
      <c r="V60" s="257" t="str">
        <f>IF('Submission Template'!$BC$34=1,$CC60,"")</f>
        <v/>
      </c>
      <c r="W60" s="258" t="str">
        <f t="shared" si="2"/>
        <v/>
      </c>
      <c r="X60" s="259" t="str">
        <f>IF('Submission Template'!$BC$34=1,IF(AND('Submission Template'!T54="yes",'Submission Template'!BV54&lt;&gt;""),IF(AND('Submission Template'!$P$15="yes",$V60&gt;1),ROUND(AVERAGE(CO$41:CO60),2),ROUND(AVERAGE(CO$40:CO60),2)),""),"")</f>
        <v/>
      </c>
      <c r="Y60" s="259" t="str">
        <f>IF('Submission Template'!$BC$34=1,IF($BK60&gt;1,IF(AND('Submission Template'!T54&lt;&gt;"no",'Submission Template'!BV54&lt;&gt;""), IF(AND('Submission Template'!$P$15="yes",$V60&gt;1), STDEV(CO$41:CO60),STDEV(CO$40:CO60)),""),""),"")</f>
        <v/>
      </c>
      <c r="Z60" s="259" t="str">
        <f>IF('Submission Template'!$BC$34=1,IF('Submission Template'!BV54&lt;&gt;"",AA59,""),"")</f>
        <v/>
      </c>
      <c r="AA60" s="259" t="str">
        <f>IF(AND('Submission Template'!$BC$34=1,'Submission Template'!$C54&lt;&gt;""),IF(OR($BK60=1,$BK60=0),0,IF('Submission Template'!$C54="initial",$AA59,IF('Submission Template'!T54="yes",MAX(($Z60+'Submission Template'!BV54-('Submission Template'!P$26+0.25*$Y60)),0),$AA59))),"")</f>
        <v/>
      </c>
      <c r="AB60" s="259" t="str">
        <f t="shared" si="6"/>
        <v/>
      </c>
      <c r="AC60" s="255" t="str">
        <f t="shared" si="7"/>
        <v/>
      </c>
      <c r="AD60" s="255" t="str">
        <f t="shared" si="8"/>
        <v/>
      </c>
      <c r="AE60" s="256" t="str">
        <f>IF(AA60&lt;&gt;"",IF($CI60=1,IF(AND(AD60&lt;&gt;1,AC60=1,X60&lt;='Submission Template'!P$26),1,0),AE59),"")</f>
        <v/>
      </c>
      <c r="AF60" s="257" t="str">
        <f>IF('Submission Template'!$BA$34=1,$CD60,"")</f>
        <v/>
      </c>
      <c r="AG60" s="258" t="str">
        <f t="shared" si="3"/>
        <v/>
      </c>
      <c r="AH60" s="260" t="str">
        <f>IF('Submission Template'!$BA$34=1,IF(AND('Submission Template'!Y54="yes",'Submission Template'!BW54&lt;&gt;""),IF(AND('Submission Template'!$P$15="yes",AF60&gt;1),ROUND(AVERAGE(CP$41:CP60),2),ROUND(AVERAGE(CP$40:CP60),2)),""),"")</f>
        <v/>
      </c>
      <c r="AI60" s="260" t="str">
        <f>IF('Submission Template'!$BA$34=1,IF($BL60&gt;1,IF(AND('Submission Template'!Y54&lt;&gt;"no",'Submission Template'!BW54&lt;&gt;""), IF(AND('Submission Template'!$P$15="yes",$AF60&gt;1), STDEV(CP$41:CP60),STDEV(CP$40:CP60)),""),""),"")</f>
        <v/>
      </c>
      <c r="AJ60" s="260" t="str">
        <f>IF('Submission Template'!$BA$34=1,IF('Submission Template'!BW54&lt;&gt;"",AK59,""),"")</f>
        <v/>
      </c>
      <c r="AK60" s="260" t="str">
        <f>IF(AND('Submission Template'!$BA$34=1,'Submission Template'!$C54&lt;&gt;""),IF(OR($BL60=1,$BL60=0),0,IF('Submission Template'!$C54="initial",$AK59,IF('Submission Template'!Y54="yes",MAX(($AJ60+'Submission Template'!BW54-('Submission Template'!U$26+0.25*$AI60)),0),$AK59))),"")</f>
        <v/>
      </c>
      <c r="AL60" s="260" t="str">
        <f t="shared" si="9"/>
        <v/>
      </c>
      <c r="AM60" s="255" t="str">
        <f t="shared" si="10"/>
        <v/>
      </c>
      <c r="AN60" s="255" t="str">
        <f t="shared" si="11"/>
        <v/>
      </c>
      <c r="AO60" s="256" t="str">
        <f>IF(AK60&lt;&gt;"",IF($CJ60=1,IF(AND(AN60&lt;&gt;1,AM60=1,AH60&lt;='Submission Template'!U$26),1,0),AO59),"")</f>
        <v/>
      </c>
      <c r="AP60" s="257" t="str">
        <f>IF('Submission Template'!$BB$34=1,$CE60,"")</f>
        <v/>
      </c>
      <c r="AQ60" s="258" t="str">
        <f t="shared" si="4"/>
        <v/>
      </c>
      <c r="AR60" s="261" t="str">
        <f>IF('Submission Template'!$BB$34=1,IF(AND('Submission Template'!AD54="yes",'Submission Template'!BX54&lt;&gt;""),ROUND(AVERAGE(CQ$40:CQ60),2),""),"")</f>
        <v/>
      </c>
      <c r="AS60" s="261" t="str">
        <f>IF('Submission Template'!$BB$34=1,IF($BM60&gt;1,IF(AND('Submission Template'!AD54&lt;&gt;"no",'Submission Template'!BX54&lt;&gt;""), IF(AND('Submission Template'!$P$15="yes",$AP60&gt;1), STDEV(CQ$41:CQ60),STDEV(CQ$40:CQ60)),""),""),"")</f>
        <v/>
      </c>
      <c r="AT60" s="261" t="str">
        <f>IF('Submission Template'!$BB$34=1,IF('Submission Template'!BX54&lt;&gt;"",AU59,""),"")</f>
        <v/>
      </c>
      <c r="AU60" s="261" t="str">
        <f>IF(AND('Submission Template'!$BB$34=1,'Submission Template'!$C54&lt;&gt;""),IF(OR($BM60=1,$BM60=0),0,IF('Submission Template'!$C54="initial",$AU59,IF('Submission Template'!AD54="yes",MAX(($AT60+'Submission Template'!BX54-('Submission Template'!Z$26+0.25*$AS60)),0),$AU59))),"")</f>
        <v/>
      </c>
      <c r="AV60" s="261" t="str">
        <f t="shared" si="12"/>
        <v/>
      </c>
      <c r="AW60" s="255" t="str">
        <f t="shared" si="13"/>
        <v/>
      </c>
      <c r="AX60" s="255" t="str">
        <f t="shared" si="14"/>
        <v/>
      </c>
      <c r="AY60" s="256" t="str">
        <f>IF(AU60&lt;&gt;"",IF($CK60=1,IF(AND(AX60&lt;&gt;1,AW60=1,AR60&lt;='Submission Template'!Z$26),1,0),AY59),"")</f>
        <v/>
      </c>
      <c r="AZ60" s="246"/>
      <c r="BA60" s="262" t="str">
        <f>IF(AND(OR('Submission Template'!BK54="yes",'Submission Template'!O54="yes"),'Submission Template'!AG54="yes"),"Test cannot be invalid AND included in CumSum",IF(OR(AND($Q60&gt;$R60,$N60&lt;&gt;""),AND($G60&gt;H60,$D60&lt;&gt;"")),"Warning:  CumSum statistic exceeds the Action Limit.",""))</f>
        <v/>
      </c>
      <c r="BB60" s="244"/>
      <c r="BC60" s="244"/>
      <c r="BD60" s="244"/>
      <c r="BE60" s="245"/>
      <c r="BF60" s="141"/>
      <c r="BG60" s="5"/>
      <c r="BH60" s="5"/>
      <c r="BI60" s="167" t="str">
        <f t="shared" si="21"/>
        <v/>
      </c>
      <c r="BJ60" s="211" t="str">
        <f t="shared" si="22"/>
        <v/>
      </c>
      <c r="BK60" s="167" t="str">
        <f t="shared" si="24"/>
        <v/>
      </c>
      <c r="BL60" s="211" t="str">
        <f t="shared" si="25"/>
        <v/>
      </c>
      <c r="BM60" s="168" t="str">
        <f t="shared" si="26"/>
        <v/>
      </c>
      <c r="BN60" s="20"/>
      <c r="BO60" s="307">
        <f>IF(AND('Submission Template'!BW54&lt;&gt;"",'Submission Template'!BX54&lt;&gt;"",'Submission Template'!V$26&lt;&gt;"",'Submission Template'!Y54&lt;&gt;"",'Submission Template'!AD54&lt;&gt;"",$BK$31="yes"),1,0)</f>
        <v>0</v>
      </c>
      <c r="BP60" s="193">
        <f>IF(AND('Submission Template'!BU54&lt;&gt;"",'Submission Template'!K$26&lt;&gt;"",'Submission Template'!O54&lt;&gt;""),1,0)</f>
        <v>0</v>
      </c>
      <c r="BQ60" s="193">
        <f>IF(AND('Submission Template'!BV54&lt;&gt;"",'Submission Template'!P$26&lt;&gt;"",'Submission Template'!T54&lt;&gt;""),1,0)</f>
        <v>0</v>
      </c>
      <c r="BR60" s="193">
        <f>IF(AND('Submission Template'!BW54&lt;&gt;"",'Submission Template'!U$26&lt;&gt;"",'Submission Template'!Y54&lt;&gt;""),1,0)</f>
        <v>0</v>
      </c>
      <c r="BS60" s="194">
        <f>IF(AND('Submission Template'!BX54&lt;&gt;"",'Submission Template'!Z$26&lt;&gt;"",'Submission Template'!AD54&lt;&gt;""),1,0)</f>
        <v>0</v>
      </c>
      <c r="BT60" s="22"/>
      <c r="BU60" s="199" t="str">
        <f t="shared" si="15"/>
        <v/>
      </c>
      <c r="BV60" s="192" t="str">
        <f t="shared" si="16"/>
        <v/>
      </c>
      <c r="BW60" s="192" t="str">
        <f t="shared" si="17"/>
        <v/>
      </c>
      <c r="BX60" s="193" t="str">
        <f t="shared" si="18"/>
        <v/>
      </c>
      <c r="BY60" s="194" t="str">
        <f t="shared" si="19"/>
        <v/>
      </c>
      <c r="BZ60" s="22"/>
      <c r="CA60" s="192" t="str">
        <f>IF(AND($BK$31="Yes",'Submission Template'!$C54&lt;&gt;""),IF(AND('Submission Template'!BW54&lt;&gt;"",'Submission Template'!BX54&lt;&gt;""),IF(AND('Submission Template'!Y54="yes",'Submission Template'!AD54="yes"),CA59+1,CA59),CA59),"")</f>
        <v/>
      </c>
      <c r="CB60" s="193" t="str">
        <f>IF('Submission Template'!$C54&lt;&gt;"",IF('Submission Template'!BU54&lt;&gt;"",IF('Submission Template'!O54="yes",CB59+1,CB59),CB59),"")</f>
        <v/>
      </c>
      <c r="CC60" s="193" t="str">
        <f>IF('Submission Template'!$C54&lt;&gt;"",IF('Submission Template'!BV54&lt;&gt;"",IF('Submission Template'!T54="yes",CC59+1,CC59),CC59),"")</f>
        <v/>
      </c>
      <c r="CD60" s="193" t="str">
        <f>IF('Submission Template'!$C54&lt;&gt;"",IF('Submission Template'!BW54&lt;&gt;"",IF('Submission Template'!Y54="yes",CD59+1,CD59),CD59),"")</f>
        <v/>
      </c>
      <c r="CE60" s="194" t="str">
        <f>IF('Submission Template'!$C54&lt;&gt;"",IF('Submission Template'!BX54&lt;&gt;"",IF('Submission Template'!AD54="yes",CE59+1,CE59),CE59),"")</f>
        <v/>
      </c>
      <c r="CF60" s="22"/>
      <c r="CG60" s="192" t="str">
        <f>IF(AND($BK$31="Yes",'Submission Template'!BW54&lt;&gt;"",'Submission Template'!BX54&lt;&gt;""),IF(AND('Submission Template'!Y54="yes",'Submission Template'!AD54="yes"),1,0),"")</f>
        <v/>
      </c>
      <c r="CH60" s="193" t="str">
        <f>IF('Submission Template'!BU54&lt;&gt;"",IF('Submission Template'!O54="yes",1,0),"")</f>
        <v/>
      </c>
      <c r="CI60" s="193" t="str">
        <f>IF('Submission Template'!BV54&lt;&gt;"",IF('Submission Template'!T54="yes",1,0),"")</f>
        <v/>
      </c>
      <c r="CJ60" s="193" t="str">
        <f>IF('Submission Template'!BW54&lt;&gt;"",IF('Submission Template'!Y54="yes",1,0),"")</f>
        <v/>
      </c>
      <c r="CK60" s="194" t="str">
        <f>IF('Submission Template'!BX54&lt;&gt;"",IF('Submission Template'!AD54="yes",1,0),"")</f>
        <v/>
      </c>
      <c r="CL60" s="22"/>
      <c r="CM60" s="192" t="str">
        <f>IF(AND($BK$31="Yes",'Submission Template'!Y54="yes",'Submission Template'!AD54="yes",'Submission Template'!BW54&lt;&gt;"",'Submission Template'!BX54&lt;&gt;""),'Submission Template'!BW54+'Submission Template'!BX54,"")</f>
        <v/>
      </c>
      <c r="CN60" s="193" t="str">
        <f>IF(AND('Submission Template'!O54="yes",'Submission Template'!BU54&lt;&gt;""),'Submission Template'!BU54,"")</f>
        <v/>
      </c>
      <c r="CO60" s="193" t="str">
        <f>IF(AND('Submission Template'!T54="yes",'Submission Template'!BV54&lt;&gt;""),'Submission Template'!BV54,"")</f>
        <v/>
      </c>
      <c r="CP60" s="193" t="str">
        <f>IF(AND('Submission Template'!Y54="yes",'Submission Template'!BW54&lt;&gt;""),'Submission Template'!BW54,"")</f>
        <v/>
      </c>
      <c r="CQ60" s="194" t="str">
        <f>IF(AND('Submission Template'!AD54="yes",'Submission Template'!BX54&lt;&gt;""),'Submission Template'!BX54,"")</f>
        <v/>
      </c>
      <c r="CR60" s="22"/>
      <c r="CS60" s="22"/>
      <c r="CT60" s="22">
        <f t="shared" si="23"/>
        <v>20</v>
      </c>
      <c r="CU60" s="24">
        <v>1.73</v>
      </c>
      <c r="CV60" s="22"/>
      <c r="CW60" s="35" t="str">
        <f>IF('Submission Template'!$BA$36=1,IF(AND('Submission Template'!Y54="yes",'Submission Template'!AD54="yes",$BI60&gt;1,'Submission Template'!BW54&lt;&gt;"",'Submission Template'!BX54&lt;&gt;""),IF($D60&lt;&gt;'Submission Template'!V$29,ROUND((($BU60*$E60)/($D60-'Submission Template'!V$29))^2+1,1),31),""),"")</f>
        <v/>
      </c>
      <c r="CX60" s="35" t="str">
        <f>IF('Submission Template'!$BB$36=1,IF(AND('Submission Template'!O54="yes",$BJ60&gt;1,'Submission Template'!BU54&lt;&gt;""),IF($N60&lt;&gt;'Submission Template'!K$26,ROUND((($BV60*$O60)/($N60-'Submission Template'!K$26))^2+1,1),31),""),"")</f>
        <v/>
      </c>
      <c r="CY60" s="35" t="str">
        <f>IF('Submission Template'!$BC$34=1,IF(AND('Submission Template'!T54="yes",$BK60&gt;1,'Submission Template'!BV54&lt;&gt;""),IF($X60&lt;&gt;'Submission Template'!P$26,ROUND((($BW60*$Y60)/($X60-'Submission Template'!P$26))^2+1,1),31),""),"")</f>
        <v/>
      </c>
      <c r="CZ60" s="35" t="str">
        <f>IF('Submission Template'!$BA$34=1,IF(AND('Submission Template'!Y54="yes",$BL60&gt;1,'Submission Template'!BW54&lt;&gt;""),IF($AH60&lt;&gt;'Submission Template'!U$26,ROUND((($BX60*$AI60)/($AH60-'Submission Template'!U$26))^2+1,1),31),""),"")</f>
        <v/>
      </c>
      <c r="DA60" s="35" t="str">
        <f>IF('Submission Template'!$BB$34=1,IF(AND('Submission Template'!AD54="yes",$BM60&gt;1,'Submission Template'!BX54&lt;&gt;""),IF($AR60&lt;&gt;'Submission Template'!Z$26,ROUND((($BY60*$AS60)/($AR60-'Submission Template'!Z$26))^2+1,1),31),""),"")</f>
        <v/>
      </c>
      <c r="DB60" s="48">
        <f t="shared" si="20"/>
        <v>5</v>
      </c>
      <c r="DC60" s="5"/>
      <c r="DD60" s="5"/>
      <c r="DE60" s="5"/>
      <c r="DF60" s="175">
        <f>IF(AND('Submission Template'!C54="final",'Submission Template'!AG54="yes"),1,0)</f>
        <v>0</v>
      </c>
      <c r="DG60" s="175" t="str">
        <f>IF(AND('Submission Template'!$C54="final",'Submission Template'!$Y54="yes",'Submission Template'!$AD54="yes",'Submission Template'!$AG54&lt;&gt;"yes"),$D60,$DG59)</f>
        <v/>
      </c>
      <c r="DH60" s="175" t="str">
        <f>IF(AND('Submission Template'!$C54="final",'Submission Template'!$Y54="yes",'Submission Template'!$AD54="yes",'Submission Template'!$AG54&lt;&gt;"yes"),$C60,$DH59)</f>
        <v/>
      </c>
      <c r="DI60" s="175" t="str">
        <f>IF(AND('Submission Template'!$C54="final",'Submission Template'!$O54="yes",'Submission Template'!$AG54&lt;&gt;"yes"),$N60,$DI59)</f>
        <v/>
      </c>
      <c r="DJ60" s="175" t="str">
        <f>IF(AND('Submission Template'!$C54="final",'Submission Template'!$O54="yes",'Submission Template'!$AG54&lt;&gt;"yes"),$M60,$DJ59)</f>
        <v/>
      </c>
      <c r="DK60" s="167" t="str">
        <f>IF(AND('Submission Template'!$C54="final",'Submission Template'!$T54="yes",'Submission Template'!$AG54&lt;&gt;"yes"),$X60,$DK59)</f>
        <v/>
      </c>
      <c r="DL60" s="168" t="str">
        <f>IF(AND('Submission Template'!$C54="final",'Submission Template'!$T54="yes",'Submission Template'!$AG54&lt;&gt;"yes"),$W60,$DL59)</f>
        <v/>
      </c>
      <c r="DM60" s="167" t="str">
        <f>IF(AND('Submission Template'!$C54="final",'Submission Template'!$Y54="yes",'Submission Template'!$AG54&lt;&gt;"yes"),$AH60,$DM59)</f>
        <v/>
      </c>
      <c r="DN60" s="211" t="str">
        <f>IF(AND('Submission Template'!$C54="final",'Submission Template'!$Y54="yes",'Submission Template'!$AG54&lt;&gt;"yes"),$AG60,$DN59)</f>
        <v/>
      </c>
      <c r="DO60" s="220" t="str">
        <f>IF(AND('Submission Template'!$C54="final",'Submission Template'!$AD54="yes",'Submission Template'!$AG54&lt;&gt;"yes"),$AR60,$DO59)</f>
        <v/>
      </c>
      <c r="DP60" s="221" t="str">
        <f>IF(AND('Submission Template'!$C54="final",'Submission Template'!$AD54="yes",'Submission Template'!$AG54&lt;&gt;"yes"),$AQ60,$DP59)</f>
        <v/>
      </c>
      <c r="DZ60" s="5"/>
      <c r="EA60" s="5"/>
    </row>
    <row r="61" spans="1:131" ht="15" x14ac:dyDescent="0.25">
      <c r="A61" s="9"/>
      <c r="B61" s="251" t="str">
        <f>IF('Submission Template'!$BA$36=1,$CA61,"")</f>
        <v/>
      </c>
      <c r="C61" s="252" t="str">
        <f t="shared" si="0"/>
        <v/>
      </c>
      <c r="D61" s="253" t="str">
        <f>IF('Submission Template'!$BA$36=1,IF(AND('Submission Template'!Y55="yes",'Submission Template'!AD55="yes",'Submission Template'!BW55&lt;&gt;"",'Submission Template'!BX55&lt;&gt;""),IF(AND('Submission Template'!$P$15="yes",$B61&gt;1),ROUND(AVERAGE(CM$41:CM61),2),ROUND(AVERAGE(CM$40:CM61),2)),""),"")</f>
        <v/>
      </c>
      <c r="E61" s="264" t="str">
        <f>IF('Submission Template'!$BA$36=1,IF($BI61&gt;1,IF(AND('Submission Template'!Y55&lt;&gt;"no",'Submission Template'!AD55&lt;&gt;"no",'Submission Template'!BW55&lt;&gt;"",'Submission Template'!BX55&lt;&gt;""), IF(AND('Submission Template'!$P$15="yes",$B61&gt;1), STDEV(CM$41:CM61),STDEV(CM$40:CM61)),""),""),"")</f>
        <v/>
      </c>
      <c r="F61" s="253" t="str">
        <f>IF('Submission Template'!$BA$36=1,IF(AND('Submission Template'!BW55&lt;&gt;"",'Submission Template'!BX55&lt;&gt;""),G60,""),"")</f>
        <v/>
      </c>
      <c r="G61" s="253" t="str">
        <f>IF(AND('Submission Template'!$BA$36=1,'Submission Template'!$C55&lt;&gt;""),IF(OR($BI61=1,$BI61=0),0,IF('Submission Template'!$C55="initial",$G60,IF(AND('Submission Template'!Y55="yes",'Submission Template'!AD55="yes"),MAX(($F61+CM61-('Submission Template'!$V$26+0.25*$E61)),0),$G60))),"")</f>
        <v/>
      </c>
      <c r="H61" s="253" t="str">
        <f t="shared" si="27"/>
        <v/>
      </c>
      <c r="I61" s="255" t="str">
        <f t="shared" si="28"/>
        <v/>
      </c>
      <c r="J61" s="255" t="str">
        <f t="shared" si="29"/>
        <v/>
      </c>
      <c r="K61" s="256" t="str">
        <f>IF(G61&lt;&gt;"",IF($CG61=1,IF(AND(J61&lt;&gt;1,I61=1,D61&lt;='Submission Template'!$V$26),1,0),K60),"")</f>
        <v/>
      </c>
      <c r="L61" s="251" t="str">
        <f>IF('Submission Template'!$BB$36=1,$CB61,"")</f>
        <v/>
      </c>
      <c r="M61" s="252" t="str">
        <f t="shared" si="1"/>
        <v/>
      </c>
      <c r="N61" s="253" t="str">
        <f>IF('Submission Template'!$BB$36=1,IF(AND('Submission Template'!O55="yes",'Submission Template'!BU55&lt;&gt;""),IF(AND('Submission Template'!$P$15="yes",$L61&gt;1),ROUND(AVERAGE(CN$41:CN61),2),ROUND(AVERAGE(CN$40:CN61),2)),""),"")</f>
        <v/>
      </c>
      <c r="O61" s="253" t="str">
        <f>IF('Submission Template'!$BB$36=1,IF($BJ61&gt;1,IF(AND('Submission Template'!O55&lt;&gt;"no",'Submission Template'!BU55&lt;&gt;""),IF(AND('Submission Template'!$P$15="yes",$L61&gt;1),STDEV(CN$41:CN61),STDEV(CN$40:CN61)),""),""),"")</f>
        <v/>
      </c>
      <c r="P61" s="253" t="str">
        <f>IF('Submission Template'!$BB$36=1,IF('Submission Template'!BU55&lt;&gt;"",Q60,""),"")</f>
        <v/>
      </c>
      <c r="Q61" s="253" t="str">
        <f>IF(AND('Submission Template'!$BB$36=1,'Submission Template'!$C55&lt;&gt;""),IF(OR($BJ61=1,$BJ61=0),0,IF('Submission Template'!$C55="initial",$Q60,IF('Submission Template'!O55="yes",MAX(($P61+'Submission Template'!BU55-('Submission Template'!K$26+0.25*$O61)),0),$Q60))),"")</f>
        <v/>
      </c>
      <c r="R61" s="253" t="str">
        <f t="shared" si="30"/>
        <v/>
      </c>
      <c r="S61" s="255" t="str">
        <f t="shared" si="31"/>
        <v/>
      </c>
      <c r="T61" s="255" t="str">
        <f t="shared" si="32"/>
        <v/>
      </c>
      <c r="U61" s="256" t="str">
        <f>IF(Q61&lt;&gt;"",IF($CH61=1,IF(AND(T61&lt;&gt;1,S61=1,N61&lt;='Submission Template'!K$26),1,0),U60),"")</f>
        <v/>
      </c>
      <c r="V61" s="257" t="str">
        <f>IF('Submission Template'!$BC$34=1,$CC61,"")</f>
        <v/>
      </c>
      <c r="W61" s="258" t="str">
        <f t="shared" si="2"/>
        <v/>
      </c>
      <c r="X61" s="259" t="str">
        <f>IF('Submission Template'!$BC$34=1,IF(AND('Submission Template'!T55="yes",'Submission Template'!BV55&lt;&gt;""),IF(AND('Submission Template'!$P$15="yes",$V61&gt;1),ROUND(AVERAGE(CO$41:CO61),2),ROUND(AVERAGE(CO$40:CO61),2)),""),"")</f>
        <v/>
      </c>
      <c r="Y61" s="259" t="str">
        <f>IF('Submission Template'!$BC$34=1,IF($BK61&gt;1,IF(AND('Submission Template'!T55&lt;&gt;"no",'Submission Template'!BV55&lt;&gt;""), IF(AND('Submission Template'!$P$15="yes",$V61&gt;1), STDEV(CO$41:CO61),STDEV(CO$40:CO61)),""),""),"")</f>
        <v/>
      </c>
      <c r="Z61" s="259" t="str">
        <f>IF('Submission Template'!$BC$34=1,IF('Submission Template'!BV55&lt;&gt;"",AA60,""),"")</f>
        <v/>
      </c>
      <c r="AA61" s="259" t="str">
        <f>IF(AND('Submission Template'!$BC$34=1,'Submission Template'!$C55&lt;&gt;""),IF(OR($BK61=1,$BK61=0),0,IF('Submission Template'!$C55="initial",$AA60,IF('Submission Template'!T55="yes",MAX(($Z61+'Submission Template'!BV55-('Submission Template'!P$26+0.25*$Y61)),0),$AA60))),"")</f>
        <v/>
      </c>
      <c r="AB61" s="259" t="str">
        <f t="shared" si="6"/>
        <v/>
      </c>
      <c r="AC61" s="255" t="str">
        <f t="shared" si="7"/>
        <v/>
      </c>
      <c r="AD61" s="255" t="str">
        <f t="shared" si="8"/>
        <v/>
      </c>
      <c r="AE61" s="256" t="str">
        <f>IF(AA61&lt;&gt;"",IF($CI61=1,IF(AND(AD61&lt;&gt;1,AC61=1,X61&lt;='Submission Template'!P$26),1,0),AE60),"")</f>
        <v/>
      </c>
      <c r="AF61" s="257" t="str">
        <f>IF('Submission Template'!$BA$34=1,$CD61,"")</f>
        <v/>
      </c>
      <c r="AG61" s="258" t="str">
        <f t="shared" si="3"/>
        <v/>
      </c>
      <c r="AH61" s="260" t="str">
        <f>IF('Submission Template'!$BA$34=1,IF(AND('Submission Template'!Y55="yes",'Submission Template'!BW55&lt;&gt;""),IF(AND('Submission Template'!$P$15="yes",AF61&gt;1),ROUND(AVERAGE(CP$41:CP61),2),ROUND(AVERAGE(CP$40:CP61),2)),""),"")</f>
        <v/>
      </c>
      <c r="AI61" s="260" t="str">
        <f>IF('Submission Template'!$BA$34=1,IF($BL61&gt;1,IF(AND('Submission Template'!Y55&lt;&gt;"no",'Submission Template'!BW55&lt;&gt;""), IF(AND('Submission Template'!$P$15="yes",$AF61&gt;1), STDEV(CP$41:CP61),STDEV(CP$40:CP61)),""),""),"")</f>
        <v/>
      </c>
      <c r="AJ61" s="260" t="str">
        <f>IF('Submission Template'!$BA$34=1,IF('Submission Template'!BW55&lt;&gt;"",AK60,""),"")</f>
        <v/>
      </c>
      <c r="AK61" s="260" t="str">
        <f>IF(AND('Submission Template'!$BA$34=1,'Submission Template'!$C55&lt;&gt;""),IF(OR($BL61=1,$BL61=0),0,IF('Submission Template'!$C55="initial",$AK60,IF('Submission Template'!Y55="yes",MAX(($AJ61+'Submission Template'!BW55-('Submission Template'!U$26+0.25*$AI61)),0),$AK60))),"")</f>
        <v/>
      </c>
      <c r="AL61" s="260" t="str">
        <f t="shared" si="9"/>
        <v/>
      </c>
      <c r="AM61" s="255" t="str">
        <f t="shared" si="10"/>
        <v/>
      </c>
      <c r="AN61" s="255" t="str">
        <f t="shared" si="11"/>
        <v/>
      </c>
      <c r="AO61" s="256" t="str">
        <f>IF(AK61&lt;&gt;"",IF($CJ61=1,IF(AND(AN61&lt;&gt;1,AM61=1,AH61&lt;='Submission Template'!U$26),1,0),AO60),"")</f>
        <v/>
      </c>
      <c r="AP61" s="257" t="str">
        <f>IF('Submission Template'!$BB$34=1,$CE61,"")</f>
        <v/>
      </c>
      <c r="AQ61" s="258" t="str">
        <f t="shared" si="4"/>
        <v/>
      </c>
      <c r="AR61" s="261" t="str">
        <f>IF('Submission Template'!$BB$34=1,IF(AND('Submission Template'!AD55="yes",'Submission Template'!BX55&lt;&gt;""),ROUND(AVERAGE(CQ$40:CQ61),2),""),"")</f>
        <v/>
      </c>
      <c r="AS61" s="261" t="str">
        <f>IF('Submission Template'!$BB$34=1,IF($BM61&gt;1,IF(AND('Submission Template'!AD55&lt;&gt;"no",'Submission Template'!BX55&lt;&gt;""), IF(AND('Submission Template'!$P$15="yes",$AP61&gt;1), STDEV(CQ$41:CQ61),STDEV(CQ$40:CQ61)),""),""),"")</f>
        <v/>
      </c>
      <c r="AT61" s="261" t="str">
        <f>IF('Submission Template'!$BB$34=1,IF('Submission Template'!BX55&lt;&gt;"",AU60,""),"")</f>
        <v/>
      </c>
      <c r="AU61" s="261" t="str">
        <f>IF(AND('Submission Template'!$BB$34=1,'Submission Template'!$C55&lt;&gt;""),IF(OR($BM61=1,$BM61=0),0,IF('Submission Template'!$C55="initial",$AU60,IF('Submission Template'!AD55="yes",MAX(($AT61+'Submission Template'!BX55-('Submission Template'!Z$26+0.25*$AS61)),0),$AU60))),"")</f>
        <v/>
      </c>
      <c r="AV61" s="261" t="str">
        <f t="shared" si="12"/>
        <v/>
      </c>
      <c r="AW61" s="255" t="str">
        <f t="shared" si="13"/>
        <v/>
      </c>
      <c r="AX61" s="255" t="str">
        <f t="shared" si="14"/>
        <v/>
      </c>
      <c r="AY61" s="256" t="str">
        <f>IF(AU61&lt;&gt;"",IF($CK61=1,IF(AND(AX61&lt;&gt;1,AW61=1,AR61&lt;='Submission Template'!Z$26),1,0),AY60),"")</f>
        <v/>
      </c>
      <c r="AZ61" s="246"/>
      <c r="BA61" s="262" t="str">
        <f>IF(AND(OR('Submission Template'!BK55="yes",'Submission Template'!O55="yes"),'Submission Template'!AG55="yes"),"Test cannot be invalid AND included in CumSum",IF(OR(AND($Q61&gt;$R61,$N61&lt;&gt;""),AND($G61&gt;H61,$D61&lt;&gt;"")),"Warning:  CumSum statistic exceeds the Action Limit.",""))</f>
        <v/>
      </c>
      <c r="BB61" s="244"/>
      <c r="BC61" s="244"/>
      <c r="BD61" s="244"/>
      <c r="BE61" s="245"/>
      <c r="BF61" s="141"/>
      <c r="BG61" s="5"/>
      <c r="BH61" s="5"/>
      <c r="BI61" s="167" t="str">
        <f t="shared" si="21"/>
        <v/>
      </c>
      <c r="BJ61" s="211" t="str">
        <f t="shared" si="22"/>
        <v/>
      </c>
      <c r="BK61" s="167" t="str">
        <f t="shared" si="24"/>
        <v/>
      </c>
      <c r="BL61" s="211" t="str">
        <f t="shared" si="25"/>
        <v/>
      </c>
      <c r="BM61" s="168" t="str">
        <f t="shared" si="26"/>
        <v/>
      </c>
      <c r="BN61" s="20"/>
      <c r="BO61" s="307">
        <f>IF(AND('Submission Template'!BW55&lt;&gt;"",'Submission Template'!BX55&lt;&gt;"",'Submission Template'!V$26&lt;&gt;"",'Submission Template'!Y55&lt;&gt;"",'Submission Template'!AD55&lt;&gt;"",$BK$31="yes"),1,0)</f>
        <v>0</v>
      </c>
      <c r="BP61" s="193">
        <f>IF(AND('Submission Template'!BU55&lt;&gt;"",'Submission Template'!K$26&lt;&gt;"",'Submission Template'!O55&lt;&gt;""),1,0)</f>
        <v>0</v>
      </c>
      <c r="BQ61" s="193">
        <f>IF(AND('Submission Template'!BV55&lt;&gt;"",'Submission Template'!P$26&lt;&gt;"",'Submission Template'!T55&lt;&gt;""),1,0)</f>
        <v>0</v>
      </c>
      <c r="BR61" s="193">
        <f>IF(AND('Submission Template'!BW55&lt;&gt;"",'Submission Template'!U$26&lt;&gt;"",'Submission Template'!Y55&lt;&gt;""),1,0)</f>
        <v>0</v>
      </c>
      <c r="BS61" s="194">
        <f>IF(AND('Submission Template'!BX55&lt;&gt;"",'Submission Template'!Z$26&lt;&gt;"",'Submission Template'!AD55&lt;&gt;""),1,0)</f>
        <v>0</v>
      </c>
      <c r="BT61" s="22"/>
      <c r="BU61" s="199" t="str">
        <f t="shared" si="15"/>
        <v/>
      </c>
      <c r="BV61" s="192" t="str">
        <f t="shared" si="16"/>
        <v/>
      </c>
      <c r="BW61" s="192" t="str">
        <f t="shared" si="17"/>
        <v/>
      </c>
      <c r="BX61" s="193" t="str">
        <f t="shared" si="18"/>
        <v/>
      </c>
      <c r="BY61" s="194" t="str">
        <f t="shared" si="19"/>
        <v/>
      </c>
      <c r="BZ61" s="22"/>
      <c r="CA61" s="192" t="str">
        <f>IF(AND($BK$31="Yes",'Submission Template'!$C55&lt;&gt;""),IF(AND('Submission Template'!BW55&lt;&gt;"",'Submission Template'!BX55&lt;&gt;""),IF(AND('Submission Template'!Y55="yes",'Submission Template'!AD55="yes"),CA60+1,CA60),CA60),"")</f>
        <v/>
      </c>
      <c r="CB61" s="193" t="str">
        <f>IF('Submission Template'!$C55&lt;&gt;"",IF('Submission Template'!BU55&lt;&gt;"",IF('Submission Template'!O55="yes",CB60+1,CB60),CB60),"")</f>
        <v/>
      </c>
      <c r="CC61" s="193" t="str">
        <f>IF('Submission Template'!$C55&lt;&gt;"",IF('Submission Template'!BV55&lt;&gt;"",IF('Submission Template'!T55="yes",CC60+1,CC60),CC60),"")</f>
        <v/>
      </c>
      <c r="CD61" s="193" t="str">
        <f>IF('Submission Template'!$C55&lt;&gt;"",IF('Submission Template'!BW55&lt;&gt;"",IF('Submission Template'!Y55="yes",CD60+1,CD60),CD60),"")</f>
        <v/>
      </c>
      <c r="CE61" s="194" t="str">
        <f>IF('Submission Template'!$C55&lt;&gt;"",IF('Submission Template'!BX55&lt;&gt;"",IF('Submission Template'!AD55="yes",CE60+1,CE60),CE60),"")</f>
        <v/>
      </c>
      <c r="CF61" s="22"/>
      <c r="CG61" s="192" t="str">
        <f>IF(AND($BK$31="Yes",'Submission Template'!BW55&lt;&gt;"",'Submission Template'!BX55&lt;&gt;""),IF(AND('Submission Template'!Y55="yes",'Submission Template'!AD55="yes"),1,0),"")</f>
        <v/>
      </c>
      <c r="CH61" s="193" t="str">
        <f>IF('Submission Template'!BU55&lt;&gt;"",IF('Submission Template'!O55="yes",1,0),"")</f>
        <v/>
      </c>
      <c r="CI61" s="193" t="str">
        <f>IF('Submission Template'!BV55&lt;&gt;"",IF('Submission Template'!T55="yes",1,0),"")</f>
        <v/>
      </c>
      <c r="CJ61" s="193" t="str">
        <f>IF('Submission Template'!BW55&lt;&gt;"",IF('Submission Template'!Y55="yes",1,0),"")</f>
        <v/>
      </c>
      <c r="CK61" s="194" t="str">
        <f>IF('Submission Template'!BX55&lt;&gt;"",IF('Submission Template'!AD55="yes",1,0),"")</f>
        <v/>
      </c>
      <c r="CL61" s="22"/>
      <c r="CM61" s="192" t="str">
        <f>IF(AND($BK$31="Yes",'Submission Template'!Y55="yes",'Submission Template'!AD55="yes",'Submission Template'!BW55&lt;&gt;"",'Submission Template'!BX55&lt;&gt;""),'Submission Template'!BW55+'Submission Template'!BX55,"")</f>
        <v/>
      </c>
      <c r="CN61" s="193" t="str">
        <f>IF(AND('Submission Template'!O55="yes",'Submission Template'!BU55&lt;&gt;""),'Submission Template'!BU55,"")</f>
        <v/>
      </c>
      <c r="CO61" s="193" t="str">
        <f>IF(AND('Submission Template'!T55="yes",'Submission Template'!BV55&lt;&gt;""),'Submission Template'!BV55,"")</f>
        <v/>
      </c>
      <c r="CP61" s="193" t="str">
        <f>IF(AND('Submission Template'!Y55="yes",'Submission Template'!BW55&lt;&gt;""),'Submission Template'!BW55,"")</f>
        <v/>
      </c>
      <c r="CQ61" s="194" t="str">
        <f>IF(AND('Submission Template'!AD55="yes",'Submission Template'!BX55&lt;&gt;""),'Submission Template'!BX55,"")</f>
        <v/>
      </c>
      <c r="CR61" s="22"/>
      <c r="CS61" s="22"/>
      <c r="CT61" s="22">
        <f t="shared" si="23"/>
        <v>21</v>
      </c>
      <c r="CU61" s="24">
        <v>1.72</v>
      </c>
      <c r="CV61" s="22"/>
      <c r="CW61" s="35" t="str">
        <f>IF('Submission Template'!$BA$36=1,IF(AND('Submission Template'!Y55="yes",'Submission Template'!AD55="yes",$BI61&gt;1,'Submission Template'!BW55&lt;&gt;"",'Submission Template'!BX55&lt;&gt;""),IF($D61&lt;&gt;'Submission Template'!V$29,ROUND((($BU61*$E61)/($D61-'Submission Template'!V$29))^2+1,1),31),""),"")</f>
        <v/>
      </c>
      <c r="CX61" s="35" t="str">
        <f>IF('Submission Template'!$BB$36=1,IF(AND('Submission Template'!O55="yes",$BJ61&gt;1,'Submission Template'!BU55&lt;&gt;""),IF($N61&lt;&gt;'Submission Template'!K$26,ROUND((($BV61*$O61)/($N61-'Submission Template'!K$26))^2+1,1),31),""),"")</f>
        <v/>
      </c>
      <c r="CY61" s="35" t="str">
        <f>IF('Submission Template'!$BC$34=1,IF(AND('Submission Template'!T55="yes",$BK61&gt;1,'Submission Template'!BV55&lt;&gt;""),IF($X61&lt;&gt;'Submission Template'!P$26,ROUND((($BW61*$Y61)/($X61-'Submission Template'!P$26))^2+1,1),31),""),"")</f>
        <v/>
      </c>
      <c r="CZ61" s="35" t="str">
        <f>IF('Submission Template'!$BA$34=1,IF(AND('Submission Template'!Y55="yes",$BL61&gt;1,'Submission Template'!BW55&lt;&gt;""),IF($AH61&lt;&gt;'Submission Template'!U$26,ROUND((($BX61*$AI61)/($AH61-'Submission Template'!U$26))^2+1,1),31),""),"")</f>
        <v/>
      </c>
      <c r="DA61" s="35" t="str">
        <f>IF('Submission Template'!$BB$34=1,IF(AND('Submission Template'!AD55="yes",$BM61&gt;1,'Submission Template'!BX55&lt;&gt;""),IF($AR61&lt;&gt;'Submission Template'!Z$26,ROUND((($BY61*$AS61)/($AR61-'Submission Template'!Z$26))^2+1,1),31),""),"")</f>
        <v/>
      </c>
      <c r="DB61" s="48">
        <f t="shared" si="20"/>
        <v>5</v>
      </c>
      <c r="DC61" s="5"/>
      <c r="DD61" s="5"/>
      <c r="DE61" s="5"/>
      <c r="DF61" s="175">
        <f>IF(AND('Submission Template'!C55="final",'Submission Template'!AG55="yes"),1,0)</f>
        <v>0</v>
      </c>
      <c r="DG61" s="175" t="str">
        <f>IF(AND('Submission Template'!$C55="final",'Submission Template'!$Y55="yes",'Submission Template'!$AD55="yes",'Submission Template'!$AG55&lt;&gt;"yes"),$D61,$DG60)</f>
        <v/>
      </c>
      <c r="DH61" s="175" t="str">
        <f>IF(AND('Submission Template'!$C55="final",'Submission Template'!$Y55="yes",'Submission Template'!$AD55="yes",'Submission Template'!$AG55&lt;&gt;"yes"),$C61,$DH60)</f>
        <v/>
      </c>
      <c r="DI61" s="175" t="str">
        <f>IF(AND('Submission Template'!$C55="final",'Submission Template'!$O55="yes",'Submission Template'!$AG55&lt;&gt;"yes"),$N61,$DI60)</f>
        <v/>
      </c>
      <c r="DJ61" s="175" t="str">
        <f>IF(AND('Submission Template'!$C55="final",'Submission Template'!$O55="yes",'Submission Template'!$AG55&lt;&gt;"yes"),$M61,$DJ60)</f>
        <v/>
      </c>
      <c r="DK61" s="167" t="str">
        <f>IF(AND('Submission Template'!$C55="final",'Submission Template'!$T55="yes",'Submission Template'!$AG55&lt;&gt;"yes"),$X61,$DK60)</f>
        <v/>
      </c>
      <c r="DL61" s="168" t="str">
        <f>IF(AND('Submission Template'!$C55="final",'Submission Template'!$T55="yes",'Submission Template'!$AG55&lt;&gt;"yes"),$W61,$DL60)</f>
        <v/>
      </c>
      <c r="DM61" s="167" t="str">
        <f>IF(AND('Submission Template'!$C55="final",'Submission Template'!$Y55="yes",'Submission Template'!$AG55&lt;&gt;"yes"),$AH61,$DM60)</f>
        <v/>
      </c>
      <c r="DN61" s="211" t="str">
        <f>IF(AND('Submission Template'!$C55="final",'Submission Template'!$Y55="yes",'Submission Template'!$AG55&lt;&gt;"yes"),$AG61,$DN60)</f>
        <v/>
      </c>
      <c r="DO61" s="220" t="str">
        <f>IF(AND('Submission Template'!$C55="final",'Submission Template'!$AD55="yes",'Submission Template'!$AG55&lt;&gt;"yes"),$AR61,$DO60)</f>
        <v/>
      </c>
      <c r="DP61" s="221" t="str">
        <f>IF(AND('Submission Template'!$C55="final",'Submission Template'!$AD55="yes",'Submission Template'!$AG55&lt;&gt;"yes"),$AQ61,$DP60)</f>
        <v/>
      </c>
      <c r="DZ61" s="5"/>
      <c r="EA61" s="5"/>
    </row>
    <row r="62" spans="1:131" ht="15" x14ac:dyDescent="0.25">
      <c r="A62" s="9"/>
      <c r="B62" s="251" t="str">
        <f>IF('Submission Template'!$BA$36=1,$CA62,"")</f>
        <v/>
      </c>
      <c r="C62" s="252" t="str">
        <f t="shared" si="0"/>
        <v/>
      </c>
      <c r="D62" s="253" t="str">
        <f>IF('Submission Template'!$BA$36=1,IF(AND('Submission Template'!Y56="yes",'Submission Template'!AD56="yes",'Submission Template'!BW56&lt;&gt;"",'Submission Template'!BX56&lt;&gt;""),IF(AND('Submission Template'!$P$15="yes",$B62&gt;1),ROUND(AVERAGE(CM$41:CM62),2),ROUND(AVERAGE(CM$40:CM62),2)),""),"")</f>
        <v/>
      </c>
      <c r="E62" s="264" t="str">
        <f>IF('Submission Template'!$BA$36=1,IF($BI62&gt;1,IF(AND('Submission Template'!Y56&lt;&gt;"no",'Submission Template'!AD56&lt;&gt;"no",'Submission Template'!BW56&lt;&gt;"",'Submission Template'!BX56&lt;&gt;""), IF(AND('Submission Template'!$P$15="yes",$B62&gt;1), STDEV(CM$41:CM62),STDEV(CM$40:CM62)),""),""),"")</f>
        <v/>
      </c>
      <c r="F62" s="253" t="str">
        <f>IF('Submission Template'!$BA$36=1,IF(AND('Submission Template'!BW56&lt;&gt;"",'Submission Template'!BX56&lt;&gt;""),G61,""),"")</f>
        <v/>
      </c>
      <c r="G62" s="253" t="str">
        <f>IF(AND('Submission Template'!$BA$36=1,'Submission Template'!$C56&lt;&gt;""),IF(OR($BI62=1,$BI62=0),0,IF('Submission Template'!$C56="initial",$G61,IF(AND('Submission Template'!Y56="yes",'Submission Template'!AD56="yes"),MAX(($F62+CM62-('Submission Template'!$V$26+0.25*$E62)),0),$G61))),"")</f>
        <v/>
      </c>
      <c r="H62" s="253" t="str">
        <f t="shared" si="27"/>
        <v/>
      </c>
      <c r="I62" s="255" t="str">
        <f t="shared" si="28"/>
        <v/>
      </c>
      <c r="J62" s="255" t="str">
        <f t="shared" si="29"/>
        <v/>
      </c>
      <c r="K62" s="256" t="str">
        <f>IF(G62&lt;&gt;"",IF($CG62=1,IF(AND(J62&lt;&gt;1,I62=1,D62&lt;='Submission Template'!$V$26),1,0),K61),"")</f>
        <v/>
      </c>
      <c r="L62" s="251" t="str">
        <f>IF('Submission Template'!$BB$36=1,$CB62,"")</f>
        <v/>
      </c>
      <c r="M62" s="252" t="str">
        <f t="shared" si="1"/>
        <v/>
      </c>
      <c r="N62" s="253" t="str">
        <f>IF('Submission Template'!$BB$36=1,IF(AND('Submission Template'!O56="yes",'Submission Template'!BU56&lt;&gt;""),IF(AND('Submission Template'!$P$15="yes",$L62&gt;1),ROUND(AVERAGE(CN$41:CN62),2),ROUND(AVERAGE(CN$40:CN62),2)),""),"")</f>
        <v/>
      </c>
      <c r="O62" s="253" t="str">
        <f>IF('Submission Template'!$BB$36=1,IF($BJ62&gt;1,IF(AND('Submission Template'!O56&lt;&gt;"no",'Submission Template'!BU56&lt;&gt;""),IF(AND('Submission Template'!$P$15="yes",$L62&gt;1),STDEV(CN$41:CN62),STDEV(CN$40:CN62)),""),""),"")</f>
        <v/>
      </c>
      <c r="P62" s="253" t="str">
        <f>IF('Submission Template'!$BB$36=1,IF('Submission Template'!BU56&lt;&gt;"",Q61,""),"")</f>
        <v/>
      </c>
      <c r="Q62" s="253" t="str">
        <f>IF(AND('Submission Template'!$BB$36=1,'Submission Template'!$C56&lt;&gt;""),IF(OR($BJ62=1,$BJ62=0),0,IF('Submission Template'!$C56="initial",$Q61,IF('Submission Template'!O56="yes",MAX(($P62+'Submission Template'!BU56-('Submission Template'!K$26+0.25*$O62)),0),$Q61))),"")</f>
        <v/>
      </c>
      <c r="R62" s="253" t="str">
        <f t="shared" si="30"/>
        <v/>
      </c>
      <c r="S62" s="255" t="str">
        <f t="shared" si="31"/>
        <v/>
      </c>
      <c r="T62" s="255" t="str">
        <f t="shared" si="32"/>
        <v/>
      </c>
      <c r="U62" s="256" t="str">
        <f>IF(Q62&lt;&gt;"",IF($CH62=1,IF(AND(T62&lt;&gt;1,S62=1,N62&lt;='Submission Template'!K$26),1,0),U61),"")</f>
        <v/>
      </c>
      <c r="V62" s="257" t="str">
        <f>IF('Submission Template'!$BC$34=1,$CC62,"")</f>
        <v/>
      </c>
      <c r="W62" s="258" t="str">
        <f t="shared" si="2"/>
        <v/>
      </c>
      <c r="X62" s="259" t="str">
        <f>IF('Submission Template'!$BC$34=1,IF(AND('Submission Template'!T56="yes",'Submission Template'!BV56&lt;&gt;""),IF(AND('Submission Template'!$P$15="yes",$V62&gt;1),ROUND(AVERAGE(CO$41:CO62),2),ROUND(AVERAGE(CO$40:CO62),2)),""),"")</f>
        <v/>
      </c>
      <c r="Y62" s="259" t="str">
        <f>IF('Submission Template'!$BC$34=1,IF($BK62&gt;1,IF(AND('Submission Template'!T56&lt;&gt;"no",'Submission Template'!BV56&lt;&gt;""), IF(AND('Submission Template'!$P$15="yes",$V62&gt;1), STDEV(CO$41:CO62),STDEV(CO$40:CO62)),""),""),"")</f>
        <v/>
      </c>
      <c r="Z62" s="259" t="str">
        <f>IF('Submission Template'!$BC$34=1,IF('Submission Template'!BV56&lt;&gt;"",AA61,""),"")</f>
        <v/>
      </c>
      <c r="AA62" s="259" t="str">
        <f>IF(AND('Submission Template'!$BC$34=1,'Submission Template'!$C56&lt;&gt;""),IF(OR($BK62=1,$BK62=0),0,IF('Submission Template'!$C56="initial",$AA61,IF('Submission Template'!T56="yes",MAX(($Z62+'Submission Template'!BV56-('Submission Template'!P$26+0.25*$Y62)),0),$AA61))),"")</f>
        <v/>
      </c>
      <c r="AB62" s="259" t="str">
        <f t="shared" si="6"/>
        <v/>
      </c>
      <c r="AC62" s="255" t="str">
        <f t="shared" si="7"/>
        <v/>
      </c>
      <c r="AD62" s="255" t="str">
        <f t="shared" si="8"/>
        <v/>
      </c>
      <c r="AE62" s="256" t="str">
        <f>IF(AA62&lt;&gt;"",IF($CI62=1,IF(AND(AD62&lt;&gt;1,AC62=1,X62&lt;='Submission Template'!P$26),1,0),AE61),"")</f>
        <v/>
      </c>
      <c r="AF62" s="257" t="str">
        <f>IF('Submission Template'!$BA$34=1,$CD62,"")</f>
        <v/>
      </c>
      <c r="AG62" s="258" t="str">
        <f t="shared" si="3"/>
        <v/>
      </c>
      <c r="AH62" s="260" t="str">
        <f>IF('Submission Template'!$BA$34=1,IF(AND('Submission Template'!Y56="yes",'Submission Template'!BW56&lt;&gt;""),IF(AND('Submission Template'!$P$15="yes",AF62&gt;1),ROUND(AVERAGE(CP$41:CP62),2),ROUND(AVERAGE(CP$40:CP62),2)),""),"")</f>
        <v/>
      </c>
      <c r="AI62" s="260" t="str">
        <f>IF('Submission Template'!$BA$34=1,IF($BL62&gt;1,IF(AND('Submission Template'!Y56&lt;&gt;"no",'Submission Template'!BW56&lt;&gt;""), IF(AND('Submission Template'!$P$15="yes",$AF62&gt;1), STDEV(CP$41:CP62),STDEV(CP$40:CP62)),""),""),"")</f>
        <v/>
      </c>
      <c r="AJ62" s="260" t="str">
        <f>IF('Submission Template'!$BA$34=1,IF('Submission Template'!BW56&lt;&gt;"",AK61,""),"")</f>
        <v/>
      </c>
      <c r="AK62" s="260" t="str">
        <f>IF(AND('Submission Template'!$BA$34=1,'Submission Template'!$C56&lt;&gt;""),IF(OR($BL62=1,$BL62=0),0,IF('Submission Template'!$C56="initial",$AK61,IF('Submission Template'!Y56="yes",MAX(($AJ62+'Submission Template'!BW56-('Submission Template'!U$26+0.25*$AI62)),0),$AK61))),"")</f>
        <v/>
      </c>
      <c r="AL62" s="260" t="str">
        <f t="shared" si="9"/>
        <v/>
      </c>
      <c r="AM62" s="255" t="str">
        <f t="shared" si="10"/>
        <v/>
      </c>
      <c r="AN62" s="255" t="str">
        <f t="shared" si="11"/>
        <v/>
      </c>
      <c r="AO62" s="256" t="str">
        <f>IF(AK62&lt;&gt;"",IF($CJ62=1,IF(AND(AN62&lt;&gt;1,AM62=1,AH62&lt;='Submission Template'!U$26),1,0),AO61),"")</f>
        <v/>
      </c>
      <c r="AP62" s="257" t="str">
        <f>IF('Submission Template'!$BB$34=1,$CE62,"")</f>
        <v/>
      </c>
      <c r="AQ62" s="258" t="str">
        <f t="shared" si="4"/>
        <v/>
      </c>
      <c r="AR62" s="261" t="str">
        <f>IF('Submission Template'!$BB$34=1,IF(AND('Submission Template'!AD56="yes",'Submission Template'!BX56&lt;&gt;""),ROUND(AVERAGE(CQ$40:CQ62),2),""),"")</f>
        <v/>
      </c>
      <c r="AS62" s="261" t="str">
        <f>IF('Submission Template'!$BB$34=1,IF($BM62&gt;1,IF(AND('Submission Template'!AD56&lt;&gt;"no",'Submission Template'!BX56&lt;&gt;""), IF(AND('Submission Template'!$P$15="yes",$AP62&gt;1), STDEV(CQ$41:CQ62),STDEV(CQ$40:CQ62)),""),""),"")</f>
        <v/>
      </c>
      <c r="AT62" s="261" t="str">
        <f>IF('Submission Template'!$BB$34=1,IF('Submission Template'!BX56&lt;&gt;"",AU61,""),"")</f>
        <v/>
      </c>
      <c r="AU62" s="261" t="str">
        <f>IF(AND('Submission Template'!$BB$34=1,'Submission Template'!$C56&lt;&gt;""),IF(OR($BM62=1,$BM62=0),0,IF('Submission Template'!$C56="initial",$AU61,IF('Submission Template'!AD56="yes",MAX(($AT62+'Submission Template'!BX56-('Submission Template'!Z$26+0.25*$AS62)),0),$AU61))),"")</f>
        <v/>
      </c>
      <c r="AV62" s="261" t="str">
        <f t="shared" si="12"/>
        <v/>
      </c>
      <c r="AW62" s="255" t="str">
        <f t="shared" si="13"/>
        <v/>
      </c>
      <c r="AX62" s="255" t="str">
        <f t="shared" si="14"/>
        <v/>
      </c>
      <c r="AY62" s="256" t="str">
        <f>IF(AU62&lt;&gt;"",IF($CK62=1,IF(AND(AX62&lt;&gt;1,AW62=1,AR62&lt;='Submission Template'!Z$26),1,0),AY61),"")</f>
        <v/>
      </c>
      <c r="AZ62" s="246"/>
      <c r="BA62" s="262" t="str">
        <f>IF(AND(OR('Submission Template'!BK56="yes",'Submission Template'!O56="yes"),'Submission Template'!AG56="yes"),"Test cannot be invalid AND included in CumSum",IF(OR(AND($Q62&gt;$R62,$N62&lt;&gt;""),AND($G62&gt;H62,$D62&lt;&gt;"")),"Warning:  CumSum statistic exceeds the Action Limit.",""))</f>
        <v/>
      </c>
      <c r="BB62" s="244"/>
      <c r="BC62" s="244"/>
      <c r="BD62" s="244"/>
      <c r="BE62" s="245"/>
      <c r="BF62" s="141"/>
      <c r="BG62" s="5"/>
      <c r="BH62" s="5"/>
      <c r="BI62" s="167" t="str">
        <f t="shared" si="21"/>
        <v/>
      </c>
      <c r="BJ62" s="211" t="str">
        <f t="shared" si="22"/>
        <v/>
      </c>
      <c r="BK62" s="167" t="str">
        <f t="shared" si="24"/>
        <v/>
      </c>
      <c r="BL62" s="211" t="str">
        <f t="shared" si="25"/>
        <v/>
      </c>
      <c r="BM62" s="168" t="str">
        <f t="shared" si="26"/>
        <v/>
      </c>
      <c r="BN62" s="20"/>
      <c r="BO62" s="307">
        <f>IF(AND('Submission Template'!BW56&lt;&gt;"",'Submission Template'!BX56&lt;&gt;"",'Submission Template'!V$26&lt;&gt;"",'Submission Template'!Y56&lt;&gt;"",'Submission Template'!AD56&lt;&gt;"",$BK$31="yes"),1,0)</f>
        <v>0</v>
      </c>
      <c r="BP62" s="193">
        <f>IF(AND('Submission Template'!BU56&lt;&gt;"",'Submission Template'!K$26&lt;&gt;"",'Submission Template'!O56&lt;&gt;""),1,0)</f>
        <v>0</v>
      </c>
      <c r="BQ62" s="193">
        <f>IF(AND('Submission Template'!BV56&lt;&gt;"",'Submission Template'!P$26&lt;&gt;"",'Submission Template'!T56&lt;&gt;""),1,0)</f>
        <v>0</v>
      </c>
      <c r="BR62" s="193">
        <f>IF(AND('Submission Template'!BW56&lt;&gt;"",'Submission Template'!U$26&lt;&gt;"",'Submission Template'!Y56&lt;&gt;""),1,0)</f>
        <v>0</v>
      </c>
      <c r="BS62" s="194">
        <f>IF(AND('Submission Template'!BX56&lt;&gt;"",'Submission Template'!Z$26&lt;&gt;"",'Submission Template'!AD56&lt;&gt;""),1,0)</f>
        <v>0</v>
      </c>
      <c r="BT62" s="22"/>
      <c r="BU62" s="199" t="str">
        <f t="shared" si="15"/>
        <v/>
      </c>
      <c r="BV62" s="192" t="str">
        <f t="shared" si="16"/>
        <v/>
      </c>
      <c r="BW62" s="192" t="str">
        <f t="shared" si="17"/>
        <v/>
      </c>
      <c r="BX62" s="193" t="str">
        <f t="shared" si="18"/>
        <v/>
      </c>
      <c r="BY62" s="194" t="str">
        <f t="shared" si="19"/>
        <v/>
      </c>
      <c r="BZ62" s="22"/>
      <c r="CA62" s="192" t="str">
        <f>IF(AND($BK$31="Yes",'Submission Template'!$C56&lt;&gt;""),IF(AND('Submission Template'!BW56&lt;&gt;"",'Submission Template'!BX56&lt;&gt;""),IF(AND('Submission Template'!Y56="yes",'Submission Template'!AD56="yes"),CA61+1,CA61),CA61),"")</f>
        <v/>
      </c>
      <c r="CB62" s="193" t="str">
        <f>IF('Submission Template'!$C56&lt;&gt;"",IF('Submission Template'!BU56&lt;&gt;"",IF('Submission Template'!O56="yes",CB61+1,CB61),CB61),"")</f>
        <v/>
      </c>
      <c r="CC62" s="193" t="str">
        <f>IF('Submission Template'!$C56&lt;&gt;"",IF('Submission Template'!BV56&lt;&gt;"",IF('Submission Template'!T56="yes",CC61+1,CC61),CC61),"")</f>
        <v/>
      </c>
      <c r="CD62" s="193" t="str">
        <f>IF('Submission Template'!$C56&lt;&gt;"",IF('Submission Template'!BW56&lt;&gt;"",IF('Submission Template'!Y56="yes",CD61+1,CD61),CD61),"")</f>
        <v/>
      </c>
      <c r="CE62" s="194" t="str">
        <f>IF('Submission Template'!$C56&lt;&gt;"",IF('Submission Template'!BX56&lt;&gt;"",IF('Submission Template'!AD56="yes",CE61+1,CE61),CE61),"")</f>
        <v/>
      </c>
      <c r="CF62" s="22"/>
      <c r="CG62" s="192" t="str">
        <f>IF(AND($BK$31="Yes",'Submission Template'!BW56&lt;&gt;"",'Submission Template'!BX56&lt;&gt;""),IF(AND('Submission Template'!Y56="yes",'Submission Template'!AD56="yes"),1,0),"")</f>
        <v/>
      </c>
      <c r="CH62" s="193" t="str">
        <f>IF('Submission Template'!BU56&lt;&gt;"",IF('Submission Template'!O56="yes",1,0),"")</f>
        <v/>
      </c>
      <c r="CI62" s="193" t="str">
        <f>IF('Submission Template'!BV56&lt;&gt;"",IF('Submission Template'!T56="yes",1,0),"")</f>
        <v/>
      </c>
      <c r="CJ62" s="193" t="str">
        <f>IF('Submission Template'!BW56&lt;&gt;"",IF('Submission Template'!Y56="yes",1,0),"")</f>
        <v/>
      </c>
      <c r="CK62" s="194" t="str">
        <f>IF('Submission Template'!BX56&lt;&gt;"",IF('Submission Template'!AD56="yes",1,0),"")</f>
        <v/>
      </c>
      <c r="CL62" s="22"/>
      <c r="CM62" s="192" t="str">
        <f>IF(AND($BK$31="Yes",'Submission Template'!Y56="yes",'Submission Template'!AD56="yes",'Submission Template'!BW56&lt;&gt;"",'Submission Template'!BX56&lt;&gt;""),'Submission Template'!BW56+'Submission Template'!BX56,"")</f>
        <v/>
      </c>
      <c r="CN62" s="193" t="str">
        <f>IF(AND('Submission Template'!O56="yes",'Submission Template'!BU56&lt;&gt;""),'Submission Template'!BU56,"")</f>
        <v/>
      </c>
      <c r="CO62" s="193" t="str">
        <f>IF(AND('Submission Template'!T56="yes",'Submission Template'!BV56&lt;&gt;""),'Submission Template'!BV56,"")</f>
        <v/>
      </c>
      <c r="CP62" s="193" t="str">
        <f>IF(AND('Submission Template'!Y56="yes",'Submission Template'!BW56&lt;&gt;""),'Submission Template'!BW56,"")</f>
        <v/>
      </c>
      <c r="CQ62" s="194" t="str">
        <f>IF(AND('Submission Template'!AD56="yes",'Submission Template'!BX56&lt;&gt;""),'Submission Template'!BX56,"")</f>
        <v/>
      </c>
      <c r="CR62" s="22"/>
      <c r="CS62" s="22"/>
      <c r="CT62" s="22">
        <f t="shared" si="23"/>
        <v>22</v>
      </c>
      <c r="CU62" s="24">
        <v>1.72</v>
      </c>
      <c r="CV62" s="22"/>
      <c r="CW62" s="35" t="str">
        <f>IF('Submission Template'!$BA$36=1,IF(AND('Submission Template'!Y56="yes",'Submission Template'!AD56="yes",$BI62&gt;1,'Submission Template'!BW56&lt;&gt;"",'Submission Template'!BX56&lt;&gt;""),IF($D62&lt;&gt;'Submission Template'!V$29,ROUND((($BU62*$E62)/($D62-'Submission Template'!V$29))^2+1,1),31),""),"")</f>
        <v/>
      </c>
      <c r="CX62" s="35" t="str">
        <f>IF('Submission Template'!$BB$36=1,IF(AND('Submission Template'!O56="yes",$BJ62&gt;1,'Submission Template'!BU56&lt;&gt;""),IF($N62&lt;&gt;'Submission Template'!K$26,ROUND((($BV62*$O62)/($N62-'Submission Template'!K$26))^2+1,1),31),""),"")</f>
        <v/>
      </c>
      <c r="CY62" s="35" t="str">
        <f>IF('Submission Template'!$BC$34=1,IF(AND('Submission Template'!T56="yes",$BK62&gt;1,'Submission Template'!BV56&lt;&gt;""),IF($X62&lt;&gt;'Submission Template'!P$26,ROUND((($BW62*$Y62)/($X62-'Submission Template'!P$26))^2+1,1),31),""),"")</f>
        <v/>
      </c>
      <c r="CZ62" s="35" t="str">
        <f>IF('Submission Template'!$BA$34=1,IF(AND('Submission Template'!Y56="yes",$BL62&gt;1,'Submission Template'!BW56&lt;&gt;""),IF($AH62&lt;&gt;'Submission Template'!U$26,ROUND((($BX62*$AI62)/($AH62-'Submission Template'!U$26))^2+1,1),31),""),"")</f>
        <v/>
      </c>
      <c r="DA62" s="35" t="str">
        <f>IF('Submission Template'!$BB$34=1,IF(AND('Submission Template'!AD56="yes",$BM62&gt;1,'Submission Template'!BX56&lt;&gt;""),IF($AR62&lt;&gt;'Submission Template'!Z$26,ROUND((($BY62*$AS62)/($AR62-'Submission Template'!Z$26))^2+1,1),31),""),"")</f>
        <v/>
      </c>
      <c r="DB62" s="48">
        <f t="shared" si="20"/>
        <v>5</v>
      </c>
      <c r="DC62" s="5"/>
      <c r="DD62" s="5"/>
      <c r="DE62" s="5"/>
      <c r="DF62" s="175">
        <f>IF(AND('Submission Template'!C56="final",'Submission Template'!AG56="yes"),1,0)</f>
        <v>0</v>
      </c>
      <c r="DG62" s="175" t="str">
        <f>IF(AND('Submission Template'!$C56="final",'Submission Template'!$Y56="yes",'Submission Template'!$AD56="yes",'Submission Template'!$AG56&lt;&gt;"yes"),$D62,$DG61)</f>
        <v/>
      </c>
      <c r="DH62" s="175" t="str">
        <f>IF(AND('Submission Template'!$C56="final",'Submission Template'!$Y56="yes",'Submission Template'!$AD56="yes",'Submission Template'!$AG56&lt;&gt;"yes"),$C62,$DH61)</f>
        <v/>
      </c>
      <c r="DI62" s="175" t="str">
        <f>IF(AND('Submission Template'!$C56="final",'Submission Template'!$O56="yes",'Submission Template'!$AG56&lt;&gt;"yes"),$N62,$DI61)</f>
        <v/>
      </c>
      <c r="DJ62" s="175" t="str">
        <f>IF(AND('Submission Template'!$C56="final",'Submission Template'!$O56="yes",'Submission Template'!$AG56&lt;&gt;"yes"),$M62,$DJ61)</f>
        <v/>
      </c>
      <c r="DK62" s="167" t="str">
        <f>IF(AND('Submission Template'!$C56="final",'Submission Template'!$T56="yes",'Submission Template'!$AG56&lt;&gt;"yes"),$X62,$DK61)</f>
        <v/>
      </c>
      <c r="DL62" s="168" t="str">
        <f>IF(AND('Submission Template'!$C56="final",'Submission Template'!$T56="yes",'Submission Template'!$AG56&lt;&gt;"yes"),$W62,$DL61)</f>
        <v/>
      </c>
      <c r="DM62" s="167" t="str">
        <f>IF(AND('Submission Template'!$C56="final",'Submission Template'!$Y56="yes",'Submission Template'!$AG56&lt;&gt;"yes"),$AH62,$DM61)</f>
        <v/>
      </c>
      <c r="DN62" s="211" t="str">
        <f>IF(AND('Submission Template'!$C56="final",'Submission Template'!$Y56="yes",'Submission Template'!$AG56&lt;&gt;"yes"),$AG62,$DN61)</f>
        <v/>
      </c>
      <c r="DO62" s="220" t="str">
        <f>IF(AND('Submission Template'!$C56="final",'Submission Template'!$AD56="yes",'Submission Template'!$AG56&lt;&gt;"yes"),$AR62,$DO61)</f>
        <v/>
      </c>
      <c r="DP62" s="221" t="str">
        <f>IF(AND('Submission Template'!$C56="final",'Submission Template'!$AD56="yes",'Submission Template'!$AG56&lt;&gt;"yes"),$AQ62,$DP61)</f>
        <v/>
      </c>
      <c r="DZ62" s="5"/>
      <c r="EA62" s="5"/>
    </row>
    <row r="63" spans="1:131" ht="15" x14ac:dyDescent="0.25">
      <c r="A63" s="9"/>
      <c r="B63" s="251" t="str">
        <f>IF('Submission Template'!$BA$36=1,$CA63,"")</f>
        <v/>
      </c>
      <c r="C63" s="252" t="str">
        <f t="shared" si="0"/>
        <v/>
      </c>
      <c r="D63" s="253" t="str">
        <f>IF('Submission Template'!$BA$36=1,IF(AND('Submission Template'!Y57="yes",'Submission Template'!AD57="yes",'Submission Template'!BW57&lt;&gt;"",'Submission Template'!BX57&lt;&gt;""),IF(AND('Submission Template'!$P$15="yes",$B63&gt;1),ROUND(AVERAGE(CM$41:CM63),2),ROUND(AVERAGE(CM$40:CM63),2)),""),"")</f>
        <v/>
      </c>
      <c r="E63" s="264" t="str">
        <f>IF('Submission Template'!$BA$36=1,IF($BI63&gt;1,IF(AND('Submission Template'!Y57&lt;&gt;"no",'Submission Template'!AD57&lt;&gt;"no",'Submission Template'!BW57&lt;&gt;"",'Submission Template'!BX57&lt;&gt;""), IF(AND('Submission Template'!$P$15="yes",$B63&gt;1), STDEV(CM$41:CM63),STDEV(CM$40:CM63)),""),""),"")</f>
        <v/>
      </c>
      <c r="F63" s="253" t="str">
        <f>IF('Submission Template'!$BA$36=1,IF(AND('Submission Template'!BW57&lt;&gt;"",'Submission Template'!BX57&lt;&gt;""),G62,""),"")</f>
        <v/>
      </c>
      <c r="G63" s="253" t="str">
        <f>IF(AND('Submission Template'!$BA$36=1,'Submission Template'!$C57&lt;&gt;""),IF(OR($BI63=1,$BI63=0),0,IF('Submission Template'!$C57="initial",$G62,IF(AND('Submission Template'!Y57="yes",'Submission Template'!AD57="yes"),MAX(($F63+CM63-('Submission Template'!$V$26+0.25*$E63)),0),$G62))),"")</f>
        <v/>
      </c>
      <c r="H63" s="253" t="str">
        <f t="shared" si="27"/>
        <v/>
      </c>
      <c r="I63" s="255" t="str">
        <f t="shared" si="28"/>
        <v/>
      </c>
      <c r="J63" s="255" t="str">
        <f t="shared" si="29"/>
        <v/>
      </c>
      <c r="K63" s="256" t="str">
        <f>IF(G63&lt;&gt;"",IF($CG63=1,IF(AND(J63&lt;&gt;1,I63=1,D63&lt;='Submission Template'!$V$26),1,0),K62),"")</f>
        <v/>
      </c>
      <c r="L63" s="251" t="str">
        <f>IF('Submission Template'!$BB$36=1,$CB63,"")</f>
        <v/>
      </c>
      <c r="M63" s="252" t="str">
        <f t="shared" si="1"/>
        <v/>
      </c>
      <c r="N63" s="253" t="str">
        <f>IF('Submission Template'!$BB$36=1,IF(AND('Submission Template'!O57="yes",'Submission Template'!BU57&lt;&gt;""),IF(AND('Submission Template'!$P$15="yes",$L63&gt;1),ROUND(AVERAGE(CN$41:CN63),2),ROUND(AVERAGE(CN$40:CN63),2)),""),"")</f>
        <v/>
      </c>
      <c r="O63" s="253" t="str">
        <f>IF('Submission Template'!$BB$36=1,IF($BJ63&gt;1,IF(AND('Submission Template'!O57&lt;&gt;"no",'Submission Template'!BU57&lt;&gt;""),IF(AND('Submission Template'!$P$15="yes",$L63&gt;1),STDEV(CN$41:CN63),STDEV(CN$40:CN63)),""),""),"")</f>
        <v/>
      </c>
      <c r="P63" s="253" t="str">
        <f>IF('Submission Template'!$BB$36=1,IF('Submission Template'!BU57&lt;&gt;"",Q62,""),"")</f>
        <v/>
      </c>
      <c r="Q63" s="253" t="str">
        <f>IF(AND('Submission Template'!$BB$36=1,'Submission Template'!$C57&lt;&gt;""),IF(OR($BJ63=1,$BJ63=0),0,IF('Submission Template'!$C57="initial",$Q62,IF('Submission Template'!O57="yes",MAX(($P63+'Submission Template'!BU57-('Submission Template'!K$26+0.25*$O63)),0),$Q62))),"")</f>
        <v/>
      </c>
      <c r="R63" s="253" t="str">
        <f t="shared" si="30"/>
        <v/>
      </c>
      <c r="S63" s="255" t="str">
        <f t="shared" si="31"/>
        <v/>
      </c>
      <c r="T63" s="255" t="str">
        <f t="shared" si="32"/>
        <v/>
      </c>
      <c r="U63" s="256" t="str">
        <f>IF(Q63&lt;&gt;"",IF($CH63=1,IF(AND(T63&lt;&gt;1,S63=1,N63&lt;='Submission Template'!K$26),1,0),U62),"")</f>
        <v/>
      </c>
      <c r="V63" s="257" t="str">
        <f>IF('Submission Template'!$BC$34=1,$CC63,"")</f>
        <v/>
      </c>
      <c r="W63" s="258" t="str">
        <f t="shared" si="2"/>
        <v/>
      </c>
      <c r="X63" s="259" t="str">
        <f>IF('Submission Template'!$BC$34=1,IF(AND('Submission Template'!T57="yes",'Submission Template'!BV57&lt;&gt;""),IF(AND('Submission Template'!$P$15="yes",$V63&gt;1),ROUND(AVERAGE(CO$41:CO63),2),ROUND(AVERAGE(CO$40:CO63),2)),""),"")</f>
        <v/>
      </c>
      <c r="Y63" s="259" t="str">
        <f>IF('Submission Template'!$BC$34=1,IF($BK63&gt;1,IF(AND('Submission Template'!T57&lt;&gt;"no",'Submission Template'!BV57&lt;&gt;""), IF(AND('Submission Template'!$P$15="yes",$V63&gt;1), STDEV(CO$41:CO63),STDEV(CO$40:CO63)),""),""),"")</f>
        <v/>
      </c>
      <c r="Z63" s="259" t="str">
        <f>IF('Submission Template'!$BC$34=1,IF('Submission Template'!BV57&lt;&gt;"",AA62,""),"")</f>
        <v/>
      </c>
      <c r="AA63" s="259" t="str">
        <f>IF(AND('Submission Template'!$BC$34=1,'Submission Template'!$C57&lt;&gt;""),IF(OR($BK63=1,$BK63=0),0,IF('Submission Template'!$C57="initial",$AA62,IF('Submission Template'!T57="yes",MAX(($Z63+'Submission Template'!BV57-('Submission Template'!P$26+0.25*$Y63)),0),$AA62))),"")</f>
        <v/>
      </c>
      <c r="AB63" s="259" t="str">
        <f t="shared" si="6"/>
        <v/>
      </c>
      <c r="AC63" s="255" t="str">
        <f t="shared" si="7"/>
        <v/>
      </c>
      <c r="AD63" s="255" t="str">
        <f t="shared" si="8"/>
        <v/>
      </c>
      <c r="AE63" s="256" t="str">
        <f>IF(AA63&lt;&gt;"",IF($CI63=1,IF(AND(AD63&lt;&gt;1,AC63=1,X63&lt;='Submission Template'!P$26),1,0),AE62),"")</f>
        <v/>
      </c>
      <c r="AF63" s="257" t="str">
        <f>IF('Submission Template'!$BA$34=1,$CD63,"")</f>
        <v/>
      </c>
      <c r="AG63" s="258" t="str">
        <f t="shared" si="3"/>
        <v/>
      </c>
      <c r="AH63" s="260" t="str">
        <f>IF('Submission Template'!$BA$34=1,IF(AND('Submission Template'!Y57="yes",'Submission Template'!BW57&lt;&gt;""),IF(AND('Submission Template'!$P$15="yes",AF63&gt;1),ROUND(AVERAGE(CP$41:CP63),2),ROUND(AVERAGE(CP$40:CP63),2)),""),"")</f>
        <v/>
      </c>
      <c r="AI63" s="260" t="str">
        <f>IF('Submission Template'!$BA$34=1,IF($BL63&gt;1,IF(AND('Submission Template'!Y57&lt;&gt;"no",'Submission Template'!BW57&lt;&gt;""), IF(AND('Submission Template'!$P$15="yes",$AF63&gt;1), STDEV(CP$41:CP63),STDEV(CP$40:CP63)),""),""),"")</f>
        <v/>
      </c>
      <c r="AJ63" s="260" t="str">
        <f>IF('Submission Template'!$BA$34=1,IF('Submission Template'!BW57&lt;&gt;"",AK62,""),"")</f>
        <v/>
      </c>
      <c r="AK63" s="260" t="str">
        <f>IF(AND('Submission Template'!$BA$34=1,'Submission Template'!$C57&lt;&gt;""),IF(OR($BL63=1,$BL63=0),0,IF('Submission Template'!$C57="initial",$AK62,IF('Submission Template'!Y57="yes",MAX(($AJ63+'Submission Template'!BW57-('Submission Template'!U$26+0.25*$AI63)),0),$AK62))),"")</f>
        <v/>
      </c>
      <c r="AL63" s="260" t="str">
        <f t="shared" si="9"/>
        <v/>
      </c>
      <c r="AM63" s="255" t="str">
        <f t="shared" si="10"/>
        <v/>
      </c>
      <c r="AN63" s="255" t="str">
        <f t="shared" si="11"/>
        <v/>
      </c>
      <c r="AO63" s="256" t="str">
        <f>IF(AK63&lt;&gt;"",IF($CJ63=1,IF(AND(AN63&lt;&gt;1,AM63=1,AH63&lt;='Submission Template'!U$26),1,0),AO62),"")</f>
        <v/>
      </c>
      <c r="AP63" s="257" t="str">
        <f>IF('Submission Template'!$BB$34=1,$CE63,"")</f>
        <v/>
      </c>
      <c r="AQ63" s="258" t="str">
        <f t="shared" si="4"/>
        <v/>
      </c>
      <c r="AR63" s="261" t="str">
        <f>IF('Submission Template'!$BB$34=1,IF(AND('Submission Template'!AD57="yes",'Submission Template'!BX57&lt;&gt;""),ROUND(AVERAGE(CQ$40:CQ63),2),""),"")</f>
        <v/>
      </c>
      <c r="AS63" s="261" t="str">
        <f>IF('Submission Template'!$BB$34=1,IF($BM63&gt;1,IF(AND('Submission Template'!AD57&lt;&gt;"no",'Submission Template'!BX57&lt;&gt;""), IF(AND('Submission Template'!$P$15="yes",$AP63&gt;1), STDEV(CQ$41:CQ63),STDEV(CQ$40:CQ63)),""),""),"")</f>
        <v/>
      </c>
      <c r="AT63" s="261" t="str">
        <f>IF('Submission Template'!$BB$34=1,IF('Submission Template'!BX57&lt;&gt;"",AU62,""),"")</f>
        <v/>
      </c>
      <c r="AU63" s="261" t="str">
        <f>IF(AND('Submission Template'!$BB$34=1,'Submission Template'!$C57&lt;&gt;""),IF(OR($BM63=1,$BM63=0),0,IF('Submission Template'!$C57="initial",$AU62,IF('Submission Template'!AD57="yes",MAX(($AT63+'Submission Template'!BX57-('Submission Template'!Z$26+0.25*$AS63)),0),$AU62))),"")</f>
        <v/>
      </c>
      <c r="AV63" s="261" t="str">
        <f t="shared" si="12"/>
        <v/>
      </c>
      <c r="AW63" s="255" t="str">
        <f t="shared" si="13"/>
        <v/>
      </c>
      <c r="AX63" s="255" t="str">
        <f t="shared" si="14"/>
        <v/>
      </c>
      <c r="AY63" s="256" t="str">
        <f>IF(AU63&lt;&gt;"",IF($CK63=1,IF(AND(AX63&lt;&gt;1,AW63=1,AR63&lt;='Submission Template'!Z$26),1,0),AY62),"")</f>
        <v/>
      </c>
      <c r="AZ63" s="246"/>
      <c r="BA63" s="262" t="str">
        <f>IF(AND(OR('Submission Template'!BK57="yes",'Submission Template'!O57="yes"),'Submission Template'!AG57="yes"),"Test cannot be invalid AND included in CumSum",IF(OR(AND($Q63&gt;$R63,$N63&lt;&gt;""),AND($G63&gt;H63,$D63&lt;&gt;"")),"Warning:  CumSum statistic exceeds the Action Limit.",""))</f>
        <v/>
      </c>
      <c r="BB63" s="244"/>
      <c r="BC63" s="244"/>
      <c r="BD63" s="244"/>
      <c r="BE63" s="245"/>
      <c r="BF63" s="141"/>
      <c r="BG63" s="5"/>
      <c r="BH63" s="5"/>
      <c r="BI63" s="167" t="str">
        <f t="shared" si="21"/>
        <v/>
      </c>
      <c r="BJ63" s="211" t="str">
        <f t="shared" si="22"/>
        <v/>
      </c>
      <c r="BK63" s="167" t="str">
        <f t="shared" si="24"/>
        <v/>
      </c>
      <c r="BL63" s="211" t="str">
        <f t="shared" si="25"/>
        <v/>
      </c>
      <c r="BM63" s="168" t="str">
        <f t="shared" si="26"/>
        <v/>
      </c>
      <c r="BN63" s="20"/>
      <c r="BO63" s="307">
        <f>IF(AND('Submission Template'!BW57&lt;&gt;"",'Submission Template'!BX57&lt;&gt;"",'Submission Template'!V$26&lt;&gt;"",'Submission Template'!Y57&lt;&gt;"",'Submission Template'!AD57&lt;&gt;"",$BK$31="yes"),1,0)</f>
        <v>0</v>
      </c>
      <c r="BP63" s="193">
        <f>IF(AND('Submission Template'!BU57&lt;&gt;"",'Submission Template'!K$26&lt;&gt;"",'Submission Template'!O57&lt;&gt;""),1,0)</f>
        <v>0</v>
      </c>
      <c r="BQ63" s="193">
        <f>IF(AND('Submission Template'!BV57&lt;&gt;"",'Submission Template'!P$26&lt;&gt;"",'Submission Template'!T57&lt;&gt;""),1,0)</f>
        <v>0</v>
      </c>
      <c r="BR63" s="193">
        <f>IF(AND('Submission Template'!BW57&lt;&gt;"",'Submission Template'!U$26&lt;&gt;"",'Submission Template'!Y57&lt;&gt;""),1,0)</f>
        <v>0</v>
      </c>
      <c r="BS63" s="194">
        <f>IF(AND('Submission Template'!BX57&lt;&gt;"",'Submission Template'!Z$26&lt;&gt;"",'Submission Template'!AD57&lt;&gt;""),1,0)</f>
        <v>0</v>
      </c>
      <c r="BT63" s="22"/>
      <c r="BU63" s="199" t="str">
        <f t="shared" si="15"/>
        <v/>
      </c>
      <c r="BV63" s="192" t="str">
        <f t="shared" si="16"/>
        <v/>
      </c>
      <c r="BW63" s="192" t="str">
        <f t="shared" si="17"/>
        <v/>
      </c>
      <c r="BX63" s="193" t="str">
        <f t="shared" si="18"/>
        <v/>
      </c>
      <c r="BY63" s="194" t="str">
        <f t="shared" si="19"/>
        <v/>
      </c>
      <c r="BZ63" s="22"/>
      <c r="CA63" s="192" t="str">
        <f>IF(AND($BK$31="Yes",'Submission Template'!$C57&lt;&gt;""),IF(AND('Submission Template'!BW57&lt;&gt;"",'Submission Template'!BX57&lt;&gt;""),IF(AND('Submission Template'!Y57="yes",'Submission Template'!AD57="yes"),CA62+1,CA62),CA62),"")</f>
        <v/>
      </c>
      <c r="CB63" s="193" t="str">
        <f>IF('Submission Template'!$C57&lt;&gt;"",IF('Submission Template'!BU57&lt;&gt;"",IF('Submission Template'!O57="yes",CB62+1,CB62),CB62),"")</f>
        <v/>
      </c>
      <c r="CC63" s="193" t="str">
        <f>IF('Submission Template'!$C57&lt;&gt;"",IF('Submission Template'!BV57&lt;&gt;"",IF('Submission Template'!T57="yes",CC62+1,CC62),CC62),"")</f>
        <v/>
      </c>
      <c r="CD63" s="193" t="str">
        <f>IF('Submission Template'!$C57&lt;&gt;"",IF('Submission Template'!BW57&lt;&gt;"",IF('Submission Template'!Y57="yes",CD62+1,CD62),CD62),"")</f>
        <v/>
      </c>
      <c r="CE63" s="194" t="str">
        <f>IF('Submission Template'!$C57&lt;&gt;"",IF('Submission Template'!BX57&lt;&gt;"",IF('Submission Template'!AD57="yes",CE62+1,CE62),CE62),"")</f>
        <v/>
      </c>
      <c r="CF63" s="22"/>
      <c r="CG63" s="192" t="str">
        <f>IF(AND($BK$31="Yes",'Submission Template'!BW57&lt;&gt;"",'Submission Template'!BX57&lt;&gt;""),IF(AND('Submission Template'!Y57="yes",'Submission Template'!AD57="yes"),1,0),"")</f>
        <v/>
      </c>
      <c r="CH63" s="193" t="str">
        <f>IF('Submission Template'!BU57&lt;&gt;"",IF('Submission Template'!O57="yes",1,0),"")</f>
        <v/>
      </c>
      <c r="CI63" s="193" t="str">
        <f>IF('Submission Template'!BV57&lt;&gt;"",IF('Submission Template'!T57="yes",1,0),"")</f>
        <v/>
      </c>
      <c r="CJ63" s="193" t="str">
        <f>IF('Submission Template'!BW57&lt;&gt;"",IF('Submission Template'!Y57="yes",1,0),"")</f>
        <v/>
      </c>
      <c r="CK63" s="194" t="str">
        <f>IF('Submission Template'!BX57&lt;&gt;"",IF('Submission Template'!AD57="yes",1,0),"")</f>
        <v/>
      </c>
      <c r="CL63" s="22"/>
      <c r="CM63" s="192" t="str">
        <f>IF(AND($BK$31="Yes",'Submission Template'!Y57="yes",'Submission Template'!AD57="yes",'Submission Template'!BW57&lt;&gt;"",'Submission Template'!BX57&lt;&gt;""),'Submission Template'!BW57+'Submission Template'!BX57,"")</f>
        <v/>
      </c>
      <c r="CN63" s="193" t="str">
        <f>IF(AND('Submission Template'!O57="yes",'Submission Template'!BU57&lt;&gt;""),'Submission Template'!BU57,"")</f>
        <v/>
      </c>
      <c r="CO63" s="193" t="str">
        <f>IF(AND('Submission Template'!T57="yes",'Submission Template'!BV57&lt;&gt;""),'Submission Template'!BV57,"")</f>
        <v/>
      </c>
      <c r="CP63" s="193" t="str">
        <f>IF(AND('Submission Template'!Y57="yes",'Submission Template'!BW57&lt;&gt;""),'Submission Template'!BW57,"")</f>
        <v/>
      </c>
      <c r="CQ63" s="194" t="str">
        <f>IF(AND('Submission Template'!AD57="yes",'Submission Template'!BX57&lt;&gt;""),'Submission Template'!BX57,"")</f>
        <v/>
      </c>
      <c r="CR63" s="22"/>
      <c r="CS63" s="22"/>
      <c r="CT63" s="22">
        <f t="shared" si="23"/>
        <v>23</v>
      </c>
      <c r="CU63" s="24">
        <v>1.72</v>
      </c>
      <c r="CV63" s="22"/>
      <c r="CW63" s="35" t="str">
        <f>IF('Submission Template'!$BA$36=1,IF(AND('Submission Template'!Y57="yes",'Submission Template'!AD57="yes",$BI63&gt;1,'Submission Template'!BW57&lt;&gt;"",'Submission Template'!BX57&lt;&gt;""),IF($D63&lt;&gt;'Submission Template'!V$29,ROUND((($BU63*$E63)/($D63-'Submission Template'!V$29))^2+1,1),31),""),"")</f>
        <v/>
      </c>
      <c r="CX63" s="35" t="str">
        <f>IF('Submission Template'!$BB$36=1,IF(AND('Submission Template'!O57="yes",$BJ63&gt;1,'Submission Template'!BU57&lt;&gt;""),IF($N63&lt;&gt;'Submission Template'!K$26,ROUND((($BV63*$O63)/($N63-'Submission Template'!K$26))^2+1,1),31),""),"")</f>
        <v/>
      </c>
      <c r="CY63" s="35" t="str">
        <f>IF('Submission Template'!$BC$34=1,IF(AND('Submission Template'!T57="yes",$BK63&gt;1,'Submission Template'!BV57&lt;&gt;""),IF($X63&lt;&gt;'Submission Template'!P$26,ROUND((($BW63*$Y63)/($X63-'Submission Template'!P$26))^2+1,1),31),""),"")</f>
        <v/>
      </c>
      <c r="CZ63" s="35" t="str">
        <f>IF('Submission Template'!$BA$34=1,IF(AND('Submission Template'!Y57="yes",$BL63&gt;1,'Submission Template'!BW57&lt;&gt;""),IF($AH63&lt;&gt;'Submission Template'!U$26,ROUND((($BX63*$AI63)/($AH63-'Submission Template'!U$26))^2+1,1),31),""),"")</f>
        <v/>
      </c>
      <c r="DA63" s="35" t="str">
        <f>IF('Submission Template'!$BB$34=1,IF(AND('Submission Template'!AD57="yes",$BM63&gt;1,'Submission Template'!BX57&lt;&gt;""),IF($AR63&lt;&gt;'Submission Template'!Z$26,ROUND((($BY63*$AS63)/($AR63-'Submission Template'!Z$26))^2+1,1),31),""),"")</f>
        <v/>
      </c>
      <c r="DB63" s="48">
        <f t="shared" si="20"/>
        <v>5</v>
      </c>
      <c r="DC63" s="5"/>
      <c r="DD63" s="5"/>
      <c r="DE63" s="5"/>
      <c r="DF63" s="175">
        <f>IF(AND('Submission Template'!C57="final",'Submission Template'!AG57="yes"),1,0)</f>
        <v>0</v>
      </c>
      <c r="DG63" s="175" t="str">
        <f>IF(AND('Submission Template'!$C57="final",'Submission Template'!$Y57="yes",'Submission Template'!$AD57="yes",'Submission Template'!$AG57&lt;&gt;"yes"),$D63,$DG62)</f>
        <v/>
      </c>
      <c r="DH63" s="175" t="str">
        <f>IF(AND('Submission Template'!$C57="final",'Submission Template'!$Y57="yes",'Submission Template'!$AD57="yes",'Submission Template'!$AG57&lt;&gt;"yes"),$C63,$DH62)</f>
        <v/>
      </c>
      <c r="DI63" s="175" t="str">
        <f>IF(AND('Submission Template'!$C57="final",'Submission Template'!$O57="yes",'Submission Template'!$AG57&lt;&gt;"yes"),$N63,$DI62)</f>
        <v/>
      </c>
      <c r="DJ63" s="175" t="str">
        <f>IF(AND('Submission Template'!$C57="final",'Submission Template'!$O57="yes",'Submission Template'!$AG57&lt;&gt;"yes"),$M63,$DJ62)</f>
        <v/>
      </c>
      <c r="DK63" s="167" t="str">
        <f>IF(AND('Submission Template'!$C57="final",'Submission Template'!$T57="yes",'Submission Template'!$AG57&lt;&gt;"yes"),$X63,$DK62)</f>
        <v/>
      </c>
      <c r="DL63" s="168" t="str">
        <f>IF(AND('Submission Template'!$C57="final",'Submission Template'!$T57="yes",'Submission Template'!$AG57&lt;&gt;"yes"),$W63,$DL62)</f>
        <v/>
      </c>
      <c r="DM63" s="167" t="str">
        <f>IF(AND('Submission Template'!$C57="final",'Submission Template'!$Y57="yes",'Submission Template'!$AG57&lt;&gt;"yes"),$AH63,$DM62)</f>
        <v/>
      </c>
      <c r="DN63" s="211" t="str">
        <f>IF(AND('Submission Template'!$C57="final",'Submission Template'!$Y57="yes",'Submission Template'!$AG57&lt;&gt;"yes"),$AG63,$DN62)</f>
        <v/>
      </c>
      <c r="DO63" s="220" t="str">
        <f>IF(AND('Submission Template'!$C57="final",'Submission Template'!$AD57="yes",'Submission Template'!$AG57&lt;&gt;"yes"),$AR63,$DO62)</f>
        <v/>
      </c>
      <c r="DP63" s="221" t="str">
        <f>IF(AND('Submission Template'!$C57="final",'Submission Template'!$AD57="yes",'Submission Template'!$AG57&lt;&gt;"yes"),$AQ63,$DP62)</f>
        <v/>
      </c>
      <c r="DZ63" s="5"/>
      <c r="EA63" s="5"/>
    </row>
    <row r="64" spans="1:131" ht="15" x14ac:dyDescent="0.25">
      <c r="A64" s="9"/>
      <c r="B64" s="251" t="str">
        <f>IF('Submission Template'!$BA$36=1,$CA64,"")</f>
        <v/>
      </c>
      <c r="C64" s="252" t="str">
        <f t="shared" si="0"/>
        <v/>
      </c>
      <c r="D64" s="253" t="str">
        <f>IF('Submission Template'!$BA$36=1,IF(AND('Submission Template'!Y58="yes",'Submission Template'!AD58="yes",'Submission Template'!BW58&lt;&gt;"",'Submission Template'!BX58&lt;&gt;""),IF(AND('Submission Template'!$P$15="yes",$B64&gt;1),ROUND(AVERAGE(CM$41:CM64),2),ROUND(AVERAGE(CM$40:CM64),2)),""),"")</f>
        <v/>
      </c>
      <c r="E64" s="264" t="str">
        <f>IF('Submission Template'!$BA$36=1,IF($BI64&gt;1,IF(AND('Submission Template'!Y58&lt;&gt;"no",'Submission Template'!AD58&lt;&gt;"no",'Submission Template'!BW58&lt;&gt;"",'Submission Template'!BX58&lt;&gt;""), IF(AND('Submission Template'!$P$15="yes",$B64&gt;1), STDEV(CM$41:CM64),STDEV(CM$40:CM64)),""),""),"")</f>
        <v/>
      </c>
      <c r="F64" s="253" t="str">
        <f>IF('Submission Template'!$BA$36=1,IF(AND('Submission Template'!BW58&lt;&gt;"",'Submission Template'!BX58&lt;&gt;""),G63,""),"")</f>
        <v/>
      </c>
      <c r="G64" s="253" t="str">
        <f>IF(AND('Submission Template'!$BA$36=1,'Submission Template'!$C58&lt;&gt;""),IF(OR($BI64=1,$BI64=0),0,IF('Submission Template'!$C58="initial",$G63,IF(AND('Submission Template'!Y58="yes",'Submission Template'!AD58="yes"),MAX(($F64+CM64-('Submission Template'!$V$26+0.25*$E64)),0),$G63))),"")</f>
        <v/>
      </c>
      <c r="H64" s="253" t="str">
        <f t="shared" si="27"/>
        <v/>
      </c>
      <c r="I64" s="255" t="str">
        <f t="shared" si="28"/>
        <v/>
      </c>
      <c r="J64" s="255" t="str">
        <f t="shared" si="29"/>
        <v/>
      </c>
      <c r="K64" s="256" t="str">
        <f>IF(G64&lt;&gt;"",IF($CG64=1,IF(AND(J64&lt;&gt;1,I64=1,D64&lt;='Submission Template'!$V$26),1,0),K63),"")</f>
        <v/>
      </c>
      <c r="L64" s="251" t="str">
        <f>IF('Submission Template'!$BB$36=1,$CB64,"")</f>
        <v/>
      </c>
      <c r="M64" s="252" t="str">
        <f t="shared" si="1"/>
        <v/>
      </c>
      <c r="N64" s="253" t="str">
        <f>IF('Submission Template'!$BB$36=1,IF(AND('Submission Template'!O58="yes",'Submission Template'!BU58&lt;&gt;""),IF(AND('Submission Template'!$P$15="yes",$L64&gt;1),ROUND(AVERAGE(CN$41:CN64),2),ROUND(AVERAGE(CN$40:CN64),2)),""),"")</f>
        <v/>
      </c>
      <c r="O64" s="253" t="str">
        <f>IF('Submission Template'!$BB$36=1,IF($BJ64&gt;1,IF(AND('Submission Template'!O58&lt;&gt;"no",'Submission Template'!BU58&lt;&gt;""),IF(AND('Submission Template'!$P$15="yes",$L64&gt;1),STDEV(CN$41:CN64),STDEV(CN$40:CN64)),""),""),"")</f>
        <v/>
      </c>
      <c r="P64" s="253" t="str">
        <f>IF('Submission Template'!$BB$36=1,IF('Submission Template'!BU58&lt;&gt;"",Q63,""),"")</f>
        <v/>
      </c>
      <c r="Q64" s="253" t="str">
        <f>IF(AND('Submission Template'!$BB$36=1,'Submission Template'!$C58&lt;&gt;""),IF(OR($BJ64=1,$BJ64=0),0,IF('Submission Template'!$C58="initial",$Q63,IF('Submission Template'!O58="yes",MAX(($P64+'Submission Template'!BU58-('Submission Template'!K$26+0.25*$O64)),0),$Q63))),"")</f>
        <v/>
      </c>
      <c r="R64" s="253" t="str">
        <f t="shared" si="30"/>
        <v/>
      </c>
      <c r="S64" s="255" t="str">
        <f t="shared" si="31"/>
        <v/>
      </c>
      <c r="T64" s="255" t="str">
        <f t="shared" si="32"/>
        <v/>
      </c>
      <c r="U64" s="256" t="str">
        <f>IF(Q64&lt;&gt;"",IF($CH64=1,IF(AND(T64&lt;&gt;1,S64=1,N64&lt;='Submission Template'!K$26),1,0),U63),"")</f>
        <v/>
      </c>
      <c r="V64" s="257" t="str">
        <f>IF('Submission Template'!$BC$34=1,$CC64,"")</f>
        <v/>
      </c>
      <c r="W64" s="258" t="str">
        <f t="shared" si="2"/>
        <v/>
      </c>
      <c r="X64" s="259" t="str">
        <f>IF('Submission Template'!$BC$34=1,IF(AND('Submission Template'!T58="yes",'Submission Template'!BV58&lt;&gt;""),IF(AND('Submission Template'!$P$15="yes",$V64&gt;1),ROUND(AVERAGE(CO$41:CO64),2),ROUND(AVERAGE(CO$40:CO64),2)),""),"")</f>
        <v/>
      </c>
      <c r="Y64" s="259" t="str">
        <f>IF('Submission Template'!$BC$34=1,IF($BK64&gt;1,IF(AND('Submission Template'!T58&lt;&gt;"no",'Submission Template'!BV58&lt;&gt;""), IF(AND('Submission Template'!$P$15="yes",$V64&gt;1), STDEV(CO$41:CO64),STDEV(CO$40:CO64)),""),""),"")</f>
        <v/>
      </c>
      <c r="Z64" s="259" t="str">
        <f>IF('Submission Template'!$BC$34=1,IF('Submission Template'!BV58&lt;&gt;"",AA63,""),"")</f>
        <v/>
      </c>
      <c r="AA64" s="259" t="str">
        <f>IF(AND('Submission Template'!$BC$34=1,'Submission Template'!$C58&lt;&gt;""),IF(OR($BK64=1,$BK64=0),0,IF('Submission Template'!$C58="initial",$AA63,IF('Submission Template'!T58="yes",MAX(($Z64+'Submission Template'!BV58-('Submission Template'!P$26+0.25*$Y64)),0),$AA63))),"")</f>
        <v/>
      </c>
      <c r="AB64" s="259" t="str">
        <f t="shared" si="6"/>
        <v/>
      </c>
      <c r="AC64" s="255" t="str">
        <f t="shared" si="7"/>
        <v/>
      </c>
      <c r="AD64" s="255" t="str">
        <f t="shared" si="8"/>
        <v/>
      </c>
      <c r="AE64" s="256" t="str">
        <f>IF(AA64&lt;&gt;"",IF($CI64=1,IF(AND(AD64&lt;&gt;1,AC64=1,X64&lt;='Submission Template'!P$26),1,0),AE63),"")</f>
        <v/>
      </c>
      <c r="AF64" s="257" t="str">
        <f>IF('Submission Template'!$BA$34=1,$CD64,"")</f>
        <v/>
      </c>
      <c r="AG64" s="258" t="str">
        <f t="shared" si="3"/>
        <v/>
      </c>
      <c r="AH64" s="260" t="str">
        <f>IF('Submission Template'!$BA$34=1,IF(AND('Submission Template'!Y58="yes",'Submission Template'!BW58&lt;&gt;""),IF(AND('Submission Template'!$P$15="yes",AF64&gt;1),ROUND(AVERAGE(CP$41:CP64),2),ROUND(AVERAGE(CP$40:CP64),2)),""),"")</f>
        <v/>
      </c>
      <c r="AI64" s="260" t="str">
        <f>IF('Submission Template'!$BA$34=1,IF($BL64&gt;1,IF(AND('Submission Template'!Y58&lt;&gt;"no",'Submission Template'!BW58&lt;&gt;""), IF(AND('Submission Template'!$P$15="yes",$AF64&gt;1), STDEV(CP$41:CP64),STDEV(CP$40:CP64)),""),""),"")</f>
        <v/>
      </c>
      <c r="AJ64" s="260" t="str">
        <f>IF('Submission Template'!$BA$34=1,IF('Submission Template'!BW58&lt;&gt;"",AK63,""),"")</f>
        <v/>
      </c>
      <c r="AK64" s="260" t="str">
        <f>IF(AND('Submission Template'!$BA$34=1,'Submission Template'!$C58&lt;&gt;""),IF(OR($BL64=1,$BL64=0),0,IF('Submission Template'!$C58="initial",$AK63,IF('Submission Template'!Y58="yes",MAX(($AJ64+'Submission Template'!BW58-('Submission Template'!U$26+0.25*$AI64)),0),$AK63))),"")</f>
        <v/>
      </c>
      <c r="AL64" s="260" t="str">
        <f t="shared" si="9"/>
        <v/>
      </c>
      <c r="AM64" s="255" t="str">
        <f t="shared" si="10"/>
        <v/>
      </c>
      <c r="AN64" s="255" t="str">
        <f t="shared" si="11"/>
        <v/>
      </c>
      <c r="AO64" s="256" t="str">
        <f>IF(AK64&lt;&gt;"",IF($CJ64=1,IF(AND(AN64&lt;&gt;1,AM64=1,AH64&lt;='Submission Template'!U$26),1,0),AO63),"")</f>
        <v/>
      </c>
      <c r="AP64" s="257" t="str">
        <f>IF('Submission Template'!$BB$34=1,$CE64,"")</f>
        <v/>
      </c>
      <c r="AQ64" s="258" t="str">
        <f t="shared" si="4"/>
        <v/>
      </c>
      <c r="AR64" s="261" t="str">
        <f>IF('Submission Template'!$BB$34=1,IF(AND('Submission Template'!AD58="yes",'Submission Template'!BX58&lt;&gt;""),ROUND(AVERAGE(CQ$40:CQ64),2),""),"")</f>
        <v/>
      </c>
      <c r="AS64" s="261" t="str">
        <f>IF('Submission Template'!$BB$34=1,IF($BM64&gt;1,IF(AND('Submission Template'!AD58&lt;&gt;"no",'Submission Template'!BX58&lt;&gt;""), IF(AND('Submission Template'!$P$15="yes",$AP64&gt;1), STDEV(CQ$41:CQ64),STDEV(CQ$40:CQ64)),""),""),"")</f>
        <v/>
      </c>
      <c r="AT64" s="261" t="str">
        <f>IF('Submission Template'!$BB$34=1,IF('Submission Template'!BX58&lt;&gt;"",AU63,""),"")</f>
        <v/>
      </c>
      <c r="AU64" s="261" t="str">
        <f>IF(AND('Submission Template'!$BB$34=1,'Submission Template'!$C58&lt;&gt;""),IF(OR($BM64=1,$BM64=0),0,IF('Submission Template'!$C58="initial",$AU63,IF('Submission Template'!AD58="yes",MAX(($AT64+'Submission Template'!BX58-('Submission Template'!Z$26+0.25*$AS64)),0),$AU63))),"")</f>
        <v/>
      </c>
      <c r="AV64" s="261" t="str">
        <f t="shared" si="12"/>
        <v/>
      </c>
      <c r="AW64" s="255" t="str">
        <f t="shared" si="13"/>
        <v/>
      </c>
      <c r="AX64" s="255" t="str">
        <f t="shared" si="14"/>
        <v/>
      </c>
      <c r="AY64" s="256" t="str">
        <f>IF(AU64&lt;&gt;"",IF($CK64=1,IF(AND(AX64&lt;&gt;1,AW64=1,AR64&lt;='Submission Template'!Z$26),1,0),AY63),"")</f>
        <v/>
      </c>
      <c r="AZ64" s="246"/>
      <c r="BA64" s="262" t="str">
        <f>IF(AND(OR('Submission Template'!BK58="yes",'Submission Template'!O58="yes"),'Submission Template'!AG58="yes"),"Test cannot be invalid AND included in CumSum",IF(OR(AND($Q64&gt;$R64,$N64&lt;&gt;""),AND($G64&gt;H64,$D64&lt;&gt;"")),"Warning:  CumSum statistic exceeds the Action Limit.",""))</f>
        <v/>
      </c>
      <c r="BB64" s="244"/>
      <c r="BC64" s="244"/>
      <c r="BD64" s="244"/>
      <c r="BE64" s="245"/>
      <c r="BF64" s="141"/>
      <c r="BG64" s="5"/>
      <c r="BH64" s="5"/>
      <c r="BI64" s="167" t="str">
        <f t="shared" si="21"/>
        <v/>
      </c>
      <c r="BJ64" s="211" t="str">
        <f t="shared" si="22"/>
        <v/>
      </c>
      <c r="BK64" s="167" t="str">
        <f t="shared" si="24"/>
        <v/>
      </c>
      <c r="BL64" s="211" t="str">
        <f t="shared" si="25"/>
        <v/>
      </c>
      <c r="BM64" s="168" t="str">
        <f t="shared" si="26"/>
        <v/>
      </c>
      <c r="BN64" s="20"/>
      <c r="BO64" s="307">
        <f>IF(AND('Submission Template'!BW58&lt;&gt;"",'Submission Template'!BX58&lt;&gt;"",'Submission Template'!V$26&lt;&gt;"",'Submission Template'!Y58&lt;&gt;"",'Submission Template'!AD58&lt;&gt;"",$BK$31="yes"),1,0)</f>
        <v>0</v>
      </c>
      <c r="BP64" s="193">
        <f>IF(AND('Submission Template'!BU58&lt;&gt;"",'Submission Template'!K$26&lt;&gt;"",'Submission Template'!O58&lt;&gt;""),1,0)</f>
        <v>0</v>
      </c>
      <c r="BQ64" s="193">
        <f>IF(AND('Submission Template'!BV58&lt;&gt;"",'Submission Template'!P$26&lt;&gt;"",'Submission Template'!T58&lt;&gt;""),1,0)</f>
        <v>0</v>
      </c>
      <c r="BR64" s="193">
        <f>IF(AND('Submission Template'!BW58&lt;&gt;"",'Submission Template'!U$26&lt;&gt;"",'Submission Template'!Y58&lt;&gt;""),1,0)</f>
        <v>0</v>
      </c>
      <c r="BS64" s="194">
        <f>IF(AND('Submission Template'!BX58&lt;&gt;"",'Submission Template'!Z$26&lt;&gt;"",'Submission Template'!AD58&lt;&gt;""),1,0)</f>
        <v>0</v>
      </c>
      <c r="BT64" s="22"/>
      <c r="BU64" s="199" t="str">
        <f t="shared" si="15"/>
        <v/>
      </c>
      <c r="BV64" s="192" t="str">
        <f t="shared" si="16"/>
        <v/>
      </c>
      <c r="BW64" s="192" t="str">
        <f t="shared" si="17"/>
        <v/>
      </c>
      <c r="BX64" s="193" t="str">
        <f t="shared" si="18"/>
        <v/>
      </c>
      <c r="BY64" s="194" t="str">
        <f t="shared" si="19"/>
        <v/>
      </c>
      <c r="BZ64" s="22"/>
      <c r="CA64" s="192" t="str">
        <f>IF(AND($BK$31="Yes",'Submission Template'!$C58&lt;&gt;""),IF(AND('Submission Template'!BW58&lt;&gt;"",'Submission Template'!BX58&lt;&gt;""),IF(AND('Submission Template'!Y58="yes",'Submission Template'!AD58="yes"),CA63+1,CA63),CA63),"")</f>
        <v/>
      </c>
      <c r="CB64" s="193" t="str">
        <f>IF('Submission Template'!$C58&lt;&gt;"",IF('Submission Template'!BU58&lt;&gt;"",IF('Submission Template'!O58="yes",CB63+1,CB63),CB63),"")</f>
        <v/>
      </c>
      <c r="CC64" s="193" t="str">
        <f>IF('Submission Template'!$C58&lt;&gt;"",IF('Submission Template'!BV58&lt;&gt;"",IF('Submission Template'!T58="yes",CC63+1,CC63),CC63),"")</f>
        <v/>
      </c>
      <c r="CD64" s="193" t="str">
        <f>IF('Submission Template'!$C58&lt;&gt;"",IF('Submission Template'!BW58&lt;&gt;"",IF('Submission Template'!Y58="yes",CD63+1,CD63),CD63),"")</f>
        <v/>
      </c>
      <c r="CE64" s="194" t="str">
        <f>IF('Submission Template'!$C58&lt;&gt;"",IF('Submission Template'!BX58&lt;&gt;"",IF('Submission Template'!AD58="yes",CE63+1,CE63),CE63),"")</f>
        <v/>
      </c>
      <c r="CF64" s="22"/>
      <c r="CG64" s="192" t="str">
        <f>IF(AND($BK$31="Yes",'Submission Template'!BW58&lt;&gt;"",'Submission Template'!BX58&lt;&gt;""),IF(AND('Submission Template'!Y58="yes",'Submission Template'!AD58="yes"),1,0),"")</f>
        <v/>
      </c>
      <c r="CH64" s="193" t="str">
        <f>IF('Submission Template'!BU58&lt;&gt;"",IF('Submission Template'!O58="yes",1,0),"")</f>
        <v/>
      </c>
      <c r="CI64" s="193" t="str">
        <f>IF('Submission Template'!BV58&lt;&gt;"",IF('Submission Template'!T58="yes",1,0),"")</f>
        <v/>
      </c>
      <c r="CJ64" s="193" t="str">
        <f>IF('Submission Template'!BW58&lt;&gt;"",IF('Submission Template'!Y58="yes",1,0),"")</f>
        <v/>
      </c>
      <c r="CK64" s="194" t="str">
        <f>IF('Submission Template'!BX58&lt;&gt;"",IF('Submission Template'!AD58="yes",1,0),"")</f>
        <v/>
      </c>
      <c r="CL64" s="22"/>
      <c r="CM64" s="192" t="str">
        <f>IF(AND($BK$31="Yes",'Submission Template'!Y58="yes",'Submission Template'!AD58="yes",'Submission Template'!BW58&lt;&gt;"",'Submission Template'!BX58&lt;&gt;""),'Submission Template'!BW58+'Submission Template'!BX58,"")</f>
        <v/>
      </c>
      <c r="CN64" s="193" t="str">
        <f>IF(AND('Submission Template'!O58="yes",'Submission Template'!BU58&lt;&gt;""),'Submission Template'!BU58,"")</f>
        <v/>
      </c>
      <c r="CO64" s="193" t="str">
        <f>IF(AND('Submission Template'!T58="yes",'Submission Template'!BV58&lt;&gt;""),'Submission Template'!BV58,"")</f>
        <v/>
      </c>
      <c r="CP64" s="193" t="str">
        <f>IF(AND('Submission Template'!Y58="yes",'Submission Template'!BW58&lt;&gt;""),'Submission Template'!BW58,"")</f>
        <v/>
      </c>
      <c r="CQ64" s="194" t="str">
        <f>IF(AND('Submission Template'!AD58="yes",'Submission Template'!BX58&lt;&gt;""),'Submission Template'!BX58,"")</f>
        <v/>
      </c>
      <c r="CR64" s="22"/>
      <c r="CS64" s="22"/>
      <c r="CT64" s="22">
        <f t="shared" si="23"/>
        <v>24</v>
      </c>
      <c r="CU64" s="24">
        <v>1.71</v>
      </c>
      <c r="CV64" s="22"/>
      <c r="CW64" s="35" t="str">
        <f>IF('Submission Template'!$BA$36=1,IF(AND('Submission Template'!Y58="yes",'Submission Template'!AD58="yes",$BI64&gt;1,'Submission Template'!BW58&lt;&gt;"",'Submission Template'!BX58&lt;&gt;""),IF($D64&lt;&gt;'Submission Template'!V$29,ROUND((($BU64*$E64)/($D64-'Submission Template'!V$29))^2+1,1),31),""),"")</f>
        <v/>
      </c>
      <c r="CX64" s="35" t="str">
        <f>IF('Submission Template'!$BB$36=1,IF(AND('Submission Template'!O58="yes",$BJ64&gt;1,'Submission Template'!BU58&lt;&gt;""),IF($N64&lt;&gt;'Submission Template'!K$26,ROUND((($BV64*$O64)/($N64-'Submission Template'!K$26))^2+1,1),31),""),"")</f>
        <v/>
      </c>
      <c r="CY64" s="35" t="str">
        <f>IF('Submission Template'!$BC$34=1,IF(AND('Submission Template'!T58="yes",$BK64&gt;1,'Submission Template'!BV58&lt;&gt;""),IF($X64&lt;&gt;'Submission Template'!P$26,ROUND((($BW64*$Y64)/($X64-'Submission Template'!P$26))^2+1,1),31),""),"")</f>
        <v/>
      </c>
      <c r="CZ64" s="35" t="str">
        <f>IF('Submission Template'!$BA$34=1,IF(AND('Submission Template'!Y58="yes",$BL64&gt;1,'Submission Template'!BW58&lt;&gt;""),IF($AH64&lt;&gt;'Submission Template'!U$26,ROUND((($BX64*$AI64)/($AH64-'Submission Template'!U$26))^2+1,1),31),""),"")</f>
        <v/>
      </c>
      <c r="DA64" s="35" t="str">
        <f>IF('Submission Template'!$BB$34=1,IF(AND('Submission Template'!AD58="yes",$BM64&gt;1,'Submission Template'!BX58&lt;&gt;""),IF($AR64&lt;&gt;'Submission Template'!Z$26,ROUND((($BY64*$AS64)/($AR64-'Submission Template'!Z$26))^2+1,1),31),""),"")</f>
        <v/>
      </c>
      <c r="DB64" s="48">
        <f t="shared" si="20"/>
        <v>5</v>
      </c>
      <c r="DC64" s="5"/>
      <c r="DD64" s="5"/>
      <c r="DE64" s="5"/>
      <c r="DF64" s="175">
        <f>IF(AND('Submission Template'!C58="final",'Submission Template'!AG58="yes"),1,0)</f>
        <v>0</v>
      </c>
      <c r="DG64" s="176" t="str">
        <f>IF(AND('Submission Template'!$C58="final",'Submission Template'!$Y58="yes",'Submission Template'!$AD58="yes",'Submission Template'!$AG58&lt;&gt;"yes"),$D64,$DG63)</f>
        <v/>
      </c>
      <c r="DH64" s="176" t="str">
        <f>IF(AND('Submission Template'!$C58="final",'Submission Template'!$Y58="yes",'Submission Template'!$AD58="yes",'Submission Template'!$AG58&lt;&gt;"yes"),$C64,$DH63)</f>
        <v/>
      </c>
      <c r="DI64" s="176" t="str">
        <f>IF(AND('Submission Template'!$C58="final",'Submission Template'!$O58="yes",'Submission Template'!$AG58&lt;&gt;"yes"),$N64,$DI63)</f>
        <v/>
      </c>
      <c r="DJ64" s="176" t="str">
        <f>IF(AND('Submission Template'!$C58="final",'Submission Template'!$O58="yes",'Submission Template'!$AG58&lt;&gt;"yes"),$M64,$DJ63)</f>
        <v/>
      </c>
      <c r="DK64" s="167" t="str">
        <f>IF(AND('Submission Template'!$C58="final",'Submission Template'!$T58="yes",'Submission Template'!$AG58&lt;&gt;"yes"),$X64,$DK63)</f>
        <v/>
      </c>
      <c r="DL64" s="168" t="str">
        <f>IF(AND('Submission Template'!$C58="final",'Submission Template'!$T58="yes",'Submission Template'!$AG58&lt;&gt;"yes"),$W64,$DL63)</f>
        <v/>
      </c>
      <c r="DM64" s="167" t="str">
        <f>IF(AND('Submission Template'!$C58="final",'Submission Template'!$Y58="yes",'Submission Template'!$AG58&lt;&gt;"yes"),$AH64,$DM63)</f>
        <v/>
      </c>
      <c r="DN64" s="211" t="str">
        <f>IF(AND('Submission Template'!$C58="final",'Submission Template'!$Y58="yes",'Submission Template'!$AG58&lt;&gt;"yes"),$AG64,$DN63)</f>
        <v/>
      </c>
      <c r="DO64" s="220" t="str">
        <f>IF(AND('Submission Template'!$C58="final",'Submission Template'!$AD58="yes",'Submission Template'!$AG58&lt;&gt;"yes"),$AR64,$DO63)</f>
        <v/>
      </c>
      <c r="DP64" s="221" t="str">
        <f>IF(AND('Submission Template'!$C58="final",'Submission Template'!$AD58="yes",'Submission Template'!$AG58&lt;&gt;"yes"),$AQ64,$DP63)</f>
        <v/>
      </c>
      <c r="DZ64" s="5"/>
      <c r="EA64" s="5"/>
    </row>
    <row r="65" spans="1:131" ht="15" x14ac:dyDescent="0.25">
      <c r="A65" s="9"/>
      <c r="B65" s="251" t="str">
        <f>IF('Submission Template'!$BA$36=1,$CA65,"")</f>
        <v/>
      </c>
      <c r="C65" s="252" t="str">
        <f t="shared" si="0"/>
        <v/>
      </c>
      <c r="D65" s="253" t="str">
        <f>IF('Submission Template'!$BA$36=1,IF(AND('Submission Template'!Y59="yes",'Submission Template'!AD59="yes",'Submission Template'!BW59&lt;&gt;"",'Submission Template'!BX59&lt;&gt;""),IF(AND('Submission Template'!$P$15="yes",$B65&gt;1),ROUND(AVERAGE(CM$41:CM65),2),ROUND(AVERAGE(CM$40:CM65),2)),""),"")</f>
        <v/>
      </c>
      <c r="E65" s="264" t="str">
        <f>IF('Submission Template'!$BA$36=1,IF($BI65&gt;1,IF(AND('Submission Template'!Y59&lt;&gt;"no",'Submission Template'!AD59&lt;&gt;"no",'Submission Template'!BW59&lt;&gt;"",'Submission Template'!BX59&lt;&gt;""), IF(AND('Submission Template'!$P$15="yes",$B65&gt;1), STDEV(CM$41:CM65),STDEV(CM$40:CM65)),""),""),"")</f>
        <v/>
      </c>
      <c r="F65" s="253" t="str">
        <f>IF('Submission Template'!$BA$36=1,IF(AND('Submission Template'!BW59&lt;&gt;"",'Submission Template'!BX59&lt;&gt;""),G64,""),"")</f>
        <v/>
      </c>
      <c r="G65" s="253" t="str">
        <f>IF(AND('Submission Template'!$BA$36=1,'Submission Template'!$C59&lt;&gt;""),IF(OR($BI65=1,$BI65=0),0,IF('Submission Template'!$C59="initial",$G64,IF(AND('Submission Template'!Y59="yes",'Submission Template'!AD59="yes"),MAX(($F65+CM65-('Submission Template'!$V$26+0.25*$E65)),0),$G64))),"")</f>
        <v/>
      </c>
      <c r="H65" s="253" t="str">
        <f t="shared" si="27"/>
        <v/>
      </c>
      <c r="I65" s="255" t="str">
        <f t="shared" si="28"/>
        <v/>
      </c>
      <c r="J65" s="255" t="str">
        <f t="shared" si="29"/>
        <v/>
      </c>
      <c r="K65" s="256" t="str">
        <f>IF(G65&lt;&gt;"",IF($CG65=1,IF(AND(J65&lt;&gt;1,I65=1,D65&lt;='Submission Template'!$V$26),1,0),K64),"")</f>
        <v/>
      </c>
      <c r="L65" s="251" t="str">
        <f>IF('Submission Template'!$BB$36=1,$CB65,"")</f>
        <v/>
      </c>
      <c r="M65" s="252" t="str">
        <f t="shared" si="1"/>
        <v/>
      </c>
      <c r="N65" s="253" t="str">
        <f>IF('Submission Template'!$BB$36=1,IF(AND('Submission Template'!O59="yes",'Submission Template'!BU59&lt;&gt;""),IF(AND('Submission Template'!$P$15="yes",$L65&gt;1),ROUND(AVERAGE(CN$41:CN65),2),ROUND(AVERAGE(CN$40:CN65),2)),""),"")</f>
        <v/>
      </c>
      <c r="O65" s="253" t="str">
        <f>IF('Submission Template'!$BB$36=1,IF($BJ65&gt;1,IF(AND('Submission Template'!O59&lt;&gt;"no",'Submission Template'!BU59&lt;&gt;""),IF(AND('Submission Template'!$P$15="yes",$L65&gt;1),STDEV(CN$41:CN65),STDEV(CN$40:CN65)),""),""),"")</f>
        <v/>
      </c>
      <c r="P65" s="253" t="str">
        <f>IF('Submission Template'!$BB$36=1,IF('Submission Template'!BU59&lt;&gt;"",Q64,""),"")</f>
        <v/>
      </c>
      <c r="Q65" s="253" t="str">
        <f>IF(AND('Submission Template'!$BB$36=1,'Submission Template'!$C59&lt;&gt;""),IF(OR($BJ65=1,$BJ65=0),0,IF('Submission Template'!$C59="initial",$Q64,IF('Submission Template'!O59="yes",MAX(($P65+'Submission Template'!BU59-('Submission Template'!K$26+0.25*$O65)),0),$Q64))),"")</f>
        <v/>
      </c>
      <c r="R65" s="253" t="str">
        <f t="shared" si="30"/>
        <v/>
      </c>
      <c r="S65" s="255" t="str">
        <f t="shared" si="31"/>
        <v/>
      </c>
      <c r="T65" s="255" t="str">
        <f t="shared" si="32"/>
        <v/>
      </c>
      <c r="U65" s="256" t="str">
        <f>IF(Q65&lt;&gt;"",IF($CH65=1,IF(AND(T65&lt;&gt;1,S65=1,N65&lt;='Submission Template'!K$26),1,0),U64),"")</f>
        <v/>
      </c>
      <c r="V65" s="257" t="str">
        <f>IF('Submission Template'!$BC$34=1,$CC65,"")</f>
        <v/>
      </c>
      <c r="W65" s="258" t="str">
        <f t="shared" si="2"/>
        <v/>
      </c>
      <c r="X65" s="259" t="str">
        <f>IF('Submission Template'!$BC$34=1,IF(AND('Submission Template'!T59="yes",'Submission Template'!BV59&lt;&gt;""),IF(AND('Submission Template'!$P$15="yes",$V65&gt;1),ROUND(AVERAGE(CO$41:CO65),2),ROUND(AVERAGE(CO$40:CO65),2)),""),"")</f>
        <v/>
      </c>
      <c r="Y65" s="259" t="str">
        <f>IF('Submission Template'!$BC$34=1,IF($BK65&gt;1,IF(AND('Submission Template'!T59&lt;&gt;"no",'Submission Template'!BV59&lt;&gt;""), IF(AND('Submission Template'!$P$15="yes",$V65&gt;1), STDEV(CO$41:CO65),STDEV(CO$40:CO65)),""),""),"")</f>
        <v/>
      </c>
      <c r="Z65" s="259" t="str">
        <f>IF('Submission Template'!$BC$34=1,IF('Submission Template'!BV59&lt;&gt;"",AA64,""),"")</f>
        <v/>
      </c>
      <c r="AA65" s="259" t="str">
        <f>IF(AND('Submission Template'!$BC$34=1,'Submission Template'!$C59&lt;&gt;""),IF(OR($BK65=1,$BK65=0),0,IF('Submission Template'!$C59="initial",$AA64,IF('Submission Template'!T59="yes",MAX(($Z65+'Submission Template'!BV59-('Submission Template'!P$26+0.25*$Y65)),0),$AA64))),"")</f>
        <v/>
      </c>
      <c r="AB65" s="259" t="str">
        <f t="shared" si="6"/>
        <v/>
      </c>
      <c r="AC65" s="255" t="str">
        <f t="shared" si="7"/>
        <v/>
      </c>
      <c r="AD65" s="255" t="str">
        <f t="shared" si="8"/>
        <v/>
      </c>
      <c r="AE65" s="256" t="str">
        <f>IF(AA65&lt;&gt;"",IF($CI65=1,IF(AND(AD65&lt;&gt;1,AC65=1,X65&lt;='Submission Template'!P$26),1,0),AE64),"")</f>
        <v/>
      </c>
      <c r="AF65" s="257" t="str">
        <f>IF('Submission Template'!$BA$34=1,$CD65,"")</f>
        <v/>
      </c>
      <c r="AG65" s="258" t="str">
        <f t="shared" si="3"/>
        <v/>
      </c>
      <c r="AH65" s="260" t="str">
        <f>IF('Submission Template'!$BA$34=1,IF(AND('Submission Template'!Y59="yes",'Submission Template'!BW59&lt;&gt;""),IF(AND('Submission Template'!$P$15="yes",AF65&gt;1),ROUND(AVERAGE(CP$41:CP65),2),ROUND(AVERAGE(CP$40:CP65),2)),""),"")</f>
        <v/>
      </c>
      <c r="AI65" s="260" t="str">
        <f>IF('Submission Template'!$BA$34=1,IF($BL65&gt;1,IF(AND('Submission Template'!Y59&lt;&gt;"no",'Submission Template'!BW59&lt;&gt;""), IF(AND('Submission Template'!$P$15="yes",$AF65&gt;1), STDEV(CP$41:CP65),STDEV(CP$40:CP65)),""),""),"")</f>
        <v/>
      </c>
      <c r="AJ65" s="260" t="str">
        <f>IF('Submission Template'!$BA$34=1,IF('Submission Template'!BW59&lt;&gt;"",AK64,""),"")</f>
        <v/>
      </c>
      <c r="AK65" s="260" t="str">
        <f>IF(AND('Submission Template'!$BA$34=1,'Submission Template'!$C59&lt;&gt;""),IF(OR($BL65=1,$BL65=0),0,IF('Submission Template'!$C59="initial",$AK64,IF('Submission Template'!Y59="yes",MAX(($AJ65+'Submission Template'!BW59-('Submission Template'!U$26+0.25*$AI65)),0),$AK64))),"")</f>
        <v/>
      </c>
      <c r="AL65" s="260" t="str">
        <f t="shared" si="9"/>
        <v/>
      </c>
      <c r="AM65" s="255" t="str">
        <f t="shared" si="10"/>
        <v/>
      </c>
      <c r="AN65" s="255" t="str">
        <f t="shared" si="11"/>
        <v/>
      </c>
      <c r="AO65" s="256" t="str">
        <f>IF(AK65&lt;&gt;"",IF($CJ65=1,IF(AND(AN65&lt;&gt;1,AM65=1,AH65&lt;='Submission Template'!U$26),1,0),AO64),"")</f>
        <v/>
      </c>
      <c r="AP65" s="257" t="str">
        <f>IF('Submission Template'!$BB$34=1,$CE65,"")</f>
        <v/>
      </c>
      <c r="AQ65" s="258" t="str">
        <f t="shared" si="4"/>
        <v/>
      </c>
      <c r="AR65" s="261" t="str">
        <f>IF('Submission Template'!$BB$34=1,IF(AND('Submission Template'!AD59="yes",'Submission Template'!BX59&lt;&gt;""),ROUND(AVERAGE(CQ$40:CQ65),2),""),"")</f>
        <v/>
      </c>
      <c r="AS65" s="261" t="str">
        <f>IF('Submission Template'!$BB$34=1,IF($BM65&gt;1,IF(AND('Submission Template'!AD59&lt;&gt;"no",'Submission Template'!BX59&lt;&gt;""), IF(AND('Submission Template'!$P$15="yes",$AP65&gt;1), STDEV(CQ$41:CQ65),STDEV(CQ$40:CQ65)),""),""),"")</f>
        <v/>
      </c>
      <c r="AT65" s="261" t="str">
        <f>IF('Submission Template'!$BB$34=1,IF('Submission Template'!BX59&lt;&gt;"",AU64,""),"")</f>
        <v/>
      </c>
      <c r="AU65" s="261" t="str">
        <f>IF(AND('Submission Template'!$BB$34=1,'Submission Template'!$C59&lt;&gt;""),IF(OR($BM65=1,$BM65=0),0,IF('Submission Template'!$C59="initial",$AU64,IF('Submission Template'!AD59="yes",MAX(($AT65+'Submission Template'!BX59-('Submission Template'!Z$26+0.25*$AS65)),0),$AU64))),"")</f>
        <v/>
      </c>
      <c r="AV65" s="261" t="str">
        <f t="shared" si="12"/>
        <v/>
      </c>
      <c r="AW65" s="255" t="str">
        <f t="shared" si="13"/>
        <v/>
      </c>
      <c r="AX65" s="255" t="str">
        <f t="shared" si="14"/>
        <v/>
      </c>
      <c r="AY65" s="256" t="str">
        <f>IF(AU65&lt;&gt;"",IF($CK65=1,IF(AND(AX65&lt;&gt;1,AW65=1,AR65&lt;='Submission Template'!Z$26),1,0),AY64),"")</f>
        <v/>
      </c>
      <c r="AZ65" s="246"/>
      <c r="BA65" s="262" t="str">
        <f>IF(AND(OR('Submission Template'!BK59="yes",'Submission Template'!O59="yes"),'Submission Template'!AG59="yes"),"Test cannot be invalid AND included in CumSum",IF(OR(AND($Q65&gt;$R65,$N65&lt;&gt;""),AND($G65&gt;H65,$D65&lt;&gt;"")),"Warning:  CumSum statistic exceeds the Action Limit.",""))</f>
        <v/>
      </c>
      <c r="BB65" s="244"/>
      <c r="BC65" s="244"/>
      <c r="BD65" s="244"/>
      <c r="BE65" s="245"/>
      <c r="BF65" s="141"/>
      <c r="BG65" s="5"/>
      <c r="BH65" s="5"/>
      <c r="BI65" s="167" t="str">
        <f t="shared" si="21"/>
        <v/>
      </c>
      <c r="BJ65" s="211" t="str">
        <f t="shared" si="22"/>
        <v/>
      </c>
      <c r="BK65" s="167" t="str">
        <f t="shared" si="24"/>
        <v/>
      </c>
      <c r="BL65" s="211" t="str">
        <f t="shared" si="25"/>
        <v/>
      </c>
      <c r="BM65" s="168" t="str">
        <f t="shared" si="26"/>
        <v/>
      </c>
      <c r="BN65" s="20"/>
      <c r="BO65" s="307">
        <f>IF(AND('Submission Template'!BW59&lt;&gt;"",'Submission Template'!BX59&lt;&gt;"",'Submission Template'!V$26&lt;&gt;"",'Submission Template'!Y59&lt;&gt;"",'Submission Template'!AD59&lt;&gt;"",$BK$31="yes"),1,0)</f>
        <v>0</v>
      </c>
      <c r="BP65" s="193">
        <f>IF(AND('Submission Template'!BU59&lt;&gt;"",'Submission Template'!K$26&lt;&gt;"",'Submission Template'!O59&lt;&gt;""),1,0)</f>
        <v>0</v>
      </c>
      <c r="BQ65" s="193">
        <f>IF(AND('Submission Template'!BV59&lt;&gt;"",'Submission Template'!P$26&lt;&gt;"",'Submission Template'!T59&lt;&gt;""),1,0)</f>
        <v>0</v>
      </c>
      <c r="BR65" s="193">
        <f>IF(AND('Submission Template'!BW59&lt;&gt;"",'Submission Template'!U$26&lt;&gt;"",'Submission Template'!Y59&lt;&gt;""),1,0)</f>
        <v>0</v>
      </c>
      <c r="BS65" s="194">
        <f>IF(AND('Submission Template'!BX59&lt;&gt;"",'Submission Template'!Z$26&lt;&gt;"",'Submission Template'!AD59&lt;&gt;""),1,0)</f>
        <v>0</v>
      </c>
      <c r="BT65" s="22"/>
      <c r="BU65" s="199" t="str">
        <f t="shared" si="15"/>
        <v/>
      </c>
      <c r="BV65" s="192" t="str">
        <f t="shared" si="16"/>
        <v/>
      </c>
      <c r="BW65" s="192" t="str">
        <f t="shared" si="17"/>
        <v/>
      </c>
      <c r="BX65" s="193" t="str">
        <f t="shared" si="18"/>
        <v/>
      </c>
      <c r="BY65" s="194" t="str">
        <f t="shared" si="19"/>
        <v/>
      </c>
      <c r="BZ65" s="22"/>
      <c r="CA65" s="192" t="str">
        <f>IF(AND($BK$31="Yes",'Submission Template'!$C59&lt;&gt;""),IF(AND('Submission Template'!BW59&lt;&gt;"",'Submission Template'!BX59&lt;&gt;""),IF(AND('Submission Template'!Y59="yes",'Submission Template'!AD59="yes"),CA64+1,CA64),CA64),"")</f>
        <v/>
      </c>
      <c r="CB65" s="193" t="str">
        <f>IF('Submission Template'!$C59&lt;&gt;"",IF('Submission Template'!BU59&lt;&gt;"",IF('Submission Template'!O59="yes",CB64+1,CB64),CB64),"")</f>
        <v/>
      </c>
      <c r="CC65" s="193" t="str">
        <f>IF('Submission Template'!$C59&lt;&gt;"",IF('Submission Template'!BV59&lt;&gt;"",IF('Submission Template'!T59="yes",CC64+1,CC64),CC64),"")</f>
        <v/>
      </c>
      <c r="CD65" s="193" t="str">
        <f>IF('Submission Template'!$C59&lt;&gt;"",IF('Submission Template'!BW59&lt;&gt;"",IF('Submission Template'!Y59="yes",CD64+1,CD64),CD64),"")</f>
        <v/>
      </c>
      <c r="CE65" s="194" t="str">
        <f>IF('Submission Template'!$C59&lt;&gt;"",IF('Submission Template'!BX59&lt;&gt;"",IF('Submission Template'!AD59="yes",CE64+1,CE64),CE64),"")</f>
        <v/>
      </c>
      <c r="CF65" s="22"/>
      <c r="CG65" s="192" t="str">
        <f>IF(AND($BK$31="Yes",'Submission Template'!BW59&lt;&gt;"",'Submission Template'!BX59&lt;&gt;""),IF(AND('Submission Template'!Y59="yes",'Submission Template'!AD59="yes"),1,0),"")</f>
        <v/>
      </c>
      <c r="CH65" s="193" t="str">
        <f>IF('Submission Template'!BU59&lt;&gt;"",IF('Submission Template'!O59="yes",1,0),"")</f>
        <v/>
      </c>
      <c r="CI65" s="193" t="str">
        <f>IF('Submission Template'!BV59&lt;&gt;"",IF('Submission Template'!T59="yes",1,0),"")</f>
        <v/>
      </c>
      <c r="CJ65" s="193" t="str">
        <f>IF('Submission Template'!BW59&lt;&gt;"",IF('Submission Template'!Y59="yes",1,0),"")</f>
        <v/>
      </c>
      <c r="CK65" s="194" t="str">
        <f>IF('Submission Template'!BX59&lt;&gt;"",IF('Submission Template'!AD59="yes",1,0),"")</f>
        <v/>
      </c>
      <c r="CL65" s="22"/>
      <c r="CM65" s="192" t="str">
        <f>IF(AND($BK$31="Yes",'Submission Template'!Y59="yes",'Submission Template'!AD59="yes",'Submission Template'!BW59&lt;&gt;"",'Submission Template'!BX59&lt;&gt;""),'Submission Template'!BW59+'Submission Template'!BX59,"")</f>
        <v/>
      </c>
      <c r="CN65" s="193" t="str">
        <f>IF(AND('Submission Template'!O59="yes",'Submission Template'!BU59&lt;&gt;""),'Submission Template'!BU59,"")</f>
        <v/>
      </c>
      <c r="CO65" s="193" t="str">
        <f>IF(AND('Submission Template'!T59="yes",'Submission Template'!BV59&lt;&gt;""),'Submission Template'!BV59,"")</f>
        <v/>
      </c>
      <c r="CP65" s="193" t="str">
        <f>IF(AND('Submission Template'!Y59="yes",'Submission Template'!BW59&lt;&gt;""),'Submission Template'!BW59,"")</f>
        <v/>
      </c>
      <c r="CQ65" s="194" t="str">
        <f>IF(AND('Submission Template'!AD59="yes",'Submission Template'!BX59&lt;&gt;""),'Submission Template'!BX59,"")</f>
        <v/>
      </c>
      <c r="CR65" s="22"/>
      <c r="CS65" s="22"/>
      <c r="CT65" s="22">
        <f t="shared" si="23"/>
        <v>25</v>
      </c>
      <c r="CU65" s="24">
        <v>1.71</v>
      </c>
      <c r="CV65" s="22"/>
      <c r="CW65" s="35" t="str">
        <f>IF('Submission Template'!$BA$36=1,IF(AND('Submission Template'!Y59="yes",'Submission Template'!AD59="yes",$BI65&gt;1,'Submission Template'!BW59&lt;&gt;"",'Submission Template'!BX59&lt;&gt;""),IF($D65&lt;&gt;'Submission Template'!V$29,ROUND((($BU65*$E65)/($D65-'Submission Template'!V$29))^2+1,1),31),""),"")</f>
        <v/>
      </c>
      <c r="CX65" s="35" t="str">
        <f>IF('Submission Template'!$BB$36=1,IF(AND('Submission Template'!O59="yes",$BJ65&gt;1,'Submission Template'!BU59&lt;&gt;""),IF($N65&lt;&gt;'Submission Template'!K$26,ROUND((($BV65*$O65)/($N65-'Submission Template'!K$26))^2+1,1),31),""),"")</f>
        <v/>
      </c>
      <c r="CY65" s="35" t="str">
        <f>IF('Submission Template'!$BC$34=1,IF(AND('Submission Template'!T59="yes",$BK65&gt;1,'Submission Template'!BV59&lt;&gt;""),IF($X65&lt;&gt;'Submission Template'!P$26,ROUND((($BW65*$Y65)/($X65-'Submission Template'!P$26))^2+1,1),31),""),"")</f>
        <v/>
      </c>
      <c r="CZ65" s="35" t="str">
        <f>IF('Submission Template'!$BA$34=1,IF(AND('Submission Template'!Y59="yes",$BL65&gt;1,'Submission Template'!BW59&lt;&gt;""),IF($AH65&lt;&gt;'Submission Template'!U$26,ROUND((($BX65*$AI65)/($AH65-'Submission Template'!U$26))^2+1,1),31),""),"")</f>
        <v/>
      </c>
      <c r="DA65" s="35" t="str">
        <f>IF('Submission Template'!$BB$34=1,IF(AND('Submission Template'!AD59="yes",$BM65&gt;1,'Submission Template'!BX59&lt;&gt;""),IF($AR65&lt;&gt;'Submission Template'!Z$26,ROUND((($BY65*$AS65)/($AR65-'Submission Template'!Z$26))^2+1,1),31),""),"")</f>
        <v/>
      </c>
      <c r="DB65" s="48">
        <f t="shared" si="20"/>
        <v>5</v>
      </c>
      <c r="DC65" s="5"/>
      <c r="DD65" s="5"/>
      <c r="DE65" s="5"/>
      <c r="DF65" s="175">
        <f>IF(AND('Submission Template'!C59="final",'Submission Template'!AG59="yes"),1,0)</f>
        <v>0</v>
      </c>
      <c r="DG65" s="175" t="str">
        <f>IF(AND('Submission Template'!$C59="final",'Submission Template'!$Y59="yes",'Submission Template'!$AD59="yes",'Submission Template'!$AG59&lt;&gt;"yes"),$D65,$DG64)</f>
        <v/>
      </c>
      <c r="DH65" s="174" t="str">
        <f>IF(AND('Submission Template'!$C59="final",'Submission Template'!$Y59="yes",'Submission Template'!$AD59="yes",'Submission Template'!$AG59&lt;&gt;"yes"),$C65,$DH64)</f>
        <v/>
      </c>
      <c r="DI65" s="174" t="str">
        <f>IF(AND('Submission Template'!$C59="final",'Submission Template'!$O59="yes",'Submission Template'!$AG59&lt;&gt;"yes"),$N65,$DI64)</f>
        <v/>
      </c>
      <c r="DJ65" s="174" t="str">
        <f>IF(AND('Submission Template'!$C59="final",'Submission Template'!$O59="yes",'Submission Template'!$AG59&lt;&gt;"yes"),$M65,$DJ64)</f>
        <v/>
      </c>
      <c r="DK65" s="167" t="str">
        <f>IF(AND('Submission Template'!$C59="final",'Submission Template'!$T59="yes",'Submission Template'!$AG59&lt;&gt;"yes"),$X65,$DK64)</f>
        <v/>
      </c>
      <c r="DL65" s="168" t="str">
        <f>IF(AND('Submission Template'!$C59="final",'Submission Template'!$T59="yes",'Submission Template'!$AG59&lt;&gt;"yes"),$W65,$DL64)</f>
        <v/>
      </c>
      <c r="DM65" s="167" t="str">
        <f>IF(AND('Submission Template'!$C59="final",'Submission Template'!$Y59="yes",'Submission Template'!$AG59&lt;&gt;"yes"),$AH65,$DM64)</f>
        <v/>
      </c>
      <c r="DN65" s="211" t="str">
        <f>IF(AND('Submission Template'!$C59="final",'Submission Template'!$Y59="yes",'Submission Template'!$AG59&lt;&gt;"yes"),$AG65,$DN64)</f>
        <v/>
      </c>
      <c r="DO65" s="220" t="str">
        <f>IF(AND('Submission Template'!$C59="final",'Submission Template'!$AD59="yes",'Submission Template'!$AG59&lt;&gt;"yes"),$AR65,$DO64)</f>
        <v/>
      </c>
      <c r="DP65" s="221" t="str">
        <f>IF(AND('Submission Template'!$C59="final",'Submission Template'!$AD59="yes",'Submission Template'!$AG59&lt;&gt;"yes"),$AQ65,$DP64)</f>
        <v/>
      </c>
      <c r="DZ65" s="5"/>
      <c r="EA65" s="5"/>
    </row>
    <row r="66" spans="1:131" ht="15" x14ac:dyDescent="0.25">
      <c r="A66" s="9"/>
      <c r="B66" s="251" t="str">
        <f>IF('Submission Template'!$BA$36=1,$CA66,"")</f>
        <v/>
      </c>
      <c r="C66" s="252" t="str">
        <f t="shared" si="0"/>
        <v/>
      </c>
      <c r="D66" s="253" t="str">
        <f>IF('Submission Template'!$BA$36=1,IF(AND('Submission Template'!Y60="yes",'Submission Template'!AD60="yes",'Submission Template'!BW60&lt;&gt;"",'Submission Template'!BX60&lt;&gt;""),IF(AND('Submission Template'!$P$15="yes",$B66&gt;1),ROUND(AVERAGE(CM$41:CM66),2),ROUND(AVERAGE(CM$40:CM66),2)),""),"")</f>
        <v/>
      </c>
      <c r="E66" s="264" t="str">
        <f>IF('Submission Template'!$BA$36=1,IF($BI66&gt;1,IF(AND('Submission Template'!Y60&lt;&gt;"no",'Submission Template'!AD60&lt;&gt;"no",'Submission Template'!BW60&lt;&gt;"",'Submission Template'!BX60&lt;&gt;""), IF(AND('Submission Template'!$P$15="yes",$B66&gt;1), STDEV(CM$41:CM66),STDEV(CM$40:CM66)),""),""),"")</f>
        <v/>
      </c>
      <c r="F66" s="253" t="str">
        <f>IF('Submission Template'!$BA$36=1,IF(AND('Submission Template'!BW60&lt;&gt;"",'Submission Template'!BX60&lt;&gt;""),G65,""),"")</f>
        <v/>
      </c>
      <c r="G66" s="253" t="str">
        <f>IF(AND('Submission Template'!$BA$36=1,'Submission Template'!$C60&lt;&gt;""),IF(OR($BI66=1,$BI66=0),0,IF('Submission Template'!$C60="initial",$G65,IF(AND('Submission Template'!Y60="yes",'Submission Template'!AD60="yes"),MAX(($F66+CM66-('Submission Template'!$V$26+0.25*$E66)),0),$G65))),"")</f>
        <v/>
      </c>
      <c r="H66" s="253" t="str">
        <f t="shared" si="27"/>
        <v/>
      </c>
      <c r="I66" s="255" t="str">
        <f t="shared" si="28"/>
        <v/>
      </c>
      <c r="J66" s="255" t="str">
        <f t="shared" si="29"/>
        <v/>
      </c>
      <c r="K66" s="256" t="str">
        <f>IF(G66&lt;&gt;"",IF($CG66=1,IF(AND(J66&lt;&gt;1,I66=1,D66&lt;='Submission Template'!$V$26),1,0),K65),"")</f>
        <v/>
      </c>
      <c r="L66" s="251" t="str">
        <f>IF('Submission Template'!$BB$36=1,$CB66,"")</f>
        <v/>
      </c>
      <c r="M66" s="252" t="str">
        <f t="shared" si="1"/>
        <v/>
      </c>
      <c r="N66" s="253" t="str">
        <f>IF('Submission Template'!$BB$36=1,IF(AND('Submission Template'!O60="yes",'Submission Template'!BU60&lt;&gt;""),IF(AND('Submission Template'!$P$15="yes",$L66&gt;1),ROUND(AVERAGE(CN$41:CN66),2),ROUND(AVERAGE(CN$40:CN66),2)),""),"")</f>
        <v/>
      </c>
      <c r="O66" s="253" t="str">
        <f>IF('Submission Template'!$BB$36=1,IF($BJ66&gt;1,IF(AND('Submission Template'!O60&lt;&gt;"no",'Submission Template'!BU60&lt;&gt;""),IF(AND('Submission Template'!$P$15="yes",$L66&gt;1),STDEV(CN$41:CN66),STDEV(CN$40:CN66)),""),""),"")</f>
        <v/>
      </c>
      <c r="P66" s="253" t="str">
        <f>IF('Submission Template'!$BB$36=1,IF('Submission Template'!BU60&lt;&gt;"",Q65,""),"")</f>
        <v/>
      </c>
      <c r="Q66" s="253" t="str">
        <f>IF(AND('Submission Template'!$BB$36=1,'Submission Template'!$C60&lt;&gt;""),IF(OR($BJ66=1,$BJ66=0),0,IF('Submission Template'!$C60="initial",$Q65,IF('Submission Template'!O60="yes",MAX(($P66+'Submission Template'!BU60-('Submission Template'!K$26+0.25*$O66)),0),$Q65))),"")</f>
        <v/>
      </c>
      <c r="R66" s="253" t="str">
        <f t="shared" si="30"/>
        <v/>
      </c>
      <c r="S66" s="255" t="str">
        <f t="shared" si="31"/>
        <v/>
      </c>
      <c r="T66" s="255" t="str">
        <f t="shared" si="32"/>
        <v/>
      </c>
      <c r="U66" s="256" t="str">
        <f>IF(Q66&lt;&gt;"",IF($CH66=1,IF(AND(T66&lt;&gt;1,S66=1,N66&lt;='Submission Template'!K$26),1,0),U65),"")</f>
        <v/>
      </c>
      <c r="V66" s="257" t="str">
        <f>IF('Submission Template'!$BC$34=1,$CC66,"")</f>
        <v/>
      </c>
      <c r="W66" s="258" t="str">
        <f t="shared" si="2"/>
        <v/>
      </c>
      <c r="X66" s="259" t="str">
        <f>IF('Submission Template'!$BC$34=1,IF(AND('Submission Template'!T60="yes",'Submission Template'!BV60&lt;&gt;""),IF(AND('Submission Template'!$P$15="yes",$V66&gt;1),ROUND(AVERAGE(CO$41:CO66),2),ROUND(AVERAGE(CO$40:CO66),2)),""),"")</f>
        <v/>
      </c>
      <c r="Y66" s="259" t="str">
        <f>IF('Submission Template'!$BC$34=1,IF($BK66&gt;1,IF(AND('Submission Template'!T60&lt;&gt;"no",'Submission Template'!BV60&lt;&gt;""), IF(AND('Submission Template'!$P$15="yes",$V66&gt;1), STDEV(CO$41:CO66),STDEV(CO$40:CO66)),""),""),"")</f>
        <v/>
      </c>
      <c r="Z66" s="259" t="str">
        <f>IF('Submission Template'!$BC$34=1,IF('Submission Template'!BV60&lt;&gt;"",AA65,""),"")</f>
        <v/>
      </c>
      <c r="AA66" s="259" t="str">
        <f>IF(AND('Submission Template'!$BC$34=1,'Submission Template'!$C60&lt;&gt;""),IF(OR($BK66=1,$BK66=0),0,IF('Submission Template'!$C60="initial",$AA65,IF('Submission Template'!T60="yes",MAX(($Z66+'Submission Template'!BV60-('Submission Template'!P$26+0.25*$Y66)),0),$AA65))),"")</f>
        <v/>
      </c>
      <c r="AB66" s="259" t="str">
        <f t="shared" si="6"/>
        <v/>
      </c>
      <c r="AC66" s="255" t="str">
        <f t="shared" si="7"/>
        <v/>
      </c>
      <c r="AD66" s="255" t="str">
        <f t="shared" si="8"/>
        <v/>
      </c>
      <c r="AE66" s="256" t="str">
        <f>IF(AA66&lt;&gt;"",IF($CI66=1,IF(AND(AD66&lt;&gt;1,AC66=1,X66&lt;='Submission Template'!P$26),1,0),AE65),"")</f>
        <v/>
      </c>
      <c r="AF66" s="257" t="str">
        <f>IF('Submission Template'!$BA$34=1,$CD66,"")</f>
        <v/>
      </c>
      <c r="AG66" s="258" t="str">
        <f t="shared" si="3"/>
        <v/>
      </c>
      <c r="AH66" s="260" t="str">
        <f>IF('Submission Template'!$BA$34=1,IF(AND('Submission Template'!Y60="yes",'Submission Template'!BW60&lt;&gt;""),IF(AND('Submission Template'!$P$15="yes",AF66&gt;1),ROUND(AVERAGE(CP$41:CP66),2),ROUND(AVERAGE(CP$40:CP66),2)),""),"")</f>
        <v/>
      </c>
      <c r="AI66" s="260" t="str">
        <f>IF('Submission Template'!$BA$34=1,IF($BL66&gt;1,IF(AND('Submission Template'!Y60&lt;&gt;"no",'Submission Template'!BW60&lt;&gt;""), IF(AND('Submission Template'!$P$15="yes",$AF66&gt;1), STDEV(CP$41:CP66),STDEV(CP$40:CP66)),""),""),"")</f>
        <v/>
      </c>
      <c r="AJ66" s="260" t="str">
        <f>IF('Submission Template'!$BA$34=1,IF('Submission Template'!BW60&lt;&gt;"",AK65,""),"")</f>
        <v/>
      </c>
      <c r="AK66" s="260" t="str">
        <f>IF(AND('Submission Template'!$BA$34=1,'Submission Template'!$C60&lt;&gt;""),IF(OR($BL66=1,$BL66=0),0,IF('Submission Template'!$C60="initial",$AK65,IF('Submission Template'!Y60="yes",MAX(($AJ66+'Submission Template'!BW60-('Submission Template'!U$26+0.25*$AI66)),0),$AK65))),"")</f>
        <v/>
      </c>
      <c r="AL66" s="260" t="str">
        <f t="shared" si="9"/>
        <v/>
      </c>
      <c r="AM66" s="255" t="str">
        <f t="shared" si="10"/>
        <v/>
      </c>
      <c r="AN66" s="255" t="str">
        <f t="shared" si="11"/>
        <v/>
      </c>
      <c r="AO66" s="256" t="str">
        <f>IF(AK66&lt;&gt;"",IF($CJ66=1,IF(AND(AN66&lt;&gt;1,AM66=1,AH66&lt;='Submission Template'!U$26),1,0),AO65),"")</f>
        <v/>
      </c>
      <c r="AP66" s="257" t="str">
        <f>IF('Submission Template'!$BB$34=1,$CE66,"")</f>
        <v/>
      </c>
      <c r="AQ66" s="258" t="str">
        <f t="shared" si="4"/>
        <v/>
      </c>
      <c r="AR66" s="261" t="str">
        <f>IF('Submission Template'!$BB$34=1,IF(AND('Submission Template'!AD60="yes",'Submission Template'!BX60&lt;&gt;""),ROUND(AVERAGE(CQ$40:CQ66),2),""),"")</f>
        <v/>
      </c>
      <c r="AS66" s="261" t="str">
        <f>IF('Submission Template'!$BB$34=1,IF($BM66&gt;1,IF(AND('Submission Template'!AD60&lt;&gt;"no",'Submission Template'!BX60&lt;&gt;""), IF(AND('Submission Template'!$P$15="yes",$AP66&gt;1), STDEV(CQ$41:CQ66),STDEV(CQ$40:CQ66)),""),""),"")</f>
        <v/>
      </c>
      <c r="AT66" s="261" t="str">
        <f>IF('Submission Template'!$BB$34=1,IF('Submission Template'!BX60&lt;&gt;"",AU65,""),"")</f>
        <v/>
      </c>
      <c r="AU66" s="261" t="str">
        <f>IF(AND('Submission Template'!$BB$34=1,'Submission Template'!$C60&lt;&gt;""),IF(OR($BM66=1,$BM66=0),0,IF('Submission Template'!$C60="initial",$AU65,IF('Submission Template'!AD60="yes",MAX(($AT66+'Submission Template'!BX60-('Submission Template'!Z$26+0.25*$AS66)),0),$AU65))),"")</f>
        <v/>
      </c>
      <c r="AV66" s="261" t="str">
        <f t="shared" si="12"/>
        <v/>
      </c>
      <c r="AW66" s="255" t="str">
        <f t="shared" si="13"/>
        <v/>
      </c>
      <c r="AX66" s="255" t="str">
        <f t="shared" si="14"/>
        <v/>
      </c>
      <c r="AY66" s="256" t="str">
        <f>IF(AU66&lt;&gt;"",IF($CK66=1,IF(AND(AX66&lt;&gt;1,AW66=1,AR66&lt;='Submission Template'!Z$26),1,0),AY65),"")</f>
        <v/>
      </c>
      <c r="AZ66" s="246"/>
      <c r="BA66" s="262" t="str">
        <f>IF(AND(OR('Submission Template'!BK60="yes",'Submission Template'!O60="yes"),'Submission Template'!AG60="yes"),"Test cannot be invalid AND included in CumSum",IF(OR(AND($Q66&gt;$R66,$N66&lt;&gt;""),AND($G66&gt;H66,$D66&lt;&gt;"")),"Warning:  CumSum statistic exceeds the Action Limit.",""))</f>
        <v/>
      </c>
      <c r="BB66" s="244"/>
      <c r="BC66" s="244"/>
      <c r="BD66" s="244"/>
      <c r="BE66" s="245"/>
      <c r="BF66" s="141"/>
      <c r="BG66" s="5"/>
      <c r="BH66" s="5"/>
      <c r="BI66" s="167" t="str">
        <f t="shared" si="21"/>
        <v/>
      </c>
      <c r="BJ66" s="211" t="str">
        <f t="shared" si="22"/>
        <v/>
      </c>
      <c r="BK66" s="167" t="str">
        <f t="shared" si="24"/>
        <v/>
      </c>
      <c r="BL66" s="211" t="str">
        <f t="shared" si="25"/>
        <v/>
      </c>
      <c r="BM66" s="168" t="str">
        <f t="shared" si="26"/>
        <v/>
      </c>
      <c r="BN66" s="20"/>
      <c r="BO66" s="307">
        <f>IF(AND('Submission Template'!BW60&lt;&gt;"",'Submission Template'!BX60&lt;&gt;"",'Submission Template'!V$26&lt;&gt;"",'Submission Template'!Y60&lt;&gt;"",'Submission Template'!AD60&lt;&gt;"",$BK$31="yes"),1,0)</f>
        <v>0</v>
      </c>
      <c r="BP66" s="193">
        <f>IF(AND('Submission Template'!BU60&lt;&gt;"",'Submission Template'!K$26&lt;&gt;"",'Submission Template'!O60&lt;&gt;""),1,0)</f>
        <v>0</v>
      </c>
      <c r="BQ66" s="193">
        <f>IF(AND('Submission Template'!BV60&lt;&gt;"",'Submission Template'!P$26&lt;&gt;"",'Submission Template'!T60&lt;&gt;""),1,0)</f>
        <v>0</v>
      </c>
      <c r="BR66" s="193">
        <f>IF(AND('Submission Template'!BW60&lt;&gt;"",'Submission Template'!U$26&lt;&gt;"",'Submission Template'!Y60&lt;&gt;""),1,0)</f>
        <v>0</v>
      </c>
      <c r="BS66" s="194">
        <f>IF(AND('Submission Template'!BX60&lt;&gt;"",'Submission Template'!Z$26&lt;&gt;"",'Submission Template'!AD60&lt;&gt;""),1,0)</f>
        <v>0</v>
      </c>
      <c r="BT66" s="22"/>
      <c r="BU66" s="199" t="str">
        <f t="shared" si="15"/>
        <v/>
      </c>
      <c r="BV66" s="192" t="str">
        <f t="shared" si="16"/>
        <v/>
      </c>
      <c r="BW66" s="192" t="str">
        <f t="shared" si="17"/>
        <v/>
      </c>
      <c r="BX66" s="193" t="str">
        <f t="shared" si="18"/>
        <v/>
      </c>
      <c r="BY66" s="194" t="str">
        <f t="shared" si="19"/>
        <v/>
      </c>
      <c r="BZ66" s="22"/>
      <c r="CA66" s="192" t="str">
        <f>IF(AND($BK$31="Yes",'Submission Template'!$C60&lt;&gt;""),IF(AND('Submission Template'!BW60&lt;&gt;"",'Submission Template'!BX60&lt;&gt;""),IF(AND('Submission Template'!Y60="yes",'Submission Template'!AD60="yes"),CA65+1,CA65),CA65),"")</f>
        <v/>
      </c>
      <c r="CB66" s="193" t="str">
        <f>IF('Submission Template'!$C60&lt;&gt;"",IF('Submission Template'!BU60&lt;&gt;"",IF('Submission Template'!O60="yes",CB65+1,CB65),CB65),"")</f>
        <v/>
      </c>
      <c r="CC66" s="193" t="str">
        <f>IF('Submission Template'!$C60&lt;&gt;"",IF('Submission Template'!BV60&lt;&gt;"",IF('Submission Template'!T60="yes",CC65+1,CC65),CC65),"")</f>
        <v/>
      </c>
      <c r="CD66" s="193" t="str">
        <f>IF('Submission Template'!$C60&lt;&gt;"",IF('Submission Template'!BW60&lt;&gt;"",IF('Submission Template'!Y60="yes",CD65+1,CD65),CD65),"")</f>
        <v/>
      </c>
      <c r="CE66" s="194" t="str">
        <f>IF('Submission Template'!$C60&lt;&gt;"",IF('Submission Template'!BX60&lt;&gt;"",IF('Submission Template'!AD60="yes",CE65+1,CE65),CE65),"")</f>
        <v/>
      </c>
      <c r="CF66" s="22"/>
      <c r="CG66" s="192" t="str">
        <f>IF(AND($BK$31="Yes",'Submission Template'!BW60&lt;&gt;"",'Submission Template'!BX60&lt;&gt;""),IF(AND('Submission Template'!Y60="yes",'Submission Template'!AD60="yes"),1,0),"")</f>
        <v/>
      </c>
      <c r="CH66" s="193" t="str">
        <f>IF('Submission Template'!BU60&lt;&gt;"",IF('Submission Template'!O60="yes",1,0),"")</f>
        <v/>
      </c>
      <c r="CI66" s="193" t="str">
        <f>IF('Submission Template'!BV60&lt;&gt;"",IF('Submission Template'!T60="yes",1,0),"")</f>
        <v/>
      </c>
      <c r="CJ66" s="193" t="str">
        <f>IF('Submission Template'!BW60&lt;&gt;"",IF('Submission Template'!Y60="yes",1,0),"")</f>
        <v/>
      </c>
      <c r="CK66" s="194" t="str">
        <f>IF('Submission Template'!BX60&lt;&gt;"",IF('Submission Template'!AD60="yes",1,0),"")</f>
        <v/>
      </c>
      <c r="CL66" s="22"/>
      <c r="CM66" s="192" t="str">
        <f>IF(AND($BK$31="Yes",'Submission Template'!Y60="yes",'Submission Template'!AD60="yes",'Submission Template'!BW60&lt;&gt;"",'Submission Template'!BX60&lt;&gt;""),'Submission Template'!BW60+'Submission Template'!BX60,"")</f>
        <v/>
      </c>
      <c r="CN66" s="193" t="str">
        <f>IF(AND('Submission Template'!O60="yes",'Submission Template'!BU60&lt;&gt;""),'Submission Template'!BU60,"")</f>
        <v/>
      </c>
      <c r="CO66" s="193" t="str">
        <f>IF(AND('Submission Template'!T60="yes",'Submission Template'!BV60&lt;&gt;""),'Submission Template'!BV60,"")</f>
        <v/>
      </c>
      <c r="CP66" s="193" t="str">
        <f>IF(AND('Submission Template'!Y60="yes",'Submission Template'!BW60&lt;&gt;""),'Submission Template'!BW60,"")</f>
        <v/>
      </c>
      <c r="CQ66" s="194" t="str">
        <f>IF(AND('Submission Template'!AD60="yes",'Submission Template'!BX60&lt;&gt;""),'Submission Template'!BX60,"")</f>
        <v/>
      </c>
      <c r="CR66" s="22"/>
      <c r="CS66" s="22"/>
      <c r="CT66" s="22">
        <f t="shared" si="23"/>
        <v>26</v>
      </c>
      <c r="CU66" s="24">
        <v>1.71</v>
      </c>
      <c r="CV66" s="22"/>
      <c r="CW66" s="35" t="str">
        <f>IF('Submission Template'!$BA$36=1,IF(AND('Submission Template'!Y60="yes",'Submission Template'!AD60="yes",$BI66&gt;1,'Submission Template'!BW60&lt;&gt;"",'Submission Template'!BX60&lt;&gt;""),IF($D66&lt;&gt;'Submission Template'!V$29,ROUND((($BU66*$E66)/($D66-'Submission Template'!V$29))^2+1,1),31),""),"")</f>
        <v/>
      </c>
      <c r="CX66" s="35" t="str">
        <f>IF('Submission Template'!$BB$36=1,IF(AND('Submission Template'!O60="yes",$BJ66&gt;1,'Submission Template'!BU60&lt;&gt;""),IF($N66&lt;&gt;'Submission Template'!K$26,ROUND((($BV66*$O66)/($N66-'Submission Template'!K$26))^2+1,1),31),""),"")</f>
        <v/>
      </c>
      <c r="CY66" s="35" t="str">
        <f>IF('Submission Template'!$BC$34=1,IF(AND('Submission Template'!T60="yes",$BK66&gt;1,'Submission Template'!BV60&lt;&gt;""),IF($X66&lt;&gt;'Submission Template'!P$26,ROUND((($BW66*$Y66)/($X66-'Submission Template'!P$26))^2+1,1),31),""),"")</f>
        <v/>
      </c>
      <c r="CZ66" s="35" t="str">
        <f>IF('Submission Template'!$BA$34=1,IF(AND('Submission Template'!Y60="yes",$BL66&gt;1,'Submission Template'!BW60&lt;&gt;""),IF($AH66&lt;&gt;'Submission Template'!U$26,ROUND((($BX66*$AI66)/($AH66-'Submission Template'!U$26))^2+1,1),31),""),"")</f>
        <v/>
      </c>
      <c r="DA66" s="35" t="str">
        <f>IF('Submission Template'!$BB$34=1,IF(AND('Submission Template'!AD60="yes",$BM66&gt;1,'Submission Template'!BX60&lt;&gt;""),IF($AR66&lt;&gt;'Submission Template'!Z$26,ROUND((($BY66*$AS66)/($AR66-'Submission Template'!Z$26))^2+1,1),31),""),"")</f>
        <v/>
      </c>
      <c r="DB66" s="48">
        <f t="shared" si="20"/>
        <v>5</v>
      </c>
      <c r="DC66" s="5"/>
      <c r="DD66" s="5"/>
      <c r="DE66" s="5"/>
      <c r="DF66" s="175">
        <f>IF(AND('Submission Template'!C60="final",'Submission Template'!AG60="yes"),1,0)</f>
        <v>0</v>
      </c>
      <c r="DG66" s="175" t="str">
        <f>IF(AND('Submission Template'!$C60="final",'Submission Template'!$Y60="yes",'Submission Template'!$AD60="yes",'Submission Template'!$AG60&lt;&gt;"yes"),$D66,$DG65)</f>
        <v/>
      </c>
      <c r="DH66" s="175" t="str">
        <f>IF(AND('Submission Template'!$C60="final",'Submission Template'!$Y60="yes",'Submission Template'!$AD60="yes",'Submission Template'!$AG60&lt;&gt;"yes"),$C66,$DH65)</f>
        <v/>
      </c>
      <c r="DI66" s="175" t="str">
        <f>IF(AND('Submission Template'!$C60="final",'Submission Template'!$O60="yes",'Submission Template'!$AG60&lt;&gt;"yes"),$N66,$DI65)</f>
        <v/>
      </c>
      <c r="DJ66" s="175" t="str">
        <f>IF(AND('Submission Template'!$C60="final",'Submission Template'!$O60="yes",'Submission Template'!$AG60&lt;&gt;"yes"),$M66,$DJ65)</f>
        <v/>
      </c>
      <c r="DK66" s="167" t="str">
        <f>IF(AND('Submission Template'!$C60="final",'Submission Template'!$T60="yes",'Submission Template'!$AG60&lt;&gt;"yes"),$X66,$DK65)</f>
        <v/>
      </c>
      <c r="DL66" s="168" t="str">
        <f>IF(AND('Submission Template'!$C60="final",'Submission Template'!$T60="yes",'Submission Template'!$AG60&lt;&gt;"yes"),$W66,$DL65)</f>
        <v/>
      </c>
      <c r="DM66" s="167" t="str">
        <f>IF(AND('Submission Template'!$C60="final",'Submission Template'!$Y60="yes",'Submission Template'!$AG60&lt;&gt;"yes"),$AH66,$DM65)</f>
        <v/>
      </c>
      <c r="DN66" s="211" t="str">
        <f>IF(AND('Submission Template'!$C60="final",'Submission Template'!$Y60="yes",'Submission Template'!$AG60&lt;&gt;"yes"),$AG66,$DN65)</f>
        <v/>
      </c>
      <c r="DO66" s="220" t="str">
        <f>IF(AND('Submission Template'!$C60="final",'Submission Template'!$AD60="yes",'Submission Template'!$AG60&lt;&gt;"yes"),$AR66,$DO65)</f>
        <v/>
      </c>
      <c r="DP66" s="221" t="str">
        <f>IF(AND('Submission Template'!$C60="final",'Submission Template'!$AD60="yes",'Submission Template'!$AG60&lt;&gt;"yes"),$AQ66,$DP65)</f>
        <v/>
      </c>
      <c r="DZ66" s="5"/>
      <c r="EA66" s="5"/>
    </row>
    <row r="67" spans="1:131" ht="15" x14ac:dyDescent="0.25">
      <c r="A67" s="9"/>
      <c r="B67" s="251" t="str">
        <f>IF('Submission Template'!$BA$36=1,$CA67,"")</f>
        <v/>
      </c>
      <c r="C67" s="252" t="str">
        <f t="shared" si="0"/>
        <v/>
      </c>
      <c r="D67" s="253" t="str">
        <f>IF('Submission Template'!$BA$36=1,IF(AND('Submission Template'!Y61="yes",'Submission Template'!AD61="yes",'Submission Template'!BW61&lt;&gt;"",'Submission Template'!BX61&lt;&gt;""),IF(AND('Submission Template'!$P$15="yes",$B67&gt;1),ROUND(AVERAGE(CM$41:CM67),2),ROUND(AVERAGE(CM$40:CM67),2)),""),"")</f>
        <v/>
      </c>
      <c r="E67" s="264" t="str">
        <f>IF('Submission Template'!$BA$36=1,IF($BI67&gt;1,IF(AND('Submission Template'!Y61&lt;&gt;"no",'Submission Template'!AD61&lt;&gt;"no",'Submission Template'!BW61&lt;&gt;"",'Submission Template'!BX61&lt;&gt;""), IF(AND('Submission Template'!$P$15="yes",$B67&gt;1), STDEV(CM$41:CM67),STDEV(CM$40:CM67)),""),""),"")</f>
        <v/>
      </c>
      <c r="F67" s="253" t="str">
        <f>IF('Submission Template'!$BA$36=1,IF(AND('Submission Template'!BW61&lt;&gt;"",'Submission Template'!BX61&lt;&gt;""),G66,""),"")</f>
        <v/>
      </c>
      <c r="G67" s="253" t="str">
        <f>IF(AND('Submission Template'!$BA$36=1,'Submission Template'!$C61&lt;&gt;""),IF(OR($BI67=1,$BI67=0),0,IF('Submission Template'!$C61="initial",$G66,IF(AND('Submission Template'!Y61="yes",'Submission Template'!AD61="yes"),MAX(($F67+CM67-('Submission Template'!$V$26+0.25*$E67)),0),$G66))),"")</f>
        <v/>
      </c>
      <c r="H67" s="253" t="str">
        <f t="shared" si="27"/>
        <v/>
      </c>
      <c r="I67" s="255" t="str">
        <f t="shared" si="28"/>
        <v/>
      </c>
      <c r="J67" s="255" t="str">
        <f t="shared" si="29"/>
        <v/>
      </c>
      <c r="K67" s="256" t="str">
        <f>IF(G67&lt;&gt;"",IF($CG67=1,IF(AND(J67&lt;&gt;1,I67=1,D67&lt;='Submission Template'!$V$26),1,0),K66),"")</f>
        <v/>
      </c>
      <c r="L67" s="251" t="str">
        <f>IF('Submission Template'!$BB$36=1,$CB67,"")</f>
        <v/>
      </c>
      <c r="M67" s="252" t="str">
        <f t="shared" si="1"/>
        <v/>
      </c>
      <c r="N67" s="253" t="str">
        <f>IF('Submission Template'!$BB$36=1,IF(AND('Submission Template'!O61="yes",'Submission Template'!BU61&lt;&gt;""),IF(AND('Submission Template'!$P$15="yes",$L67&gt;1),ROUND(AVERAGE(CN$41:CN67),2),ROUND(AVERAGE(CN$40:CN67),2)),""),"")</f>
        <v/>
      </c>
      <c r="O67" s="253" t="str">
        <f>IF('Submission Template'!$BB$36=1,IF($BJ67&gt;1,IF(AND('Submission Template'!O61&lt;&gt;"no",'Submission Template'!BU61&lt;&gt;""),IF(AND('Submission Template'!$P$15="yes",$L67&gt;1),STDEV(CN$41:CN67),STDEV(CN$40:CN67)),""),""),"")</f>
        <v/>
      </c>
      <c r="P67" s="253" t="str">
        <f>IF('Submission Template'!$BB$36=1,IF('Submission Template'!BU61&lt;&gt;"",Q66,""),"")</f>
        <v/>
      </c>
      <c r="Q67" s="253" t="str">
        <f>IF(AND('Submission Template'!$BB$36=1,'Submission Template'!$C61&lt;&gt;""),IF(OR($BJ67=1,$BJ67=0),0,IF('Submission Template'!$C61="initial",$Q66,IF('Submission Template'!O61="yes",MAX(($P67+'Submission Template'!BU61-('Submission Template'!K$26+0.25*$O67)),0),$Q66))),"")</f>
        <v/>
      </c>
      <c r="R67" s="253" t="str">
        <f t="shared" si="30"/>
        <v/>
      </c>
      <c r="S67" s="255" t="str">
        <f t="shared" si="31"/>
        <v/>
      </c>
      <c r="T67" s="255" t="str">
        <f t="shared" si="32"/>
        <v/>
      </c>
      <c r="U67" s="256" t="str">
        <f>IF(Q67&lt;&gt;"",IF($CH67=1,IF(AND(T67&lt;&gt;1,S67=1,N67&lt;='Submission Template'!K$26),1,0),U66),"")</f>
        <v/>
      </c>
      <c r="V67" s="257" t="str">
        <f>IF('Submission Template'!$BC$34=1,$CC67,"")</f>
        <v/>
      </c>
      <c r="W67" s="258" t="str">
        <f t="shared" si="2"/>
        <v/>
      </c>
      <c r="X67" s="259" t="str">
        <f>IF('Submission Template'!$BC$34=1,IF(AND('Submission Template'!T61="yes",'Submission Template'!BV61&lt;&gt;""),IF(AND('Submission Template'!$P$15="yes",$V67&gt;1),ROUND(AVERAGE(CO$41:CO67),2),ROUND(AVERAGE(CO$40:CO67),2)),""),"")</f>
        <v/>
      </c>
      <c r="Y67" s="259" t="str">
        <f>IF('Submission Template'!$BC$34=1,IF($BK67&gt;1,IF(AND('Submission Template'!T61&lt;&gt;"no",'Submission Template'!BV61&lt;&gt;""), IF(AND('Submission Template'!$P$15="yes",$V67&gt;1), STDEV(CO$41:CO67),STDEV(CO$40:CO67)),""),""),"")</f>
        <v/>
      </c>
      <c r="Z67" s="259" t="str">
        <f>IF('Submission Template'!$BC$34=1,IF('Submission Template'!BV61&lt;&gt;"",AA66,""),"")</f>
        <v/>
      </c>
      <c r="AA67" s="259" t="str">
        <f>IF(AND('Submission Template'!$BC$34=1,'Submission Template'!$C61&lt;&gt;""),IF(OR($BK67=1,$BK67=0),0,IF('Submission Template'!$C61="initial",$AA66,IF('Submission Template'!T61="yes",MAX(($Z67+'Submission Template'!BV61-('Submission Template'!P$26+0.25*$Y67)),0),$AA66))),"")</f>
        <v/>
      </c>
      <c r="AB67" s="259" t="str">
        <f t="shared" si="6"/>
        <v/>
      </c>
      <c r="AC67" s="255" t="str">
        <f t="shared" si="7"/>
        <v/>
      </c>
      <c r="AD67" s="255" t="str">
        <f t="shared" si="8"/>
        <v/>
      </c>
      <c r="AE67" s="256" t="str">
        <f>IF(AA67&lt;&gt;"",IF($CI67=1,IF(AND(AD67&lt;&gt;1,AC67=1,X67&lt;='Submission Template'!P$26),1,0),AE66),"")</f>
        <v/>
      </c>
      <c r="AF67" s="257" t="str">
        <f>IF('Submission Template'!$BA$34=1,$CD67,"")</f>
        <v/>
      </c>
      <c r="AG67" s="258" t="str">
        <f t="shared" si="3"/>
        <v/>
      </c>
      <c r="AH67" s="260" t="str">
        <f>IF('Submission Template'!$BA$34=1,IF(AND('Submission Template'!Y61="yes",'Submission Template'!BW61&lt;&gt;""),IF(AND('Submission Template'!$P$15="yes",AF67&gt;1),ROUND(AVERAGE(CP$41:CP67),2),ROUND(AVERAGE(CP$40:CP67),2)),""),"")</f>
        <v/>
      </c>
      <c r="AI67" s="260" t="str">
        <f>IF('Submission Template'!$BA$34=1,IF($BL67&gt;1,IF(AND('Submission Template'!Y61&lt;&gt;"no",'Submission Template'!BW61&lt;&gt;""), IF(AND('Submission Template'!$P$15="yes",$AF67&gt;1), STDEV(CP$41:CP67),STDEV(CP$40:CP67)),""),""),"")</f>
        <v/>
      </c>
      <c r="AJ67" s="260" t="str">
        <f>IF('Submission Template'!$BA$34=1,IF('Submission Template'!BW61&lt;&gt;"",AK66,""),"")</f>
        <v/>
      </c>
      <c r="AK67" s="260" t="str">
        <f>IF(AND('Submission Template'!$BA$34=1,'Submission Template'!$C61&lt;&gt;""),IF(OR($BL67=1,$BL67=0),0,IF('Submission Template'!$C61="initial",$AK66,IF('Submission Template'!Y61="yes",MAX(($AJ67+'Submission Template'!BW61-('Submission Template'!U$26+0.25*$AI67)),0),$AK66))),"")</f>
        <v/>
      </c>
      <c r="AL67" s="260" t="str">
        <f t="shared" si="9"/>
        <v/>
      </c>
      <c r="AM67" s="255" t="str">
        <f t="shared" si="10"/>
        <v/>
      </c>
      <c r="AN67" s="255" t="str">
        <f t="shared" si="11"/>
        <v/>
      </c>
      <c r="AO67" s="256" t="str">
        <f>IF(AK67&lt;&gt;"",IF($CJ67=1,IF(AND(AN67&lt;&gt;1,AM67=1,AH67&lt;='Submission Template'!U$26),1,0),AO66),"")</f>
        <v/>
      </c>
      <c r="AP67" s="257" t="str">
        <f>IF('Submission Template'!$BB$34=1,$CE67,"")</f>
        <v/>
      </c>
      <c r="AQ67" s="258" t="str">
        <f t="shared" si="4"/>
        <v/>
      </c>
      <c r="AR67" s="261" t="str">
        <f>IF('Submission Template'!$BB$34=1,IF(AND('Submission Template'!AD61="yes",'Submission Template'!BX61&lt;&gt;""),ROUND(AVERAGE(CQ$40:CQ67),2),""),"")</f>
        <v/>
      </c>
      <c r="AS67" s="261" t="str">
        <f>IF('Submission Template'!$BB$34=1,IF($BM67&gt;1,IF(AND('Submission Template'!AD61&lt;&gt;"no",'Submission Template'!BX61&lt;&gt;""), IF(AND('Submission Template'!$P$15="yes",$AP67&gt;1), STDEV(CQ$41:CQ67),STDEV(CQ$40:CQ67)),""),""),"")</f>
        <v/>
      </c>
      <c r="AT67" s="261" t="str">
        <f>IF('Submission Template'!$BB$34=1,IF('Submission Template'!BX61&lt;&gt;"",AU66,""),"")</f>
        <v/>
      </c>
      <c r="AU67" s="261" t="str">
        <f>IF(AND('Submission Template'!$BB$34=1,'Submission Template'!$C61&lt;&gt;""),IF(OR($BM67=1,$BM67=0),0,IF('Submission Template'!$C61="initial",$AU66,IF('Submission Template'!AD61="yes",MAX(($AT67+'Submission Template'!BX61-('Submission Template'!Z$26+0.25*$AS67)),0),$AU66))),"")</f>
        <v/>
      </c>
      <c r="AV67" s="261" t="str">
        <f t="shared" si="12"/>
        <v/>
      </c>
      <c r="AW67" s="255" t="str">
        <f t="shared" si="13"/>
        <v/>
      </c>
      <c r="AX67" s="255" t="str">
        <f t="shared" si="14"/>
        <v/>
      </c>
      <c r="AY67" s="256" t="str">
        <f>IF(AU67&lt;&gt;"",IF($CK67=1,IF(AND(AX67&lt;&gt;1,AW67=1,AR67&lt;='Submission Template'!Z$26),1,0),AY66),"")</f>
        <v/>
      </c>
      <c r="AZ67" s="246"/>
      <c r="BA67" s="262" t="str">
        <f>IF(AND(OR('Submission Template'!BK61="yes",'Submission Template'!O61="yes"),'Submission Template'!AG61="yes"),"Test cannot be invalid AND included in CumSum",IF(OR(AND($Q67&gt;$R67,$N67&lt;&gt;""),AND($G67&gt;H67,$D67&lt;&gt;"")),"Warning:  CumSum statistic exceeds the Action Limit.",""))</f>
        <v/>
      </c>
      <c r="BB67" s="244"/>
      <c r="BC67" s="244"/>
      <c r="BD67" s="244"/>
      <c r="BE67" s="245"/>
      <c r="BF67" s="141"/>
      <c r="BG67" s="5"/>
      <c r="BH67" s="5"/>
      <c r="BI67" s="167" t="str">
        <f t="shared" si="21"/>
        <v/>
      </c>
      <c r="BJ67" s="211" t="str">
        <f t="shared" si="22"/>
        <v/>
      </c>
      <c r="BK67" s="167" t="str">
        <f t="shared" si="24"/>
        <v/>
      </c>
      <c r="BL67" s="211" t="str">
        <f t="shared" si="25"/>
        <v/>
      </c>
      <c r="BM67" s="168" t="str">
        <f t="shared" si="26"/>
        <v/>
      </c>
      <c r="BN67" s="20"/>
      <c r="BO67" s="307">
        <f>IF(AND('Submission Template'!BW61&lt;&gt;"",'Submission Template'!BX61&lt;&gt;"",'Submission Template'!V$26&lt;&gt;"",'Submission Template'!Y61&lt;&gt;"",'Submission Template'!AD61&lt;&gt;"",$BK$31="yes"),1,0)</f>
        <v>0</v>
      </c>
      <c r="BP67" s="193">
        <f>IF(AND('Submission Template'!BU61&lt;&gt;"",'Submission Template'!K$26&lt;&gt;"",'Submission Template'!O61&lt;&gt;""),1,0)</f>
        <v>0</v>
      </c>
      <c r="BQ67" s="193">
        <f>IF(AND('Submission Template'!BV61&lt;&gt;"",'Submission Template'!P$26&lt;&gt;"",'Submission Template'!T61&lt;&gt;""),1,0)</f>
        <v>0</v>
      </c>
      <c r="BR67" s="193">
        <f>IF(AND('Submission Template'!BW61&lt;&gt;"",'Submission Template'!U$26&lt;&gt;"",'Submission Template'!Y61&lt;&gt;""),1,0)</f>
        <v>0</v>
      </c>
      <c r="BS67" s="194">
        <f>IF(AND('Submission Template'!BX61&lt;&gt;"",'Submission Template'!Z$26&lt;&gt;"",'Submission Template'!AD61&lt;&gt;""),1,0)</f>
        <v>0</v>
      </c>
      <c r="BT67" s="22"/>
      <c r="BU67" s="199" t="str">
        <f t="shared" si="15"/>
        <v/>
      </c>
      <c r="BV67" s="192" t="str">
        <f t="shared" si="16"/>
        <v/>
      </c>
      <c r="BW67" s="192" t="str">
        <f t="shared" si="17"/>
        <v/>
      </c>
      <c r="BX67" s="193" t="str">
        <f t="shared" si="18"/>
        <v/>
      </c>
      <c r="BY67" s="194" t="str">
        <f t="shared" si="19"/>
        <v/>
      </c>
      <c r="BZ67" s="22"/>
      <c r="CA67" s="192" t="str">
        <f>IF(AND($BK$31="Yes",'Submission Template'!$C61&lt;&gt;""),IF(AND('Submission Template'!BW61&lt;&gt;"",'Submission Template'!BX61&lt;&gt;""),IF(AND('Submission Template'!Y61="yes",'Submission Template'!AD61="yes"),CA66+1,CA66),CA66),"")</f>
        <v/>
      </c>
      <c r="CB67" s="193" t="str">
        <f>IF('Submission Template'!$C61&lt;&gt;"",IF('Submission Template'!BU61&lt;&gt;"",IF('Submission Template'!O61="yes",CB66+1,CB66),CB66),"")</f>
        <v/>
      </c>
      <c r="CC67" s="193" t="str">
        <f>IF('Submission Template'!$C61&lt;&gt;"",IF('Submission Template'!BV61&lt;&gt;"",IF('Submission Template'!T61="yes",CC66+1,CC66),CC66),"")</f>
        <v/>
      </c>
      <c r="CD67" s="193" t="str">
        <f>IF('Submission Template'!$C61&lt;&gt;"",IF('Submission Template'!BW61&lt;&gt;"",IF('Submission Template'!Y61="yes",CD66+1,CD66),CD66),"")</f>
        <v/>
      </c>
      <c r="CE67" s="194" t="str">
        <f>IF('Submission Template'!$C61&lt;&gt;"",IF('Submission Template'!BX61&lt;&gt;"",IF('Submission Template'!AD61="yes",CE66+1,CE66),CE66),"")</f>
        <v/>
      </c>
      <c r="CF67" s="22"/>
      <c r="CG67" s="192" t="str">
        <f>IF(AND($BK$31="Yes",'Submission Template'!BW61&lt;&gt;"",'Submission Template'!BX61&lt;&gt;""),IF(AND('Submission Template'!Y61="yes",'Submission Template'!AD61="yes"),1,0),"")</f>
        <v/>
      </c>
      <c r="CH67" s="193" t="str">
        <f>IF('Submission Template'!BU61&lt;&gt;"",IF('Submission Template'!O61="yes",1,0),"")</f>
        <v/>
      </c>
      <c r="CI67" s="193" t="str">
        <f>IF('Submission Template'!BV61&lt;&gt;"",IF('Submission Template'!T61="yes",1,0),"")</f>
        <v/>
      </c>
      <c r="CJ67" s="193" t="str">
        <f>IF('Submission Template'!BW61&lt;&gt;"",IF('Submission Template'!Y61="yes",1,0),"")</f>
        <v/>
      </c>
      <c r="CK67" s="194" t="str">
        <f>IF('Submission Template'!BX61&lt;&gt;"",IF('Submission Template'!AD61="yes",1,0),"")</f>
        <v/>
      </c>
      <c r="CL67" s="22"/>
      <c r="CM67" s="192" t="str">
        <f>IF(AND($BK$31="Yes",'Submission Template'!Y61="yes",'Submission Template'!AD61="yes",'Submission Template'!BW61&lt;&gt;"",'Submission Template'!BX61&lt;&gt;""),'Submission Template'!BW61+'Submission Template'!BX61,"")</f>
        <v/>
      </c>
      <c r="CN67" s="193" t="str">
        <f>IF(AND('Submission Template'!O61="yes",'Submission Template'!BU61&lt;&gt;""),'Submission Template'!BU61,"")</f>
        <v/>
      </c>
      <c r="CO67" s="193" t="str">
        <f>IF(AND('Submission Template'!T61="yes",'Submission Template'!BV61&lt;&gt;""),'Submission Template'!BV61,"")</f>
        <v/>
      </c>
      <c r="CP67" s="193" t="str">
        <f>IF(AND('Submission Template'!Y61="yes",'Submission Template'!BW61&lt;&gt;""),'Submission Template'!BW61,"")</f>
        <v/>
      </c>
      <c r="CQ67" s="194" t="str">
        <f>IF(AND('Submission Template'!AD61="yes",'Submission Template'!BX61&lt;&gt;""),'Submission Template'!BX61,"")</f>
        <v/>
      </c>
      <c r="CR67" s="22"/>
      <c r="CS67" s="22"/>
      <c r="CT67" s="22">
        <f t="shared" si="23"/>
        <v>27</v>
      </c>
      <c r="CU67" s="24">
        <v>1.71</v>
      </c>
      <c r="CV67" s="22"/>
      <c r="CW67" s="35" t="str">
        <f>IF('Submission Template'!$BA$36=1,IF(AND('Submission Template'!Y61="yes",'Submission Template'!AD61="yes",$BI67&gt;1,'Submission Template'!BW61&lt;&gt;"",'Submission Template'!BX61&lt;&gt;""),IF($D67&lt;&gt;'Submission Template'!V$29,ROUND((($BU67*$E67)/($D67-'Submission Template'!V$29))^2+1,1),31),""),"")</f>
        <v/>
      </c>
      <c r="CX67" s="35" t="str">
        <f>IF('Submission Template'!$BB$36=1,IF(AND('Submission Template'!O61="yes",$BJ67&gt;1,'Submission Template'!BU61&lt;&gt;""),IF($N67&lt;&gt;'Submission Template'!K$26,ROUND((($BV67*$O67)/($N67-'Submission Template'!K$26))^2+1,1),31),""),"")</f>
        <v/>
      </c>
      <c r="CY67" s="35" t="str">
        <f>IF('Submission Template'!$BC$34=1,IF(AND('Submission Template'!T61="yes",$BK67&gt;1,'Submission Template'!BV61&lt;&gt;""),IF($X67&lt;&gt;'Submission Template'!P$26,ROUND((($BW67*$Y67)/($X67-'Submission Template'!P$26))^2+1,1),31),""),"")</f>
        <v/>
      </c>
      <c r="CZ67" s="35" t="str">
        <f>IF('Submission Template'!$BA$34=1,IF(AND('Submission Template'!Y61="yes",$BL67&gt;1,'Submission Template'!BW61&lt;&gt;""),IF($AH67&lt;&gt;'Submission Template'!U$26,ROUND((($BX67*$AI67)/($AH67-'Submission Template'!U$26))^2+1,1),31),""),"")</f>
        <v/>
      </c>
      <c r="DA67" s="35" t="str">
        <f>IF('Submission Template'!$BB$34=1,IF(AND('Submission Template'!AD61="yes",$BM67&gt;1,'Submission Template'!BX61&lt;&gt;""),IF($AR67&lt;&gt;'Submission Template'!Z$26,ROUND((($BY67*$AS67)/($AR67-'Submission Template'!Z$26))^2+1,1),31),""),"")</f>
        <v/>
      </c>
      <c r="DB67" s="48">
        <f t="shared" si="20"/>
        <v>5</v>
      </c>
      <c r="DC67" s="5"/>
      <c r="DD67" s="5"/>
      <c r="DE67" s="5"/>
      <c r="DF67" s="175">
        <f>IF(AND('Submission Template'!C61="final",'Submission Template'!AG61="yes"),1,0)</f>
        <v>0</v>
      </c>
      <c r="DG67" s="175" t="str">
        <f>IF(AND('Submission Template'!$C61="final",'Submission Template'!$Y61="yes",'Submission Template'!$AD61="yes",'Submission Template'!$AG61&lt;&gt;"yes"),$D67,$DG66)</f>
        <v/>
      </c>
      <c r="DH67" s="175" t="str">
        <f>IF(AND('Submission Template'!$C61="final",'Submission Template'!$Y61="yes",'Submission Template'!$AD61="yes",'Submission Template'!$AG61&lt;&gt;"yes"),$C67,$DH66)</f>
        <v/>
      </c>
      <c r="DI67" s="175" t="str">
        <f>IF(AND('Submission Template'!$C61="final",'Submission Template'!$O61="yes",'Submission Template'!$AG61&lt;&gt;"yes"),$N67,$DI66)</f>
        <v/>
      </c>
      <c r="DJ67" s="175" t="str">
        <f>IF(AND('Submission Template'!$C61="final",'Submission Template'!$O61="yes",'Submission Template'!$AG61&lt;&gt;"yes"),$M67,$DJ66)</f>
        <v/>
      </c>
      <c r="DK67" s="167" t="str">
        <f>IF(AND('Submission Template'!$C61="final",'Submission Template'!$T61="yes",'Submission Template'!$AG61&lt;&gt;"yes"),$X67,$DK66)</f>
        <v/>
      </c>
      <c r="DL67" s="168" t="str">
        <f>IF(AND('Submission Template'!$C61="final",'Submission Template'!$T61="yes",'Submission Template'!$AG61&lt;&gt;"yes"),$W67,$DL66)</f>
        <v/>
      </c>
      <c r="DM67" s="167" t="str">
        <f>IF(AND('Submission Template'!$C61="final",'Submission Template'!$Y61="yes",'Submission Template'!$AG61&lt;&gt;"yes"),$AH67,$DM66)</f>
        <v/>
      </c>
      <c r="DN67" s="211" t="str">
        <f>IF(AND('Submission Template'!$C61="final",'Submission Template'!$Y61="yes",'Submission Template'!$AG61&lt;&gt;"yes"),$AG67,$DN66)</f>
        <v/>
      </c>
      <c r="DO67" s="220" t="str">
        <f>IF(AND('Submission Template'!$C61="final",'Submission Template'!$AD61="yes",'Submission Template'!$AG61&lt;&gt;"yes"),$AR67,$DO66)</f>
        <v/>
      </c>
      <c r="DP67" s="221" t="str">
        <f>IF(AND('Submission Template'!$C61="final",'Submission Template'!$AD61="yes",'Submission Template'!$AG61&lt;&gt;"yes"),$AQ67,$DP66)</f>
        <v/>
      </c>
      <c r="DZ67" s="5"/>
      <c r="EA67" s="5"/>
    </row>
    <row r="68" spans="1:131" ht="15" x14ac:dyDescent="0.25">
      <c r="A68" s="9"/>
      <c r="B68" s="251" t="str">
        <f>IF('Submission Template'!$BA$36=1,$CA68,"")</f>
        <v/>
      </c>
      <c r="C68" s="252" t="str">
        <f t="shared" si="0"/>
        <v/>
      </c>
      <c r="D68" s="253" t="str">
        <f>IF('Submission Template'!$BA$36=1,IF(AND('Submission Template'!Y62="yes",'Submission Template'!AD62="yes",'Submission Template'!BW62&lt;&gt;"",'Submission Template'!BX62&lt;&gt;""),IF(AND('Submission Template'!$P$15="yes",$B68&gt;1),ROUND(AVERAGE(CM$41:CM68),2),ROUND(AVERAGE(CM$40:CM68),2)),""),"")</f>
        <v/>
      </c>
      <c r="E68" s="264" t="str">
        <f>IF('Submission Template'!$BA$36=1,IF($BI68&gt;1,IF(AND('Submission Template'!Y62&lt;&gt;"no",'Submission Template'!AD62&lt;&gt;"no",'Submission Template'!BW62&lt;&gt;"",'Submission Template'!BX62&lt;&gt;""), IF(AND('Submission Template'!$P$15="yes",$B68&gt;1), STDEV(CM$41:CM68),STDEV(CM$40:CM68)),""),""),"")</f>
        <v/>
      </c>
      <c r="F68" s="253" t="str">
        <f>IF('Submission Template'!$BA$36=1,IF(AND('Submission Template'!BW62&lt;&gt;"",'Submission Template'!BX62&lt;&gt;""),G67,""),"")</f>
        <v/>
      </c>
      <c r="G68" s="253" t="str">
        <f>IF(AND('Submission Template'!$BA$36=1,'Submission Template'!$C62&lt;&gt;""),IF(OR($BI68=1,$BI68=0),0,IF('Submission Template'!$C62="initial",$G67,IF(AND('Submission Template'!Y62="yes",'Submission Template'!AD62="yes"),MAX(($F68+CM68-('Submission Template'!$V$26+0.25*$E68)),0),$G67))),"")</f>
        <v/>
      </c>
      <c r="H68" s="253" t="str">
        <f t="shared" si="27"/>
        <v/>
      </c>
      <c r="I68" s="255" t="str">
        <f t="shared" si="28"/>
        <v/>
      </c>
      <c r="J68" s="255" t="str">
        <f t="shared" si="29"/>
        <v/>
      </c>
      <c r="K68" s="256" t="str">
        <f>IF(G68&lt;&gt;"",IF($CG68=1,IF(AND(J68&lt;&gt;1,I68=1,D68&lt;='Submission Template'!$V$26),1,0),K67),"")</f>
        <v/>
      </c>
      <c r="L68" s="251" t="str">
        <f>IF('Submission Template'!$BB$36=1,$CB68,"")</f>
        <v/>
      </c>
      <c r="M68" s="252" t="str">
        <f t="shared" si="1"/>
        <v/>
      </c>
      <c r="N68" s="253" t="str">
        <f>IF('Submission Template'!$BB$36=1,IF(AND('Submission Template'!O62="yes",'Submission Template'!BU62&lt;&gt;""),IF(AND('Submission Template'!$P$15="yes",$L68&gt;1),ROUND(AVERAGE(CN$41:CN68),2),ROUND(AVERAGE(CN$40:CN68),2)),""),"")</f>
        <v/>
      </c>
      <c r="O68" s="253" t="str">
        <f>IF('Submission Template'!$BB$36=1,IF($BJ68&gt;1,IF(AND('Submission Template'!O62&lt;&gt;"no",'Submission Template'!BU62&lt;&gt;""),IF(AND('Submission Template'!$P$15="yes",$L68&gt;1),STDEV(CN$41:CN68),STDEV(CN$40:CN68)),""),""),"")</f>
        <v/>
      </c>
      <c r="P68" s="253" t="str">
        <f>IF('Submission Template'!$BB$36=1,IF('Submission Template'!BU62&lt;&gt;"",Q67,""),"")</f>
        <v/>
      </c>
      <c r="Q68" s="253" t="str">
        <f>IF(AND('Submission Template'!$BB$36=1,'Submission Template'!$C62&lt;&gt;""),IF(OR($BJ68=1,$BJ68=0),0,IF('Submission Template'!$C62="initial",$Q67,IF('Submission Template'!O62="yes",MAX(($P68+'Submission Template'!BU62-('Submission Template'!K$26+0.25*$O68)),0),$Q67))),"")</f>
        <v/>
      </c>
      <c r="R68" s="253" t="str">
        <f t="shared" si="30"/>
        <v/>
      </c>
      <c r="S68" s="255" t="str">
        <f t="shared" si="31"/>
        <v/>
      </c>
      <c r="T68" s="255" t="str">
        <f t="shared" si="32"/>
        <v/>
      </c>
      <c r="U68" s="256" t="str">
        <f>IF(Q68&lt;&gt;"",IF($CH68=1,IF(AND(T68&lt;&gt;1,S68=1,N68&lt;='Submission Template'!K$26),1,0),U67),"")</f>
        <v/>
      </c>
      <c r="V68" s="257" t="str">
        <f>IF('Submission Template'!$BC$34=1,$CC68,"")</f>
        <v/>
      </c>
      <c r="W68" s="258" t="str">
        <f t="shared" si="2"/>
        <v/>
      </c>
      <c r="X68" s="259" t="str">
        <f>IF('Submission Template'!$BC$34=1,IF(AND('Submission Template'!T62="yes",'Submission Template'!BV62&lt;&gt;""),IF(AND('Submission Template'!$P$15="yes",$V68&gt;1),ROUND(AVERAGE(CO$41:CO68),2),ROUND(AVERAGE(CO$40:CO68),2)),""),"")</f>
        <v/>
      </c>
      <c r="Y68" s="259" t="str">
        <f>IF('Submission Template'!$BC$34=1,IF($BK68&gt;1,IF(AND('Submission Template'!T62&lt;&gt;"no",'Submission Template'!BV62&lt;&gt;""), IF(AND('Submission Template'!$P$15="yes",$V68&gt;1), STDEV(CO$41:CO68),STDEV(CO$40:CO68)),""),""),"")</f>
        <v/>
      </c>
      <c r="Z68" s="259" t="str">
        <f>IF('Submission Template'!$BC$34=1,IF('Submission Template'!BV62&lt;&gt;"",AA67,""),"")</f>
        <v/>
      </c>
      <c r="AA68" s="259" t="str">
        <f>IF(AND('Submission Template'!$BC$34=1,'Submission Template'!$C62&lt;&gt;""),IF(OR($BK68=1,$BK68=0),0,IF('Submission Template'!$C62="initial",$AA67,IF('Submission Template'!T62="yes",MAX(($Z68+'Submission Template'!BV62-('Submission Template'!P$26+0.25*$Y68)),0),$AA67))),"")</f>
        <v/>
      </c>
      <c r="AB68" s="259" t="str">
        <f t="shared" si="6"/>
        <v/>
      </c>
      <c r="AC68" s="255" t="str">
        <f t="shared" si="7"/>
        <v/>
      </c>
      <c r="AD68" s="255" t="str">
        <f t="shared" si="8"/>
        <v/>
      </c>
      <c r="AE68" s="256" t="str">
        <f>IF(AA68&lt;&gt;"",IF($CI68=1,IF(AND(AD68&lt;&gt;1,AC68=1,X68&lt;='Submission Template'!P$26),1,0),AE67),"")</f>
        <v/>
      </c>
      <c r="AF68" s="257" t="str">
        <f>IF('Submission Template'!$BA$34=1,$CD68,"")</f>
        <v/>
      </c>
      <c r="AG68" s="258" t="str">
        <f t="shared" si="3"/>
        <v/>
      </c>
      <c r="AH68" s="260" t="str">
        <f>IF('Submission Template'!$BA$34=1,IF(AND('Submission Template'!Y62="yes",'Submission Template'!BW62&lt;&gt;""),IF(AND('Submission Template'!$P$15="yes",AF68&gt;1),ROUND(AVERAGE(CP$41:CP68),2),ROUND(AVERAGE(CP$40:CP68),2)),""),"")</f>
        <v/>
      </c>
      <c r="AI68" s="260" t="str">
        <f>IF('Submission Template'!$BA$34=1,IF($BL68&gt;1,IF(AND('Submission Template'!Y62&lt;&gt;"no",'Submission Template'!BW62&lt;&gt;""), IF(AND('Submission Template'!$P$15="yes",$AF68&gt;1), STDEV(CP$41:CP68),STDEV(CP$40:CP68)),""),""),"")</f>
        <v/>
      </c>
      <c r="AJ68" s="260" t="str">
        <f>IF('Submission Template'!$BA$34=1,IF('Submission Template'!BW62&lt;&gt;"",AK67,""),"")</f>
        <v/>
      </c>
      <c r="AK68" s="260" t="str">
        <f>IF(AND('Submission Template'!$BA$34=1,'Submission Template'!$C62&lt;&gt;""),IF(OR($BL68=1,$BL68=0),0,IF('Submission Template'!$C62="initial",$AK67,IF('Submission Template'!Y62="yes",MAX(($AJ68+'Submission Template'!BW62-('Submission Template'!U$26+0.25*$AI68)),0),$AK67))),"")</f>
        <v/>
      </c>
      <c r="AL68" s="260" t="str">
        <f t="shared" si="9"/>
        <v/>
      </c>
      <c r="AM68" s="255" t="str">
        <f t="shared" si="10"/>
        <v/>
      </c>
      <c r="AN68" s="255" t="str">
        <f t="shared" si="11"/>
        <v/>
      </c>
      <c r="AO68" s="256" t="str">
        <f>IF(AK68&lt;&gt;"",IF($CJ68=1,IF(AND(AN68&lt;&gt;1,AM68=1,AH68&lt;='Submission Template'!U$26),1,0),AO67),"")</f>
        <v/>
      </c>
      <c r="AP68" s="257" t="str">
        <f>IF('Submission Template'!$BB$34=1,$CE68,"")</f>
        <v/>
      </c>
      <c r="AQ68" s="258" t="str">
        <f t="shared" si="4"/>
        <v/>
      </c>
      <c r="AR68" s="261" t="str">
        <f>IF('Submission Template'!$BB$34=1,IF(AND('Submission Template'!AD62="yes",'Submission Template'!BX62&lt;&gt;""),ROUND(AVERAGE(CQ$40:CQ68),2),""),"")</f>
        <v/>
      </c>
      <c r="AS68" s="261" t="str">
        <f>IF('Submission Template'!$BB$34=1,IF($BM68&gt;1,IF(AND('Submission Template'!AD62&lt;&gt;"no",'Submission Template'!BX62&lt;&gt;""), IF(AND('Submission Template'!$P$15="yes",$AP68&gt;1), STDEV(CQ$41:CQ68),STDEV(CQ$40:CQ68)),""),""),"")</f>
        <v/>
      </c>
      <c r="AT68" s="261" t="str">
        <f>IF('Submission Template'!$BB$34=1,IF('Submission Template'!BX62&lt;&gt;"",AU67,""),"")</f>
        <v/>
      </c>
      <c r="AU68" s="261" t="str">
        <f>IF(AND('Submission Template'!$BB$34=1,'Submission Template'!$C62&lt;&gt;""),IF(OR($BM68=1,$BM68=0),0,IF('Submission Template'!$C62="initial",$AU67,IF('Submission Template'!AD62="yes",MAX(($AT68+'Submission Template'!BX62-('Submission Template'!Z$26+0.25*$AS68)),0),$AU67))),"")</f>
        <v/>
      </c>
      <c r="AV68" s="261" t="str">
        <f t="shared" si="12"/>
        <v/>
      </c>
      <c r="AW68" s="255" t="str">
        <f t="shared" si="13"/>
        <v/>
      </c>
      <c r="AX68" s="255" t="str">
        <f t="shared" si="14"/>
        <v/>
      </c>
      <c r="AY68" s="256" t="str">
        <f>IF(AU68&lt;&gt;"",IF($CK68=1,IF(AND(AX68&lt;&gt;1,AW68=1,AR68&lt;='Submission Template'!Z$26),1,0),AY67),"")</f>
        <v/>
      </c>
      <c r="AZ68" s="246"/>
      <c r="BA68" s="262" t="str">
        <f>IF(AND(OR('Submission Template'!BK62="yes",'Submission Template'!O62="yes"),'Submission Template'!AG62="yes"),"Test cannot be invalid AND included in CumSum",IF(OR(AND($Q68&gt;$R68,$N68&lt;&gt;""),AND($G68&gt;H68,$D68&lt;&gt;"")),"Warning:  CumSum statistic exceeds the Action Limit.",""))</f>
        <v/>
      </c>
      <c r="BB68" s="244"/>
      <c r="BC68" s="244"/>
      <c r="BD68" s="244"/>
      <c r="BE68" s="245"/>
      <c r="BF68" s="141"/>
      <c r="BG68" s="5"/>
      <c r="BH68" s="5"/>
      <c r="BI68" s="167" t="str">
        <f t="shared" si="21"/>
        <v/>
      </c>
      <c r="BJ68" s="211" t="str">
        <f t="shared" si="22"/>
        <v/>
      </c>
      <c r="BK68" s="167" t="str">
        <f t="shared" si="24"/>
        <v/>
      </c>
      <c r="BL68" s="211" t="str">
        <f t="shared" si="25"/>
        <v/>
      </c>
      <c r="BM68" s="168" t="str">
        <f t="shared" si="26"/>
        <v/>
      </c>
      <c r="BN68" s="20"/>
      <c r="BO68" s="307">
        <f>IF(AND('Submission Template'!BW62&lt;&gt;"",'Submission Template'!BX62&lt;&gt;"",'Submission Template'!V$26&lt;&gt;"",'Submission Template'!Y62&lt;&gt;"",'Submission Template'!AD62&lt;&gt;"",$BK$31="yes"),1,0)</f>
        <v>0</v>
      </c>
      <c r="BP68" s="193">
        <f>IF(AND('Submission Template'!BU62&lt;&gt;"",'Submission Template'!K$26&lt;&gt;"",'Submission Template'!O62&lt;&gt;""),1,0)</f>
        <v>0</v>
      </c>
      <c r="BQ68" s="193">
        <f>IF(AND('Submission Template'!BV62&lt;&gt;"",'Submission Template'!P$26&lt;&gt;"",'Submission Template'!T62&lt;&gt;""),1,0)</f>
        <v>0</v>
      </c>
      <c r="BR68" s="193">
        <f>IF(AND('Submission Template'!BW62&lt;&gt;"",'Submission Template'!U$26&lt;&gt;"",'Submission Template'!Y62&lt;&gt;""),1,0)</f>
        <v>0</v>
      </c>
      <c r="BS68" s="194">
        <f>IF(AND('Submission Template'!BX62&lt;&gt;"",'Submission Template'!Z$26&lt;&gt;"",'Submission Template'!AD62&lt;&gt;""),1,0)</f>
        <v>0</v>
      </c>
      <c r="BT68" s="22"/>
      <c r="BU68" s="199" t="str">
        <f t="shared" si="15"/>
        <v/>
      </c>
      <c r="BV68" s="192" t="str">
        <f t="shared" si="16"/>
        <v/>
      </c>
      <c r="BW68" s="192" t="str">
        <f t="shared" si="17"/>
        <v/>
      </c>
      <c r="BX68" s="193" t="str">
        <f t="shared" si="18"/>
        <v/>
      </c>
      <c r="BY68" s="194" t="str">
        <f t="shared" si="19"/>
        <v/>
      </c>
      <c r="BZ68" s="22"/>
      <c r="CA68" s="192" t="str">
        <f>IF(AND($BK$31="Yes",'Submission Template'!$C62&lt;&gt;""),IF(AND('Submission Template'!BW62&lt;&gt;"",'Submission Template'!BX62&lt;&gt;""),IF(AND('Submission Template'!Y62="yes",'Submission Template'!AD62="yes"),CA67+1,CA67),CA67),"")</f>
        <v/>
      </c>
      <c r="CB68" s="193" t="str">
        <f>IF('Submission Template'!$C62&lt;&gt;"",IF('Submission Template'!BU62&lt;&gt;"",IF('Submission Template'!O62="yes",CB67+1,CB67),CB67),"")</f>
        <v/>
      </c>
      <c r="CC68" s="193" t="str">
        <f>IF('Submission Template'!$C62&lt;&gt;"",IF('Submission Template'!BV62&lt;&gt;"",IF('Submission Template'!T62="yes",CC67+1,CC67),CC67),"")</f>
        <v/>
      </c>
      <c r="CD68" s="193" t="str">
        <f>IF('Submission Template'!$C62&lt;&gt;"",IF('Submission Template'!BW62&lt;&gt;"",IF('Submission Template'!Y62="yes",CD67+1,CD67),CD67),"")</f>
        <v/>
      </c>
      <c r="CE68" s="194" t="str">
        <f>IF('Submission Template'!$C62&lt;&gt;"",IF('Submission Template'!BX62&lt;&gt;"",IF('Submission Template'!AD62="yes",CE67+1,CE67),CE67),"")</f>
        <v/>
      </c>
      <c r="CF68" s="22"/>
      <c r="CG68" s="192" t="str">
        <f>IF(AND($BK$31="Yes",'Submission Template'!BW62&lt;&gt;"",'Submission Template'!BX62&lt;&gt;""),IF(AND('Submission Template'!Y62="yes",'Submission Template'!AD62="yes"),1,0),"")</f>
        <v/>
      </c>
      <c r="CH68" s="193" t="str">
        <f>IF('Submission Template'!BU62&lt;&gt;"",IF('Submission Template'!O62="yes",1,0),"")</f>
        <v/>
      </c>
      <c r="CI68" s="193" t="str">
        <f>IF('Submission Template'!BV62&lt;&gt;"",IF('Submission Template'!T62="yes",1,0),"")</f>
        <v/>
      </c>
      <c r="CJ68" s="193" t="str">
        <f>IF('Submission Template'!BW62&lt;&gt;"",IF('Submission Template'!Y62="yes",1,0),"")</f>
        <v/>
      </c>
      <c r="CK68" s="194" t="str">
        <f>IF('Submission Template'!BX62&lt;&gt;"",IF('Submission Template'!AD62="yes",1,0),"")</f>
        <v/>
      </c>
      <c r="CL68" s="22"/>
      <c r="CM68" s="192" t="str">
        <f>IF(AND($BK$31="Yes",'Submission Template'!Y62="yes",'Submission Template'!AD62="yes",'Submission Template'!BW62&lt;&gt;"",'Submission Template'!BX62&lt;&gt;""),'Submission Template'!BW62+'Submission Template'!BX62,"")</f>
        <v/>
      </c>
      <c r="CN68" s="193" t="str">
        <f>IF(AND('Submission Template'!O62="yes",'Submission Template'!BU62&lt;&gt;""),'Submission Template'!BU62,"")</f>
        <v/>
      </c>
      <c r="CO68" s="193" t="str">
        <f>IF(AND('Submission Template'!T62="yes",'Submission Template'!BV62&lt;&gt;""),'Submission Template'!BV62,"")</f>
        <v/>
      </c>
      <c r="CP68" s="193" t="str">
        <f>IF(AND('Submission Template'!Y62="yes",'Submission Template'!BW62&lt;&gt;""),'Submission Template'!BW62,"")</f>
        <v/>
      </c>
      <c r="CQ68" s="194" t="str">
        <f>IF(AND('Submission Template'!AD62="yes",'Submission Template'!BX62&lt;&gt;""),'Submission Template'!BX62,"")</f>
        <v/>
      </c>
      <c r="CR68" s="22"/>
      <c r="CS68" s="22"/>
      <c r="CT68" s="22">
        <f t="shared" si="23"/>
        <v>28</v>
      </c>
      <c r="CU68" s="24">
        <v>1.7</v>
      </c>
      <c r="CV68" s="22"/>
      <c r="CW68" s="35" t="str">
        <f>IF('Submission Template'!$BA$36=1,IF(AND('Submission Template'!Y62="yes",'Submission Template'!AD62="yes",$BI68&gt;1,'Submission Template'!BW62&lt;&gt;"",'Submission Template'!BX62&lt;&gt;""),IF($D68&lt;&gt;'Submission Template'!V$29,ROUND((($BU68*$E68)/($D68-'Submission Template'!V$29))^2+1,1),31),""),"")</f>
        <v/>
      </c>
      <c r="CX68" s="35" t="str">
        <f>IF('Submission Template'!$BB$36=1,IF(AND('Submission Template'!O62="yes",$BJ68&gt;1,'Submission Template'!BU62&lt;&gt;""),IF($N68&lt;&gt;'Submission Template'!K$26,ROUND((($BV68*$O68)/($N68-'Submission Template'!K$26))^2+1,1),31),""),"")</f>
        <v/>
      </c>
      <c r="CY68" s="35" t="str">
        <f>IF('Submission Template'!$BC$34=1,IF(AND('Submission Template'!T62="yes",$BK68&gt;1,'Submission Template'!BV62&lt;&gt;""),IF($X68&lt;&gt;'Submission Template'!P$26,ROUND((($BW68*$Y68)/($X68-'Submission Template'!P$26))^2+1,1),31),""),"")</f>
        <v/>
      </c>
      <c r="CZ68" s="35" t="str">
        <f>IF('Submission Template'!$BA$34=1,IF(AND('Submission Template'!Y62="yes",$BL68&gt;1,'Submission Template'!BW62&lt;&gt;""),IF($AH68&lt;&gt;'Submission Template'!U$26,ROUND((($BX68*$AI68)/($AH68-'Submission Template'!U$26))^2+1,1),31),""),"")</f>
        <v/>
      </c>
      <c r="DA68" s="35" t="str">
        <f>IF('Submission Template'!$BB$34=1,IF(AND('Submission Template'!AD62="yes",$BM68&gt;1,'Submission Template'!BX62&lt;&gt;""),IF($AR68&lt;&gt;'Submission Template'!Z$26,ROUND((($BY68*$AS68)/($AR68-'Submission Template'!Z$26))^2+1,1),31),""),"")</f>
        <v/>
      </c>
      <c r="DB68" s="48">
        <f t="shared" si="20"/>
        <v>5</v>
      </c>
      <c r="DC68" s="5"/>
      <c r="DD68" s="5"/>
      <c r="DE68" s="5"/>
      <c r="DF68" s="175">
        <f>IF(AND('Submission Template'!C62="final",'Submission Template'!AG62="yes"),1,0)</f>
        <v>0</v>
      </c>
      <c r="DG68" s="175" t="str">
        <f>IF(AND('Submission Template'!$C62="final",'Submission Template'!$Y62="yes",'Submission Template'!$AD62="yes",'Submission Template'!$AG62&lt;&gt;"yes"),$D68,$DG67)</f>
        <v/>
      </c>
      <c r="DH68" s="175" t="str">
        <f>IF(AND('Submission Template'!$C62="final",'Submission Template'!$Y62="yes",'Submission Template'!$AD62="yes",'Submission Template'!$AG62&lt;&gt;"yes"),$C68,$DH67)</f>
        <v/>
      </c>
      <c r="DI68" s="175" t="str">
        <f>IF(AND('Submission Template'!$C62="final",'Submission Template'!$O62="yes",'Submission Template'!$AG62&lt;&gt;"yes"),$N68,$DI67)</f>
        <v/>
      </c>
      <c r="DJ68" s="175" t="str">
        <f>IF(AND('Submission Template'!$C62="final",'Submission Template'!$O62="yes",'Submission Template'!$AG62&lt;&gt;"yes"),$M68,$DJ67)</f>
        <v/>
      </c>
      <c r="DK68" s="167" t="str">
        <f>IF(AND('Submission Template'!$C62="final",'Submission Template'!$T62="yes",'Submission Template'!$AG62&lt;&gt;"yes"),$X68,$DK67)</f>
        <v/>
      </c>
      <c r="DL68" s="168" t="str">
        <f>IF(AND('Submission Template'!$C62="final",'Submission Template'!$T62="yes",'Submission Template'!$AG62&lt;&gt;"yes"),$W68,$DL67)</f>
        <v/>
      </c>
      <c r="DM68" s="167" t="str">
        <f>IF(AND('Submission Template'!$C62="final",'Submission Template'!$Y62="yes",'Submission Template'!$AG62&lt;&gt;"yes"),$AH68,$DM67)</f>
        <v/>
      </c>
      <c r="DN68" s="211" t="str">
        <f>IF(AND('Submission Template'!$C62="final",'Submission Template'!$Y62="yes",'Submission Template'!$AG62&lt;&gt;"yes"),$AG68,$DN67)</f>
        <v/>
      </c>
      <c r="DO68" s="220" t="str">
        <f>IF(AND('Submission Template'!$C62="final",'Submission Template'!$AD62="yes",'Submission Template'!$AG62&lt;&gt;"yes"),$AR68,$DO67)</f>
        <v/>
      </c>
      <c r="DP68" s="221" t="str">
        <f>IF(AND('Submission Template'!$C62="final",'Submission Template'!$AD62="yes",'Submission Template'!$AG62&lt;&gt;"yes"),$AQ68,$DP67)</f>
        <v/>
      </c>
      <c r="DZ68" s="5"/>
      <c r="EA68" s="5"/>
    </row>
    <row r="69" spans="1:131" ht="15" x14ac:dyDescent="0.25">
      <c r="A69" s="9"/>
      <c r="B69" s="251" t="str">
        <f>IF('Submission Template'!$BA$36=1,$CA69,"")</f>
        <v/>
      </c>
      <c r="C69" s="252" t="str">
        <f t="shared" si="0"/>
        <v/>
      </c>
      <c r="D69" s="253" t="str">
        <f>IF('Submission Template'!$BA$36=1,IF(AND('Submission Template'!Y63="yes",'Submission Template'!AD63="yes",'Submission Template'!BW63&lt;&gt;"",'Submission Template'!BX63&lt;&gt;""),IF(AND('Submission Template'!$P$15="yes",$B69&gt;1),ROUND(AVERAGE(CM$41:CM69),2),ROUND(AVERAGE(CM$40:CM69),2)),""),"")</f>
        <v/>
      </c>
      <c r="E69" s="264" t="str">
        <f>IF('Submission Template'!$BA$36=1,IF($BI69&gt;1,IF(AND('Submission Template'!Y63&lt;&gt;"no",'Submission Template'!AD63&lt;&gt;"no",'Submission Template'!BW63&lt;&gt;"",'Submission Template'!BX63&lt;&gt;""), IF(AND('Submission Template'!$P$15="yes",$B69&gt;1), STDEV(CM$41:CM69),STDEV(CM$40:CM69)),""),""),"")</f>
        <v/>
      </c>
      <c r="F69" s="253" t="str">
        <f>IF('Submission Template'!$BA$36=1,IF(AND('Submission Template'!BW63&lt;&gt;"",'Submission Template'!BX63&lt;&gt;""),G68,""),"")</f>
        <v/>
      </c>
      <c r="G69" s="253" t="str">
        <f>IF(AND('Submission Template'!$BA$36=1,'Submission Template'!$C63&lt;&gt;""),IF(OR($BI69=1,$BI69=0),0,IF('Submission Template'!$C63="initial",$G68,IF(AND('Submission Template'!Y63="yes",'Submission Template'!AD63="yes"),MAX(($F69+CM69-('Submission Template'!$V$26+0.25*$E69)),0),$G68))),"")</f>
        <v/>
      </c>
      <c r="H69" s="253" t="str">
        <f t="shared" si="27"/>
        <v/>
      </c>
      <c r="I69" s="255" t="str">
        <f t="shared" si="28"/>
        <v/>
      </c>
      <c r="J69" s="255" t="str">
        <f t="shared" si="29"/>
        <v/>
      </c>
      <c r="K69" s="256" t="str">
        <f>IF(G69&lt;&gt;"",IF($CG69=1,IF(AND(J69&lt;&gt;1,I69=1,D69&lt;='Submission Template'!$V$26),1,0),K68),"")</f>
        <v/>
      </c>
      <c r="L69" s="251" t="str">
        <f>IF('Submission Template'!$BB$36=1,$CB69,"")</f>
        <v/>
      </c>
      <c r="M69" s="252" t="str">
        <f t="shared" si="1"/>
        <v/>
      </c>
      <c r="N69" s="253" t="str">
        <f>IF('Submission Template'!$BB$36=1,IF(AND('Submission Template'!O63="yes",'Submission Template'!BU63&lt;&gt;""),IF(AND('Submission Template'!$P$15="yes",$L69&gt;1),ROUND(AVERAGE(CN$41:CN69),2),ROUND(AVERAGE(CN$40:CN69),2)),""),"")</f>
        <v/>
      </c>
      <c r="O69" s="253" t="str">
        <f>IF('Submission Template'!$BB$36=1,IF($BJ69&gt;1,IF(AND('Submission Template'!O63&lt;&gt;"no",'Submission Template'!BU63&lt;&gt;""),IF(AND('Submission Template'!$P$15="yes",$L69&gt;1),STDEV(CN$41:CN69),STDEV(CN$40:CN69)),""),""),"")</f>
        <v/>
      </c>
      <c r="P69" s="253" t="str">
        <f>IF('Submission Template'!$BB$36=1,IF('Submission Template'!BU63&lt;&gt;"",Q68,""),"")</f>
        <v/>
      </c>
      <c r="Q69" s="253" t="str">
        <f>IF(AND('Submission Template'!$BB$36=1,'Submission Template'!$C63&lt;&gt;""),IF(OR($BJ69=1,$BJ69=0),0,IF('Submission Template'!$C63="initial",$Q68,IF('Submission Template'!O63="yes",MAX(($P69+'Submission Template'!BU63-('Submission Template'!K$26+0.25*$O69)),0),$Q68))),"")</f>
        <v/>
      </c>
      <c r="R69" s="253" t="str">
        <f t="shared" si="30"/>
        <v/>
      </c>
      <c r="S69" s="255" t="str">
        <f t="shared" si="31"/>
        <v/>
      </c>
      <c r="T69" s="255" t="str">
        <f t="shared" si="32"/>
        <v/>
      </c>
      <c r="U69" s="256" t="str">
        <f>IF(Q69&lt;&gt;"",IF($CH69=1,IF(AND(T69&lt;&gt;1,S69=1,N69&lt;='Submission Template'!K$26),1,0),U68),"")</f>
        <v/>
      </c>
      <c r="V69" s="257" t="str">
        <f>IF('Submission Template'!$BC$34=1,$CC69,"")</f>
        <v/>
      </c>
      <c r="W69" s="258" t="str">
        <f t="shared" si="2"/>
        <v/>
      </c>
      <c r="X69" s="259" t="str">
        <f>IF('Submission Template'!$BC$34=1,IF(AND('Submission Template'!T63="yes",'Submission Template'!BV63&lt;&gt;""),IF(AND('Submission Template'!$P$15="yes",$V69&gt;1),ROUND(AVERAGE(CO$41:CO69),2),ROUND(AVERAGE(CO$40:CO69),2)),""),"")</f>
        <v/>
      </c>
      <c r="Y69" s="259" t="str">
        <f>IF('Submission Template'!$BC$34=1,IF($BK69&gt;1,IF(AND('Submission Template'!T63&lt;&gt;"no",'Submission Template'!BV63&lt;&gt;""), IF(AND('Submission Template'!$P$15="yes",$V69&gt;1), STDEV(CO$41:CO69),STDEV(CO$40:CO69)),""),""),"")</f>
        <v/>
      </c>
      <c r="Z69" s="259" t="str">
        <f>IF('Submission Template'!$BC$34=1,IF('Submission Template'!BV63&lt;&gt;"",AA68,""),"")</f>
        <v/>
      </c>
      <c r="AA69" s="259" t="str">
        <f>IF(AND('Submission Template'!$BC$34=1,'Submission Template'!$C63&lt;&gt;""),IF(OR($BK69=1,$BK69=0),0,IF('Submission Template'!$C63="initial",$AA68,IF('Submission Template'!T63="yes",MAX(($Z69+'Submission Template'!BV63-('Submission Template'!P$26+0.25*$Y69)),0),$AA68))),"")</f>
        <v/>
      </c>
      <c r="AB69" s="259" t="str">
        <f t="shared" si="6"/>
        <v/>
      </c>
      <c r="AC69" s="255" t="str">
        <f t="shared" si="7"/>
        <v/>
      </c>
      <c r="AD69" s="255" t="str">
        <f t="shared" si="8"/>
        <v/>
      </c>
      <c r="AE69" s="256" t="str">
        <f>IF(AA69&lt;&gt;"",IF($CI69=1,IF(AND(AD69&lt;&gt;1,AC69=1,X69&lt;='Submission Template'!P$26),1,0),AE68),"")</f>
        <v/>
      </c>
      <c r="AF69" s="257" t="str">
        <f>IF('Submission Template'!$BA$34=1,$CD69,"")</f>
        <v/>
      </c>
      <c r="AG69" s="258" t="str">
        <f t="shared" si="3"/>
        <v/>
      </c>
      <c r="AH69" s="260" t="str">
        <f>IF('Submission Template'!$BA$34=1,IF(AND('Submission Template'!Y63="yes",'Submission Template'!BW63&lt;&gt;""),IF(AND('Submission Template'!$P$15="yes",AF69&gt;1),ROUND(AVERAGE(CP$41:CP69),2),ROUND(AVERAGE(CP$40:CP69),2)),""),"")</f>
        <v/>
      </c>
      <c r="AI69" s="260" t="str">
        <f>IF('Submission Template'!$BA$34=1,IF($BL69&gt;1,IF(AND('Submission Template'!Y63&lt;&gt;"no",'Submission Template'!BW63&lt;&gt;""), IF(AND('Submission Template'!$P$15="yes",$AF69&gt;1), STDEV(CP$41:CP69),STDEV(CP$40:CP69)),""),""),"")</f>
        <v/>
      </c>
      <c r="AJ69" s="260" t="str">
        <f>IF('Submission Template'!$BA$34=1,IF('Submission Template'!BW63&lt;&gt;"",AK68,""),"")</f>
        <v/>
      </c>
      <c r="AK69" s="260" t="str">
        <f>IF(AND('Submission Template'!$BA$34=1,'Submission Template'!$C63&lt;&gt;""),IF(OR($BL69=1,$BL69=0),0,IF('Submission Template'!$C63="initial",$AK68,IF('Submission Template'!Y63="yes",MAX(($AJ69+'Submission Template'!BW63-('Submission Template'!U$26+0.25*$AI69)),0),$AK68))),"")</f>
        <v/>
      </c>
      <c r="AL69" s="260" t="str">
        <f t="shared" si="9"/>
        <v/>
      </c>
      <c r="AM69" s="255" t="str">
        <f t="shared" si="10"/>
        <v/>
      </c>
      <c r="AN69" s="255" t="str">
        <f t="shared" si="11"/>
        <v/>
      </c>
      <c r="AO69" s="256" t="str">
        <f>IF(AK69&lt;&gt;"",IF($CJ69=1,IF(AND(AN69&lt;&gt;1,AM69=1,AH69&lt;='Submission Template'!U$26),1,0),AO68),"")</f>
        <v/>
      </c>
      <c r="AP69" s="257" t="str">
        <f>IF('Submission Template'!$BB$34=1,$CE69,"")</f>
        <v/>
      </c>
      <c r="AQ69" s="258" t="str">
        <f t="shared" si="4"/>
        <v/>
      </c>
      <c r="AR69" s="261" t="str">
        <f>IF('Submission Template'!$BB$34=1,IF(AND('Submission Template'!AD63="yes",'Submission Template'!BX63&lt;&gt;""),ROUND(AVERAGE(CQ$40:CQ69),2),""),"")</f>
        <v/>
      </c>
      <c r="AS69" s="261" t="str">
        <f>IF('Submission Template'!$BB$34=1,IF($BM69&gt;1,IF(AND('Submission Template'!AD63&lt;&gt;"no",'Submission Template'!BX63&lt;&gt;""), IF(AND('Submission Template'!$P$15="yes",$AP69&gt;1), STDEV(CQ$41:CQ69),STDEV(CQ$40:CQ69)),""),""),"")</f>
        <v/>
      </c>
      <c r="AT69" s="261" t="str">
        <f>IF('Submission Template'!$BB$34=1,IF('Submission Template'!BX63&lt;&gt;"",AU68,""),"")</f>
        <v/>
      </c>
      <c r="AU69" s="261" t="str">
        <f>IF(AND('Submission Template'!$BB$34=1,'Submission Template'!$C63&lt;&gt;""),IF(OR($BM69=1,$BM69=0),0,IF('Submission Template'!$C63="initial",$AU68,IF('Submission Template'!AD63="yes",MAX(($AT69+'Submission Template'!BX63-('Submission Template'!Z$26+0.25*$AS69)),0),$AU68))),"")</f>
        <v/>
      </c>
      <c r="AV69" s="261" t="str">
        <f t="shared" si="12"/>
        <v/>
      </c>
      <c r="AW69" s="255" t="str">
        <f t="shared" si="13"/>
        <v/>
      </c>
      <c r="AX69" s="255" t="str">
        <f t="shared" si="14"/>
        <v/>
      </c>
      <c r="AY69" s="256" t="str">
        <f>IF(AU69&lt;&gt;"",IF($CK69=1,IF(AND(AX69&lt;&gt;1,AW69=1,AR69&lt;='Submission Template'!Z$26),1,0),AY68),"")</f>
        <v/>
      </c>
      <c r="AZ69" s="246"/>
      <c r="BA69" s="262" t="str">
        <f>IF(AND(OR('Submission Template'!BK63="yes",'Submission Template'!O63="yes"),'Submission Template'!AG63="yes"),"Test cannot be invalid AND included in CumSum",IF(OR(AND($Q69&gt;$R69,$N69&lt;&gt;""),AND($G69&gt;H69,$D69&lt;&gt;"")),"Warning:  CumSum statistic exceeds the Action Limit.",""))</f>
        <v/>
      </c>
      <c r="BB69" s="244"/>
      <c r="BC69" s="244"/>
      <c r="BD69" s="244"/>
      <c r="BE69" s="245"/>
      <c r="BF69" s="141"/>
      <c r="BG69" s="5"/>
      <c r="BH69" s="5"/>
      <c r="BI69" s="167" t="str">
        <f t="shared" si="21"/>
        <v/>
      </c>
      <c r="BJ69" s="211" t="str">
        <f t="shared" si="22"/>
        <v/>
      </c>
      <c r="BK69" s="167" t="str">
        <f t="shared" si="24"/>
        <v/>
      </c>
      <c r="BL69" s="211" t="str">
        <f t="shared" si="25"/>
        <v/>
      </c>
      <c r="BM69" s="168" t="str">
        <f t="shared" si="26"/>
        <v/>
      </c>
      <c r="BN69" s="20"/>
      <c r="BO69" s="307">
        <f>IF(AND('Submission Template'!BW63&lt;&gt;"",'Submission Template'!BX63&lt;&gt;"",'Submission Template'!V$26&lt;&gt;"",'Submission Template'!Y63&lt;&gt;"",'Submission Template'!AD63&lt;&gt;"",$BK$31="yes"),1,0)</f>
        <v>0</v>
      </c>
      <c r="BP69" s="193">
        <f>IF(AND('Submission Template'!BU63&lt;&gt;"",'Submission Template'!K$26&lt;&gt;"",'Submission Template'!O63&lt;&gt;""),1,0)</f>
        <v>0</v>
      </c>
      <c r="BQ69" s="193">
        <f>IF(AND('Submission Template'!BV63&lt;&gt;"",'Submission Template'!P$26&lt;&gt;"",'Submission Template'!T63&lt;&gt;""),1,0)</f>
        <v>0</v>
      </c>
      <c r="BR69" s="193">
        <f>IF(AND('Submission Template'!BW63&lt;&gt;"",'Submission Template'!U$26&lt;&gt;"",'Submission Template'!Y63&lt;&gt;""),1,0)</f>
        <v>0</v>
      </c>
      <c r="BS69" s="194">
        <f>IF(AND('Submission Template'!BX63&lt;&gt;"",'Submission Template'!Z$26&lt;&gt;"",'Submission Template'!AD63&lt;&gt;""),1,0)</f>
        <v>0</v>
      </c>
      <c r="BT69" s="22"/>
      <c r="BU69" s="199" t="str">
        <f t="shared" si="15"/>
        <v/>
      </c>
      <c r="BV69" s="192" t="str">
        <f t="shared" si="16"/>
        <v/>
      </c>
      <c r="BW69" s="192" t="str">
        <f t="shared" si="17"/>
        <v/>
      </c>
      <c r="BX69" s="193" t="str">
        <f t="shared" si="18"/>
        <v/>
      </c>
      <c r="BY69" s="194" t="str">
        <f t="shared" si="19"/>
        <v/>
      </c>
      <c r="BZ69" s="22"/>
      <c r="CA69" s="192" t="str">
        <f>IF(AND($BK$31="Yes",'Submission Template'!$C63&lt;&gt;""),IF(AND('Submission Template'!BW63&lt;&gt;"",'Submission Template'!BX63&lt;&gt;""),IF(AND('Submission Template'!Y63="yes",'Submission Template'!AD63="yes"),CA68+1,CA68),CA68),"")</f>
        <v/>
      </c>
      <c r="CB69" s="193" t="str">
        <f>IF('Submission Template'!$C63&lt;&gt;"",IF('Submission Template'!BU63&lt;&gt;"",IF('Submission Template'!O63="yes",CB68+1,CB68),CB68),"")</f>
        <v/>
      </c>
      <c r="CC69" s="193" t="str">
        <f>IF('Submission Template'!$C63&lt;&gt;"",IF('Submission Template'!BV63&lt;&gt;"",IF('Submission Template'!T63="yes",CC68+1,CC68),CC68),"")</f>
        <v/>
      </c>
      <c r="CD69" s="193" t="str">
        <f>IF('Submission Template'!$C63&lt;&gt;"",IF('Submission Template'!BW63&lt;&gt;"",IF('Submission Template'!Y63="yes",CD68+1,CD68),CD68),"")</f>
        <v/>
      </c>
      <c r="CE69" s="194" t="str">
        <f>IF('Submission Template'!$C63&lt;&gt;"",IF('Submission Template'!BX63&lt;&gt;"",IF('Submission Template'!AD63="yes",CE68+1,CE68),CE68),"")</f>
        <v/>
      </c>
      <c r="CF69" s="22"/>
      <c r="CG69" s="192" t="str">
        <f>IF(AND($BK$31="Yes",'Submission Template'!BW63&lt;&gt;"",'Submission Template'!BX63&lt;&gt;""),IF(AND('Submission Template'!Y63="yes",'Submission Template'!AD63="yes"),1,0),"")</f>
        <v/>
      </c>
      <c r="CH69" s="193" t="str">
        <f>IF('Submission Template'!BU63&lt;&gt;"",IF('Submission Template'!O63="yes",1,0),"")</f>
        <v/>
      </c>
      <c r="CI69" s="193" t="str">
        <f>IF('Submission Template'!BV63&lt;&gt;"",IF('Submission Template'!T63="yes",1,0),"")</f>
        <v/>
      </c>
      <c r="CJ69" s="193" t="str">
        <f>IF('Submission Template'!BW63&lt;&gt;"",IF('Submission Template'!Y63="yes",1,0),"")</f>
        <v/>
      </c>
      <c r="CK69" s="194" t="str">
        <f>IF('Submission Template'!BX63&lt;&gt;"",IF('Submission Template'!AD63="yes",1,0),"")</f>
        <v/>
      </c>
      <c r="CL69" s="22"/>
      <c r="CM69" s="192" t="str">
        <f>IF(AND($BK$31="Yes",'Submission Template'!Y63="yes",'Submission Template'!AD63="yes",'Submission Template'!BW63&lt;&gt;"",'Submission Template'!BX63&lt;&gt;""),'Submission Template'!BW63+'Submission Template'!BX63,"")</f>
        <v/>
      </c>
      <c r="CN69" s="193" t="str">
        <f>IF(AND('Submission Template'!O63="yes",'Submission Template'!BU63&lt;&gt;""),'Submission Template'!BU63,"")</f>
        <v/>
      </c>
      <c r="CO69" s="193" t="str">
        <f>IF(AND('Submission Template'!T63="yes",'Submission Template'!BV63&lt;&gt;""),'Submission Template'!BV63,"")</f>
        <v/>
      </c>
      <c r="CP69" s="193" t="str">
        <f>IF(AND('Submission Template'!Y63="yes",'Submission Template'!BW63&lt;&gt;""),'Submission Template'!BW63,"")</f>
        <v/>
      </c>
      <c r="CQ69" s="194" t="str">
        <f>IF(AND('Submission Template'!AD63="yes",'Submission Template'!BX63&lt;&gt;""),'Submission Template'!BX63,"")</f>
        <v/>
      </c>
      <c r="CR69" s="22"/>
      <c r="CS69" s="22"/>
      <c r="CT69" s="22">
        <f t="shared" si="23"/>
        <v>29</v>
      </c>
      <c r="CU69" s="24">
        <v>1.7</v>
      </c>
      <c r="CV69" s="22"/>
      <c r="CW69" s="35" t="str">
        <f>IF('Submission Template'!$BA$36=1,IF(AND('Submission Template'!Y63="yes",'Submission Template'!AD63="yes",$BI69&gt;1,'Submission Template'!BW63&lt;&gt;"",'Submission Template'!BX63&lt;&gt;""),IF($D69&lt;&gt;'Submission Template'!V$29,ROUND((($BU69*$E69)/($D69-'Submission Template'!V$29))^2+1,1),31),""),"")</f>
        <v/>
      </c>
      <c r="CX69" s="35" t="str">
        <f>IF('Submission Template'!$BB$36=1,IF(AND('Submission Template'!O63="yes",$BJ69&gt;1,'Submission Template'!BU63&lt;&gt;""),IF($N69&lt;&gt;'Submission Template'!K$26,ROUND((($BV69*$O69)/($N69-'Submission Template'!K$26))^2+1,1),31),""),"")</f>
        <v/>
      </c>
      <c r="CY69" s="35" t="str">
        <f>IF('Submission Template'!$BC$34=1,IF(AND('Submission Template'!T63="yes",$BK69&gt;1,'Submission Template'!BV63&lt;&gt;""),IF($X69&lt;&gt;'Submission Template'!P$26,ROUND((($BW69*$Y69)/($X69-'Submission Template'!P$26))^2+1,1),31),""),"")</f>
        <v/>
      </c>
      <c r="CZ69" s="35" t="str">
        <f>IF('Submission Template'!$BA$34=1,IF(AND('Submission Template'!Y63="yes",$BL69&gt;1,'Submission Template'!BW63&lt;&gt;""),IF($AH69&lt;&gt;'Submission Template'!U$26,ROUND((($BX69*$AI69)/($AH69-'Submission Template'!U$26))^2+1,1),31),""),"")</f>
        <v/>
      </c>
      <c r="DA69" s="35" t="str">
        <f>IF('Submission Template'!$BB$34=1,IF(AND('Submission Template'!AD63="yes",$BM69&gt;1,'Submission Template'!BX63&lt;&gt;""),IF($AR69&lt;&gt;'Submission Template'!Z$26,ROUND((($BY69*$AS69)/($AR69-'Submission Template'!Z$26))^2+1,1),31),""),"")</f>
        <v/>
      </c>
      <c r="DB69" s="48">
        <f t="shared" si="20"/>
        <v>5</v>
      </c>
      <c r="DC69" s="5"/>
      <c r="DD69" s="5"/>
      <c r="DE69" s="5"/>
      <c r="DF69" s="175">
        <f>IF(AND('Submission Template'!C63="final",'Submission Template'!AG63="yes"),1,0)</f>
        <v>0</v>
      </c>
      <c r="DG69" s="175" t="str">
        <f>IF(AND('Submission Template'!$C63="final",'Submission Template'!$Y63="yes",'Submission Template'!$AD63="yes",'Submission Template'!$AG63&lt;&gt;"yes"),$D69,$DG68)</f>
        <v/>
      </c>
      <c r="DH69" s="175" t="str">
        <f>IF(AND('Submission Template'!$C63="final",'Submission Template'!$Y63="yes",'Submission Template'!$AD63="yes",'Submission Template'!$AG63&lt;&gt;"yes"),$C69,$DH68)</f>
        <v/>
      </c>
      <c r="DI69" s="175" t="str">
        <f>IF(AND('Submission Template'!$C63="final",'Submission Template'!$O63="yes",'Submission Template'!$AG63&lt;&gt;"yes"),$N69,$DI68)</f>
        <v/>
      </c>
      <c r="DJ69" s="175" t="str">
        <f>IF(AND('Submission Template'!$C63="final",'Submission Template'!$O63="yes",'Submission Template'!$AG63&lt;&gt;"yes"),$M69,$DJ68)</f>
        <v/>
      </c>
      <c r="DK69" s="167" t="str">
        <f>IF(AND('Submission Template'!$C63="final",'Submission Template'!$T63="yes",'Submission Template'!$AG63&lt;&gt;"yes"),$X69,$DK68)</f>
        <v/>
      </c>
      <c r="DL69" s="168" t="str">
        <f>IF(AND('Submission Template'!$C63="final",'Submission Template'!$T63="yes",'Submission Template'!$AG63&lt;&gt;"yes"),$W69,$DL68)</f>
        <v/>
      </c>
      <c r="DM69" s="167" t="str">
        <f>IF(AND('Submission Template'!$C63="final",'Submission Template'!$Y63="yes",'Submission Template'!$AG63&lt;&gt;"yes"),$AH69,$DM68)</f>
        <v/>
      </c>
      <c r="DN69" s="211" t="str">
        <f>IF(AND('Submission Template'!$C63="final",'Submission Template'!$Y63="yes",'Submission Template'!$AG63&lt;&gt;"yes"),$AG69,$DN68)</f>
        <v/>
      </c>
      <c r="DO69" s="220" t="str">
        <f>IF(AND('Submission Template'!$C63="final",'Submission Template'!$AD63="yes",'Submission Template'!$AG63&lt;&gt;"yes"),$AR69,$DO68)</f>
        <v/>
      </c>
      <c r="DP69" s="221" t="str">
        <f>IF(AND('Submission Template'!$C63="final",'Submission Template'!$AD63="yes",'Submission Template'!$AG63&lt;&gt;"yes"),$AQ69,$DP68)</f>
        <v/>
      </c>
      <c r="DZ69" s="5"/>
      <c r="EA69" s="5"/>
    </row>
    <row r="70" spans="1:131" ht="15" x14ac:dyDescent="0.25">
      <c r="A70" s="9"/>
      <c r="B70" s="251" t="str">
        <f>IF('Submission Template'!$BA$36=1,$CA70,"")</f>
        <v/>
      </c>
      <c r="C70" s="252" t="str">
        <f t="shared" si="0"/>
        <v/>
      </c>
      <c r="D70" s="253" t="str">
        <f>IF('Submission Template'!$BA$36=1,IF(AND('Submission Template'!Y64="yes",'Submission Template'!AD64="yes",'Submission Template'!BW64&lt;&gt;"",'Submission Template'!BX64&lt;&gt;""),IF(AND('Submission Template'!$P$15="yes",$B70&gt;1),ROUND(AVERAGE(CM$41:CM70),2),ROUND(AVERAGE(CM$40:CM70),2)),""),"")</f>
        <v/>
      </c>
      <c r="E70" s="264" t="str">
        <f>IF('Submission Template'!$BA$36=1,IF($BI70&gt;1,IF(AND('Submission Template'!Y64&lt;&gt;"no",'Submission Template'!AD64&lt;&gt;"no",'Submission Template'!BW64&lt;&gt;"",'Submission Template'!BX64&lt;&gt;""), IF(AND('Submission Template'!$P$15="yes",$B70&gt;1), STDEV(CM$41:CM70),STDEV(CM$40:CM70)),""),""),"")</f>
        <v/>
      </c>
      <c r="F70" s="253" t="str">
        <f>IF('Submission Template'!$BA$36=1,IF(AND('Submission Template'!BW64&lt;&gt;"",'Submission Template'!BX64&lt;&gt;""),G69,""),"")</f>
        <v/>
      </c>
      <c r="G70" s="253" t="str">
        <f>IF(AND('Submission Template'!$BA$36=1,'Submission Template'!$C64&lt;&gt;""),IF(OR($BI70=1,$BI70=0),0,IF('Submission Template'!$C64="initial",$G69,IF(AND('Submission Template'!Y64="yes",'Submission Template'!AD64="yes"),MAX(($F70+CM70-('Submission Template'!$V$26+0.25*$E70)),0),$G69))),"")</f>
        <v/>
      </c>
      <c r="H70" s="253" t="str">
        <f t="shared" si="27"/>
        <v/>
      </c>
      <c r="I70" s="255" t="str">
        <f t="shared" si="28"/>
        <v/>
      </c>
      <c r="J70" s="255" t="str">
        <f t="shared" si="29"/>
        <v/>
      </c>
      <c r="K70" s="256" t="str">
        <f>IF(G70&lt;&gt;"",IF($CG70=1,IF(AND(J70&lt;&gt;1,I70=1,D70&lt;='Submission Template'!$V$26),1,0),K69),"")</f>
        <v/>
      </c>
      <c r="L70" s="251" t="str">
        <f>IF('Submission Template'!$BB$36=1,$CB70,"")</f>
        <v/>
      </c>
      <c r="M70" s="252" t="str">
        <f t="shared" si="1"/>
        <v/>
      </c>
      <c r="N70" s="253" t="str">
        <f>IF('Submission Template'!$BB$36=1,IF(AND('Submission Template'!O64="yes",'Submission Template'!BU64&lt;&gt;""),IF(AND('Submission Template'!$P$15="yes",$L70&gt;1),ROUND(AVERAGE(CN$41:CN70),2),ROUND(AVERAGE(CN$40:CN70),2)),""),"")</f>
        <v/>
      </c>
      <c r="O70" s="253" t="str">
        <f>IF('Submission Template'!$BB$36=1,IF($BJ70&gt;1,IF(AND('Submission Template'!O64&lt;&gt;"no",'Submission Template'!BU64&lt;&gt;""),IF(AND('Submission Template'!$P$15="yes",$L70&gt;1),STDEV(CN$41:CN70),STDEV(CN$40:CN70)),""),""),"")</f>
        <v/>
      </c>
      <c r="P70" s="253" t="str">
        <f>IF('Submission Template'!$BB$36=1,IF('Submission Template'!BU64&lt;&gt;"",Q69,""),"")</f>
        <v/>
      </c>
      <c r="Q70" s="253" t="str">
        <f>IF(AND('Submission Template'!$BB$36=1,'Submission Template'!$C64&lt;&gt;""),IF(OR($BJ70=1,$BJ70=0),0,IF('Submission Template'!$C64="initial",$Q69,IF('Submission Template'!O64="yes",MAX(($P70+'Submission Template'!BU64-('Submission Template'!K$26+0.25*$O70)),0),$Q69))),"")</f>
        <v/>
      </c>
      <c r="R70" s="253" t="str">
        <f t="shared" si="30"/>
        <v/>
      </c>
      <c r="S70" s="255" t="str">
        <f t="shared" si="31"/>
        <v/>
      </c>
      <c r="T70" s="255" t="str">
        <f t="shared" si="32"/>
        <v/>
      </c>
      <c r="U70" s="256" t="str">
        <f>IF(Q70&lt;&gt;"",IF($CH70=1,IF(AND(T70&lt;&gt;1,S70=1,N70&lt;='Submission Template'!K$26),1,0),U69),"")</f>
        <v/>
      </c>
      <c r="V70" s="257" t="str">
        <f>IF('Submission Template'!$BC$34=1,$CC70,"")</f>
        <v/>
      </c>
      <c r="W70" s="258" t="str">
        <f t="shared" si="2"/>
        <v/>
      </c>
      <c r="X70" s="259" t="str">
        <f>IF('Submission Template'!$BC$34=1,IF(AND('Submission Template'!T64="yes",'Submission Template'!BV64&lt;&gt;""),IF(AND('Submission Template'!$P$15="yes",$V70&gt;1),ROUND(AVERAGE(CO$41:CO70),2),ROUND(AVERAGE(CO$40:CO70),2)),""),"")</f>
        <v/>
      </c>
      <c r="Y70" s="259" t="str">
        <f>IF('Submission Template'!$BC$34=1,IF($BK70&gt;1,IF(AND('Submission Template'!T64&lt;&gt;"no",'Submission Template'!BV64&lt;&gt;""), IF(AND('Submission Template'!$P$15="yes",$V70&gt;1), STDEV(CO$41:CO70),STDEV(CO$40:CO70)),""),""),"")</f>
        <v/>
      </c>
      <c r="Z70" s="259" t="str">
        <f>IF('Submission Template'!$BC$34=1,IF('Submission Template'!BV64&lt;&gt;"",AA69,""),"")</f>
        <v/>
      </c>
      <c r="AA70" s="259" t="str">
        <f>IF(AND('Submission Template'!$BC$34=1,'Submission Template'!$C64&lt;&gt;""),IF(OR($BK70=1,$BK70=0),0,IF('Submission Template'!$C64="initial",$AA69,IF('Submission Template'!T64="yes",MAX(($Z70+'Submission Template'!BV64-('Submission Template'!P$26+0.25*$Y70)),0),$AA69))),"")</f>
        <v/>
      </c>
      <c r="AB70" s="259" t="str">
        <f t="shared" si="6"/>
        <v/>
      </c>
      <c r="AC70" s="255" t="str">
        <f t="shared" si="7"/>
        <v/>
      </c>
      <c r="AD70" s="255" t="str">
        <f t="shared" si="8"/>
        <v/>
      </c>
      <c r="AE70" s="256" t="str">
        <f>IF(AA70&lt;&gt;"",IF($CI70=1,IF(AND(AD70&lt;&gt;1,AC70=1,X70&lt;='Submission Template'!P$26),1,0),AE69),"")</f>
        <v/>
      </c>
      <c r="AF70" s="257" t="str">
        <f>IF('Submission Template'!$BA$34=1,$CD70,"")</f>
        <v/>
      </c>
      <c r="AG70" s="258" t="str">
        <f t="shared" si="3"/>
        <v/>
      </c>
      <c r="AH70" s="260" t="str">
        <f>IF('Submission Template'!$BA$34=1,IF(AND('Submission Template'!Y64="yes",'Submission Template'!BW64&lt;&gt;""),IF(AND('Submission Template'!$P$15="yes",AF70&gt;1),ROUND(AVERAGE(CP$41:CP70),2),ROUND(AVERAGE(CP$40:CP70),2)),""),"")</f>
        <v/>
      </c>
      <c r="AI70" s="260" t="str">
        <f>IF('Submission Template'!$BA$34=1,IF($BL70&gt;1,IF(AND('Submission Template'!Y64&lt;&gt;"no",'Submission Template'!BW64&lt;&gt;""), IF(AND('Submission Template'!$P$15="yes",$AF70&gt;1), STDEV(CP$41:CP70),STDEV(CP$40:CP70)),""),""),"")</f>
        <v/>
      </c>
      <c r="AJ70" s="260" t="str">
        <f>IF('Submission Template'!$BA$34=1,IF('Submission Template'!BW64&lt;&gt;"",AK69,""),"")</f>
        <v/>
      </c>
      <c r="AK70" s="260" t="str">
        <f>IF(AND('Submission Template'!$BA$34=1,'Submission Template'!$C64&lt;&gt;""),IF(OR($BL70=1,$BL70=0),0,IF('Submission Template'!$C64="initial",$AK69,IF('Submission Template'!Y64="yes",MAX(($AJ70+'Submission Template'!BW64-('Submission Template'!U$26+0.25*$AI70)),0),$AK69))),"")</f>
        <v/>
      </c>
      <c r="AL70" s="260" t="str">
        <f t="shared" si="9"/>
        <v/>
      </c>
      <c r="AM70" s="255" t="str">
        <f t="shared" si="10"/>
        <v/>
      </c>
      <c r="AN70" s="255" t="str">
        <f t="shared" si="11"/>
        <v/>
      </c>
      <c r="AO70" s="256" t="str">
        <f>IF(AK70&lt;&gt;"",IF($CJ70=1,IF(AND(AN70&lt;&gt;1,AM70=1,AH70&lt;='Submission Template'!U$26),1,0),AO69),"")</f>
        <v/>
      </c>
      <c r="AP70" s="257" t="str">
        <f>IF('Submission Template'!$BB$34=1,$CE70,"")</f>
        <v/>
      </c>
      <c r="AQ70" s="258" t="str">
        <f t="shared" si="4"/>
        <v/>
      </c>
      <c r="AR70" s="261" t="str">
        <f>IF('Submission Template'!$BB$34=1,IF(AND('Submission Template'!AD64="yes",'Submission Template'!BX64&lt;&gt;""),ROUND(AVERAGE(CQ$40:CQ70),2),""),"")</f>
        <v/>
      </c>
      <c r="AS70" s="261" t="str">
        <f>IF('Submission Template'!$BB$34=1,IF($BM70&gt;1,IF(AND('Submission Template'!AD64&lt;&gt;"no",'Submission Template'!BX64&lt;&gt;""), IF(AND('Submission Template'!$P$15="yes",$AP70&gt;1), STDEV(CQ$41:CQ70),STDEV(CQ$40:CQ70)),""),""),"")</f>
        <v/>
      </c>
      <c r="AT70" s="261" t="str">
        <f>IF('Submission Template'!$BB$34=1,IF('Submission Template'!BX64&lt;&gt;"",AU69,""),"")</f>
        <v/>
      </c>
      <c r="AU70" s="261" t="str">
        <f>IF(AND('Submission Template'!$BB$34=1,'Submission Template'!$C64&lt;&gt;""),IF(OR($BM70=1,$BM70=0),0,IF('Submission Template'!$C64="initial",$AU69,IF('Submission Template'!AD64="yes",MAX(($AT70+'Submission Template'!BX64-('Submission Template'!Z$26+0.25*$AS70)),0),$AU69))),"")</f>
        <v/>
      </c>
      <c r="AV70" s="261" t="str">
        <f t="shared" si="12"/>
        <v/>
      </c>
      <c r="AW70" s="255" t="str">
        <f t="shared" si="13"/>
        <v/>
      </c>
      <c r="AX70" s="255" t="str">
        <f t="shared" si="14"/>
        <v/>
      </c>
      <c r="AY70" s="256" t="str">
        <f>IF(AU70&lt;&gt;"",IF($CK70=1,IF(AND(AX70&lt;&gt;1,AW70=1,AR70&lt;='Submission Template'!Z$26),1,0),AY69),"")</f>
        <v/>
      </c>
      <c r="AZ70" s="246"/>
      <c r="BA70" s="262" t="str">
        <f>IF(AND(OR('Submission Template'!BK64="yes",'Submission Template'!O64="yes"),'Submission Template'!AG64="yes"),"Test cannot be invalid AND included in CumSum",IF(OR(AND($Q70&gt;$R70,$N70&lt;&gt;""),AND($G70&gt;H70,$D70&lt;&gt;"")),"Warning:  CumSum statistic exceeds the Action Limit.",""))</f>
        <v/>
      </c>
      <c r="BB70" s="244"/>
      <c r="BC70" s="244"/>
      <c r="BD70" s="244"/>
      <c r="BE70" s="245"/>
      <c r="BF70" s="141"/>
      <c r="BG70" s="5"/>
      <c r="BH70" s="5"/>
      <c r="BI70" s="167" t="str">
        <f t="shared" si="21"/>
        <v/>
      </c>
      <c r="BJ70" s="211" t="str">
        <f t="shared" si="22"/>
        <v/>
      </c>
      <c r="BK70" s="167" t="str">
        <f t="shared" si="24"/>
        <v/>
      </c>
      <c r="BL70" s="211" t="str">
        <f t="shared" si="25"/>
        <v/>
      </c>
      <c r="BM70" s="168" t="str">
        <f t="shared" si="26"/>
        <v/>
      </c>
      <c r="BN70" s="20"/>
      <c r="BO70" s="307">
        <f>IF(AND('Submission Template'!BW64&lt;&gt;"",'Submission Template'!BX64&lt;&gt;"",'Submission Template'!V$26&lt;&gt;"",'Submission Template'!Y64&lt;&gt;"",'Submission Template'!AD64&lt;&gt;"",$BK$31="yes"),1,0)</f>
        <v>0</v>
      </c>
      <c r="BP70" s="193">
        <f>IF(AND('Submission Template'!BU64&lt;&gt;"",'Submission Template'!K$26&lt;&gt;"",'Submission Template'!O64&lt;&gt;""),1,0)</f>
        <v>0</v>
      </c>
      <c r="BQ70" s="193">
        <f>IF(AND('Submission Template'!BV64&lt;&gt;"",'Submission Template'!P$26&lt;&gt;"",'Submission Template'!T64&lt;&gt;""),1,0)</f>
        <v>0</v>
      </c>
      <c r="BR70" s="193">
        <f>IF(AND('Submission Template'!BW64&lt;&gt;"",'Submission Template'!U$26&lt;&gt;"",'Submission Template'!Y64&lt;&gt;""),1,0)</f>
        <v>0</v>
      </c>
      <c r="BS70" s="194">
        <f>IF(AND('Submission Template'!BX64&lt;&gt;"",'Submission Template'!Z$26&lt;&gt;"",'Submission Template'!AD64&lt;&gt;""),1,0)</f>
        <v>0</v>
      </c>
      <c r="BT70" s="22"/>
      <c r="BU70" s="199" t="str">
        <f t="shared" si="15"/>
        <v/>
      </c>
      <c r="BV70" s="192" t="str">
        <f t="shared" si="16"/>
        <v/>
      </c>
      <c r="BW70" s="192" t="str">
        <f t="shared" si="17"/>
        <v/>
      </c>
      <c r="BX70" s="193" t="str">
        <f t="shared" si="18"/>
        <v/>
      </c>
      <c r="BY70" s="194" t="str">
        <f t="shared" si="19"/>
        <v/>
      </c>
      <c r="BZ70" s="22"/>
      <c r="CA70" s="192" t="str">
        <f>IF(AND($BK$31="Yes",'Submission Template'!$C64&lt;&gt;""),IF(AND('Submission Template'!BW64&lt;&gt;"",'Submission Template'!BX64&lt;&gt;""),IF(AND('Submission Template'!Y64="yes",'Submission Template'!AD64="yes"),CA69+1,CA69),CA69),"")</f>
        <v/>
      </c>
      <c r="CB70" s="193" t="str">
        <f>IF('Submission Template'!$C64&lt;&gt;"",IF('Submission Template'!BU64&lt;&gt;"",IF('Submission Template'!O64="yes",CB69+1,CB69),CB69),"")</f>
        <v/>
      </c>
      <c r="CC70" s="193" t="str">
        <f>IF('Submission Template'!$C64&lt;&gt;"",IF('Submission Template'!BV64&lt;&gt;"",IF('Submission Template'!T64="yes",CC69+1,CC69),CC69),"")</f>
        <v/>
      </c>
      <c r="CD70" s="193" t="str">
        <f>IF('Submission Template'!$C64&lt;&gt;"",IF('Submission Template'!BW64&lt;&gt;"",IF('Submission Template'!Y64="yes",CD69+1,CD69),CD69),"")</f>
        <v/>
      </c>
      <c r="CE70" s="194" t="str">
        <f>IF('Submission Template'!$C64&lt;&gt;"",IF('Submission Template'!BX64&lt;&gt;"",IF('Submission Template'!AD64="yes",CE69+1,CE69),CE69),"")</f>
        <v/>
      </c>
      <c r="CF70" s="22"/>
      <c r="CG70" s="192" t="str">
        <f>IF(AND($BK$31="Yes",'Submission Template'!BW64&lt;&gt;"",'Submission Template'!BX64&lt;&gt;""),IF(AND('Submission Template'!Y64="yes",'Submission Template'!AD64="yes"),1,0),"")</f>
        <v/>
      </c>
      <c r="CH70" s="193" t="str">
        <f>IF('Submission Template'!BU64&lt;&gt;"",IF('Submission Template'!O64="yes",1,0),"")</f>
        <v/>
      </c>
      <c r="CI70" s="193" t="str">
        <f>IF('Submission Template'!BV64&lt;&gt;"",IF('Submission Template'!T64="yes",1,0),"")</f>
        <v/>
      </c>
      <c r="CJ70" s="193" t="str">
        <f>IF('Submission Template'!BW64&lt;&gt;"",IF('Submission Template'!Y64="yes",1,0),"")</f>
        <v/>
      </c>
      <c r="CK70" s="194" t="str">
        <f>IF('Submission Template'!BX64&lt;&gt;"",IF('Submission Template'!AD64="yes",1,0),"")</f>
        <v/>
      </c>
      <c r="CL70" s="22"/>
      <c r="CM70" s="192" t="str">
        <f>IF(AND($BK$31="Yes",'Submission Template'!Y64="yes",'Submission Template'!AD64="yes",'Submission Template'!BW64&lt;&gt;"",'Submission Template'!BX64&lt;&gt;""),'Submission Template'!BW64+'Submission Template'!BX64,"")</f>
        <v/>
      </c>
      <c r="CN70" s="193" t="str">
        <f>IF(AND('Submission Template'!O64="yes",'Submission Template'!BU64&lt;&gt;""),'Submission Template'!BU64,"")</f>
        <v/>
      </c>
      <c r="CO70" s="193" t="str">
        <f>IF(AND('Submission Template'!T64="yes",'Submission Template'!BV64&lt;&gt;""),'Submission Template'!BV64,"")</f>
        <v/>
      </c>
      <c r="CP70" s="193" t="str">
        <f>IF(AND('Submission Template'!Y64="yes",'Submission Template'!BW64&lt;&gt;""),'Submission Template'!BW64,"")</f>
        <v/>
      </c>
      <c r="CQ70" s="194" t="str">
        <f>IF(AND('Submission Template'!AD64="yes",'Submission Template'!BX64&lt;&gt;""),'Submission Template'!BX64,"")</f>
        <v/>
      </c>
      <c r="CR70" s="22"/>
      <c r="CS70" s="22"/>
      <c r="CT70" s="22">
        <f t="shared" si="23"/>
        <v>30</v>
      </c>
      <c r="CU70" s="24">
        <v>1.7</v>
      </c>
      <c r="CV70" s="22"/>
      <c r="CW70" s="35" t="str">
        <f>IF('Submission Template'!$BA$36=1,IF(AND('Submission Template'!Y64="yes",'Submission Template'!AD64="yes",$BI70&gt;1,'Submission Template'!BW64&lt;&gt;"",'Submission Template'!BX64&lt;&gt;""),IF($D70&lt;&gt;'Submission Template'!V$29,ROUND((($BU70*$E70)/($D70-'Submission Template'!V$29))^2+1,1),31),""),"")</f>
        <v/>
      </c>
      <c r="CX70" s="35" t="str">
        <f>IF('Submission Template'!$BB$36=1,IF(AND('Submission Template'!O64="yes",$BJ70&gt;1,'Submission Template'!BU64&lt;&gt;""),IF($N70&lt;&gt;'Submission Template'!K$26,ROUND((($BV70*$O70)/($N70-'Submission Template'!K$26))^2+1,1),31),""),"")</f>
        <v/>
      </c>
      <c r="CY70" s="35" t="str">
        <f>IF('Submission Template'!$BC$34=1,IF(AND('Submission Template'!T64="yes",$BK70&gt;1,'Submission Template'!BV64&lt;&gt;""),IF($X70&lt;&gt;'Submission Template'!P$26,ROUND((($BW70*$Y70)/($X70-'Submission Template'!P$26))^2+1,1),31),""),"")</f>
        <v/>
      </c>
      <c r="CZ70" s="35" t="str">
        <f>IF('Submission Template'!$BA$34=1,IF(AND('Submission Template'!Y64="yes",$BL70&gt;1,'Submission Template'!BW64&lt;&gt;""),IF($AH70&lt;&gt;'Submission Template'!U$26,ROUND((($BX70*$AI70)/($AH70-'Submission Template'!U$26))^2+1,1),31),""),"")</f>
        <v/>
      </c>
      <c r="DA70" s="35" t="str">
        <f>IF('Submission Template'!$BB$34=1,IF(AND('Submission Template'!AD64="yes",$BM70&gt;1,'Submission Template'!BX64&lt;&gt;""),IF($AR70&lt;&gt;'Submission Template'!Z$26,ROUND((($BY70*$AS70)/($AR70-'Submission Template'!Z$26))^2+1,1),31),""),"")</f>
        <v/>
      </c>
      <c r="DB70" s="48">
        <f t="shared" si="20"/>
        <v>5</v>
      </c>
      <c r="DC70" s="5"/>
      <c r="DD70" s="5"/>
      <c r="DE70" s="5"/>
      <c r="DF70" s="175">
        <f>IF(AND('Submission Template'!C64="final",'Submission Template'!AG64="yes"),1,0)</f>
        <v>0</v>
      </c>
      <c r="DG70" s="175" t="str">
        <f>IF(AND('Submission Template'!$C64="final",'Submission Template'!$Y64="yes",'Submission Template'!$AD64="yes",'Submission Template'!$AG64&lt;&gt;"yes"),$D70,$DG69)</f>
        <v/>
      </c>
      <c r="DH70" s="175" t="str">
        <f>IF(AND('Submission Template'!$C64="final",'Submission Template'!$Y64="yes",'Submission Template'!$AD64="yes",'Submission Template'!$AG64&lt;&gt;"yes"),$C70,$DH69)</f>
        <v/>
      </c>
      <c r="DI70" s="175" t="str">
        <f>IF(AND('Submission Template'!$C64="final",'Submission Template'!$O64="yes",'Submission Template'!$AG64&lt;&gt;"yes"),$N70,$DI69)</f>
        <v/>
      </c>
      <c r="DJ70" s="175" t="str">
        <f>IF(AND('Submission Template'!$C64="final",'Submission Template'!$O64="yes",'Submission Template'!$AG64&lt;&gt;"yes"),$M70,$DJ69)</f>
        <v/>
      </c>
      <c r="DK70" s="167" t="str">
        <f>IF(AND('Submission Template'!$C64="final",'Submission Template'!$T64="yes",'Submission Template'!$AG64&lt;&gt;"yes"),$X70,$DK69)</f>
        <v/>
      </c>
      <c r="DL70" s="168" t="str">
        <f>IF(AND('Submission Template'!$C64="final",'Submission Template'!$T64="yes",'Submission Template'!$AG64&lt;&gt;"yes"),$W70,$DL69)</f>
        <v/>
      </c>
      <c r="DM70" s="167" t="str">
        <f>IF(AND('Submission Template'!$C64="final",'Submission Template'!$Y64="yes",'Submission Template'!$AG64&lt;&gt;"yes"),$AH70,$DM69)</f>
        <v/>
      </c>
      <c r="DN70" s="211" t="str">
        <f>IF(AND('Submission Template'!$C64="final",'Submission Template'!$Y64="yes",'Submission Template'!$AG64&lt;&gt;"yes"),$AG70,$DN69)</f>
        <v/>
      </c>
      <c r="DO70" s="220" t="str">
        <f>IF(AND('Submission Template'!$C64="final",'Submission Template'!$AD64="yes",'Submission Template'!$AG64&lt;&gt;"yes"),$AR70,$DO69)</f>
        <v/>
      </c>
      <c r="DP70" s="221" t="str">
        <f>IF(AND('Submission Template'!$C64="final",'Submission Template'!$AD64="yes",'Submission Template'!$AG64&lt;&gt;"yes"),$AQ70,$DP69)</f>
        <v/>
      </c>
      <c r="DZ70" s="5"/>
      <c r="EA70" s="5"/>
    </row>
    <row r="71" spans="1:131" ht="15" x14ac:dyDescent="0.25">
      <c r="A71" s="9"/>
      <c r="B71" s="251" t="str">
        <f>IF('Submission Template'!$BA$36=1,$CA71,"")</f>
        <v/>
      </c>
      <c r="C71" s="252" t="str">
        <f t="shared" si="0"/>
        <v/>
      </c>
      <c r="D71" s="253" t="str">
        <f>IF('Submission Template'!$BA$36=1,IF(AND('Submission Template'!Y65="yes",'Submission Template'!AD65="yes",'Submission Template'!BW65&lt;&gt;"",'Submission Template'!BX65&lt;&gt;""),IF(AND('Submission Template'!$P$15="yes",$B71&gt;1),ROUND(AVERAGE(CM$41:CM71),2),ROUND(AVERAGE(CM$40:CM71),2)),""),"")</f>
        <v/>
      </c>
      <c r="E71" s="264" t="str">
        <f>IF('Submission Template'!$BA$36=1,IF($BI71&gt;1,IF(AND('Submission Template'!Y65&lt;&gt;"no",'Submission Template'!AD65&lt;&gt;"no",'Submission Template'!BW65&lt;&gt;"",'Submission Template'!BX65&lt;&gt;""), IF(AND('Submission Template'!$P$15="yes",$B71&gt;1), STDEV(CM$41:CM71),STDEV(CM$40:CM71)),""),""),"")</f>
        <v/>
      </c>
      <c r="F71" s="253" t="str">
        <f>IF('Submission Template'!$BA$36=1,IF(AND('Submission Template'!BW65&lt;&gt;"",'Submission Template'!BX65&lt;&gt;""),G70,""),"")</f>
        <v/>
      </c>
      <c r="G71" s="253" t="str">
        <f>IF(AND('Submission Template'!$BA$36=1,'Submission Template'!$C65&lt;&gt;""),IF(OR($BI71=1,$BI71=0),0,IF('Submission Template'!$C65="initial",$G70,IF(AND('Submission Template'!Y65="yes",'Submission Template'!AD65="yes"),MAX(($F71+CM71-('Submission Template'!$V$26+0.25*$E71)),0),$G70))),"")</f>
        <v/>
      </c>
      <c r="H71" s="253" t="str">
        <f t="shared" si="27"/>
        <v/>
      </c>
      <c r="I71" s="255" t="str">
        <f t="shared" si="28"/>
        <v/>
      </c>
      <c r="J71" s="255" t="str">
        <f t="shared" si="29"/>
        <v/>
      </c>
      <c r="K71" s="256" t="str">
        <f>IF(G71&lt;&gt;"",IF($CG71=1,IF(AND(J71&lt;&gt;1,I71=1,D71&lt;='Submission Template'!$V$26),1,0),K70),"")</f>
        <v/>
      </c>
      <c r="L71" s="251" t="str">
        <f>IF('Submission Template'!$BB$36=1,$CB71,"")</f>
        <v/>
      </c>
      <c r="M71" s="252" t="str">
        <f t="shared" si="1"/>
        <v/>
      </c>
      <c r="N71" s="253" t="str">
        <f>IF('Submission Template'!$BB$36=1,IF(AND('Submission Template'!O65="yes",'Submission Template'!BU65&lt;&gt;""),IF(AND('Submission Template'!$P$15="yes",$L71&gt;1),ROUND(AVERAGE(CN$41:CN71),2),ROUND(AVERAGE(CN$40:CN71),2)),""),"")</f>
        <v/>
      </c>
      <c r="O71" s="253" t="str">
        <f>IF('Submission Template'!$BB$36=1,IF($BJ71&gt;1,IF(AND('Submission Template'!O65&lt;&gt;"no",'Submission Template'!BU65&lt;&gt;""),IF(AND('Submission Template'!$P$15="yes",$L71&gt;1),STDEV(CN$41:CN71),STDEV(CN$40:CN71)),""),""),"")</f>
        <v/>
      </c>
      <c r="P71" s="253" t="str">
        <f>IF('Submission Template'!$BB$36=1,IF('Submission Template'!BU65&lt;&gt;"",Q70,""),"")</f>
        <v/>
      </c>
      <c r="Q71" s="253" t="str">
        <f>IF(AND('Submission Template'!$BB$36=1,'Submission Template'!$C65&lt;&gt;""),IF(OR($BJ71=1,$BJ71=0),0,IF('Submission Template'!$C65="initial",$Q70,IF('Submission Template'!O65="yes",MAX(($P71+'Submission Template'!BU65-('Submission Template'!K$26+0.25*$O71)),0),$Q70))),"")</f>
        <v/>
      </c>
      <c r="R71" s="253" t="str">
        <f t="shared" si="30"/>
        <v/>
      </c>
      <c r="S71" s="255" t="str">
        <f t="shared" si="31"/>
        <v/>
      </c>
      <c r="T71" s="255" t="str">
        <f t="shared" si="32"/>
        <v/>
      </c>
      <c r="U71" s="256" t="str">
        <f>IF(Q71&lt;&gt;"",IF($CH71=1,IF(AND(T71&lt;&gt;1,S71=1,N71&lt;='Submission Template'!K$26),1,0),U70),"")</f>
        <v/>
      </c>
      <c r="V71" s="257" t="str">
        <f>IF('Submission Template'!$BC$34=1,$CC71,"")</f>
        <v/>
      </c>
      <c r="W71" s="258" t="str">
        <f t="shared" si="2"/>
        <v/>
      </c>
      <c r="X71" s="259" t="str">
        <f>IF('Submission Template'!$BC$34=1,IF(AND('Submission Template'!T65="yes",'Submission Template'!BV65&lt;&gt;""),IF(AND('Submission Template'!$P$15="yes",$V71&gt;1),ROUND(AVERAGE(CO$41:CO71),2),ROUND(AVERAGE(CO$40:CO71),2)),""),"")</f>
        <v/>
      </c>
      <c r="Y71" s="259" t="str">
        <f>IF('Submission Template'!$BC$34=1,IF($BK71&gt;1,IF(AND('Submission Template'!T65&lt;&gt;"no",'Submission Template'!BV65&lt;&gt;""), IF(AND('Submission Template'!$P$15="yes",$V71&gt;1), STDEV(CO$41:CO71),STDEV(CO$40:CO71)),""),""),"")</f>
        <v/>
      </c>
      <c r="Z71" s="259" t="str">
        <f>IF('Submission Template'!$BC$34=1,IF('Submission Template'!BV65&lt;&gt;"",AA70,""),"")</f>
        <v/>
      </c>
      <c r="AA71" s="259" t="str">
        <f>IF(AND('Submission Template'!$BC$34=1,'Submission Template'!$C65&lt;&gt;""),IF(OR($BK71=1,$BK71=0),0,IF('Submission Template'!$C65="initial",$AA70,IF('Submission Template'!T65="yes",MAX(($Z71+'Submission Template'!BV65-('Submission Template'!P$26+0.25*$Y71)),0),$AA70))),"")</f>
        <v/>
      </c>
      <c r="AB71" s="259" t="str">
        <f t="shared" si="6"/>
        <v/>
      </c>
      <c r="AC71" s="255" t="str">
        <f t="shared" si="7"/>
        <v/>
      </c>
      <c r="AD71" s="255" t="str">
        <f t="shared" si="8"/>
        <v/>
      </c>
      <c r="AE71" s="256" t="str">
        <f>IF(AA71&lt;&gt;"",IF($CI71=1,IF(AND(AD71&lt;&gt;1,AC71=1,X71&lt;='Submission Template'!P$26),1,0),AE70),"")</f>
        <v/>
      </c>
      <c r="AF71" s="257" t="str">
        <f>IF('Submission Template'!$BA$34=1,$CD71,"")</f>
        <v/>
      </c>
      <c r="AG71" s="258" t="str">
        <f t="shared" si="3"/>
        <v/>
      </c>
      <c r="AH71" s="260" t="str">
        <f>IF('Submission Template'!$BA$34=1,IF(AND('Submission Template'!Y65="yes",'Submission Template'!BW65&lt;&gt;""),IF(AND('Submission Template'!$P$15="yes",AF71&gt;1),ROUND(AVERAGE(CP$41:CP71),2),ROUND(AVERAGE(CP$40:CP71),2)),""),"")</f>
        <v/>
      </c>
      <c r="AI71" s="260" t="str">
        <f>IF('Submission Template'!$BA$34=1,IF($BL71&gt;1,IF(AND('Submission Template'!Y65&lt;&gt;"no",'Submission Template'!BW65&lt;&gt;""), IF(AND('Submission Template'!$P$15="yes",$AF71&gt;1), STDEV(CP$41:CP71),STDEV(CP$40:CP71)),""),""),"")</f>
        <v/>
      </c>
      <c r="AJ71" s="260" t="str">
        <f>IF('Submission Template'!$BA$34=1,IF('Submission Template'!BW65&lt;&gt;"",AK70,""),"")</f>
        <v/>
      </c>
      <c r="AK71" s="260" t="str">
        <f>IF(AND('Submission Template'!$BA$34=1,'Submission Template'!$C65&lt;&gt;""),IF(OR($BL71=1,$BL71=0),0,IF('Submission Template'!$C65="initial",$AK70,IF('Submission Template'!Y65="yes",MAX(($AJ71+'Submission Template'!BW65-('Submission Template'!U$26+0.25*$AI71)),0),$AK70))),"")</f>
        <v/>
      </c>
      <c r="AL71" s="260" t="str">
        <f t="shared" si="9"/>
        <v/>
      </c>
      <c r="AM71" s="255" t="str">
        <f t="shared" si="10"/>
        <v/>
      </c>
      <c r="AN71" s="255" t="str">
        <f t="shared" si="11"/>
        <v/>
      </c>
      <c r="AO71" s="256" t="str">
        <f>IF(AK71&lt;&gt;"",IF($CJ71=1,IF(AND(AN71&lt;&gt;1,AM71=1,AH71&lt;='Submission Template'!U$26),1,0),AO70),"")</f>
        <v/>
      </c>
      <c r="AP71" s="257" t="str">
        <f>IF('Submission Template'!$BB$34=1,$CE71,"")</f>
        <v/>
      </c>
      <c r="AQ71" s="258" t="str">
        <f t="shared" si="4"/>
        <v/>
      </c>
      <c r="AR71" s="261" t="str">
        <f>IF('Submission Template'!$BB$34=1,IF(AND('Submission Template'!AD65="yes",'Submission Template'!BX65&lt;&gt;""),ROUND(AVERAGE(CQ$40:CQ71),2),""),"")</f>
        <v/>
      </c>
      <c r="AS71" s="261" t="str">
        <f>IF('Submission Template'!$BB$34=1,IF($BM71&gt;1,IF(AND('Submission Template'!AD65&lt;&gt;"no",'Submission Template'!BX65&lt;&gt;""), IF(AND('Submission Template'!$P$15="yes",$AP71&gt;1), STDEV(CQ$41:CQ71),STDEV(CQ$40:CQ71)),""),""),"")</f>
        <v/>
      </c>
      <c r="AT71" s="261" t="str">
        <f>IF('Submission Template'!$BB$34=1,IF('Submission Template'!BX65&lt;&gt;"",AU70,""),"")</f>
        <v/>
      </c>
      <c r="AU71" s="261" t="str">
        <f>IF(AND('Submission Template'!$BB$34=1,'Submission Template'!$C65&lt;&gt;""),IF(OR($BM71=1,$BM71=0),0,IF('Submission Template'!$C65="initial",$AU70,IF('Submission Template'!AD65="yes",MAX(($AT71+'Submission Template'!BX65-('Submission Template'!Z$26+0.25*$AS71)),0),$AU70))),"")</f>
        <v/>
      </c>
      <c r="AV71" s="261" t="str">
        <f t="shared" si="12"/>
        <v/>
      </c>
      <c r="AW71" s="255" t="str">
        <f t="shared" si="13"/>
        <v/>
      </c>
      <c r="AX71" s="255" t="str">
        <f t="shared" si="14"/>
        <v/>
      </c>
      <c r="AY71" s="256" t="str">
        <f>IF(AU71&lt;&gt;"",IF($CK71=1,IF(AND(AX71&lt;&gt;1,AW71=1,AR71&lt;='Submission Template'!Z$26),1,0),AY70),"")</f>
        <v/>
      </c>
      <c r="AZ71" s="246"/>
      <c r="BA71" s="262" t="str">
        <f>IF(AND(OR('Submission Template'!BK65="yes",'Submission Template'!O65="yes"),'Submission Template'!AG65="yes"),"Test cannot be invalid AND included in CumSum",IF(OR(AND($Q71&gt;$R71,$N71&lt;&gt;""),AND($G71&gt;H71,$D71&lt;&gt;"")),"Warning:  CumSum statistic exceeds the Action Limit.",""))</f>
        <v/>
      </c>
      <c r="BB71" s="244"/>
      <c r="BC71" s="244"/>
      <c r="BD71" s="244"/>
      <c r="BE71" s="245"/>
      <c r="BF71" s="141"/>
      <c r="BG71" s="5"/>
      <c r="BH71" s="5"/>
      <c r="BI71" s="167" t="str">
        <f t="shared" si="21"/>
        <v/>
      </c>
      <c r="BJ71" s="211" t="str">
        <f t="shared" si="22"/>
        <v/>
      </c>
      <c r="BK71" s="167" t="str">
        <f t="shared" si="24"/>
        <v/>
      </c>
      <c r="BL71" s="211" t="str">
        <f t="shared" si="25"/>
        <v/>
      </c>
      <c r="BM71" s="168" t="str">
        <f t="shared" si="26"/>
        <v/>
      </c>
      <c r="BN71" s="20"/>
      <c r="BO71" s="307">
        <f>IF(AND('Submission Template'!BW65&lt;&gt;"",'Submission Template'!BX65&lt;&gt;"",'Submission Template'!V$26&lt;&gt;"",'Submission Template'!Y65&lt;&gt;"",'Submission Template'!AD65&lt;&gt;"",$BK$31="yes"),1,0)</f>
        <v>0</v>
      </c>
      <c r="BP71" s="193">
        <f>IF(AND('Submission Template'!BU65&lt;&gt;"",'Submission Template'!K$26&lt;&gt;"",'Submission Template'!O65&lt;&gt;""),1,0)</f>
        <v>0</v>
      </c>
      <c r="BQ71" s="193">
        <f>IF(AND('Submission Template'!BV65&lt;&gt;"",'Submission Template'!P$26&lt;&gt;"",'Submission Template'!T65&lt;&gt;""),1,0)</f>
        <v>0</v>
      </c>
      <c r="BR71" s="193">
        <f>IF(AND('Submission Template'!BW65&lt;&gt;"",'Submission Template'!U$26&lt;&gt;"",'Submission Template'!Y65&lt;&gt;""),1,0)</f>
        <v>0</v>
      </c>
      <c r="BS71" s="194">
        <f>IF(AND('Submission Template'!BX65&lt;&gt;"",'Submission Template'!Z$26&lt;&gt;"",'Submission Template'!AD65&lt;&gt;""),1,0)</f>
        <v>0</v>
      </c>
      <c r="BT71" s="22"/>
      <c r="BU71" s="199" t="str">
        <f t="shared" si="15"/>
        <v/>
      </c>
      <c r="BV71" s="192" t="str">
        <f t="shared" si="16"/>
        <v/>
      </c>
      <c r="BW71" s="192" t="str">
        <f t="shared" si="17"/>
        <v/>
      </c>
      <c r="BX71" s="193" t="str">
        <f t="shared" si="18"/>
        <v/>
      </c>
      <c r="BY71" s="194" t="str">
        <f t="shared" si="19"/>
        <v/>
      </c>
      <c r="BZ71" s="22"/>
      <c r="CA71" s="192" t="str">
        <f>IF(AND($BK$31="Yes",'Submission Template'!$C65&lt;&gt;""),IF(AND('Submission Template'!BW65&lt;&gt;"",'Submission Template'!BX65&lt;&gt;""),IF(AND('Submission Template'!Y65="yes",'Submission Template'!AD65="yes"),CA70+1,CA70),CA70),"")</f>
        <v/>
      </c>
      <c r="CB71" s="193" t="str">
        <f>IF('Submission Template'!$C65&lt;&gt;"",IF('Submission Template'!BU65&lt;&gt;"",IF('Submission Template'!O65="yes",CB70+1,CB70),CB70),"")</f>
        <v/>
      </c>
      <c r="CC71" s="193" t="str">
        <f>IF('Submission Template'!$C65&lt;&gt;"",IF('Submission Template'!BV65&lt;&gt;"",IF('Submission Template'!T65="yes",CC70+1,CC70),CC70),"")</f>
        <v/>
      </c>
      <c r="CD71" s="193" t="str">
        <f>IF('Submission Template'!$C65&lt;&gt;"",IF('Submission Template'!BW65&lt;&gt;"",IF('Submission Template'!Y65="yes",CD70+1,CD70),CD70),"")</f>
        <v/>
      </c>
      <c r="CE71" s="194" t="str">
        <f>IF('Submission Template'!$C65&lt;&gt;"",IF('Submission Template'!BX65&lt;&gt;"",IF('Submission Template'!AD65="yes",CE70+1,CE70),CE70),"")</f>
        <v/>
      </c>
      <c r="CF71" s="22"/>
      <c r="CG71" s="192" t="str">
        <f>IF(AND($BK$31="Yes",'Submission Template'!BW65&lt;&gt;"",'Submission Template'!BX65&lt;&gt;""),IF(AND('Submission Template'!Y65="yes",'Submission Template'!AD65="yes"),1,0),"")</f>
        <v/>
      </c>
      <c r="CH71" s="193" t="str">
        <f>IF('Submission Template'!BU65&lt;&gt;"",IF('Submission Template'!O65="yes",1,0),"")</f>
        <v/>
      </c>
      <c r="CI71" s="193" t="str">
        <f>IF('Submission Template'!BV65&lt;&gt;"",IF('Submission Template'!T65="yes",1,0),"")</f>
        <v/>
      </c>
      <c r="CJ71" s="193" t="str">
        <f>IF('Submission Template'!BW65&lt;&gt;"",IF('Submission Template'!Y65="yes",1,0),"")</f>
        <v/>
      </c>
      <c r="CK71" s="194" t="str">
        <f>IF('Submission Template'!BX65&lt;&gt;"",IF('Submission Template'!AD65="yes",1,0),"")</f>
        <v/>
      </c>
      <c r="CL71" s="22"/>
      <c r="CM71" s="192" t="str">
        <f>IF(AND($BK$31="Yes",'Submission Template'!Y65="yes",'Submission Template'!AD65="yes",'Submission Template'!BW65&lt;&gt;"",'Submission Template'!BX65&lt;&gt;""),'Submission Template'!BW65+'Submission Template'!BX65,"")</f>
        <v/>
      </c>
      <c r="CN71" s="193" t="str">
        <f>IF(AND('Submission Template'!O65="yes",'Submission Template'!BU65&lt;&gt;""),'Submission Template'!BU65,"")</f>
        <v/>
      </c>
      <c r="CO71" s="193" t="str">
        <f>IF(AND('Submission Template'!T65="yes",'Submission Template'!BV65&lt;&gt;""),'Submission Template'!BV65,"")</f>
        <v/>
      </c>
      <c r="CP71" s="193" t="str">
        <f>IF(AND('Submission Template'!Y65="yes",'Submission Template'!BW65&lt;&gt;""),'Submission Template'!BW65,"")</f>
        <v/>
      </c>
      <c r="CQ71" s="194" t="str">
        <f>IF(AND('Submission Template'!AD65="yes",'Submission Template'!BX65&lt;&gt;""),'Submission Template'!BX65,"")</f>
        <v/>
      </c>
      <c r="CR71" s="22"/>
      <c r="CS71" s="22"/>
      <c r="CT71" s="22"/>
      <c r="CU71" s="24"/>
      <c r="CV71" s="22"/>
      <c r="CW71" s="35" t="str">
        <f>IF('Submission Template'!$BA$36=1,IF(AND('Submission Template'!Y65="yes",'Submission Template'!AD65="yes",$BI71&gt;1,'Submission Template'!BW65&lt;&gt;"",'Submission Template'!BX65&lt;&gt;""),IF($D71&lt;&gt;'Submission Template'!V$29,ROUND((($BU71*$E71)/($D71-'Submission Template'!V$29))^2+1,1),31),""),"")</f>
        <v/>
      </c>
      <c r="CX71" s="35" t="str">
        <f>IF('Submission Template'!$BB$36=1,IF(AND('Submission Template'!O65="yes",$BJ71&gt;1,'Submission Template'!BU65&lt;&gt;""),IF($N71&lt;&gt;'Submission Template'!K$26,ROUND((($BV71*$O71)/($N71-'Submission Template'!K$26))^2+1,1),31),""),"")</f>
        <v/>
      </c>
      <c r="CY71" s="35" t="str">
        <f>IF('Submission Template'!$BC$34=1,IF(AND('Submission Template'!T65="yes",$BK71&gt;1,'Submission Template'!BV65&lt;&gt;""),IF($X71&lt;&gt;'Submission Template'!P$26,ROUND((($BW71*$Y71)/($X71-'Submission Template'!P$26))^2+1,1),31),""),"")</f>
        <v/>
      </c>
      <c r="CZ71" s="35" t="str">
        <f>IF('Submission Template'!$BA$34=1,IF(AND('Submission Template'!Y65="yes",$BL71&gt;1,'Submission Template'!BW65&lt;&gt;""),IF($AH71&lt;&gt;'Submission Template'!U$26,ROUND((($BX71*$AI71)/($AH71-'Submission Template'!U$26))^2+1,1),31),""),"")</f>
        <v/>
      </c>
      <c r="DA71" s="35" t="str">
        <f>IF('Submission Template'!$BB$34=1,IF(AND('Submission Template'!AD65="yes",$BM71&gt;1,'Submission Template'!BX65&lt;&gt;""),IF($AR71&lt;&gt;'Submission Template'!Z$26,ROUND((($BY71*$AS71)/($AR71-'Submission Template'!Z$26))^2+1,1),31),""),"")</f>
        <v/>
      </c>
      <c r="DB71" s="48">
        <f t="shared" si="20"/>
        <v>5</v>
      </c>
      <c r="DC71" s="5"/>
      <c r="DD71" s="5"/>
      <c r="DE71" s="5"/>
      <c r="DF71" s="175">
        <f>IF(AND('Submission Template'!C65="final",'Submission Template'!AG65="yes"),1,0)</f>
        <v>0</v>
      </c>
      <c r="DG71" s="175" t="str">
        <f>IF(AND('Submission Template'!$C65="final",'Submission Template'!$Y65="yes",'Submission Template'!$AD65="yes",'Submission Template'!$AG65&lt;&gt;"yes"),$D71,$DG70)</f>
        <v/>
      </c>
      <c r="DH71" s="175" t="str">
        <f>IF(AND('Submission Template'!$C65="final",'Submission Template'!$Y65="yes",'Submission Template'!$AD65="yes",'Submission Template'!$AG65&lt;&gt;"yes"),$C71,$DH70)</f>
        <v/>
      </c>
      <c r="DI71" s="175" t="str">
        <f>IF(AND('Submission Template'!$C65="final",'Submission Template'!$O65="yes",'Submission Template'!$AG65&lt;&gt;"yes"),$N71,$DI70)</f>
        <v/>
      </c>
      <c r="DJ71" s="175" t="str">
        <f>IF(AND('Submission Template'!$C65="final",'Submission Template'!$O65="yes",'Submission Template'!$AG65&lt;&gt;"yes"),$M71,$DJ70)</f>
        <v/>
      </c>
      <c r="DK71" s="167" t="str">
        <f>IF(AND('Submission Template'!$C65="final",'Submission Template'!$T65="yes",'Submission Template'!$AG65&lt;&gt;"yes"),$X71,$DK70)</f>
        <v/>
      </c>
      <c r="DL71" s="168" t="str">
        <f>IF(AND('Submission Template'!$C65="final",'Submission Template'!$T65="yes",'Submission Template'!$AG65&lt;&gt;"yes"),$W71,$DL70)</f>
        <v/>
      </c>
      <c r="DM71" s="167" t="str">
        <f>IF(AND('Submission Template'!$C65="final",'Submission Template'!$Y65="yes",'Submission Template'!$AG65&lt;&gt;"yes"),$AH71,$DM70)</f>
        <v/>
      </c>
      <c r="DN71" s="211" t="str">
        <f>IF(AND('Submission Template'!$C65="final",'Submission Template'!$Y65="yes",'Submission Template'!$AG65&lt;&gt;"yes"),$AG71,$DN70)</f>
        <v/>
      </c>
      <c r="DO71" s="220" t="str">
        <f>IF(AND('Submission Template'!$C65="final",'Submission Template'!$AD65="yes",'Submission Template'!$AG65&lt;&gt;"yes"),$AR71,$DO70)</f>
        <v/>
      </c>
      <c r="DP71" s="221" t="str">
        <f>IF(AND('Submission Template'!$C65="final",'Submission Template'!$AD65="yes",'Submission Template'!$AG65&lt;&gt;"yes"),$AQ71,$DP70)</f>
        <v/>
      </c>
      <c r="DZ71" s="5"/>
      <c r="EA71" s="5"/>
    </row>
    <row r="72" spans="1:131" ht="15" x14ac:dyDescent="0.25">
      <c r="A72" s="9"/>
      <c r="B72" s="251" t="str">
        <f>IF('Submission Template'!$BA$36=1,$CA72,"")</f>
        <v/>
      </c>
      <c r="C72" s="252" t="str">
        <f t="shared" ref="C72:C103" si="33">IF($CW72&lt;&gt;"",MIN($N$24,MAX($CW72,$DB72)),"")</f>
        <v/>
      </c>
      <c r="D72" s="253" t="str">
        <f>IF('Submission Template'!$BA$36=1,IF(AND('Submission Template'!Y66="yes",'Submission Template'!AD66="yes",'Submission Template'!BW66&lt;&gt;"",'Submission Template'!BX66&lt;&gt;""),IF(AND('Submission Template'!$P$15="yes",$B72&gt;1),ROUND(AVERAGE(CM$41:CM72),2),ROUND(AVERAGE(CM$40:CM72),2)),""),"")</f>
        <v/>
      </c>
      <c r="E72" s="264" t="str">
        <f>IF('Submission Template'!$BA$36=1,IF($BI72&gt;1,IF(AND('Submission Template'!Y66&lt;&gt;"no",'Submission Template'!AD66&lt;&gt;"no",'Submission Template'!BW66&lt;&gt;"",'Submission Template'!BX66&lt;&gt;""), IF(AND('Submission Template'!$P$15="yes",$B72&gt;1), STDEV(CM$41:CM72),STDEV(CM$40:CM72)),""),""),"")</f>
        <v/>
      </c>
      <c r="F72" s="253" t="str">
        <f>IF('Submission Template'!$BA$36=1,IF(AND('Submission Template'!BW66&lt;&gt;"",'Submission Template'!BX66&lt;&gt;""),G71,""),"")</f>
        <v/>
      </c>
      <c r="G72" s="253" t="str">
        <f>IF(AND('Submission Template'!$BA$36=1,'Submission Template'!$C66&lt;&gt;""),IF(OR($BI72=1,$BI72=0),0,IF('Submission Template'!$C66="initial",$G71,IF(AND('Submission Template'!Y66="yes",'Submission Template'!AD66="yes"),MAX(($F72+CM72-('Submission Template'!$V$26+0.25*$E72)),0),$G71))),"")</f>
        <v/>
      </c>
      <c r="H72" s="253" t="str">
        <f t="shared" si="27"/>
        <v/>
      </c>
      <c r="I72" s="255" t="str">
        <f t="shared" si="28"/>
        <v/>
      </c>
      <c r="J72" s="255" t="str">
        <f t="shared" si="29"/>
        <v/>
      </c>
      <c r="K72" s="256" t="str">
        <f>IF(G72&lt;&gt;"",IF($CG72=1,IF(AND(J72&lt;&gt;1,I72=1,D72&lt;='Submission Template'!$V$26),1,0),K71),"")</f>
        <v/>
      </c>
      <c r="L72" s="251" t="str">
        <f>IF('Submission Template'!$BB$36=1,$CB72,"")</f>
        <v/>
      </c>
      <c r="M72" s="252" t="str">
        <f t="shared" si="1"/>
        <v/>
      </c>
      <c r="N72" s="253" t="str">
        <f>IF('Submission Template'!$BB$36=1,IF(AND('Submission Template'!O66="yes",'Submission Template'!BU66&lt;&gt;""),IF(AND('Submission Template'!$P$15="yes",$L72&gt;1),ROUND(AVERAGE(CN$41:CN72),2),ROUND(AVERAGE(CN$40:CN72),2)),""),"")</f>
        <v/>
      </c>
      <c r="O72" s="253" t="str">
        <f>IF('Submission Template'!$BB$36=1,IF($BJ72&gt;1,IF(AND('Submission Template'!O66&lt;&gt;"no",'Submission Template'!BU66&lt;&gt;""),IF(AND('Submission Template'!$P$15="yes",$L72&gt;1),STDEV(CN$41:CN72),STDEV(CN$40:CN72)),""),""),"")</f>
        <v/>
      </c>
      <c r="P72" s="253" t="str">
        <f>IF('Submission Template'!$BB$36=1,IF('Submission Template'!BU66&lt;&gt;"",Q71,""),"")</f>
        <v/>
      </c>
      <c r="Q72" s="253" t="str">
        <f>IF(AND('Submission Template'!$BB$36=1,'Submission Template'!$C66&lt;&gt;""),IF(OR($BJ72=1,$BJ72=0),0,IF('Submission Template'!$C66="initial",$Q71,IF('Submission Template'!O66="yes",MAX(($P72+'Submission Template'!BU66-('Submission Template'!K$26+0.25*$O72)),0),$Q71))),"")</f>
        <v/>
      </c>
      <c r="R72" s="253" t="str">
        <f t="shared" si="30"/>
        <v/>
      </c>
      <c r="S72" s="255" t="str">
        <f t="shared" si="31"/>
        <v/>
      </c>
      <c r="T72" s="255" t="str">
        <f t="shared" si="32"/>
        <v/>
      </c>
      <c r="U72" s="256" t="str">
        <f>IF(Q72&lt;&gt;"",IF($CH72=1,IF(AND(T72&lt;&gt;1,S72=1,N72&lt;='Submission Template'!K$26),1,0),U71),"")</f>
        <v/>
      </c>
      <c r="V72" s="257" t="str">
        <f>IF('Submission Template'!$BC$34=1,$CC72,"")</f>
        <v/>
      </c>
      <c r="W72" s="258" t="str">
        <f t="shared" ref="W72:W103" si="34">IF($CY72&lt;&gt;"",MIN($N$24,MAX($CY72,$DB72)),"")</f>
        <v/>
      </c>
      <c r="X72" s="259" t="str">
        <f>IF('Submission Template'!$BC$34=1,IF(AND('Submission Template'!T66="yes",'Submission Template'!BV66&lt;&gt;""),IF(AND('Submission Template'!$P$15="yes",$V72&gt;1),ROUND(AVERAGE(CO$41:CO72),2),ROUND(AVERAGE(CO$40:CO72),2)),""),"")</f>
        <v/>
      </c>
      <c r="Y72" s="259" t="str">
        <f>IF('Submission Template'!$BC$34=1,IF($BK72&gt;1,IF(AND('Submission Template'!T66&lt;&gt;"no",'Submission Template'!BV66&lt;&gt;""), IF(AND('Submission Template'!$P$15="yes",$V72&gt;1), STDEV(CO$41:CO72),STDEV(CO$40:CO72)),""),""),"")</f>
        <v/>
      </c>
      <c r="Z72" s="259" t="str">
        <f>IF('Submission Template'!$BC$34=1,IF('Submission Template'!BV66&lt;&gt;"",AA71,""),"")</f>
        <v/>
      </c>
      <c r="AA72" s="259" t="str">
        <f>IF(AND('Submission Template'!$BC$34=1,'Submission Template'!$C66&lt;&gt;""),IF(OR($BK72=1,$BK72=0),0,IF('Submission Template'!$C66="initial",$AA71,IF('Submission Template'!T66="yes",MAX(($Z72+'Submission Template'!BV66-('Submission Template'!P$26+0.25*$Y72)),0),$AA71))),"")</f>
        <v/>
      </c>
      <c r="AB72" s="259" t="str">
        <f t="shared" si="6"/>
        <v/>
      </c>
      <c r="AC72" s="255" t="str">
        <f t="shared" si="7"/>
        <v/>
      </c>
      <c r="AD72" s="255" t="str">
        <f t="shared" si="8"/>
        <v/>
      </c>
      <c r="AE72" s="256" t="str">
        <f>IF(AA72&lt;&gt;"",IF($CI72=1,IF(AND(AD72&lt;&gt;1,AC72=1,X72&lt;='Submission Template'!P$26),1,0),AE71),"")</f>
        <v/>
      </c>
      <c r="AF72" s="257" t="str">
        <f>IF('Submission Template'!$BA$34=1,$CD72,"")</f>
        <v/>
      </c>
      <c r="AG72" s="258" t="str">
        <f t="shared" ref="AG72:AG103" si="35">IF($CZ72&lt;&gt;"",MIN($N$24,MAX($CZ72,$DB72)),"")</f>
        <v/>
      </c>
      <c r="AH72" s="260" t="str">
        <f>IF('Submission Template'!$BA$34=1,IF(AND('Submission Template'!Y66="yes",'Submission Template'!BW66&lt;&gt;""),IF(AND('Submission Template'!$P$15="yes",AF72&gt;1),ROUND(AVERAGE(CP$41:CP72),2),ROUND(AVERAGE(CP$40:CP72),2)),""),"")</f>
        <v/>
      </c>
      <c r="AI72" s="260" t="str">
        <f>IF('Submission Template'!$BA$34=1,IF($BL72&gt;1,IF(AND('Submission Template'!Y66&lt;&gt;"no",'Submission Template'!BW66&lt;&gt;""), IF(AND('Submission Template'!$P$15="yes",$AF72&gt;1), STDEV(CP$41:CP72),STDEV(CP$40:CP72)),""),""),"")</f>
        <v/>
      </c>
      <c r="AJ72" s="260" t="str">
        <f>IF('Submission Template'!$BA$34=1,IF('Submission Template'!BW66&lt;&gt;"",AK71,""),"")</f>
        <v/>
      </c>
      <c r="AK72" s="260" t="str">
        <f>IF(AND('Submission Template'!$BA$34=1,'Submission Template'!$C66&lt;&gt;""),IF(OR($BL72=1,$BL72=0),0,IF('Submission Template'!$C66="initial",$AK71,IF('Submission Template'!Y66="yes",MAX(($AJ72+'Submission Template'!BW66-('Submission Template'!U$26+0.25*$AI72)),0),$AK71))),"")</f>
        <v/>
      </c>
      <c r="AL72" s="260" t="str">
        <f t="shared" si="9"/>
        <v/>
      </c>
      <c r="AM72" s="255" t="str">
        <f t="shared" si="10"/>
        <v/>
      </c>
      <c r="AN72" s="255" t="str">
        <f t="shared" si="11"/>
        <v/>
      </c>
      <c r="AO72" s="256" t="str">
        <f>IF(AK72&lt;&gt;"",IF($CJ72=1,IF(AND(AN72&lt;&gt;1,AM72=1,AH72&lt;='Submission Template'!U$26),1,0),AO71),"")</f>
        <v/>
      </c>
      <c r="AP72" s="257" t="str">
        <f>IF('Submission Template'!$BB$34=1,$CE72,"")</f>
        <v/>
      </c>
      <c r="AQ72" s="258" t="str">
        <f t="shared" ref="AQ72:AQ103" si="36">IF($DA72&lt;&gt;"",MIN($N$24,MAX($DA72,$DB72)),"")</f>
        <v/>
      </c>
      <c r="AR72" s="261" t="str">
        <f>IF('Submission Template'!$BB$34=1,IF(AND('Submission Template'!AD66="yes",'Submission Template'!BX66&lt;&gt;""),ROUND(AVERAGE(CQ$40:CQ72),2),""),"")</f>
        <v/>
      </c>
      <c r="AS72" s="261" t="str">
        <f>IF('Submission Template'!$BB$34=1,IF($BM72&gt;1,IF(AND('Submission Template'!AD66&lt;&gt;"no",'Submission Template'!BX66&lt;&gt;""), IF(AND('Submission Template'!$P$15="yes",$AP72&gt;1), STDEV(CQ$41:CQ72),STDEV(CQ$40:CQ72)),""),""),"")</f>
        <v/>
      </c>
      <c r="AT72" s="261" t="str">
        <f>IF('Submission Template'!$BB$34=1,IF('Submission Template'!BX66&lt;&gt;"",AU71,""),"")</f>
        <v/>
      </c>
      <c r="AU72" s="261" t="str">
        <f>IF(AND('Submission Template'!$BB$34=1,'Submission Template'!$C66&lt;&gt;""),IF(OR($BM72=1,$BM72=0),0,IF('Submission Template'!$C66="initial",$AU71,IF('Submission Template'!AD66="yes",MAX(($AT72+'Submission Template'!BX66-('Submission Template'!Z$26+0.25*$AS72)),0),$AU71))),"")</f>
        <v/>
      </c>
      <c r="AV72" s="261" t="str">
        <f t="shared" si="12"/>
        <v/>
      </c>
      <c r="AW72" s="255" t="str">
        <f t="shared" si="13"/>
        <v/>
      </c>
      <c r="AX72" s="255" t="str">
        <f t="shared" si="14"/>
        <v/>
      </c>
      <c r="AY72" s="256" t="str">
        <f>IF(AU72&lt;&gt;"",IF($CK72=1,IF(AND(AX72&lt;&gt;1,AW72=1,AR72&lt;='Submission Template'!Z$26),1,0),AY71),"")</f>
        <v/>
      </c>
      <c r="AZ72" s="246"/>
      <c r="BA72" s="262" t="str">
        <f>IF(AND(OR('Submission Template'!BK66="yes",'Submission Template'!O66="yes"),'Submission Template'!AG66="yes"),"Test cannot be invalid AND included in CumSum",IF(OR(AND($Q72&gt;$R72,$N72&lt;&gt;""),AND($G72&gt;H72,$D72&lt;&gt;"")),"Warning:  CumSum statistic exceeds the Action Limit.",""))</f>
        <v/>
      </c>
      <c r="BB72" s="244"/>
      <c r="BC72" s="244"/>
      <c r="BD72" s="244"/>
      <c r="BE72" s="245"/>
      <c r="BF72" s="141"/>
      <c r="BG72" s="5"/>
      <c r="BH72" s="5"/>
      <c r="BI72" s="167" t="str">
        <f t="shared" si="21"/>
        <v/>
      </c>
      <c r="BJ72" s="211" t="str">
        <f t="shared" si="22"/>
        <v/>
      </c>
      <c r="BK72" s="167" t="str">
        <f t="shared" si="24"/>
        <v/>
      </c>
      <c r="BL72" s="211" t="str">
        <f t="shared" si="25"/>
        <v/>
      </c>
      <c r="BM72" s="168" t="str">
        <f t="shared" si="26"/>
        <v/>
      </c>
      <c r="BN72" s="20"/>
      <c r="BO72" s="307">
        <f>IF(AND('Submission Template'!BW66&lt;&gt;"",'Submission Template'!BX66&lt;&gt;"",'Submission Template'!V$26&lt;&gt;"",'Submission Template'!Y66&lt;&gt;"",'Submission Template'!AD66&lt;&gt;"",$BK$31="yes"),1,0)</f>
        <v>0</v>
      </c>
      <c r="BP72" s="193">
        <f>IF(AND('Submission Template'!BU66&lt;&gt;"",'Submission Template'!K$26&lt;&gt;"",'Submission Template'!O66&lt;&gt;""),1,0)</f>
        <v>0</v>
      </c>
      <c r="BQ72" s="193">
        <f>IF(AND('Submission Template'!BV66&lt;&gt;"",'Submission Template'!P$26&lt;&gt;"",'Submission Template'!T66&lt;&gt;""),1,0)</f>
        <v>0</v>
      </c>
      <c r="BR72" s="193">
        <f>IF(AND('Submission Template'!BW66&lt;&gt;"",'Submission Template'!U$26&lt;&gt;"",'Submission Template'!Y66&lt;&gt;""),1,0)</f>
        <v>0</v>
      </c>
      <c r="BS72" s="194">
        <f>IF(AND('Submission Template'!BX66&lt;&gt;"",'Submission Template'!Z$26&lt;&gt;"",'Submission Template'!AD66&lt;&gt;""),1,0)</f>
        <v>0</v>
      </c>
      <c r="BT72" s="22"/>
      <c r="BU72" s="199" t="str">
        <f t="shared" si="15"/>
        <v/>
      </c>
      <c r="BV72" s="192" t="str">
        <f t="shared" si="16"/>
        <v/>
      </c>
      <c r="BW72" s="192" t="str">
        <f t="shared" si="17"/>
        <v/>
      </c>
      <c r="BX72" s="193" t="str">
        <f t="shared" si="18"/>
        <v/>
      </c>
      <c r="BY72" s="194" t="str">
        <f t="shared" si="19"/>
        <v/>
      </c>
      <c r="BZ72" s="22"/>
      <c r="CA72" s="192" t="str">
        <f>IF(AND($BK$31="Yes",'Submission Template'!$C66&lt;&gt;""),IF(AND('Submission Template'!BW66&lt;&gt;"",'Submission Template'!BX66&lt;&gt;""),IF(AND('Submission Template'!Y66="yes",'Submission Template'!AD66="yes"),CA71+1,CA71),CA71),"")</f>
        <v/>
      </c>
      <c r="CB72" s="193" t="str">
        <f>IF('Submission Template'!$C66&lt;&gt;"",IF('Submission Template'!BU66&lt;&gt;"",IF('Submission Template'!O66="yes",CB71+1,CB71),CB71),"")</f>
        <v/>
      </c>
      <c r="CC72" s="193" t="str">
        <f>IF('Submission Template'!$C66&lt;&gt;"",IF('Submission Template'!BV66&lt;&gt;"",IF('Submission Template'!T66="yes",CC71+1,CC71),CC71),"")</f>
        <v/>
      </c>
      <c r="CD72" s="193" t="str">
        <f>IF('Submission Template'!$C66&lt;&gt;"",IF('Submission Template'!BW66&lt;&gt;"",IF('Submission Template'!Y66="yes",CD71+1,CD71),CD71),"")</f>
        <v/>
      </c>
      <c r="CE72" s="194" t="str">
        <f>IF('Submission Template'!$C66&lt;&gt;"",IF('Submission Template'!BX66&lt;&gt;"",IF('Submission Template'!AD66="yes",CE71+1,CE71),CE71),"")</f>
        <v/>
      </c>
      <c r="CF72" s="22"/>
      <c r="CG72" s="192" t="str">
        <f>IF(AND($BK$31="Yes",'Submission Template'!BW66&lt;&gt;"",'Submission Template'!BX66&lt;&gt;""),IF(AND('Submission Template'!Y66="yes",'Submission Template'!AD66="yes"),1,0),"")</f>
        <v/>
      </c>
      <c r="CH72" s="193" t="str">
        <f>IF('Submission Template'!BU66&lt;&gt;"",IF('Submission Template'!O66="yes",1,0),"")</f>
        <v/>
      </c>
      <c r="CI72" s="193" t="str">
        <f>IF('Submission Template'!BV66&lt;&gt;"",IF('Submission Template'!T66="yes",1,0),"")</f>
        <v/>
      </c>
      <c r="CJ72" s="193" t="str">
        <f>IF('Submission Template'!BW66&lt;&gt;"",IF('Submission Template'!Y66="yes",1,0),"")</f>
        <v/>
      </c>
      <c r="CK72" s="194" t="str">
        <f>IF('Submission Template'!BX66&lt;&gt;"",IF('Submission Template'!AD66="yes",1,0),"")</f>
        <v/>
      </c>
      <c r="CL72" s="22"/>
      <c r="CM72" s="192" t="str">
        <f>IF(AND($BK$31="Yes",'Submission Template'!Y66="yes",'Submission Template'!AD66="yes",'Submission Template'!BW66&lt;&gt;"",'Submission Template'!BX66&lt;&gt;""),'Submission Template'!BW66+'Submission Template'!BX66,"")</f>
        <v/>
      </c>
      <c r="CN72" s="193" t="str">
        <f>IF(AND('Submission Template'!O66="yes",'Submission Template'!BU66&lt;&gt;""),'Submission Template'!BU66,"")</f>
        <v/>
      </c>
      <c r="CO72" s="193" t="str">
        <f>IF(AND('Submission Template'!T66="yes",'Submission Template'!BV66&lt;&gt;""),'Submission Template'!BV66,"")</f>
        <v/>
      </c>
      <c r="CP72" s="193" t="str">
        <f>IF(AND('Submission Template'!Y66="yes",'Submission Template'!BW66&lt;&gt;""),'Submission Template'!BW66,"")</f>
        <v/>
      </c>
      <c r="CQ72" s="194" t="str">
        <f>IF(AND('Submission Template'!AD66="yes",'Submission Template'!BX66&lt;&gt;""),'Submission Template'!BX66,"")</f>
        <v/>
      </c>
      <c r="CR72" s="22"/>
      <c r="CS72" s="22"/>
      <c r="CT72" s="22"/>
      <c r="CU72" s="24"/>
      <c r="CV72" s="22"/>
      <c r="CW72" s="35" t="str">
        <f>IF('Submission Template'!$BA$36=1,IF(AND('Submission Template'!Y66="yes",'Submission Template'!AD66="yes",$BI72&gt;1,'Submission Template'!BW66&lt;&gt;"",'Submission Template'!BX66&lt;&gt;""),IF($D72&lt;&gt;'Submission Template'!V$29,ROUND((($BU72*$E72)/($D72-'Submission Template'!V$29))^2+1,1),31),""),"")</f>
        <v/>
      </c>
      <c r="CX72" s="35" t="str">
        <f>IF('Submission Template'!$BB$36=1,IF(AND('Submission Template'!O66="yes",$BJ72&gt;1,'Submission Template'!BU66&lt;&gt;""),IF($N72&lt;&gt;'Submission Template'!K$26,ROUND((($BV72*$O72)/($N72-'Submission Template'!K$26))^2+1,1),31),""),"")</f>
        <v/>
      </c>
      <c r="CY72" s="35" t="str">
        <f>IF('Submission Template'!$BC$34=1,IF(AND('Submission Template'!T66="yes",$BK72&gt;1,'Submission Template'!BV66&lt;&gt;""),IF($X72&lt;&gt;'Submission Template'!P$26,ROUND((($BW72*$Y72)/($X72-'Submission Template'!P$26))^2+1,1),31),""),"")</f>
        <v/>
      </c>
      <c r="CZ72" s="35" t="str">
        <f>IF('Submission Template'!$BA$34=1,IF(AND('Submission Template'!Y66="yes",$BL72&gt;1,'Submission Template'!BW66&lt;&gt;""),IF($AH72&lt;&gt;'Submission Template'!U$26,ROUND((($BX72*$AI72)/($AH72-'Submission Template'!U$26))^2+1,1),31),""),"")</f>
        <v/>
      </c>
      <c r="DA72" s="35" t="str">
        <f>IF('Submission Template'!$BB$34=1,IF(AND('Submission Template'!AD66="yes",$BM72&gt;1,'Submission Template'!BX66&lt;&gt;""),IF($AR72&lt;&gt;'Submission Template'!Z$26,ROUND((($BY72*$AS72)/($AR72-'Submission Template'!Z$26))^2+1,1),31),""),"")</f>
        <v/>
      </c>
      <c r="DB72" s="48">
        <f t="shared" si="20"/>
        <v>5</v>
      </c>
      <c r="DC72" s="5"/>
      <c r="DD72" s="5"/>
      <c r="DE72" s="5"/>
      <c r="DF72" s="175">
        <f>IF(AND('Submission Template'!C66="final",'Submission Template'!AG66="yes"),1,0)</f>
        <v>0</v>
      </c>
      <c r="DG72" s="175" t="str">
        <f>IF(AND('Submission Template'!$C66="final",'Submission Template'!$Y66="yes",'Submission Template'!$AD66="yes",'Submission Template'!$AG66&lt;&gt;"yes"),$D72,$DG71)</f>
        <v/>
      </c>
      <c r="DH72" s="175" t="str">
        <f>IF(AND('Submission Template'!$C66="final",'Submission Template'!$Y66="yes",'Submission Template'!$AD66="yes",'Submission Template'!$AG66&lt;&gt;"yes"),$C72,$DH71)</f>
        <v/>
      </c>
      <c r="DI72" s="175" t="str">
        <f>IF(AND('Submission Template'!$C66="final",'Submission Template'!$O66="yes",'Submission Template'!$AG66&lt;&gt;"yes"),$N72,$DI71)</f>
        <v/>
      </c>
      <c r="DJ72" s="175" t="str">
        <f>IF(AND('Submission Template'!$C66="final",'Submission Template'!$O66="yes",'Submission Template'!$AG66&lt;&gt;"yes"),$M72,$DJ71)</f>
        <v/>
      </c>
      <c r="DK72" s="167" t="str">
        <f>IF(AND('Submission Template'!$C66="final",'Submission Template'!$T66="yes",'Submission Template'!$AG66&lt;&gt;"yes"),$X72,$DK71)</f>
        <v/>
      </c>
      <c r="DL72" s="168" t="str">
        <f>IF(AND('Submission Template'!$C66="final",'Submission Template'!$T66="yes",'Submission Template'!$AG66&lt;&gt;"yes"),$W72,$DL71)</f>
        <v/>
      </c>
      <c r="DM72" s="167" t="str">
        <f>IF(AND('Submission Template'!$C66="final",'Submission Template'!$Y66="yes",'Submission Template'!$AG66&lt;&gt;"yes"),$AH72,$DM71)</f>
        <v/>
      </c>
      <c r="DN72" s="211" t="str">
        <f>IF(AND('Submission Template'!$C66="final",'Submission Template'!$Y66="yes",'Submission Template'!$AG66&lt;&gt;"yes"),$AG72,$DN71)</f>
        <v/>
      </c>
      <c r="DO72" s="220" t="str">
        <f>IF(AND('Submission Template'!$C66="final",'Submission Template'!$AD66="yes",'Submission Template'!$AG66&lt;&gt;"yes"),$AR72,$DO71)</f>
        <v/>
      </c>
      <c r="DP72" s="221" t="str">
        <f>IF(AND('Submission Template'!$C66="final",'Submission Template'!$AD66="yes",'Submission Template'!$AG66&lt;&gt;"yes"),$AQ72,$DP71)</f>
        <v/>
      </c>
      <c r="DZ72" s="5"/>
      <c r="EA72" s="5"/>
    </row>
    <row r="73" spans="1:131" ht="15" x14ac:dyDescent="0.25">
      <c r="A73" s="9"/>
      <c r="B73" s="251" t="str">
        <f>IF('Submission Template'!$BA$36=1,$CA73,"")</f>
        <v/>
      </c>
      <c r="C73" s="252" t="str">
        <f t="shared" si="33"/>
        <v/>
      </c>
      <c r="D73" s="253" t="str">
        <f>IF('Submission Template'!$BA$36=1,IF(AND('Submission Template'!Y67="yes",'Submission Template'!AD67="yes",'Submission Template'!BW67&lt;&gt;"",'Submission Template'!BX67&lt;&gt;""),IF(AND('Submission Template'!$P$15="yes",$B73&gt;1),ROUND(AVERAGE(CM$41:CM73),2),ROUND(AVERAGE(CM$40:CM73),2)),""),"")</f>
        <v/>
      </c>
      <c r="E73" s="264" t="str">
        <f>IF('Submission Template'!$BA$36=1,IF($BI73&gt;1,IF(AND('Submission Template'!Y67&lt;&gt;"no",'Submission Template'!AD67&lt;&gt;"no",'Submission Template'!BW67&lt;&gt;"",'Submission Template'!BX67&lt;&gt;""), IF(AND('Submission Template'!$P$15="yes",$B73&gt;1), STDEV(CM$41:CM73),STDEV(CM$40:CM73)),""),""),"")</f>
        <v/>
      </c>
      <c r="F73" s="253" t="str">
        <f>IF('Submission Template'!$BA$36=1,IF(AND('Submission Template'!BW67&lt;&gt;"",'Submission Template'!BX67&lt;&gt;""),G72,""),"")</f>
        <v/>
      </c>
      <c r="G73" s="253" t="str">
        <f>IF(AND('Submission Template'!$BA$36=1,'Submission Template'!$C67&lt;&gt;""),IF(OR($BI73=1,$BI73=0),0,IF('Submission Template'!$C67="initial",$G72,IF(AND('Submission Template'!Y67="yes",'Submission Template'!AD67="yes"),MAX(($F73+CM73-('Submission Template'!$V$26+0.25*$E73)),0),$G72))),"")</f>
        <v/>
      </c>
      <c r="H73" s="253" t="str">
        <f t="shared" si="27"/>
        <v/>
      </c>
      <c r="I73" s="255" t="str">
        <f t="shared" si="28"/>
        <v/>
      </c>
      <c r="J73" s="255" t="str">
        <f t="shared" si="29"/>
        <v/>
      </c>
      <c r="K73" s="256" t="str">
        <f>IF(G73&lt;&gt;"",IF($CG73=1,IF(AND(J73&lt;&gt;1,I73=1,D73&lt;='Submission Template'!$V$26),1,0),K72),"")</f>
        <v/>
      </c>
      <c r="L73" s="251" t="str">
        <f>IF('Submission Template'!$BB$36=1,$CB73,"")</f>
        <v/>
      </c>
      <c r="M73" s="252" t="str">
        <f t="shared" si="1"/>
        <v/>
      </c>
      <c r="N73" s="253" t="str">
        <f>IF('Submission Template'!$BB$36=1,IF(AND('Submission Template'!O67="yes",'Submission Template'!BU67&lt;&gt;""),IF(AND('Submission Template'!$P$15="yes",$L73&gt;1),ROUND(AVERAGE(CN$41:CN73),2),ROUND(AVERAGE(CN$40:CN73),2)),""),"")</f>
        <v/>
      </c>
      <c r="O73" s="253" t="str">
        <f>IF('Submission Template'!$BB$36=1,IF($BJ73&gt;1,IF(AND('Submission Template'!O67&lt;&gt;"no",'Submission Template'!BU67&lt;&gt;""),IF(AND('Submission Template'!$P$15="yes",$L73&gt;1),STDEV(CN$41:CN73),STDEV(CN$40:CN73)),""),""),"")</f>
        <v/>
      </c>
      <c r="P73" s="253" t="str">
        <f>IF('Submission Template'!$BB$36=1,IF('Submission Template'!BU67&lt;&gt;"",Q72,""),"")</f>
        <v/>
      </c>
      <c r="Q73" s="253" t="str">
        <f>IF(AND('Submission Template'!$BB$36=1,'Submission Template'!$C67&lt;&gt;""),IF(OR($BJ73=1,$BJ73=0),0,IF('Submission Template'!$C67="initial",$Q72,IF('Submission Template'!O67="yes",MAX(($P73+'Submission Template'!BU67-('Submission Template'!K$26+0.25*$O73)),0),$Q72))),"")</f>
        <v/>
      </c>
      <c r="R73" s="253" t="str">
        <f t="shared" si="30"/>
        <v/>
      </c>
      <c r="S73" s="255" t="str">
        <f t="shared" si="31"/>
        <v/>
      </c>
      <c r="T73" s="255" t="str">
        <f t="shared" si="32"/>
        <v/>
      </c>
      <c r="U73" s="256" t="str">
        <f>IF(Q73&lt;&gt;"",IF($CH73=1,IF(AND(T73&lt;&gt;1,S73=1,N73&lt;='Submission Template'!K$26),1,0),U72),"")</f>
        <v/>
      </c>
      <c r="V73" s="257" t="str">
        <f>IF('Submission Template'!$BC$34=1,$CC73,"")</f>
        <v/>
      </c>
      <c r="W73" s="258" t="str">
        <f t="shared" si="34"/>
        <v/>
      </c>
      <c r="X73" s="259" t="str">
        <f>IF('Submission Template'!$BC$34=1,IF(AND('Submission Template'!T67="yes",'Submission Template'!BV67&lt;&gt;""),IF(AND('Submission Template'!$P$15="yes",$V73&gt;1),ROUND(AVERAGE(CO$41:CO73),2),ROUND(AVERAGE(CO$40:CO73),2)),""),"")</f>
        <v/>
      </c>
      <c r="Y73" s="259" t="str">
        <f>IF('Submission Template'!$BC$34=1,IF($BK73&gt;1,IF(AND('Submission Template'!T67&lt;&gt;"no",'Submission Template'!BV67&lt;&gt;""), IF(AND('Submission Template'!$P$15="yes",$V73&gt;1), STDEV(CO$41:CO73),STDEV(CO$40:CO73)),""),""),"")</f>
        <v/>
      </c>
      <c r="Z73" s="259" t="str">
        <f>IF('Submission Template'!$BC$34=1,IF('Submission Template'!BV67&lt;&gt;"",AA72,""),"")</f>
        <v/>
      </c>
      <c r="AA73" s="259" t="str">
        <f>IF(AND('Submission Template'!$BC$34=1,'Submission Template'!$C67&lt;&gt;""),IF(OR($BK73=1,$BK73=0),0,IF('Submission Template'!$C67="initial",$AA72,IF('Submission Template'!T67="yes",MAX(($Z73+'Submission Template'!BV67-('Submission Template'!P$26+0.25*$Y73)),0),$AA72))),"")</f>
        <v/>
      </c>
      <c r="AB73" s="259" t="str">
        <f t="shared" si="6"/>
        <v/>
      </c>
      <c r="AC73" s="255" t="str">
        <f t="shared" si="7"/>
        <v/>
      </c>
      <c r="AD73" s="255" t="str">
        <f t="shared" si="8"/>
        <v/>
      </c>
      <c r="AE73" s="256" t="str">
        <f>IF(AA73&lt;&gt;"",IF($CI73=1,IF(AND(AD73&lt;&gt;1,AC73=1,X73&lt;='Submission Template'!P$26),1,0),AE72),"")</f>
        <v/>
      </c>
      <c r="AF73" s="257" t="str">
        <f>IF('Submission Template'!$BA$34=1,$CD73,"")</f>
        <v/>
      </c>
      <c r="AG73" s="258" t="str">
        <f t="shared" si="35"/>
        <v/>
      </c>
      <c r="AH73" s="260" t="str">
        <f>IF('Submission Template'!$BA$34=1,IF(AND('Submission Template'!Y67="yes",'Submission Template'!BW67&lt;&gt;""),IF(AND('Submission Template'!$P$15="yes",AF73&gt;1),ROUND(AVERAGE(CP$41:CP73),2),ROUND(AVERAGE(CP$40:CP73),2)),""),"")</f>
        <v/>
      </c>
      <c r="AI73" s="260" t="str">
        <f>IF('Submission Template'!$BA$34=1,IF($BL73&gt;1,IF(AND('Submission Template'!Y67&lt;&gt;"no",'Submission Template'!BW67&lt;&gt;""), IF(AND('Submission Template'!$P$15="yes",$AF73&gt;1), STDEV(CP$41:CP73),STDEV(CP$40:CP73)),""),""),"")</f>
        <v/>
      </c>
      <c r="AJ73" s="260" t="str">
        <f>IF('Submission Template'!$BA$34=1,IF('Submission Template'!BW67&lt;&gt;"",AK72,""),"")</f>
        <v/>
      </c>
      <c r="AK73" s="260" t="str">
        <f>IF(AND('Submission Template'!$BA$34=1,'Submission Template'!$C67&lt;&gt;""),IF(OR($BL73=1,$BL73=0),0,IF('Submission Template'!$C67="initial",$AK72,IF('Submission Template'!Y67="yes",MAX(($AJ73+'Submission Template'!BW67-('Submission Template'!U$26+0.25*$AI73)),0),$AK72))),"")</f>
        <v/>
      </c>
      <c r="AL73" s="260" t="str">
        <f t="shared" si="9"/>
        <v/>
      </c>
      <c r="AM73" s="255" t="str">
        <f t="shared" si="10"/>
        <v/>
      </c>
      <c r="AN73" s="255" t="str">
        <f t="shared" si="11"/>
        <v/>
      </c>
      <c r="AO73" s="256" t="str">
        <f>IF(AK73&lt;&gt;"",IF($CJ73=1,IF(AND(AN73&lt;&gt;1,AM73=1,AH73&lt;='Submission Template'!U$26),1,0),AO72),"")</f>
        <v/>
      </c>
      <c r="AP73" s="257" t="str">
        <f>IF('Submission Template'!$BB$34=1,$CE73,"")</f>
        <v/>
      </c>
      <c r="AQ73" s="258" t="str">
        <f t="shared" si="36"/>
        <v/>
      </c>
      <c r="AR73" s="261" t="str">
        <f>IF('Submission Template'!$BB$34=1,IF(AND('Submission Template'!AD67="yes",'Submission Template'!BX67&lt;&gt;""),ROUND(AVERAGE(CQ$40:CQ73),2),""),"")</f>
        <v/>
      </c>
      <c r="AS73" s="261" t="str">
        <f>IF('Submission Template'!$BB$34=1,IF($BM73&gt;1,IF(AND('Submission Template'!AD67&lt;&gt;"no",'Submission Template'!BX67&lt;&gt;""), IF(AND('Submission Template'!$P$15="yes",$AP73&gt;1), STDEV(CQ$41:CQ73),STDEV(CQ$40:CQ73)),""),""),"")</f>
        <v/>
      </c>
      <c r="AT73" s="261" t="str">
        <f>IF('Submission Template'!$BB$34=1,IF('Submission Template'!BX67&lt;&gt;"",AU72,""),"")</f>
        <v/>
      </c>
      <c r="AU73" s="261" t="str">
        <f>IF(AND('Submission Template'!$BB$34=1,'Submission Template'!$C67&lt;&gt;""),IF(OR($BM73=1,$BM73=0),0,IF('Submission Template'!$C67="initial",$AU72,IF('Submission Template'!AD67="yes",MAX(($AT73+'Submission Template'!BX67-('Submission Template'!Z$26+0.25*$AS73)),0),$AU72))),"")</f>
        <v/>
      </c>
      <c r="AV73" s="261" t="str">
        <f t="shared" si="12"/>
        <v/>
      </c>
      <c r="AW73" s="255" t="str">
        <f t="shared" si="13"/>
        <v/>
      </c>
      <c r="AX73" s="255" t="str">
        <f t="shared" si="14"/>
        <v/>
      </c>
      <c r="AY73" s="256" t="str">
        <f>IF(AU73&lt;&gt;"",IF($CK73=1,IF(AND(AX73&lt;&gt;1,AW73=1,AR73&lt;='Submission Template'!Z$26),1,0),AY72),"")</f>
        <v/>
      </c>
      <c r="AZ73" s="246"/>
      <c r="BA73" s="262" t="str">
        <f>IF(AND(OR('Submission Template'!BK67="yes",'Submission Template'!O67="yes"),'Submission Template'!AG67="yes"),"Test cannot be invalid AND included in CumSum",IF(OR(AND($Q73&gt;$R73,$N73&lt;&gt;""),AND($G73&gt;H73,$D73&lt;&gt;"")),"Warning:  CumSum statistic exceeds the Action Limit.",""))</f>
        <v/>
      </c>
      <c r="BB73" s="244"/>
      <c r="BC73" s="244"/>
      <c r="BD73" s="244"/>
      <c r="BE73" s="245"/>
      <c r="BF73" s="141"/>
      <c r="BG73" s="5"/>
      <c r="BH73" s="5"/>
      <c r="BI73" s="167" t="str">
        <f t="shared" si="21"/>
        <v/>
      </c>
      <c r="BJ73" s="211" t="str">
        <f t="shared" si="22"/>
        <v/>
      </c>
      <c r="BK73" s="167" t="str">
        <f t="shared" si="24"/>
        <v/>
      </c>
      <c r="BL73" s="211" t="str">
        <f t="shared" si="25"/>
        <v/>
      </c>
      <c r="BM73" s="168" t="str">
        <f t="shared" si="26"/>
        <v/>
      </c>
      <c r="BN73" s="20"/>
      <c r="BO73" s="307">
        <f>IF(AND('Submission Template'!BW67&lt;&gt;"",'Submission Template'!BX67&lt;&gt;"",'Submission Template'!V$26&lt;&gt;"",'Submission Template'!Y67&lt;&gt;"",'Submission Template'!AD67&lt;&gt;"",$BK$31="yes"),1,0)</f>
        <v>0</v>
      </c>
      <c r="BP73" s="193">
        <f>IF(AND('Submission Template'!BU67&lt;&gt;"",'Submission Template'!K$26&lt;&gt;"",'Submission Template'!O67&lt;&gt;""),1,0)</f>
        <v>0</v>
      </c>
      <c r="BQ73" s="193">
        <f>IF(AND('Submission Template'!BV67&lt;&gt;"",'Submission Template'!P$26&lt;&gt;"",'Submission Template'!T67&lt;&gt;""),1,0)</f>
        <v>0</v>
      </c>
      <c r="BR73" s="193">
        <f>IF(AND('Submission Template'!BW67&lt;&gt;"",'Submission Template'!U$26&lt;&gt;"",'Submission Template'!Y67&lt;&gt;""),1,0)</f>
        <v>0</v>
      </c>
      <c r="BS73" s="194">
        <f>IF(AND('Submission Template'!BX67&lt;&gt;"",'Submission Template'!Z$26&lt;&gt;"",'Submission Template'!AD67&lt;&gt;""),1,0)</f>
        <v>0</v>
      </c>
      <c r="BT73" s="22"/>
      <c r="BU73" s="199" t="str">
        <f t="shared" ref="BU73:BU104" si="37">IF(AND(BI73&lt;&gt;0,BI73&lt;&gt;""),VLOOKUP(BI73,$CT$41:$CU$88,2),"")</f>
        <v/>
      </c>
      <c r="BV73" s="192" t="str">
        <f t="shared" ref="BV73:BV104" si="38">IF(AND(BJ73&lt;&gt;0,BJ73&lt;&gt;""),VLOOKUP(BJ73,$CT$41:$CU$88,2),"")</f>
        <v/>
      </c>
      <c r="BW73" s="192" t="str">
        <f t="shared" si="17"/>
        <v/>
      </c>
      <c r="BX73" s="193" t="str">
        <f t="shared" si="18"/>
        <v/>
      </c>
      <c r="BY73" s="194" t="str">
        <f t="shared" si="19"/>
        <v/>
      </c>
      <c r="BZ73" s="22"/>
      <c r="CA73" s="192" t="str">
        <f>IF(AND($BK$31="Yes",'Submission Template'!$C67&lt;&gt;""),IF(AND('Submission Template'!BW67&lt;&gt;"",'Submission Template'!BX67&lt;&gt;""),IF(AND('Submission Template'!Y67="yes",'Submission Template'!AD67="yes"),CA72+1,CA72),CA72),"")</f>
        <v/>
      </c>
      <c r="CB73" s="193" t="str">
        <f>IF('Submission Template'!$C67&lt;&gt;"",IF('Submission Template'!BU67&lt;&gt;"",IF('Submission Template'!O67="yes",CB72+1,CB72),CB72),"")</f>
        <v/>
      </c>
      <c r="CC73" s="193" t="str">
        <f>IF('Submission Template'!$C67&lt;&gt;"",IF('Submission Template'!BV67&lt;&gt;"",IF('Submission Template'!T67="yes",CC72+1,CC72),CC72),"")</f>
        <v/>
      </c>
      <c r="CD73" s="193" t="str">
        <f>IF('Submission Template'!$C67&lt;&gt;"",IF('Submission Template'!BW67&lt;&gt;"",IF('Submission Template'!Y67="yes",CD72+1,CD72),CD72),"")</f>
        <v/>
      </c>
      <c r="CE73" s="194" t="str">
        <f>IF('Submission Template'!$C67&lt;&gt;"",IF('Submission Template'!BX67&lt;&gt;"",IF('Submission Template'!AD67="yes",CE72+1,CE72),CE72),"")</f>
        <v/>
      </c>
      <c r="CF73" s="22"/>
      <c r="CG73" s="192" t="str">
        <f>IF(AND($BK$31="Yes",'Submission Template'!BW67&lt;&gt;"",'Submission Template'!BX67&lt;&gt;""),IF(AND('Submission Template'!Y67="yes",'Submission Template'!AD67="yes"),1,0),"")</f>
        <v/>
      </c>
      <c r="CH73" s="193" t="str">
        <f>IF('Submission Template'!BU67&lt;&gt;"",IF('Submission Template'!O67="yes",1,0),"")</f>
        <v/>
      </c>
      <c r="CI73" s="193" t="str">
        <f>IF('Submission Template'!BV67&lt;&gt;"",IF('Submission Template'!T67="yes",1,0),"")</f>
        <v/>
      </c>
      <c r="CJ73" s="193" t="str">
        <f>IF('Submission Template'!BW67&lt;&gt;"",IF('Submission Template'!Y67="yes",1,0),"")</f>
        <v/>
      </c>
      <c r="CK73" s="194" t="str">
        <f>IF('Submission Template'!BX67&lt;&gt;"",IF('Submission Template'!AD67="yes",1,0),"")</f>
        <v/>
      </c>
      <c r="CL73" s="22"/>
      <c r="CM73" s="192" t="str">
        <f>IF(AND($BK$31="Yes",'Submission Template'!Y67="yes",'Submission Template'!AD67="yes",'Submission Template'!BW67&lt;&gt;"",'Submission Template'!BX67&lt;&gt;""),'Submission Template'!BW67+'Submission Template'!BX67,"")</f>
        <v/>
      </c>
      <c r="CN73" s="193" t="str">
        <f>IF(AND('Submission Template'!O67="yes",'Submission Template'!BU67&lt;&gt;""),'Submission Template'!BU67,"")</f>
        <v/>
      </c>
      <c r="CO73" s="193" t="str">
        <f>IF(AND('Submission Template'!T67="yes",'Submission Template'!BV67&lt;&gt;""),'Submission Template'!BV67,"")</f>
        <v/>
      </c>
      <c r="CP73" s="193" t="str">
        <f>IF(AND('Submission Template'!Y67="yes",'Submission Template'!BW67&lt;&gt;""),'Submission Template'!BW67,"")</f>
        <v/>
      </c>
      <c r="CQ73" s="194" t="str">
        <f>IF(AND('Submission Template'!AD67="yes",'Submission Template'!BX67&lt;&gt;""),'Submission Template'!BX67,"")</f>
        <v/>
      </c>
      <c r="CR73" s="22"/>
      <c r="CS73" s="22"/>
      <c r="CT73" s="22"/>
      <c r="CU73" s="24"/>
      <c r="CV73" s="22"/>
      <c r="CW73" s="35" t="str">
        <f>IF('Submission Template'!$BA$36=1,IF(AND('Submission Template'!Y67="yes",'Submission Template'!AD67="yes",$BI73&gt;1,'Submission Template'!BW67&lt;&gt;"",'Submission Template'!BX67&lt;&gt;""),IF($D73&lt;&gt;'Submission Template'!V$29,ROUND((($BU73*$E73)/($D73-'Submission Template'!V$29))^2+1,1),31),""),"")</f>
        <v/>
      </c>
      <c r="CX73" s="35" t="str">
        <f>IF('Submission Template'!$BB$36=1,IF(AND('Submission Template'!O67="yes",$BJ73&gt;1,'Submission Template'!BU67&lt;&gt;""),IF($N73&lt;&gt;'Submission Template'!K$26,ROUND((($BV73*$O73)/($N73-'Submission Template'!K$26))^2+1,1),31),""),"")</f>
        <v/>
      </c>
      <c r="CY73" s="35" t="str">
        <f>IF('Submission Template'!$BC$34=1,IF(AND('Submission Template'!T67="yes",$BK73&gt;1,'Submission Template'!BV67&lt;&gt;""),IF($X73&lt;&gt;'Submission Template'!P$26,ROUND((($BW73*$Y73)/($X73-'Submission Template'!P$26))^2+1,1),31),""),"")</f>
        <v/>
      </c>
      <c r="CZ73" s="35" t="str">
        <f>IF('Submission Template'!$BA$34=1,IF(AND('Submission Template'!Y67="yes",$BL73&gt;1,'Submission Template'!BW67&lt;&gt;""),IF($AH73&lt;&gt;'Submission Template'!U$26,ROUND((($BX73*$AI73)/($AH73-'Submission Template'!U$26))^2+1,1),31),""),"")</f>
        <v/>
      </c>
      <c r="DA73" s="35" t="str">
        <f>IF('Submission Template'!$BB$34=1,IF(AND('Submission Template'!AD67="yes",$BM73&gt;1,'Submission Template'!BX67&lt;&gt;""),IF($AR73&lt;&gt;'Submission Template'!Z$26,ROUND((($BY73*$AS73)/($AR73-'Submission Template'!Z$26))^2+1,1),31),""),"")</f>
        <v/>
      </c>
      <c r="DB73" s="48">
        <f t="shared" si="20"/>
        <v>5</v>
      </c>
      <c r="DC73" s="5"/>
      <c r="DD73" s="5"/>
      <c r="DE73" s="5"/>
      <c r="DF73" s="175">
        <f>IF(AND('Submission Template'!C67="final",'Submission Template'!AG67="yes"),1,0)</f>
        <v>0</v>
      </c>
      <c r="DG73" s="175" t="str">
        <f>IF(AND('Submission Template'!$C67="final",'Submission Template'!$Y67="yes",'Submission Template'!$AD67="yes",'Submission Template'!$AG67&lt;&gt;"yes"),$D73,$DG72)</f>
        <v/>
      </c>
      <c r="DH73" s="175" t="str">
        <f>IF(AND('Submission Template'!$C67="final",'Submission Template'!$Y67="yes",'Submission Template'!$AD67="yes",'Submission Template'!$AG67&lt;&gt;"yes"),$C73,$DH72)</f>
        <v/>
      </c>
      <c r="DI73" s="175" t="str">
        <f>IF(AND('Submission Template'!$C67="final",'Submission Template'!$O67="yes",'Submission Template'!$AG67&lt;&gt;"yes"),$N73,$DI72)</f>
        <v/>
      </c>
      <c r="DJ73" s="175" t="str">
        <f>IF(AND('Submission Template'!$C67="final",'Submission Template'!$O67="yes",'Submission Template'!$AG67&lt;&gt;"yes"),$M73,$DJ72)</f>
        <v/>
      </c>
      <c r="DK73" s="167" t="str">
        <f>IF(AND('Submission Template'!$C67="final",'Submission Template'!$T67="yes",'Submission Template'!$AG67&lt;&gt;"yes"),$X73,$DK72)</f>
        <v/>
      </c>
      <c r="DL73" s="168" t="str">
        <f>IF(AND('Submission Template'!$C67="final",'Submission Template'!$T67="yes",'Submission Template'!$AG67&lt;&gt;"yes"),$W73,$DL72)</f>
        <v/>
      </c>
      <c r="DM73" s="167" t="str">
        <f>IF(AND('Submission Template'!$C67="final",'Submission Template'!$Y67="yes",'Submission Template'!$AG67&lt;&gt;"yes"),$AH73,$DM72)</f>
        <v/>
      </c>
      <c r="DN73" s="211" t="str">
        <f>IF(AND('Submission Template'!$C67="final",'Submission Template'!$Y67="yes",'Submission Template'!$AG67&lt;&gt;"yes"),$AG73,$DN72)</f>
        <v/>
      </c>
      <c r="DO73" s="220" t="str">
        <f>IF(AND('Submission Template'!$C67="final",'Submission Template'!$AD67="yes",'Submission Template'!$AG67&lt;&gt;"yes"),$AR73,$DO72)</f>
        <v/>
      </c>
      <c r="DP73" s="221" t="str">
        <f>IF(AND('Submission Template'!$C67="final",'Submission Template'!$AD67="yes",'Submission Template'!$AG67&lt;&gt;"yes"),$AQ73,$DP72)</f>
        <v/>
      </c>
      <c r="DZ73" s="5"/>
      <c r="EA73" s="5"/>
    </row>
    <row r="74" spans="1:131" ht="15" x14ac:dyDescent="0.25">
      <c r="A74" s="9"/>
      <c r="B74" s="251" t="str">
        <f>IF('Submission Template'!$BA$36=1,$CA74,"")</f>
        <v/>
      </c>
      <c r="C74" s="252" t="str">
        <f t="shared" si="33"/>
        <v/>
      </c>
      <c r="D74" s="253" t="str">
        <f>IF('Submission Template'!$BA$36=1,IF(AND('Submission Template'!Y68="yes",'Submission Template'!AD68="yes",'Submission Template'!BW68&lt;&gt;"",'Submission Template'!BX68&lt;&gt;""),IF(AND('Submission Template'!$P$15="yes",$B74&gt;1),ROUND(AVERAGE(CM$41:CM74),2),ROUND(AVERAGE(CM$40:CM74),2)),""),"")</f>
        <v/>
      </c>
      <c r="E74" s="264" t="str">
        <f>IF('Submission Template'!$BA$36=1,IF($BI74&gt;1,IF(AND('Submission Template'!Y68&lt;&gt;"no",'Submission Template'!AD68&lt;&gt;"no",'Submission Template'!BW68&lt;&gt;"",'Submission Template'!BX68&lt;&gt;""), IF(AND('Submission Template'!$P$15="yes",$B74&gt;1), STDEV(CM$41:CM74),STDEV(CM$40:CM74)),""),""),"")</f>
        <v/>
      </c>
      <c r="F74" s="253" t="str">
        <f>IF('Submission Template'!$BA$36=1,IF(AND('Submission Template'!BW68&lt;&gt;"",'Submission Template'!BX68&lt;&gt;""),G73,""),"")</f>
        <v/>
      </c>
      <c r="G74" s="253" t="str">
        <f>IF(AND('Submission Template'!$BA$36=1,'Submission Template'!$C68&lt;&gt;""),IF(OR($BI74=1,$BI74=0),0,IF('Submission Template'!$C68="initial",$G73,IF(AND('Submission Template'!Y68="yes",'Submission Template'!AD68="yes"),MAX(($F74+CM74-('Submission Template'!$V$26+0.25*$E74)),0),$G73))),"")</f>
        <v/>
      </c>
      <c r="H74" s="253" t="str">
        <f t="shared" si="27"/>
        <v/>
      </c>
      <c r="I74" s="255" t="str">
        <f t="shared" si="28"/>
        <v/>
      </c>
      <c r="J74" s="255" t="str">
        <f t="shared" si="29"/>
        <v/>
      </c>
      <c r="K74" s="256" t="str">
        <f>IF(G74&lt;&gt;"",IF($CG74=1,IF(AND(J74&lt;&gt;1,I74=1,D74&lt;='Submission Template'!$V$26),1,0),K73),"")</f>
        <v/>
      </c>
      <c r="L74" s="251" t="str">
        <f>IF('Submission Template'!$BB$36=1,$CB74,"")</f>
        <v/>
      </c>
      <c r="M74" s="252" t="str">
        <f t="shared" si="1"/>
        <v/>
      </c>
      <c r="N74" s="253" t="str">
        <f>IF('Submission Template'!$BB$36=1,IF(AND('Submission Template'!O68="yes",'Submission Template'!BU68&lt;&gt;""),IF(AND('Submission Template'!$P$15="yes",$L74&gt;1),ROUND(AVERAGE(CN$41:CN74),2),ROUND(AVERAGE(CN$40:CN74),2)),""),"")</f>
        <v/>
      </c>
      <c r="O74" s="253" t="str">
        <f>IF('Submission Template'!$BB$36=1,IF($BJ74&gt;1,IF(AND('Submission Template'!O68&lt;&gt;"no",'Submission Template'!BU68&lt;&gt;""),IF(AND('Submission Template'!$P$15="yes",$L74&gt;1),STDEV(CN$41:CN74),STDEV(CN$40:CN74)),""),""),"")</f>
        <v/>
      </c>
      <c r="P74" s="253" t="str">
        <f>IF('Submission Template'!$BB$36=1,IF('Submission Template'!BU68&lt;&gt;"",Q73,""),"")</f>
        <v/>
      </c>
      <c r="Q74" s="253" t="str">
        <f>IF(AND('Submission Template'!$BB$36=1,'Submission Template'!$C68&lt;&gt;""),IF(OR($BJ74=1,$BJ74=0),0,IF('Submission Template'!$C68="initial",$Q73,IF('Submission Template'!O68="yes",MAX(($P74+'Submission Template'!BU68-('Submission Template'!K$26+0.25*$O74)),0),$Q73))),"")</f>
        <v/>
      </c>
      <c r="R74" s="253" t="str">
        <f t="shared" si="30"/>
        <v/>
      </c>
      <c r="S74" s="255" t="str">
        <f t="shared" si="31"/>
        <v/>
      </c>
      <c r="T74" s="255" t="str">
        <f t="shared" si="32"/>
        <v/>
      </c>
      <c r="U74" s="256" t="str">
        <f>IF(Q74&lt;&gt;"",IF($CH74=1,IF(AND(T74&lt;&gt;1,S74=1,N74&lt;='Submission Template'!K$26),1,0),U73),"")</f>
        <v/>
      </c>
      <c r="V74" s="257" t="str">
        <f>IF('Submission Template'!$BC$34=1,$CC74,"")</f>
        <v/>
      </c>
      <c r="W74" s="258" t="str">
        <f t="shared" si="34"/>
        <v/>
      </c>
      <c r="X74" s="259" t="str">
        <f>IF('Submission Template'!$BC$34=1,IF(AND('Submission Template'!T68="yes",'Submission Template'!BV68&lt;&gt;""),IF(AND('Submission Template'!$P$15="yes",$V74&gt;1),ROUND(AVERAGE(CO$41:CO74),2),ROUND(AVERAGE(CO$40:CO74),2)),""),"")</f>
        <v/>
      </c>
      <c r="Y74" s="259" t="str">
        <f>IF('Submission Template'!$BC$34=1,IF($BK74&gt;1,IF(AND('Submission Template'!T68&lt;&gt;"no",'Submission Template'!BV68&lt;&gt;""), IF(AND('Submission Template'!$P$15="yes",$V74&gt;1), STDEV(CO$41:CO74),STDEV(CO$40:CO74)),""),""),"")</f>
        <v/>
      </c>
      <c r="Z74" s="259" t="str">
        <f>IF('Submission Template'!$BC$34=1,IF('Submission Template'!BV68&lt;&gt;"",AA73,""),"")</f>
        <v/>
      </c>
      <c r="AA74" s="259" t="str">
        <f>IF(AND('Submission Template'!$BC$34=1,'Submission Template'!$C68&lt;&gt;""),IF(OR($BK74=1,$BK74=0),0,IF('Submission Template'!$C68="initial",$AA73,IF('Submission Template'!T68="yes",MAX(($Z74+'Submission Template'!BV68-('Submission Template'!P$26+0.25*$Y74)),0),$AA73))),"")</f>
        <v/>
      </c>
      <c r="AB74" s="259" t="str">
        <f t="shared" si="6"/>
        <v/>
      </c>
      <c r="AC74" s="255" t="str">
        <f t="shared" si="7"/>
        <v/>
      </c>
      <c r="AD74" s="255" t="str">
        <f t="shared" si="8"/>
        <v/>
      </c>
      <c r="AE74" s="256" t="str">
        <f>IF(AA74&lt;&gt;"",IF($CI74=1,IF(AND(AD74&lt;&gt;1,AC74=1,X74&lt;='Submission Template'!P$26),1,0),AE73),"")</f>
        <v/>
      </c>
      <c r="AF74" s="257" t="str">
        <f>IF('Submission Template'!$BA$34=1,$CD74,"")</f>
        <v/>
      </c>
      <c r="AG74" s="258" t="str">
        <f t="shared" si="35"/>
        <v/>
      </c>
      <c r="AH74" s="260" t="str">
        <f>IF('Submission Template'!$BA$34=1,IF(AND('Submission Template'!Y68="yes",'Submission Template'!BW68&lt;&gt;""),IF(AND('Submission Template'!$P$15="yes",AF74&gt;1),ROUND(AVERAGE(CP$41:CP74),2),ROUND(AVERAGE(CP$40:CP74),2)),""),"")</f>
        <v/>
      </c>
      <c r="AI74" s="260" t="str">
        <f>IF('Submission Template'!$BA$34=1,IF($BL74&gt;1,IF(AND('Submission Template'!Y68&lt;&gt;"no",'Submission Template'!BW68&lt;&gt;""), IF(AND('Submission Template'!$P$15="yes",$AF74&gt;1), STDEV(CP$41:CP74),STDEV(CP$40:CP74)),""),""),"")</f>
        <v/>
      </c>
      <c r="AJ74" s="260" t="str">
        <f>IF('Submission Template'!$BA$34=1,IF('Submission Template'!BW68&lt;&gt;"",AK73,""),"")</f>
        <v/>
      </c>
      <c r="AK74" s="260" t="str">
        <f>IF(AND('Submission Template'!$BA$34=1,'Submission Template'!$C68&lt;&gt;""),IF(OR($BL74=1,$BL74=0),0,IF('Submission Template'!$C68="initial",$AK73,IF('Submission Template'!Y68="yes",MAX(($AJ74+'Submission Template'!BW68-('Submission Template'!U$26+0.25*$AI74)),0),$AK73))),"")</f>
        <v/>
      </c>
      <c r="AL74" s="260" t="str">
        <f t="shared" si="9"/>
        <v/>
      </c>
      <c r="AM74" s="255" t="str">
        <f t="shared" si="10"/>
        <v/>
      </c>
      <c r="AN74" s="255" t="str">
        <f t="shared" si="11"/>
        <v/>
      </c>
      <c r="AO74" s="256" t="str">
        <f>IF(AK74&lt;&gt;"",IF($CJ74=1,IF(AND(AN74&lt;&gt;1,AM74=1,AH74&lt;='Submission Template'!U$26),1,0),AO73),"")</f>
        <v/>
      </c>
      <c r="AP74" s="257" t="str">
        <f>IF('Submission Template'!$BB$34=1,$CE74,"")</f>
        <v/>
      </c>
      <c r="AQ74" s="258" t="str">
        <f t="shared" si="36"/>
        <v/>
      </c>
      <c r="AR74" s="261" t="str">
        <f>IF('Submission Template'!$BB$34=1,IF(AND('Submission Template'!AD68="yes",'Submission Template'!BX68&lt;&gt;""),ROUND(AVERAGE(CQ$40:CQ74),2),""),"")</f>
        <v/>
      </c>
      <c r="AS74" s="261" t="str">
        <f>IF('Submission Template'!$BB$34=1,IF($BM74&gt;1,IF(AND('Submission Template'!AD68&lt;&gt;"no",'Submission Template'!BX68&lt;&gt;""), IF(AND('Submission Template'!$P$15="yes",$AP74&gt;1), STDEV(CQ$41:CQ74),STDEV(CQ$40:CQ74)),""),""),"")</f>
        <v/>
      </c>
      <c r="AT74" s="261" t="str">
        <f>IF('Submission Template'!$BB$34=1,IF('Submission Template'!BX68&lt;&gt;"",AU73,""),"")</f>
        <v/>
      </c>
      <c r="AU74" s="261" t="str">
        <f>IF(AND('Submission Template'!$BB$34=1,'Submission Template'!$C68&lt;&gt;""),IF(OR($BM74=1,$BM74=0),0,IF('Submission Template'!$C68="initial",$AU73,IF('Submission Template'!AD68="yes",MAX(($AT74+'Submission Template'!BX68-('Submission Template'!Z$26+0.25*$AS74)),0),$AU73))),"")</f>
        <v/>
      </c>
      <c r="AV74" s="261" t="str">
        <f t="shared" si="12"/>
        <v/>
      </c>
      <c r="AW74" s="255" t="str">
        <f t="shared" si="13"/>
        <v/>
      </c>
      <c r="AX74" s="255" t="str">
        <f t="shared" si="14"/>
        <v/>
      </c>
      <c r="AY74" s="256" t="str">
        <f>IF(AU74&lt;&gt;"",IF($CK74=1,IF(AND(AX74&lt;&gt;1,AW74=1,AR74&lt;='Submission Template'!Z$26),1,0),AY73),"")</f>
        <v/>
      </c>
      <c r="AZ74" s="246"/>
      <c r="BA74" s="262" t="str">
        <f>IF(AND(OR('Submission Template'!BK68="yes",'Submission Template'!O68="yes"),'Submission Template'!AG68="yes"),"Test cannot be invalid AND included in CumSum",IF(OR(AND($Q74&gt;$R74,$N74&lt;&gt;""),AND($G74&gt;H74,$D74&lt;&gt;"")),"Warning:  CumSum statistic exceeds the Action Limit.",""))</f>
        <v/>
      </c>
      <c r="BB74" s="244"/>
      <c r="BC74" s="244"/>
      <c r="BD74" s="244"/>
      <c r="BE74" s="245"/>
      <c r="BF74" s="141"/>
      <c r="BG74" s="5"/>
      <c r="BH74" s="5"/>
      <c r="BI74" s="167" t="str">
        <f t="shared" ref="BI74:BI105" si="39">IF(AND($BR$24=1,CA75=2),2,CA74)</f>
        <v/>
      </c>
      <c r="BJ74" s="211" t="str">
        <f t="shared" ref="BJ74:BJ105" si="40">IF(AND($BR$24=1,CB75=2),2,CB74)</f>
        <v/>
      </c>
      <c r="BK74" s="167" t="str">
        <f t="shared" si="24"/>
        <v/>
      </c>
      <c r="BL74" s="211" t="str">
        <f t="shared" si="25"/>
        <v/>
      </c>
      <c r="BM74" s="168" t="str">
        <f t="shared" si="26"/>
        <v/>
      </c>
      <c r="BN74" s="20"/>
      <c r="BO74" s="307">
        <f>IF(AND('Submission Template'!BW68&lt;&gt;"",'Submission Template'!BX68&lt;&gt;"",'Submission Template'!V$26&lt;&gt;"",'Submission Template'!Y68&lt;&gt;"",'Submission Template'!AD68&lt;&gt;"",$BK$31="yes"),1,0)</f>
        <v>0</v>
      </c>
      <c r="BP74" s="193">
        <f>IF(AND('Submission Template'!BU68&lt;&gt;"",'Submission Template'!K$26&lt;&gt;"",'Submission Template'!O68&lt;&gt;""),1,0)</f>
        <v>0</v>
      </c>
      <c r="BQ74" s="193">
        <f>IF(AND('Submission Template'!BV68&lt;&gt;"",'Submission Template'!P$26&lt;&gt;"",'Submission Template'!T68&lt;&gt;""),1,0)</f>
        <v>0</v>
      </c>
      <c r="BR74" s="193">
        <f>IF(AND('Submission Template'!BW68&lt;&gt;"",'Submission Template'!U$26&lt;&gt;"",'Submission Template'!Y68&lt;&gt;""),1,0)</f>
        <v>0</v>
      </c>
      <c r="BS74" s="194">
        <f>IF(AND('Submission Template'!BX68&lt;&gt;"",'Submission Template'!Z$26&lt;&gt;"",'Submission Template'!AD68&lt;&gt;""),1,0)</f>
        <v>0</v>
      </c>
      <c r="BT74" s="22"/>
      <c r="BU74" s="199" t="str">
        <f t="shared" si="37"/>
        <v/>
      </c>
      <c r="BV74" s="192" t="str">
        <f t="shared" si="38"/>
        <v/>
      </c>
      <c r="BW74" s="192" t="str">
        <f t="shared" si="17"/>
        <v/>
      </c>
      <c r="BX74" s="193" t="str">
        <f t="shared" si="18"/>
        <v/>
      </c>
      <c r="BY74" s="194" t="str">
        <f t="shared" si="19"/>
        <v/>
      </c>
      <c r="BZ74" s="22"/>
      <c r="CA74" s="192" t="str">
        <f>IF(AND($BK$31="Yes",'Submission Template'!$C68&lt;&gt;""),IF(AND('Submission Template'!BW68&lt;&gt;"",'Submission Template'!BX68&lt;&gt;""),IF(AND('Submission Template'!Y68="yes",'Submission Template'!AD68="yes"),CA73+1,CA73),CA73),"")</f>
        <v/>
      </c>
      <c r="CB74" s="193" t="str">
        <f>IF('Submission Template'!$C68&lt;&gt;"",IF('Submission Template'!BU68&lt;&gt;"",IF('Submission Template'!O68="yes",CB73+1,CB73),CB73),"")</f>
        <v/>
      </c>
      <c r="CC74" s="193" t="str">
        <f>IF('Submission Template'!$C68&lt;&gt;"",IF('Submission Template'!BV68&lt;&gt;"",IF('Submission Template'!T68="yes",CC73+1,CC73),CC73),"")</f>
        <v/>
      </c>
      <c r="CD74" s="193" t="str">
        <f>IF('Submission Template'!$C68&lt;&gt;"",IF('Submission Template'!BW68&lt;&gt;"",IF('Submission Template'!Y68="yes",CD73+1,CD73),CD73),"")</f>
        <v/>
      </c>
      <c r="CE74" s="194" t="str">
        <f>IF('Submission Template'!$C68&lt;&gt;"",IF('Submission Template'!BX68&lt;&gt;"",IF('Submission Template'!AD68="yes",CE73+1,CE73),CE73),"")</f>
        <v/>
      </c>
      <c r="CF74" s="22"/>
      <c r="CG74" s="192" t="str">
        <f>IF(AND($BK$31="Yes",'Submission Template'!BW68&lt;&gt;"",'Submission Template'!BX68&lt;&gt;""),IF(AND('Submission Template'!Y68="yes",'Submission Template'!AD68="yes"),1,0),"")</f>
        <v/>
      </c>
      <c r="CH74" s="193" t="str">
        <f>IF('Submission Template'!BU68&lt;&gt;"",IF('Submission Template'!O68="yes",1,0),"")</f>
        <v/>
      </c>
      <c r="CI74" s="193" t="str">
        <f>IF('Submission Template'!BV68&lt;&gt;"",IF('Submission Template'!T68="yes",1,0),"")</f>
        <v/>
      </c>
      <c r="CJ74" s="193" t="str">
        <f>IF('Submission Template'!BW68&lt;&gt;"",IF('Submission Template'!Y68="yes",1,0),"")</f>
        <v/>
      </c>
      <c r="CK74" s="194" t="str">
        <f>IF('Submission Template'!BX68&lt;&gt;"",IF('Submission Template'!AD68="yes",1,0),"")</f>
        <v/>
      </c>
      <c r="CL74" s="22"/>
      <c r="CM74" s="192" t="str">
        <f>IF(AND($BK$31="Yes",'Submission Template'!Y68="yes",'Submission Template'!AD68="yes",'Submission Template'!BW68&lt;&gt;"",'Submission Template'!BX68&lt;&gt;""),'Submission Template'!BW68+'Submission Template'!BX68,"")</f>
        <v/>
      </c>
      <c r="CN74" s="193" t="str">
        <f>IF(AND('Submission Template'!O68="yes",'Submission Template'!BU68&lt;&gt;""),'Submission Template'!BU68,"")</f>
        <v/>
      </c>
      <c r="CO74" s="193" t="str">
        <f>IF(AND('Submission Template'!T68="yes",'Submission Template'!BV68&lt;&gt;""),'Submission Template'!BV68,"")</f>
        <v/>
      </c>
      <c r="CP74" s="193" t="str">
        <f>IF(AND('Submission Template'!Y68="yes",'Submission Template'!BW68&lt;&gt;""),'Submission Template'!BW68,"")</f>
        <v/>
      </c>
      <c r="CQ74" s="194" t="str">
        <f>IF(AND('Submission Template'!AD68="yes",'Submission Template'!BX68&lt;&gt;""),'Submission Template'!BX68,"")</f>
        <v/>
      </c>
      <c r="CR74" s="22"/>
      <c r="CS74" s="22"/>
      <c r="CT74" s="22"/>
      <c r="CU74" s="24"/>
      <c r="CV74" s="22"/>
      <c r="CW74" s="35" t="str">
        <f>IF('Submission Template'!$BA$36=1,IF(AND('Submission Template'!Y68="yes",'Submission Template'!AD68="yes",$BI74&gt;1,'Submission Template'!BW68&lt;&gt;"",'Submission Template'!BX68&lt;&gt;""),IF($D74&lt;&gt;'Submission Template'!V$29,ROUND((($BU74*$E74)/($D74-'Submission Template'!V$29))^2+1,1),31),""),"")</f>
        <v/>
      </c>
      <c r="CX74" s="35" t="str">
        <f>IF('Submission Template'!$BB$36=1,IF(AND('Submission Template'!O68="yes",$BJ74&gt;1,'Submission Template'!BU68&lt;&gt;""),IF($N74&lt;&gt;'Submission Template'!K$26,ROUND((($BV74*$O74)/($N74-'Submission Template'!K$26))^2+1,1),31),""),"")</f>
        <v/>
      </c>
      <c r="CY74" s="35" t="str">
        <f>IF('Submission Template'!$BC$34=1,IF(AND('Submission Template'!T68="yes",$BK74&gt;1,'Submission Template'!BV68&lt;&gt;""),IF($X74&lt;&gt;'Submission Template'!P$26,ROUND((($BW74*$Y74)/($X74-'Submission Template'!P$26))^2+1,1),31),""),"")</f>
        <v/>
      </c>
      <c r="CZ74" s="35" t="str">
        <f>IF('Submission Template'!$BA$34=1,IF(AND('Submission Template'!Y68="yes",$BL74&gt;1,'Submission Template'!BW68&lt;&gt;""),IF($AH74&lt;&gt;'Submission Template'!U$26,ROUND((($BX74*$AI74)/($AH74-'Submission Template'!U$26))^2+1,1),31),""),"")</f>
        <v/>
      </c>
      <c r="DA74" s="35" t="str">
        <f>IF('Submission Template'!$BB$34=1,IF(AND('Submission Template'!AD68="yes",$BM74&gt;1,'Submission Template'!BX68&lt;&gt;""),IF($AR74&lt;&gt;'Submission Template'!Z$26,ROUND((($BY74*$AS74)/($AR74-'Submission Template'!Z$26))^2+1,1),31),""),"")</f>
        <v/>
      </c>
      <c r="DB74" s="48">
        <f t="shared" si="20"/>
        <v>5</v>
      </c>
      <c r="DC74" s="5"/>
      <c r="DD74" s="5"/>
      <c r="DE74" s="5"/>
      <c r="DF74" s="175">
        <f>IF(AND('Submission Template'!C68="final",'Submission Template'!AG68="yes"),1,0)</f>
        <v>0</v>
      </c>
      <c r="DG74" s="175" t="str">
        <f>IF(AND('Submission Template'!$C68="final",'Submission Template'!$Y68="yes",'Submission Template'!$AD68="yes",'Submission Template'!$AG68&lt;&gt;"yes"),$D74,$DG73)</f>
        <v/>
      </c>
      <c r="DH74" s="175" t="str">
        <f>IF(AND('Submission Template'!$C68="final",'Submission Template'!$Y68="yes",'Submission Template'!$AD68="yes",'Submission Template'!$AG68&lt;&gt;"yes"),$C74,$DH73)</f>
        <v/>
      </c>
      <c r="DI74" s="175" t="str">
        <f>IF(AND('Submission Template'!$C68="final",'Submission Template'!$O68="yes",'Submission Template'!$AG68&lt;&gt;"yes"),$N74,$DI73)</f>
        <v/>
      </c>
      <c r="DJ74" s="175" t="str">
        <f>IF(AND('Submission Template'!$C68="final",'Submission Template'!$O68="yes",'Submission Template'!$AG68&lt;&gt;"yes"),$M74,$DJ73)</f>
        <v/>
      </c>
      <c r="DK74" s="167" t="str">
        <f>IF(AND('Submission Template'!$C68="final",'Submission Template'!$T68="yes",'Submission Template'!$AG68&lt;&gt;"yes"),$X74,$DK73)</f>
        <v/>
      </c>
      <c r="DL74" s="168" t="str">
        <f>IF(AND('Submission Template'!$C68="final",'Submission Template'!$T68="yes",'Submission Template'!$AG68&lt;&gt;"yes"),$W74,$DL73)</f>
        <v/>
      </c>
      <c r="DM74" s="167" t="str">
        <f>IF(AND('Submission Template'!$C68="final",'Submission Template'!$Y68="yes",'Submission Template'!$AG68&lt;&gt;"yes"),$AH74,$DM73)</f>
        <v/>
      </c>
      <c r="DN74" s="211" t="str">
        <f>IF(AND('Submission Template'!$C68="final",'Submission Template'!$Y68="yes",'Submission Template'!$AG68&lt;&gt;"yes"),$AG74,$DN73)</f>
        <v/>
      </c>
      <c r="DO74" s="220" t="str">
        <f>IF(AND('Submission Template'!$C68="final",'Submission Template'!$AD68="yes",'Submission Template'!$AG68&lt;&gt;"yes"),$AR74,$DO73)</f>
        <v/>
      </c>
      <c r="DP74" s="221" t="str">
        <f>IF(AND('Submission Template'!$C68="final",'Submission Template'!$AD68="yes",'Submission Template'!$AG68&lt;&gt;"yes"),$AQ74,$DP73)</f>
        <v/>
      </c>
      <c r="DZ74" s="5"/>
      <c r="EA74" s="5"/>
    </row>
    <row r="75" spans="1:131" ht="15" x14ac:dyDescent="0.25">
      <c r="A75" s="9"/>
      <c r="B75" s="251" t="str">
        <f>IF('Submission Template'!$BA$36=1,$CA75,"")</f>
        <v/>
      </c>
      <c r="C75" s="252" t="str">
        <f t="shared" si="33"/>
        <v/>
      </c>
      <c r="D75" s="253" t="str">
        <f>IF('Submission Template'!$BA$36=1,IF(AND('Submission Template'!Y69="yes",'Submission Template'!AD69="yes",'Submission Template'!BW69&lt;&gt;"",'Submission Template'!BX69&lt;&gt;""),IF(AND('Submission Template'!$P$15="yes",$B75&gt;1),ROUND(AVERAGE(CM$41:CM75),2),ROUND(AVERAGE(CM$40:CM75),2)),""),"")</f>
        <v/>
      </c>
      <c r="E75" s="264" t="str">
        <f>IF('Submission Template'!$BA$36=1,IF($BI75&gt;1,IF(AND('Submission Template'!Y69&lt;&gt;"no",'Submission Template'!AD69&lt;&gt;"no",'Submission Template'!BW69&lt;&gt;"",'Submission Template'!BX69&lt;&gt;""), IF(AND('Submission Template'!$P$15="yes",$B75&gt;1), STDEV(CM$41:CM75),STDEV(CM$40:CM75)),""),""),"")</f>
        <v/>
      </c>
      <c r="F75" s="253" t="str">
        <f>IF('Submission Template'!$BA$36=1,IF(AND('Submission Template'!BW69&lt;&gt;"",'Submission Template'!BX69&lt;&gt;""),G74,""),"")</f>
        <v/>
      </c>
      <c r="G75" s="253" t="str">
        <f>IF(AND('Submission Template'!$BA$36=1,'Submission Template'!$C69&lt;&gt;""),IF(OR($BI75=1,$BI75=0),0,IF('Submission Template'!$C69="initial",$G74,IF(AND('Submission Template'!Y69="yes",'Submission Template'!AD69="yes"),MAX(($F75+CM75-('Submission Template'!$V$26+0.25*$E75)),0),$G74))),"")</f>
        <v/>
      </c>
      <c r="H75" s="253" t="str">
        <f t="shared" si="27"/>
        <v/>
      </c>
      <c r="I75" s="255" t="str">
        <f t="shared" si="28"/>
        <v/>
      </c>
      <c r="J75" s="255" t="str">
        <f t="shared" si="29"/>
        <v/>
      </c>
      <c r="K75" s="256" t="str">
        <f>IF(G75&lt;&gt;"",IF($CG75=1,IF(AND(J75&lt;&gt;1,I75=1,D75&lt;='Submission Template'!$V$26),1,0),K74),"")</f>
        <v/>
      </c>
      <c r="L75" s="251" t="str">
        <f>IF('Submission Template'!$BB$36=1,$CB75,"")</f>
        <v/>
      </c>
      <c r="M75" s="252" t="str">
        <f t="shared" si="1"/>
        <v/>
      </c>
      <c r="N75" s="253" t="str">
        <f>IF('Submission Template'!$BB$36=1,IF(AND('Submission Template'!O69="yes",'Submission Template'!BU69&lt;&gt;""),IF(AND('Submission Template'!$P$15="yes",$L75&gt;1),ROUND(AVERAGE(CN$41:CN75),2),ROUND(AVERAGE(CN$40:CN75),2)),""),"")</f>
        <v/>
      </c>
      <c r="O75" s="253" t="str">
        <f>IF('Submission Template'!$BB$36=1,IF($BJ75&gt;1,IF(AND('Submission Template'!O69&lt;&gt;"no",'Submission Template'!BU69&lt;&gt;""),IF(AND('Submission Template'!$P$15="yes",$L75&gt;1),STDEV(CN$41:CN75),STDEV(CN$40:CN75)),""),""),"")</f>
        <v/>
      </c>
      <c r="P75" s="253" t="str">
        <f>IF('Submission Template'!$BB$36=1,IF('Submission Template'!BU69&lt;&gt;"",Q74,""),"")</f>
        <v/>
      </c>
      <c r="Q75" s="253" t="str">
        <f>IF(AND('Submission Template'!$BB$36=1,'Submission Template'!$C69&lt;&gt;""),IF(OR($BJ75=1,$BJ75=0),0,IF('Submission Template'!$C69="initial",$Q74,IF('Submission Template'!O69="yes",MAX(($P75+'Submission Template'!BU69-('Submission Template'!K$26+0.25*$O75)),0),$Q74))),"")</f>
        <v/>
      </c>
      <c r="R75" s="253" t="str">
        <f t="shared" si="30"/>
        <v/>
      </c>
      <c r="S75" s="255" t="str">
        <f t="shared" si="31"/>
        <v/>
      </c>
      <c r="T75" s="255" t="str">
        <f t="shared" si="32"/>
        <v/>
      </c>
      <c r="U75" s="256" t="str">
        <f>IF(Q75&lt;&gt;"",IF($CH75=1,IF(AND(T75&lt;&gt;1,S75=1,N75&lt;='Submission Template'!K$26),1,0),U74),"")</f>
        <v/>
      </c>
      <c r="V75" s="257" t="str">
        <f>IF('Submission Template'!$BC$34=1,$CC75,"")</f>
        <v/>
      </c>
      <c r="W75" s="258" t="str">
        <f t="shared" si="34"/>
        <v/>
      </c>
      <c r="X75" s="259" t="str">
        <f>IF('Submission Template'!$BC$34=1,IF(AND('Submission Template'!T69="yes",'Submission Template'!BV69&lt;&gt;""),IF(AND('Submission Template'!$P$15="yes",$V75&gt;1),ROUND(AVERAGE(CO$41:CO75),2),ROUND(AVERAGE(CO$40:CO75),2)),""),"")</f>
        <v/>
      </c>
      <c r="Y75" s="259" t="str">
        <f>IF('Submission Template'!$BC$34=1,IF($BK75&gt;1,IF(AND('Submission Template'!T69&lt;&gt;"no",'Submission Template'!BV69&lt;&gt;""), IF(AND('Submission Template'!$P$15="yes",$V75&gt;1), STDEV(CO$41:CO75),STDEV(CO$40:CO75)),""),""),"")</f>
        <v/>
      </c>
      <c r="Z75" s="259" t="str">
        <f>IF('Submission Template'!$BC$34=1,IF('Submission Template'!BV69&lt;&gt;"",AA74,""),"")</f>
        <v/>
      </c>
      <c r="AA75" s="259" t="str">
        <f>IF(AND('Submission Template'!$BC$34=1,'Submission Template'!$C69&lt;&gt;""),IF(OR($BK75=1,$BK75=0),0,IF('Submission Template'!$C69="initial",$AA74,IF('Submission Template'!T69="yes",MAX(($Z75+'Submission Template'!BV69-('Submission Template'!P$26+0.25*$Y75)),0),$AA74))),"")</f>
        <v/>
      </c>
      <c r="AB75" s="259" t="str">
        <f t="shared" si="6"/>
        <v/>
      </c>
      <c r="AC75" s="255" t="str">
        <f t="shared" si="7"/>
        <v/>
      </c>
      <c r="AD75" s="255" t="str">
        <f t="shared" si="8"/>
        <v/>
      </c>
      <c r="AE75" s="256" t="str">
        <f>IF(AA75&lt;&gt;"",IF($CI75=1,IF(AND(AD75&lt;&gt;1,AC75=1,X75&lt;='Submission Template'!P$26),1,0),AE74),"")</f>
        <v/>
      </c>
      <c r="AF75" s="257" t="str">
        <f>IF('Submission Template'!$BA$34=1,$CD75,"")</f>
        <v/>
      </c>
      <c r="AG75" s="258" t="str">
        <f t="shared" si="35"/>
        <v/>
      </c>
      <c r="AH75" s="260" t="str">
        <f>IF('Submission Template'!$BA$34=1,IF(AND('Submission Template'!Y69="yes",'Submission Template'!BW69&lt;&gt;""),IF(AND('Submission Template'!$P$15="yes",AF75&gt;1),ROUND(AVERAGE(CP$41:CP75),2),ROUND(AVERAGE(CP$40:CP75),2)),""),"")</f>
        <v/>
      </c>
      <c r="AI75" s="260" t="str">
        <f>IF('Submission Template'!$BA$34=1,IF($BL75&gt;1,IF(AND('Submission Template'!Y69&lt;&gt;"no",'Submission Template'!BW69&lt;&gt;""), IF(AND('Submission Template'!$P$15="yes",$AF75&gt;1), STDEV(CP$41:CP75),STDEV(CP$40:CP75)),""),""),"")</f>
        <v/>
      </c>
      <c r="AJ75" s="260" t="str">
        <f>IF('Submission Template'!$BA$34=1,IF('Submission Template'!BW69&lt;&gt;"",AK74,""),"")</f>
        <v/>
      </c>
      <c r="AK75" s="260" t="str">
        <f>IF(AND('Submission Template'!$BA$34=1,'Submission Template'!$C69&lt;&gt;""),IF(OR($BL75=1,$BL75=0),0,IF('Submission Template'!$C69="initial",$AK74,IF('Submission Template'!Y69="yes",MAX(($AJ75+'Submission Template'!BW69-('Submission Template'!U$26+0.25*$AI75)),0),$AK74))),"")</f>
        <v/>
      </c>
      <c r="AL75" s="260" t="str">
        <f t="shared" si="9"/>
        <v/>
      </c>
      <c r="AM75" s="255" t="str">
        <f t="shared" si="10"/>
        <v/>
      </c>
      <c r="AN75" s="255" t="str">
        <f t="shared" si="11"/>
        <v/>
      </c>
      <c r="AO75" s="256" t="str">
        <f>IF(AK75&lt;&gt;"",IF($CJ75=1,IF(AND(AN75&lt;&gt;1,AM75=1,AH75&lt;='Submission Template'!U$26),1,0),AO74),"")</f>
        <v/>
      </c>
      <c r="AP75" s="257" t="str">
        <f>IF('Submission Template'!$BB$34=1,$CE75,"")</f>
        <v/>
      </c>
      <c r="AQ75" s="258" t="str">
        <f t="shared" si="36"/>
        <v/>
      </c>
      <c r="AR75" s="261" t="str">
        <f>IF('Submission Template'!$BB$34=1,IF(AND('Submission Template'!AD69="yes",'Submission Template'!BX69&lt;&gt;""),ROUND(AVERAGE(CQ$40:CQ75),2),""),"")</f>
        <v/>
      </c>
      <c r="AS75" s="261" t="str">
        <f>IF('Submission Template'!$BB$34=1,IF($BM75&gt;1,IF(AND('Submission Template'!AD69&lt;&gt;"no",'Submission Template'!BX69&lt;&gt;""), IF(AND('Submission Template'!$P$15="yes",$AP75&gt;1), STDEV(CQ$41:CQ75),STDEV(CQ$40:CQ75)),""),""),"")</f>
        <v/>
      </c>
      <c r="AT75" s="261" t="str">
        <f>IF('Submission Template'!$BB$34=1,IF('Submission Template'!BX69&lt;&gt;"",AU74,""),"")</f>
        <v/>
      </c>
      <c r="AU75" s="261" t="str">
        <f>IF(AND('Submission Template'!$BB$34=1,'Submission Template'!$C69&lt;&gt;""),IF(OR($BM75=1,$BM75=0),0,IF('Submission Template'!$C69="initial",$AU74,IF('Submission Template'!AD69="yes",MAX(($AT75+'Submission Template'!BX69-('Submission Template'!Z$26+0.25*$AS75)),0),$AU74))),"")</f>
        <v/>
      </c>
      <c r="AV75" s="261" t="str">
        <f t="shared" si="12"/>
        <v/>
      </c>
      <c r="AW75" s="255" t="str">
        <f t="shared" si="13"/>
        <v/>
      </c>
      <c r="AX75" s="255" t="str">
        <f t="shared" si="14"/>
        <v/>
      </c>
      <c r="AY75" s="256" t="str">
        <f>IF(AU75&lt;&gt;"",IF($CK75=1,IF(AND(AX75&lt;&gt;1,AW75=1,AR75&lt;='Submission Template'!Z$26),1,0),AY74),"")</f>
        <v/>
      </c>
      <c r="AZ75" s="246"/>
      <c r="BA75" s="262" t="str">
        <f>IF(AND(OR('Submission Template'!BK69="yes",'Submission Template'!O69="yes"),'Submission Template'!AG69="yes"),"Test cannot be invalid AND included in CumSum",IF(OR(AND($Q75&gt;$R75,$N75&lt;&gt;""),AND($G75&gt;H75,$D75&lt;&gt;"")),"Warning:  CumSum statistic exceeds the Action Limit.",""))</f>
        <v/>
      </c>
      <c r="BB75" s="244"/>
      <c r="BC75" s="244"/>
      <c r="BD75" s="244"/>
      <c r="BE75" s="245"/>
      <c r="BF75" s="141"/>
      <c r="BG75" s="5"/>
      <c r="BH75" s="5"/>
      <c r="BI75" s="167" t="str">
        <f t="shared" si="39"/>
        <v/>
      </c>
      <c r="BJ75" s="211" t="str">
        <f t="shared" si="40"/>
        <v/>
      </c>
      <c r="BK75" s="167" t="str">
        <f t="shared" si="24"/>
        <v/>
      </c>
      <c r="BL75" s="211" t="str">
        <f t="shared" si="25"/>
        <v/>
      </c>
      <c r="BM75" s="168" t="str">
        <f t="shared" si="26"/>
        <v/>
      </c>
      <c r="BN75" s="20"/>
      <c r="BO75" s="307">
        <f>IF(AND('Submission Template'!BW69&lt;&gt;"",'Submission Template'!BX69&lt;&gt;"",'Submission Template'!V$26&lt;&gt;"",'Submission Template'!Y69&lt;&gt;"",'Submission Template'!AD69&lt;&gt;"",$BK$31="yes"),1,0)</f>
        <v>0</v>
      </c>
      <c r="BP75" s="193">
        <f>IF(AND('Submission Template'!BU69&lt;&gt;"",'Submission Template'!K$26&lt;&gt;"",'Submission Template'!O69&lt;&gt;""),1,0)</f>
        <v>0</v>
      </c>
      <c r="BQ75" s="193">
        <f>IF(AND('Submission Template'!BV69&lt;&gt;"",'Submission Template'!P$26&lt;&gt;"",'Submission Template'!T69&lt;&gt;""),1,0)</f>
        <v>0</v>
      </c>
      <c r="BR75" s="193">
        <f>IF(AND('Submission Template'!BW69&lt;&gt;"",'Submission Template'!U$26&lt;&gt;"",'Submission Template'!Y69&lt;&gt;""),1,0)</f>
        <v>0</v>
      </c>
      <c r="BS75" s="194">
        <f>IF(AND('Submission Template'!BX69&lt;&gt;"",'Submission Template'!Z$26&lt;&gt;"",'Submission Template'!AD69&lt;&gt;""),1,0)</f>
        <v>0</v>
      </c>
      <c r="BT75" s="22"/>
      <c r="BU75" s="199" t="str">
        <f t="shared" si="37"/>
        <v/>
      </c>
      <c r="BV75" s="192" t="str">
        <f t="shared" si="38"/>
        <v/>
      </c>
      <c r="BW75" s="192" t="str">
        <f t="shared" si="17"/>
        <v/>
      </c>
      <c r="BX75" s="193" t="str">
        <f t="shared" si="18"/>
        <v/>
      </c>
      <c r="BY75" s="194" t="str">
        <f t="shared" si="19"/>
        <v/>
      </c>
      <c r="BZ75" s="22"/>
      <c r="CA75" s="192" t="str">
        <f>IF(AND($BK$31="Yes",'Submission Template'!$C69&lt;&gt;""),IF(AND('Submission Template'!BW69&lt;&gt;"",'Submission Template'!BX69&lt;&gt;""),IF(AND('Submission Template'!Y69="yes",'Submission Template'!AD69="yes"),CA74+1,CA74),CA74),"")</f>
        <v/>
      </c>
      <c r="CB75" s="193" t="str">
        <f>IF('Submission Template'!$C69&lt;&gt;"",IF('Submission Template'!BU69&lt;&gt;"",IF('Submission Template'!O69="yes",CB74+1,CB74),CB74),"")</f>
        <v/>
      </c>
      <c r="CC75" s="193" t="str">
        <f>IF('Submission Template'!$C69&lt;&gt;"",IF('Submission Template'!BV69&lt;&gt;"",IF('Submission Template'!T69="yes",CC74+1,CC74),CC74),"")</f>
        <v/>
      </c>
      <c r="CD75" s="193" t="str">
        <f>IF('Submission Template'!$C69&lt;&gt;"",IF('Submission Template'!BW69&lt;&gt;"",IF('Submission Template'!Y69="yes",CD74+1,CD74),CD74),"")</f>
        <v/>
      </c>
      <c r="CE75" s="194" t="str">
        <f>IF('Submission Template'!$C69&lt;&gt;"",IF('Submission Template'!BX69&lt;&gt;"",IF('Submission Template'!AD69="yes",CE74+1,CE74),CE74),"")</f>
        <v/>
      </c>
      <c r="CF75" s="22"/>
      <c r="CG75" s="192" t="str">
        <f>IF(AND($BK$31="Yes",'Submission Template'!BW69&lt;&gt;"",'Submission Template'!BX69&lt;&gt;""),IF(AND('Submission Template'!Y69="yes",'Submission Template'!AD69="yes"),1,0),"")</f>
        <v/>
      </c>
      <c r="CH75" s="193" t="str">
        <f>IF('Submission Template'!BU69&lt;&gt;"",IF('Submission Template'!O69="yes",1,0),"")</f>
        <v/>
      </c>
      <c r="CI75" s="193" t="str">
        <f>IF('Submission Template'!BV69&lt;&gt;"",IF('Submission Template'!T69="yes",1,0),"")</f>
        <v/>
      </c>
      <c r="CJ75" s="193" t="str">
        <f>IF('Submission Template'!BW69&lt;&gt;"",IF('Submission Template'!Y69="yes",1,0),"")</f>
        <v/>
      </c>
      <c r="CK75" s="194" t="str">
        <f>IF('Submission Template'!BX69&lt;&gt;"",IF('Submission Template'!AD69="yes",1,0),"")</f>
        <v/>
      </c>
      <c r="CL75" s="22"/>
      <c r="CM75" s="192" t="str">
        <f>IF(AND($BK$31="Yes",'Submission Template'!Y69="yes",'Submission Template'!AD69="yes",'Submission Template'!BW69&lt;&gt;"",'Submission Template'!BX69&lt;&gt;""),'Submission Template'!BW69+'Submission Template'!BX69,"")</f>
        <v/>
      </c>
      <c r="CN75" s="193" t="str">
        <f>IF(AND('Submission Template'!O69="yes",'Submission Template'!BU69&lt;&gt;""),'Submission Template'!BU69,"")</f>
        <v/>
      </c>
      <c r="CO75" s="193" t="str">
        <f>IF(AND('Submission Template'!T69="yes",'Submission Template'!BV69&lt;&gt;""),'Submission Template'!BV69,"")</f>
        <v/>
      </c>
      <c r="CP75" s="193" t="str">
        <f>IF(AND('Submission Template'!Y69="yes",'Submission Template'!BW69&lt;&gt;""),'Submission Template'!BW69,"")</f>
        <v/>
      </c>
      <c r="CQ75" s="194" t="str">
        <f>IF(AND('Submission Template'!AD69="yes",'Submission Template'!BX69&lt;&gt;""),'Submission Template'!BX69,"")</f>
        <v/>
      </c>
      <c r="CR75" s="22"/>
      <c r="CS75" s="22"/>
      <c r="CT75" s="22"/>
      <c r="CU75" s="24"/>
      <c r="CV75" s="22"/>
      <c r="CW75" s="35" t="str">
        <f>IF('Submission Template'!$BA$36=1,IF(AND('Submission Template'!Y69="yes",'Submission Template'!AD69="yes",$BI75&gt;1,'Submission Template'!BW69&lt;&gt;"",'Submission Template'!BX69&lt;&gt;""),IF($D75&lt;&gt;'Submission Template'!V$29,ROUND((($BU75*$E75)/($D75-'Submission Template'!V$29))^2+1,1),31),""),"")</f>
        <v/>
      </c>
      <c r="CX75" s="35" t="str">
        <f>IF('Submission Template'!$BB$36=1,IF(AND('Submission Template'!O69="yes",$BJ75&gt;1,'Submission Template'!BU69&lt;&gt;""),IF($N75&lt;&gt;'Submission Template'!K$26,ROUND((($BV75*$O75)/($N75-'Submission Template'!K$26))^2+1,1),31),""),"")</f>
        <v/>
      </c>
      <c r="CY75" s="35" t="str">
        <f>IF('Submission Template'!$BC$34=1,IF(AND('Submission Template'!T69="yes",$BK75&gt;1,'Submission Template'!BV69&lt;&gt;""),IF($X75&lt;&gt;'Submission Template'!P$26,ROUND((($BW75*$Y75)/($X75-'Submission Template'!P$26))^2+1,1),31),""),"")</f>
        <v/>
      </c>
      <c r="CZ75" s="35" t="str">
        <f>IF('Submission Template'!$BA$34=1,IF(AND('Submission Template'!Y69="yes",$BL75&gt;1,'Submission Template'!BW69&lt;&gt;""),IF($AH75&lt;&gt;'Submission Template'!U$26,ROUND((($BX75*$AI75)/($AH75-'Submission Template'!U$26))^2+1,1),31),""),"")</f>
        <v/>
      </c>
      <c r="DA75" s="35" t="str">
        <f>IF('Submission Template'!$BB$34=1,IF(AND('Submission Template'!AD69="yes",$BM75&gt;1,'Submission Template'!BX69&lt;&gt;""),IF($AR75&lt;&gt;'Submission Template'!Z$26,ROUND((($BY75*$AS75)/($AR75-'Submission Template'!Z$26))^2+1,1),31),""),"")</f>
        <v/>
      </c>
      <c r="DB75" s="48">
        <f t="shared" si="20"/>
        <v>5</v>
      </c>
      <c r="DC75" s="5"/>
      <c r="DD75" s="5"/>
      <c r="DE75" s="5"/>
      <c r="DF75" s="175">
        <f>IF(AND('Submission Template'!C69="final",'Submission Template'!AG69="yes"),1,0)</f>
        <v>0</v>
      </c>
      <c r="DG75" s="175" t="str">
        <f>IF(AND('Submission Template'!$C69="final",'Submission Template'!$Y69="yes",'Submission Template'!$AD69="yes",'Submission Template'!$AG69&lt;&gt;"yes"),$D75,$DG74)</f>
        <v/>
      </c>
      <c r="DH75" s="175" t="str">
        <f>IF(AND('Submission Template'!$C69="final",'Submission Template'!$Y69="yes",'Submission Template'!$AD69="yes",'Submission Template'!$AG69&lt;&gt;"yes"),$C75,$DH74)</f>
        <v/>
      </c>
      <c r="DI75" s="175" t="str">
        <f>IF(AND('Submission Template'!$C69="final",'Submission Template'!$O69="yes",'Submission Template'!$AG69&lt;&gt;"yes"),$N75,$DI74)</f>
        <v/>
      </c>
      <c r="DJ75" s="175" t="str">
        <f>IF(AND('Submission Template'!$C69="final",'Submission Template'!$O69="yes",'Submission Template'!$AG69&lt;&gt;"yes"),$M75,$DJ74)</f>
        <v/>
      </c>
      <c r="DK75" s="167" t="str">
        <f>IF(AND('Submission Template'!$C69="final",'Submission Template'!$T69="yes",'Submission Template'!$AG69&lt;&gt;"yes"),$X75,$DK74)</f>
        <v/>
      </c>
      <c r="DL75" s="168" t="str">
        <f>IF(AND('Submission Template'!$C69="final",'Submission Template'!$T69="yes",'Submission Template'!$AG69&lt;&gt;"yes"),$W75,$DL74)</f>
        <v/>
      </c>
      <c r="DM75" s="167" t="str">
        <f>IF(AND('Submission Template'!$C69="final",'Submission Template'!$Y69="yes",'Submission Template'!$AG69&lt;&gt;"yes"),$AH75,$DM74)</f>
        <v/>
      </c>
      <c r="DN75" s="211" t="str">
        <f>IF(AND('Submission Template'!$C69="final",'Submission Template'!$Y69="yes",'Submission Template'!$AG69&lt;&gt;"yes"),$AG75,$DN74)</f>
        <v/>
      </c>
      <c r="DO75" s="220" t="str">
        <f>IF(AND('Submission Template'!$C69="final",'Submission Template'!$AD69="yes",'Submission Template'!$AG69&lt;&gt;"yes"),$AR75,$DO74)</f>
        <v/>
      </c>
      <c r="DP75" s="221" t="str">
        <f>IF(AND('Submission Template'!$C69="final",'Submission Template'!$AD69="yes",'Submission Template'!$AG69&lt;&gt;"yes"),$AQ75,$DP74)</f>
        <v/>
      </c>
      <c r="DZ75" s="5"/>
      <c r="EA75" s="5"/>
    </row>
    <row r="76" spans="1:131" ht="15" x14ac:dyDescent="0.25">
      <c r="A76" s="9"/>
      <c r="B76" s="251" t="str">
        <f>IF('Submission Template'!$BA$36=1,$CA76,"")</f>
        <v/>
      </c>
      <c r="C76" s="252" t="str">
        <f t="shared" si="33"/>
        <v/>
      </c>
      <c r="D76" s="253" t="str">
        <f>IF('Submission Template'!$BA$36=1,IF(AND('Submission Template'!Y70="yes",'Submission Template'!AD70="yes",'Submission Template'!BW70&lt;&gt;"",'Submission Template'!BX70&lt;&gt;""),IF(AND('Submission Template'!$P$15="yes",$B76&gt;1),ROUND(AVERAGE(CM$41:CM76),2),ROUND(AVERAGE(CM$40:CM76),2)),""),"")</f>
        <v/>
      </c>
      <c r="E76" s="264" t="str">
        <f>IF('Submission Template'!$BA$36=1,IF($BI76&gt;1,IF(AND('Submission Template'!Y70&lt;&gt;"no",'Submission Template'!AD70&lt;&gt;"no",'Submission Template'!BW70&lt;&gt;"",'Submission Template'!BX70&lt;&gt;""), IF(AND('Submission Template'!$P$15="yes",$B76&gt;1), STDEV(CM$41:CM76),STDEV(CM$40:CM76)),""),""),"")</f>
        <v/>
      </c>
      <c r="F76" s="253" t="str">
        <f>IF('Submission Template'!$BA$36=1,IF(AND('Submission Template'!BW70&lt;&gt;"",'Submission Template'!BX70&lt;&gt;""),G75,""),"")</f>
        <v/>
      </c>
      <c r="G76" s="253" t="str">
        <f>IF(AND('Submission Template'!$BA$36=1,'Submission Template'!$C70&lt;&gt;""),IF(OR($BI76=1,$BI76=0),0,IF('Submission Template'!$C70="initial",$G75,IF(AND('Submission Template'!Y70="yes",'Submission Template'!AD70="yes"),MAX(($F76+CM76-('Submission Template'!$V$26+0.25*$E76)),0),$G75))),"")</f>
        <v/>
      </c>
      <c r="H76" s="253" t="str">
        <f t="shared" si="27"/>
        <v/>
      </c>
      <c r="I76" s="255" t="str">
        <f t="shared" si="28"/>
        <v/>
      </c>
      <c r="J76" s="255" t="str">
        <f t="shared" si="29"/>
        <v/>
      </c>
      <c r="K76" s="256" t="str">
        <f>IF(G76&lt;&gt;"",IF($CG76=1,IF(AND(J76&lt;&gt;1,I76=1,D76&lt;='Submission Template'!$V$26),1,0),K75),"")</f>
        <v/>
      </c>
      <c r="L76" s="251" t="str">
        <f>IF('Submission Template'!$BB$36=1,$CB76,"")</f>
        <v/>
      </c>
      <c r="M76" s="252" t="str">
        <f t="shared" si="1"/>
        <v/>
      </c>
      <c r="N76" s="253" t="str">
        <f>IF('Submission Template'!$BB$36=1,IF(AND('Submission Template'!O70="yes",'Submission Template'!BU70&lt;&gt;""),IF(AND('Submission Template'!$P$15="yes",$L76&gt;1),ROUND(AVERAGE(CN$41:CN76),2),ROUND(AVERAGE(CN$40:CN76),2)),""),"")</f>
        <v/>
      </c>
      <c r="O76" s="253" t="str">
        <f>IF('Submission Template'!$BB$36=1,IF($BJ76&gt;1,IF(AND('Submission Template'!O70&lt;&gt;"no",'Submission Template'!BU70&lt;&gt;""),IF(AND('Submission Template'!$P$15="yes",$L76&gt;1),STDEV(CN$41:CN76),STDEV(CN$40:CN76)),""),""),"")</f>
        <v/>
      </c>
      <c r="P76" s="253" t="str">
        <f>IF('Submission Template'!$BB$36=1,IF('Submission Template'!BU70&lt;&gt;"",Q75,""),"")</f>
        <v/>
      </c>
      <c r="Q76" s="253" t="str">
        <f>IF(AND('Submission Template'!$BB$36=1,'Submission Template'!$C70&lt;&gt;""),IF(OR($BJ76=1,$BJ76=0),0,IF('Submission Template'!$C70="initial",$Q75,IF('Submission Template'!O70="yes",MAX(($P76+'Submission Template'!BU70-('Submission Template'!K$26+0.25*$O76)),0),$Q75))),"")</f>
        <v/>
      </c>
      <c r="R76" s="253" t="str">
        <f t="shared" si="30"/>
        <v/>
      </c>
      <c r="S76" s="255" t="str">
        <f t="shared" si="31"/>
        <v/>
      </c>
      <c r="T76" s="255" t="str">
        <f t="shared" si="32"/>
        <v/>
      </c>
      <c r="U76" s="256" t="str">
        <f>IF(Q76&lt;&gt;"",IF($CH76=1,IF(AND(T76&lt;&gt;1,S76=1,N76&lt;='Submission Template'!K$26),1,0),U75),"")</f>
        <v/>
      </c>
      <c r="V76" s="257" t="str">
        <f>IF('Submission Template'!$BC$34=1,$CC76,"")</f>
        <v/>
      </c>
      <c r="W76" s="258" t="str">
        <f t="shared" si="34"/>
        <v/>
      </c>
      <c r="X76" s="259" t="str">
        <f>IF('Submission Template'!$BC$34=1,IF(AND('Submission Template'!T70="yes",'Submission Template'!BV70&lt;&gt;""),IF(AND('Submission Template'!$P$15="yes",$V76&gt;1),ROUND(AVERAGE(CO$41:CO76),2),ROUND(AVERAGE(CO$40:CO76),2)),""),"")</f>
        <v/>
      </c>
      <c r="Y76" s="259" t="str">
        <f>IF('Submission Template'!$BC$34=1,IF($BK76&gt;1,IF(AND('Submission Template'!T70&lt;&gt;"no",'Submission Template'!BV70&lt;&gt;""), IF(AND('Submission Template'!$P$15="yes",$V76&gt;1), STDEV(CO$41:CO76),STDEV(CO$40:CO76)),""),""),"")</f>
        <v/>
      </c>
      <c r="Z76" s="259" t="str">
        <f>IF('Submission Template'!$BC$34=1,IF('Submission Template'!BV70&lt;&gt;"",AA75,""),"")</f>
        <v/>
      </c>
      <c r="AA76" s="259" t="str">
        <f>IF(AND('Submission Template'!$BC$34=1,'Submission Template'!$C70&lt;&gt;""),IF(OR($BK76=1,$BK76=0),0,IF('Submission Template'!$C70="initial",$AA75,IF('Submission Template'!T70="yes",MAX(($Z76+'Submission Template'!BV70-('Submission Template'!P$26+0.25*$Y76)),0),$AA75))),"")</f>
        <v/>
      </c>
      <c r="AB76" s="259" t="str">
        <f t="shared" si="6"/>
        <v/>
      </c>
      <c r="AC76" s="255" t="str">
        <f t="shared" si="7"/>
        <v/>
      </c>
      <c r="AD76" s="255" t="str">
        <f t="shared" si="8"/>
        <v/>
      </c>
      <c r="AE76" s="256" t="str">
        <f>IF(AA76&lt;&gt;"",IF($CI76=1,IF(AND(AD76&lt;&gt;1,AC76=1,X76&lt;='Submission Template'!P$26),1,0),AE75),"")</f>
        <v/>
      </c>
      <c r="AF76" s="257" t="str">
        <f>IF('Submission Template'!$BA$34=1,$CD76,"")</f>
        <v/>
      </c>
      <c r="AG76" s="258" t="str">
        <f t="shared" si="35"/>
        <v/>
      </c>
      <c r="AH76" s="260" t="str">
        <f>IF('Submission Template'!$BA$34=1,IF(AND('Submission Template'!Y70="yes",'Submission Template'!BW70&lt;&gt;""),IF(AND('Submission Template'!$P$15="yes",AF76&gt;1),ROUND(AVERAGE(CP$41:CP76),2),ROUND(AVERAGE(CP$40:CP76),2)),""),"")</f>
        <v/>
      </c>
      <c r="AI76" s="260" t="str">
        <f>IF('Submission Template'!$BA$34=1,IF($BL76&gt;1,IF(AND('Submission Template'!Y70&lt;&gt;"no",'Submission Template'!BW70&lt;&gt;""), IF(AND('Submission Template'!$P$15="yes",$AF76&gt;1), STDEV(CP$41:CP76),STDEV(CP$40:CP76)),""),""),"")</f>
        <v/>
      </c>
      <c r="AJ76" s="260" t="str">
        <f>IF('Submission Template'!$BA$34=1,IF('Submission Template'!BW70&lt;&gt;"",AK75,""),"")</f>
        <v/>
      </c>
      <c r="AK76" s="260" t="str">
        <f>IF(AND('Submission Template'!$BA$34=1,'Submission Template'!$C70&lt;&gt;""),IF(OR($BL76=1,$BL76=0),0,IF('Submission Template'!$C70="initial",$AK75,IF('Submission Template'!Y70="yes",MAX(($AJ76+'Submission Template'!BW70-('Submission Template'!U$26+0.25*$AI76)),0),$AK75))),"")</f>
        <v/>
      </c>
      <c r="AL76" s="260" t="str">
        <f t="shared" si="9"/>
        <v/>
      </c>
      <c r="AM76" s="255" t="str">
        <f t="shared" si="10"/>
        <v/>
      </c>
      <c r="AN76" s="255" t="str">
        <f t="shared" si="11"/>
        <v/>
      </c>
      <c r="AO76" s="256" t="str">
        <f>IF(AK76&lt;&gt;"",IF($CJ76=1,IF(AND(AN76&lt;&gt;1,AM76=1,AH76&lt;='Submission Template'!U$26),1,0),AO75),"")</f>
        <v/>
      </c>
      <c r="AP76" s="257" t="str">
        <f>IF('Submission Template'!$BB$34=1,$CE76,"")</f>
        <v/>
      </c>
      <c r="AQ76" s="258" t="str">
        <f t="shared" si="36"/>
        <v/>
      </c>
      <c r="AR76" s="261" t="str">
        <f>IF('Submission Template'!$BB$34=1,IF(AND('Submission Template'!AD70="yes",'Submission Template'!BX70&lt;&gt;""),ROUND(AVERAGE(CQ$40:CQ76),2),""),"")</f>
        <v/>
      </c>
      <c r="AS76" s="261" t="str">
        <f>IF('Submission Template'!$BB$34=1,IF($BM76&gt;1,IF(AND('Submission Template'!AD70&lt;&gt;"no",'Submission Template'!BX70&lt;&gt;""), IF(AND('Submission Template'!$P$15="yes",$AP76&gt;1), STDEV(CQ$41:CQ76),STDEV(CQ$40:CQ76)),""),""),"")</f>
        <v/>
      </c>
      <c r="AT76" s="261" t="str">
        <f>IF('Submission Template'!$BB$34=1,IF('Submission Template'!BX70&lt;&gt;"",AU75,""),"")</f>
        <v/>
      </c>
      <c r="AU76" s="261" t="str">
        <f>IF(AND('Submission Template'!$BB$34=1,'Submission Template'!$C70&lt;&gt;""),IF(OR($BM76=1,$BM76=0),0,IF('Submission Template'!$C70="initial",$AU75,IF('Submission Template'!AD70="yes",MAX(($AT76+'Submission Template'!BX70-('Submission Template'!Z$26+0.25*$AS76)),0),$AU75))),"")</f>
        <v/>
      </c>
      <c r="AV76" s="261" t="str">
        <f t="shared" si="12"/>
        <v/>
      </c>
      <c r="AW76" s="255" t="str">
        <f t="shared" si="13"/>
        <v/>
      </c>
      <c r="AX76" s="255" t="str">
        <f t="shared" si="14"/>
        <v/>
      </c>
      <c r="AY76" s="256" t="str">
        <f>IF(AU76&lt;&gt;"",IF($CK76=1,IF(AND(AX76&lt;&gt;1,AW76=1,AR76&lt;='Submission Template'!Z$26),1,0),AY75),"")</f>
        <v/>
      </c>
      <c r="AZ76" s="246"/>
      <c r="BA76" s="262" t="str">
        <f>IF(AND(OR('Submission Template'!BK70="yes",'Submission Template'!O70="yes"),'Submission Template'!AG70="yes"),"Test cannot be invalid AND included in CumSum",IF(OR(AND($Q76&gt;$R76,$N76&lt;&gt;""),AND($G76&gt;H76,$D76&lt;&gt;"")),"Warning:  CumSum statistic exceeds the Action Limit.",""))</f>
        <v/>
      </c>
      <c r="BB76" s="244"/>
      <c r="BC76" s="244"/>
      <c r="BD76" s="244"/>
      <c r="BE76" s="245"/>
      <c r="BF76" s="141"/>
      <c r="BG76" s="5"/>
      <c r="BH76" s="5"/>
      <c r="BI76" s="167" t="str">
        <f t="shared" si="39"/>
        <v/>
      </c>
      <c r="BJ76" s="211" t="str">
        <f t="shared" si="40"/>
        <v/>
      </c>
      <c r="BK76" s="167" t="str">
        <f t="shared" si="24"/>
        <v/>
      </c>
      <c r="BL76" s="211" t="str">
        <f t="shared" si="25"/>
        <v/>
      </c>
      <c r="BM76" s="168" t="str">
        <f t="shared" si="26"/>
        <v/>
      </c>
      <c r="BN76" s="20"/>
      <c r="BO76" s="307">
        <f>IF(AND('Submission Template'!BW70&lt;&gt;"",'Submission Template'!BX70&lt;&gt;"",'Submission Template'!V$26&lt;&gt;"",'Submission Template'!Y70&lt;&gt;"",'Submission Template'!AD70&lt;&gt;"",$BK$31="yes"),1,0)</f>
        <v>0</v>
      </c>
      <c r="BP76" s="193">
        <f>IF(AND('Submission Template'!BU70&lt;&gt;"",'Submission Template'!K$26&lt;&gt;"",'Submission Template'!O70&lt;&gt;""),1,0)</f>
        <v>0</v>
      </c>
      <c r="BQ76" s="193">
        <f>IF(AND('Submission Template'!BV70&lt;&gt;"",'Submission Template'!P$26&lt;&gt;"",'Submission Template'!T70&lt;&gt;""),1,0)</f>
        <v>0</v>
      </c>
      <c r="BR76" s="193">
        <f>IF(AND('Submission Template'!BW70&lt;&gt;"",'Submission Template'!U$26&lt;&gt;"",'Submission Template'!Y70&lt;&gt;""),1,0)</f>
        <v>0</v>
      </c>
      <c r="BS76" s="194">
        <f>IF(AND('Submission Template'!BX70&lt;&gt;"",'Submission Template'!Z$26&lt;&gt;"",'Submission Template'!AD70&lt;&gt;""),1,0)</f>
        <v>0</v>
      </c>
      <c r="BT76" s="22"/>
      <c r="BU76" s="199" t="str">
        <f t="shared" si="37"/>
        <v/>
      </c>
      <c r="BV76" s="192" t="str">
        <f t="shared" si="38"/>
        <v/>
      </c>
      <c r="BW76" s="192" t="str">
        <f t="shared" si="17"/>
        <v/>
      </c>
      <c r="BX76" s="193" t="str">
        <f t="shared" si="18"/>
        <v/>
      </c>
      <c r="BY76" s="194" t="str">
        <f t="shared" si="19"/>
        <v/>
      </c>
      <c r="BZ76" s="22"/>
      <c r="CA76" s="192" t="str">
        <f>IF(AND($BK$31="Yes",'Submission Template'!$C70&lt;&gt;""),IF(AND('Submission Template'!BW70&lt;&gt;"",'Submission Template'!BX70&lt;&gt;""),IF(AND('Submission Template'!Y70="yes",'Submission Template'!AD70="yes"),CA75+1,CA75),CA75),"")</f>
        <v/>
      </c>
      <c r="CB76" s="193" t="str">
        <f>IF('Submission Template'!$C70&lt;&gt;"",IF('Submission Template'!BU70&lt;&gt;"",IF('Submission Template'!O70="yes",CB75+1,CB75),CB75),"")</f>
        <v/>
      </c>
      <c r="CC76" s="193" t="str">
        <f>IF('Submission Template'!$C70&lt;&gt;"",IF('Submission Template'!BV70&lt;&gt;"",IF('Submission Template'!T70="yes",CC75+1,CC75),CC75),"")</f>
        <v/>
      </c>
      <c r="CD76" s="193" t="str">
        <f>IF('Submission Template'!$C70&lt;&gt;"",IF('Submission Template'!BW70&lt;&gt;"",IF('Submission Template'!Y70="yes",CD75+1,CD75),CD75),"")</f>
        <v/>
      </c>
      <c r="CE76" s="194" t="str">
        <f>IF('Submission Template'!$C70&lt;&gt;"",IF('Submission Template'!BX70&lt;&gt;"",IF('Submission Template'!AD70="yes",CE75+1,CE75),CE75),"")</f>
        <v/>
      </c>
      <c r="CF76" s="22"/>
      <c r="CG76" s="192" t="str">
        <f>IF(AND($BK$31="Yes",'Submission Template'!BW70&lt;&gt;"",'Submission Template'!BX70&lt;&gt;""),IF(AND('Submission Template'!Y70="yes",'Submission Template'!AD70="yes"),1,0),"")</f>
        <v/>
      </c>
      <c r="CH76" s="193" t="str">
        <f>IF('Submission Template'!BU70&lt;&gt;"",IF('Submission Template'!O70="yes",1,0),"")</f>
        <v/>
      </c>
      <c r="CI76" s="193" t="str">
        <f>IF('Submission Template'!BV70&lt;&gt;"",IF('Submission Template'!T70="yes",1,0),"")</f>
        <v/>
      </c>
      <c r="CJ76" s="193" t="str">
        <f>IF('Submission Template'!BW70&lt;&gt;"",IF('Submission Template'!Y70="yes",1,0),"")</f>
        <v/>
      </c>
      <c r="CK76" s="194" t="str">
        <f>IF('Submission Template'!BX70&lt;&gt;"",IF('Submission Template'!AD70="yes",1,0),"")</f>
        <v/>
      </c>
      <c r="CL76" s="22"/>
      <c r="CM76" s="192" t="str">
        <f>IF(AND($BK$31="Yes",'Submission Template'!Y70="yes",'Submission Template'!AD70="yes",'Submission Template'!BW70&lt;&gt;"",'Submission Template'!BX70&lt;&gt;""),'Submission Template'!BW70+'Submission Template'!BX70,"")</f>
        <v/>
      </c>
      <c r="CN76" s="193" t="str">
        <f>IF(AND('Submission Template'!O70="yes",'Submission Template'!BU70&lt;&gt;""),'Submission Template'!BU70,"")</f>
        <v/>
      </c>
      <c r="CO76" s="193" t="str">
        <f>IF(AND('Submission Template'!T70="yes",'Submission Template'!BV70&lt;&gt;""),'Submission Template'!BV70,"")</f>
        <v/>
      </c>
      <c r="CP76" s="193" t="str">
        <f>IF(AND('Submission Template'!Y70="yes",'Submission Template'!BW70&lt;&gt;""),'Submission Template'!BW70,"")</f>
        <v/>
      </c>
      <c r="CQ76" s="194" t="str">
        <f>IF(AND('Submission Template'!AD70="yes",'Submission Template'!BX70&lt;&gt;""),'Submission Template'!BX70,"")</f>
        <v/>
      </c>
      <c r="CR76" s="22"/>
      <c r="CS76" s="22"/>
      <c r="CT76" s="22"/>
      <c r="CU76" s="24"/>
      <c r="CV76" s="22"/>
      <c r="CW76" s="35" t="str">
        <f>IF('Submission Template'!$BA$36=1,IF(AND('Submission Template'!Y70="yes",'Submission Template'!AD70="yes",$BI76&gt;1,'Submission Template'!BW70&lt;&gt;"",'Submission Template'!BX70&lt;&gt;""),IF($D76&lt;&gt;'Submission Template'!V$29,ROUND((($BU76*$E76)/($D76-'Submission Template'!V$29))^2+1,1),31),""),"")</f>
        <v/>
      </c>
      <c r="CX76" s="35" t="str">
        <f>IF('Submission Template'!$BB$36=1,IF(AND('Submission Template'!O70="yes",$BJ76&gt;1,'Submission Template'!BU70&lt;&gt;""),IF($N76&lt;&gt;'Submission Template'!K$26,ROUND((($BV76*$O76)/($N76-'Submission Template'!K$26))^2+1,1),31),""),"")</f>
        <v/>
      </c>
      <c r="CY76" s="35" t="str">
        <f>IF('Submission Template'!$BC$34=1,IF(AND('Submission Template'!T70="yes",$BK76&gt;1,'Submission Template'!BV70&lt;&gt;""),IF($X76&lt;&gt;'Submission Template'!P$26,ROUND((($BW76*$Y76)/($X76-'Submission Template'!P$26))^2+1,1),31),""),"")</f>
        <v/>
      </c>
      <c r="CZ76" s="35" t="str">
        <f>IF('Submission Template'!$BA$34=1,IF(AND('Submission Template'!Y70="yes",$BL76&gt;1,'Submission Template'!BW70&lt;&gt;""),IF($AH76&lt;&gt;'Submission Template'!U$26,ROUND((($BX76*$AI76)/($AH76-'Submission Template'!U$26))^2+1,1),31),""),"")</f>
        <v/>
      </c>
      <c r="DA76" s="35" t="str">
        <f>IF('Submission Template'!$BB$34=1,IF(AND('Submission Template'!AD70="yes",$BM76&gt;1,'Submission Template'!BX70&lt;&gt;""),IF($AR76&lt;&gt;'Submission Template'!Z$26,ROUND((($BY76*$AS76)/($AR76-'Submission Template'!Z$26))^2+1,1),31),""),"")</f>
        <v/>
      </c>
      <c r="DB76" s="48">
        <f t="shared" si="20"/>
        <v>5</v>
      </c>
      <c r="DC76" s="5"/>
      <c r="DD76" s="5"/>
      <c r="DE76" s="5"/>
      <c r="DF76" s="175">
        <f>IF(AND('Submission Template'!C70="final",'Submission Template'!AG70="yes"),1,0)</f>
        <v>0</v>
      </c>
      <c r="DG76" s="175" t="str">
        <f>IF(AND('Submission Template'!$C70="final",'Submission Template'!$Y70="yes",'Submission Template'!$AD70="yes",'Submission Template'!$AG70&lt;&gt;"yes"),$D76,$DG75)</f>
        <v/>
      </c>
      <c r="DH76" s="175" t="str">
        <f>IF(AND('Submission Template'!$C70="final",'Submission Template'!$Y70="yes",'Submission Template'!$AD70="yes",'Submission Template'!$AG70&lt;&gt;"yes"),$C76,$DH75)</f>
        <v/>
      </c>
      <c r="DI76" s="175" t="str">
        <f>IF(AND('Submission Template'!$C70="final",'Submission Template'!$O70="yes",'Submission Template'!$AG70&lt;&gt;"yes"),$N76,$DI75)</f>
        <v/>
      </c>
      <c r="DJ76" s="175" t="str">
        <f>IF(AND('Submission Template'!$C70="final",'Submission Template'!$O70="yes",'Submission Template'!$AG70&lt;&gt;"yes"),$M76,$DJ75)</f>
        <v/>
      </c>
      <c r="DK76" s="167" t="str">
        <f>IF(AND('Submission Template'!$C70="final",'Submission Template'!$T70="yes",'Submission Template'!$AG70&lt;&gt;"yes"),$X76,$DK75)</f>
        <v/>
      </c>
      <c r="DL76" s="168" t="str">
        <f>IF(AND('Submission Template'!$C70="final",'Submission Template'!$T70="yes",'Submission Template'!$AG70&lt;&gt;"yes"),$W76,$DL75)</f>
        <v/>
      </c>
      <c r="DM76" s="167" t="str">
        <f>IF(AND('Submission Template'!$C70="final",'Submission Template'!$Y70="yes",'Submission Template'!$AG70&lt;&gt;"yes"),$AH76,$DM75)</f>
        <v/>
      </c>
      <c r="DN76" s="211" t="str">
        <f>IF(AND('Submission Template'!$C70="final",'Submission Template'!$Y70="yes",'Submission Template'!$AG70&lt;&gt;"yes"),$AG76,$DN75)</f>
        <v/>
      </c>
      <c r="DO76" s="220" t="str">
        <f>IF(AND('Submission Template'!$C70="final",'Submission Template'!$AD70="yes",'Submission Template'!$AG70&lt;&gt;"yes"),$AR76,$DO75)</f>
        <v/>
      </c>
      <c r="DP76" s="221" t="str">
        <f>IF(AND('Submission Template'!$C70="final",'Submission Template'!$AD70="yes",'Submission Template'!$AG70&lt;&gt;"yes"),$AQ76,$DP75)</f>
        <v/>
      </c>
      <c r="DZ76" s="5"/>
      <c r="EA76" s="5"/>
    </row>
    <row r="77" spans="1:131" ht="15" x14ac:dyDescent="0.25">
      <c r="A77" s="9"/>
      <c r="B77" s="251" t="str">
        <f>IF('Submission Template'!$BA$36=1,$CA77,"")</f>
        <v/>
      </c>
      <c r="C77" s="252" t="str">
        <f t="shared" si="33"/>
        <v/>
      </c>
      <c r="D77" s="253" t="str">
        <f>IF('Submission Template'!$BA$36=1,IF(AND('Submission Template'!Y71="yes",'Submission Template'!AD71="yes",'Submission Template'!BW71&lt;&gt;"",'Submission Template'!BX71&lt;&gt;""),IF(AND('Submission Template'!$P$15="yes",$B77&gt;1),ROUND(AVERAGE(CM$41:CM77),2),ROUND(AVERAGE(CM$40:CM77),2)),""),"")</f>
        <v/>
      </c>
      <c r="E77" s="264" t="str">
        <f>IF('Submission Template'!$BA$36=1,IF($BI77&gt;1,IF(AND('Submission Template'!Y71&lt;&gt;"no",'Submission Template'!AD71&lt;&gt;"no",'Submission Template'!BW71&lt;&gt;"",'Submission Template'!BX71&lt;&gt;""), IF(AND('Submission Template'!$P$15="yes",$B77&gt;1), STDEV(CM$41:CM77),STDEV(CM$40:CM77)),""),""),"")</f>
        <v/>
      </c>
      <c r="F77" s="253" t="str">
        <f>IF('Submission Template'!$BA$36=1,IF(AND('Submission Template'!BW71&lt;&gt;"",'Submission Template'!BX71&lt;&gt;""),G76,""),"")</f>
        <v/>
      </c>
      <c r="G77" s="253" t="str">
        <f>IF(AND('Submission Template'!$BA$36=1,'Submission Template'!$C71&lt;&gt;""),IF(OR($BI77=1,$BI77=0),0,IF('Submission Template'!$C71="initial",$G76,IF(AND('Submission Template'!Y71="yes",'Submission Template'!AD71="yes"),MAX(($F77+CM77-('Submission Template'!$V$26+0.25*$E77)),0),$G76))),"")</f>
        <v/>
      </c>
      <c r="H77" s="253" t="str">
        <f t="shared" si="27"/>
        <v/>
      </c>
      <c r="I77" s="255" t="str">
        <f t="shared" si="28"/>
        <v/>
      </c>
      <c r="J77" s="255" t="str">
        <f t="shared" si="29"/>
        <v/>
      </c>
      <c r="K77" s="256" t="str">
        <f>IF(G77&lt;&gt;"",IF($CG77=1,IF(AND(J77&lt;&gt;1,I77=1,D77&lt;='Submission Template'!$V$26),1,0),K76),"")</f>
        <v/>
      </c>
      <c r="L77" s="251" t="str">
        <f>IF('Submission Template'!$BB$36=1,$CB77,"")</f>
        <v/>
      </c>
      <c r="M77" s="252" t="str">
        <f t="shared" si="1"/>
        <v/>
      </c>
      <c r="N77" s="253" t="str">
        <f>IF('Submission Template'!$BB$36=1,IF(AND('Submission Template'!O71="yes",'Submission Template'!BU71&lt;&gt;""),IF(AND('Submission Template'!$P$15="yes",$L77&gt;1),ROUND(AVERAGE(CN$41:CN77),2),ROUND(AVERAGE(CN$40:CN77),2)),""),"")</f>
        <v/>
      </c>
      <c r="O77" s="253" t="str">
        <f>IF('Submission Template'!$BB$36=1,IF($BJ77&gt;1,IF(AND('Submission Template'!O71&lt;&gt;"no",'Submission Template'!BU71&lt;&gt;""),IF(AND('Submission Template'!$P$15="yes",$L77&gt;1),STDEV(CN$41:CN77),STDEV(CN$40:CN77)),""),""),"")</f>
        <v/>
      </c>
      <c r="P77" s="253" t="str">
        <f>IF('Submission Template'!$BB$36=1,IF('Submission Template'!BU71&lt;&gt;"",Q76,""),"")</f>
        <v/>
      </c>
      <c r="Q77" s="253" t="str">
        <f>IF(AND('Submission Template'!$BB$36=1,'Submission Template'!$C71&lt;&gt;""),IF(OR($BJ77=1,$BJ77=0),0,IF('Submission Template'!$C71="initial",$Q76,IF('Submission Template'!O71="yes",MAX(($P77+'Submission Template'!BU71-('Submission Template'!K$26+0.25*$O77)),0),$Q76))),"")</f>
        <v/>
      </c>
      <c r="R77" s="253" t="str">
        <f t="shared" si="30"/>
        <v/>
      </c>
      <c r="S77" s="255" t="str">
        <f t="shared" si="31"/>
        <v/>
      </c>
      <c r="T77" s="255" t="str">
        <f t="shared" si="32"/>
        <v/>
      </c>
      <c r="U77" s="256" t="str">
        <f>IF(Q77&lt;&gt;"",IF($CH77=1,IF(AND(T77&lt;&gt;1,S77=1,N77&lt;='Submission Template'!K$26),1,0),U76),"")</f>
        <v/>
      </c>
      <c r="V77" s="257" t="str">
        <f>IF('Submission Template'!$BC$34=1,$CC77,"")</f>
        <v/>
      </c>
      <c r="W77" s="258" t="str">
        <f t="shared" si="34"/>
        <v/>
      </c>
      <c r="X77" s="259" t="str">
        <f>IF('Submission Template'!$BC$34=1,IF(AND('Submission Template'!T71="yes",'Submission Template'!BV71&lt;&gt;""),IF(AND('Submission Template'!$P$15="yes",$V77&gt;1),ROUND(AVERAGE(CO$41:CO77),2),ROUND(AVERAGE(CO$40:CO77),2)),""),"")</f>
        <v/>
      </c>
      <c r="Y77" s="259" t="str">
        <f>IF('Submission Template'!$BC$34=1,IF($BK77&gt;1,IF(AND('Submission Template'!T71&lt;&gt;"no",'Submission Template'!BV71&lt;&gt;""), IF(AND('Submission Template'!$P$15="yes",$V77&gt;1), STDEV(CO$41:CO77),STDEV(CO$40:CO77)),""),""),"")</f>
        <v/>
      </c>
      <c r="Z77" s="259" t="str">
        <f>IF('Submission Template'!$BC$34=1,IF('Submission Template'!BV71&lt;&gt;"",AA76,""),"")</f>
        <v/>
      </c>
      <c r="AA77" s="259" t="str">
        <f>IF(AND('Submission Template'!$BC$34=1,'Submission Template'!$C71&lt;&gt;""),IF(OR($BK77=1,$BK77=0),0,IF('Submission Template'!$C71="initial",$AA76,IF('Submission Template'!T71="yes",MAX(($Z77+'Submission Template'!BV71-('Submission Template'!P$26+0.25*$Y77)),0),$AA76))),"")</f>
        <v/>
      </c>
      <c r="AB77" s="259" t="str">
        <f t="shared" si="6"/>
        <v/>
      </c>
      <c r="AC77" s="255" t="str">
        <f t="shared" si="7"/>
        <v/>
      </c>
      <c r="AD77" s="255" t="str">
        <f t="shared" si="8"/>
        <v/>
      </c>
      <c r="AE77" s="256" t="str">
        <f>IF(AA77&lt;&gt;"",IF($CI77=1,IF(AND(AD77&lt;&gt;1,AC77=1,X77&lt;='Submission Template'!P$26),1,0),AE76),"")</f>
        <v/>
      </c>
      <c r="AF77" s="257" t="str">
        <f>IF('Submission Template'!$BA$34=1,$CD77,"")</f>
        <v/>
      </c>
      <c r="AG77" s="258" t="str">
        <f t="shared" si="35"/>
        <v/>
      </c>
      <c r="AH77" s="260" t="str">
        <f>IF('Submission Template'!$BA$34=1,IF(AND('Submission Template'!Y71="yes",'Submission Template'!BW71&lt;&gt;""),IF(AND('Submission Template'!$P$15="yes",AF77&gt;1),ROUND(AVERAGE(CP$41:CP77),2),ROUND(AVERAGE(CP$40:CP77),2)),""),"")</f>
        <v/>
      </c>
      <c r="AI77" s="260" t="str">
        <f>IF('Submission Template'!$BA$34=1,IF($BL77&gt;1,IF(AND('Submission Template'!Y71&lt;&gt;"no",'Submission Template'!BW71&lt;&gt;""), IF(AND('Submission Template'!$P$15="yes",$AF77&gt;1), STDEV(CP$41:CP77),STDEV(CP$40:CP77)),""),""),"")</f>
        <v/>
      </c>
      <c r="AJ77" s="260" t="str">
        <f>IF('Submission Template'!$BA$34=1,IF('Submission Template'!BW71&lt;&gt;"",AK76,""),"")</f>
        <v/>
      </c>
      <c r="AK77" s="260" t="str">
        <f>IF(AND('Submission Template'!$BA$34=1,'Submission Template'!$C71&lt;&gt;""),IF(OR($BL77=1,$BL77=0),0,IF('Submission Template'!$C71="initial",$AK76,IF('Submission Template'!Y71="yes",MAX(($AJ77+'Submission Template'!BW71-('Submission Template'!U$26+0.25*$AI77)),0),$AK76))),"")</f>
        <v/>
      </c>
      <c r="AL77" s="260" t="str">
        <f t="shared" si="9"/>
        <v/>
      </c>
      <c r="AM77" s="255" t="str">
        <f t="shared" si="10"/>
        <v/>
      </c>
      <c r="AN77" s="255" t="str">
        <f t="shared" si="11"/>
        <v/>
      </c>
      <c r="AO77" s="256" t="str">
        <f>IF(AK77&lt;&gt;"",IF($CJ77=1,IF(AND(AN77&lt;&gt;1,AM77=1,AH77&lt;='Submission Template'!U$26),1,0),AO76),"")</f>
        <v/>
      </c>
      <c r="AP77" s="257" t="str">
        <f>IF('Submission Template'!$BB$34=1,$CE77,"")</f>
        <v/>
      </c>
      <c r="AQ77" s="258" t="str">
        <f t="shared" si="36"/>
        <v/>
      </c>
      <c r="AR77" s="261" t="str">
        <f>IF('Submission Template'!$BB$34=1,IF(AND('Submission Template'!AD71="yes",'Submission Template'!BX71&lt;&gt;""),ROUND(AVERAGE(CQ$40:CQ77),2),""),"")</f>
        <v/>
      </c>
      <c r="AS77" s="261" t="str">
        <f>IF('Submission Template'!$BB$34=1,IF($BM77&gt;1,IF(AND('Submission Template'!AD71&lt;&gt;"no",'Submission Template'!BX71&lt;&gt;""), IF(AND('Submission Template'!$P$15="yes",$AP77&gt;1), STDEV(CQ$41:CQ77),STDEV(CQ$40:CQ77)),""),""),"")</f>
        <v/>
      </c>
      <c r="AT77" s="261" t="str">
        <f>IF('Submission Template'!$BB$34=1,IF('Submission Template'!BX71&lt;&gt;"",AU76,""),"")</f>
        <v/>
      </c>
      <c r="AU77" s="261" t="str">
        <f>IF(AND('Submission Template'!$BB$34=1,'Submission Template'!$C71&lt;&gt;""),IF(OR($BM77=1,$BM77=0),0,IF('Submission Template'!$C71="initial",$AU76,IF('Submission Template'!AD71="yes",MAX(($AT77+'Submission Template'!BX71-('Submission Template'!Z$26+0.25*$AS77)),0),$AU76))),"")</f>
        <v/>
      </c>
      <c r="AV77" s="261" t="str">
        <f t="shared" si="12"/>
        <v/>
      </c>
      <c r="AW77" s="255" t="str">
        <f t="shared" si="13"/>
        <v/>
      </c>
      <c r="AX77" s="255" t="str">
        <f t="shared" si="14"/>
        <v/>
      </c>
      <c r="AY77" s="256" t="str">
        <f>IF(AU77&lt;&gt;"",IF($CK77=1,IF(AND(AX77&lt;&gt;1,AW77=1,AR77&lt;='Submission Template'!Z$26),1,0),AY76),"")</f>
        <v/>
      </c>
      <c r="AZ77" s="246"/>
      <c r="BA77" s="262" t="str">
        <f>IF(AND(OR('Submission Template'!BK71="yes",'Submission Template'!O71="yes"),'Submission Template'!AG71="yes"),"Test cannot be invalid AND included in CumSum",IF(OR(AND($Q77&gt;$R77,$N77&lt;&gt;""),AND($G77&gt;H77,$D77&lt;&gt;"")),"Warning:  CumSum statistic exceeds the Action Limit.",""))</f>
        <v/>
      </c>
      <c r="BB77" s="244"/>
      <c r="BC77" s="244"/>
      <c r="BD77" s="244"/>
      <c r="BE77" s="245"/>
      <c r="BF77" s="141"/>
      <c r="BG77" s="5"/>
      <c r="BH77" s="5"/>
      <c r="BI77" s="167" t="str">
        <f t="shared" si="39"/>
        <v/>
      </c>
      <c r="BJ77" s="211" t="str">
        <f t="shared" si="40"/>
        <v/>
      </c>
      <c r="BK77" s="167" t="str">
        <f t="shared" si="24"/>
        <v/>
      </c>
      <c r="BL77" s="211" t="str">
        <f t="shared" si="25"/>
        <v/>
      </c>
      <c r="BM77" s="168" t="str">
        <f t="shared" si="26"/>
        <v/>
      </c>
      <c r="BN77" s="20"/>
      <c r="BO77" s="307">
        <f>IF(AND('Submission Template'!BW71&lt;&gt;"",'Submission Template'!BX71&lt;&gt;"",'Submission Template'!V$26&lt;&gt;"",'Submission Template'!Y71&lt;&gt;"",'Submission Template'!AD71&lt;&gt;"",$BK$31="yes"),1,0)</f>
        <v>0</v>
      </c>
      <c r="BP77" s="193">
        <f>IF(AND('Submission Template'!BU71&lt;&gt;"",'Submission Template'!K$26&lt;&gt;"",'Submission Template'!O71&lt;&gt;""),1,0)</f>
        <v>0</v>
      </c>
      <c r="BQ77" s="193">
        <f>IF(AND('Submission Template'!BV71&lt;&gt;"",'Submission Template'!P$26&lt;&gt;"",'Submission Template'!T71&lt;&gt;""),1,0)</f>
        <v>0</v>
      </c>
      <c r="BR77" s="193">
        <f>IF(AND('Submission Template'!BW71&lt;&gt;"",'Submission Template'!U$26&lt;&gt;"",'Submission Template'!Y71&lt;&gt;""),1,0)</f>
        <v>0</v>
      </c>
      <c r="BS77" s="194">
        <f>IF(AND('Submission Template'!BX71&lt;&gt;"",'Submission Template'!Z$26&lt;&gt;"",'Submission Template'!AD71&lt;&gt;""),1,0)</f>
        <v>0</v>
      </c>
      <c r="BT77" s="22"/>
      <c r="BU77" s="199" t="str">
        <f t="shared" si="37"/>
        <v/>
      </c>
      <c r="BV77" s="192" t="str">
        <f t="shared" si="38"/>
        <v/>
      </c>
      <c r="BW77" s="192" t="str">
        <f t="shared" si="17"/>
        <v/>
      </c>
      <c r="BX77" s="193" t="str">
        <f t="shared" si="18"/>
        <v/>
      </c>
      <c r="BY77" s="194" t="str">
        <f t="shared" si="19"/>
        <v/>
      </c>
      <c r="BZ77" s="22"/>
      <c r="CA77" s="192" t="str">
        <f>IF(AND($BK$31="Yes",'Submission Template'!$C71&lt;&gt;""),IF(AND('Submission Template'!BW71&lt;&gt;"",'Submission Template'!BX71&lt;&gt;""),IF(AND('Submission Template'!Y71="yes",'Submission Template'!AD71="yes"),CA76+1,CA76),CA76),"")</f>
        <v/>
      </c>
      <c r="CB77" s="193" t="str">
        <f>IF('Submission Template'!$C71&lt;&gt;"",IF('Submission Template'!BU71&lt;&gt;"",IF('Submission Template'!O71="yes",CB76+1,CB76),CB76),"")</f>
        <v/>
      </c>
      <c r="CC77" s="193" t="str">
        <f>IF('Submission Template'!$C71&lt;&gt;"",IF('Submission Template'!BV71&lt;&gt;"",IF('Submission Template'!T71="yes",CC76+1,CC76),CC76),"")</f>
        <v/>
      </c>
      <c r="CD77" s="193" t="str">
        <f>IF('Submission Template'!$C71&lt;&gt;"",IF('Submission Template'!BW71&lt;&gt;"",IF('Submission Template'!Y71="yes",CD76+1,CD76),CD76),"")</f>
        <v/>
      </c>
      <c r="CE77" s="194" t="str">
        <f>IF('Submission Template'!$C71&lt;&gt;"",IF('Submission Template'!BX71&lt;&gt;"",IF('Submission Template'!AD71="yes",CE76+1,CE76),CE76),"")</f>
        <v/>
      </c>
      <c r="CF77" s="22"/>
      <c r="CG77" s="192" t="str">
        <f>IF(AND($BK$31="Yes",'Submission Template'!BW71&lt;&gt;"",'Submission Template'!BX71&lt;&gt;""),IF(AND('Submission Template'!Y71="yes",'Submission Template'!AD71="yes"),1,0),"")</f>
        <v/>
      </c>
      <c r="CH77" s="193" t="str">
        <f>IF('Submission Template'!BU71&lt;&gt;"",IF('Submission Template'!O71="yes",1,0),"")</f>
        <v/>
      </c>
      <c r="CI77" s="193" t="str">
        <f>IF('Submission Template'!BV71&lt;&gt;"",IF('Submission Template'!T71="yes",1,0),"")</f>
        <v/>
      </c>
      <c r="CJ77" s="193" t="str">
        <f>IF('Submission Template'!BW71&lt;&gt;"",IF('Submission Template'!Y71="yes",1,0),"")</f>
        <v/>
      </c>
      <c r="CK77" s="194" t="str">
        <f>IF('Submission Template'!BX71&lt;&gt;"",IF('Submission Template'!AD71="yes",1,0),"")</f>
        <v/>
      </c>
      <c r="CL77" s="22"/>
      <c r="CM77" s="192" t="str">
        <f>IF(AND($BK$31="Yes",'Submission Template'!Y71="yes",'Submission Template'!AD71="yes",'Submission Template'!BW71&lt;&gt;"",'Submission Template'!BX71&lt;&gt;""),'Submission Template'!BW71+'Submission Template'!BX71,"")</f>
        <v/>
      </c>
      <c r="CN77" s="193" t="str">
        <f>IF(AND('Submission Template'!O71="yes",'Submission Template'!BU71&lt;&gt;""),'Submission Template'!BU71,"")</f>
        <v/>
      </c>
      <c r="CO77" s="193" t="str">
        <f>IF(AND('Submission Template'!T71="yes",'Submission Template'!BV71&lt;&gt;""),'Submission Template'!BV71,"")</f>
        <v/>
      </c>
      <c r="CP77" s="193" t="str">
        <f>IF(AND('Submission Template'!Y71="yes",'Submission Template'!BW71&lt;&gt;""),'Submission Template'!BW71,"")</f>
        <v/>
      </c>
      <c r="CQ77" s="194" t="str">
        <f>IF(AND('Submission Template'!AD71="yes",'Submission Template'!BX71&lt;&gt;""),'Submission Template'!BX71,"")</f>
        <v/>
      </c>
      <c r="CR77" s="22"/>
      <c r="CS77" s="22"/>
      <c r="CT77" s="22"/>
      <c r="CU77" s="24"/>
      <c r="CV77" s="22"/>
      <c r="CW77" s="35" t="str">
        <f>IF('Submission Template'!$BA$36=1,IF(AND('Submission Template'!Y71="yes",'Submission Template'!AD71="yes",$BI77&gt;1,'Submission Template'!BW71&lt;&gt;"",'Submission Template'!BX71&lt;&gt;""),IF($D77&lt;&gt;'Submission Template'!V$29,ROUND((($BU77*$E77)/($D77-'Submission Template'!V$29))^2+1,1),31),""),"")</f>
        <v/>
      </c>
      <c r="CX77" s="35" t="str">
        <f>IF('Submission Template'!$BB$36=1,IF(AND('Submission Template'!O71="yes",$BJ77&gt;1,'Submission Template'!BU71&lt;&gt;""),IF($N77&lt;&gt;'Submission Template'!K$26,ROUND((($BV77*$O77)/($N77-'Submission Template'!K$26))^2+1,1),31),""),"")</f>
        <v/>
      </c>
      <c r="CY77" s="35" t="str">
        <f>IF('Submission Template'!$BC$34=1,IF(AND('Submission Template'!T71="yes",$BK77&gt;1,'Submission Template'!BV71&lt;&gt;""),IF($X77&lt;&gt;'Submission Template'!P$26,ROUND((($BW77*$Y77)/($X77-'Submission Template'!P$26))^2+1,1),31),""),"")</f>
        <v/>
      </c>
      <c r="CZ77" s="35" t="str">
        <f>IF('Submission Template'!$BA$34=1,IF(AND('Submission Template'!Y71="yes",$BL77&gt;1,'Submission Template'!BW71&lt;&gt;""),IF($AH77&lt;&gt;'Submission Template'!U$26,ROUND((($BX77*$AI77)/($AH77-'Submission Template'!U$26))^2+1,1),31),""),"")</f>
        <v/>
      </c>
      <c r="DA77" s="35" t="str">
        <f>IF('Submission Template'!$BB$34=1,IF(AND('Submission Template'!AD71="yes",$BM77&gt;1,'Submission Template'!BX71&lt;&gt;""),IF($AR77&lt;&gt;'Submission Template'!Z$26,ROUND((($BY77*$AS77)/($AR77-'Submission Template'!Z$26))^2+1,1),31),""),"")</f>
        <v/>
      </c>
      <c r="DB77" s="48">
        <f t="shared" si="20"/>
        <v>5</v>
      </c>
      <c r="DC77" s="5"/>
      <c r="DD77" s="5"/>
      <c r="DE77" s="5"/>
      <c r="DF77" s="175">
        <f>IF(AND('Submission Template'!C71="final",'Submission Template'!AG71="yes"),1,0)</f>
        <v>0</v>
      </c>
      <c r="DG77" s="175" t="str">
        <f>IF(AND('Submission Template'!$C71="final",'Submission Template'!$Y71="yes",'Submission Template'!$AD71="yes",'Submission Template'!$AG71&lt;&gt;"yes"),$D77,$DG76)</f>
        <v/>
      </c>
      <c r="DH77" s="175" t="str">
        <f>IF(AND('Submission Template'!$C71="final",'Submission Template'!$Y71="yes",'Submission Template'!$AD71="yes",'Submission Template'!$AG71&lt;&gt;"yes"),$C77,$DH76)</f>
        <v/>
      </c>
      <c r="DI77" s="175" t="str">
        <f>IF(AND('Submission Template'!$C71="final",'Submission Template'!$O71="yes",'Submission Template'!$AG71&lt;&gt;"yes"),$N77,$DI76)</f>
        <v/>
      </c>
      <c r="DJ77" s="175" t="str">
        <f>IF(AND('Submission Template'!$C71="final",'Submission Template'!$O71="yes",'Submission Template'!$AG71&lt;&gt;"yes"),$M77,$DJ76)</f>
        <v/>
      </c>
      <c r="DK77" s="167" t="str">
        <f>IF(AND('Submission Template'!$C71="final",'Submission Template'!$T71="yes",'Submission Template'!$AG71&lt;&gt;"yes"),$X77,$DK76)</f>
        <v/>
      </c>
      <c r="DL77" s="168" t="str">
        <f>IF(AND('Submission Template'!$C71="final",'Submission Template'!$T71="yes",'Submission Template'!$AG71&lt;&gt;"yes"),$W77,$DL76)</f>
        <v/>
      </c>
      <c r="DM77" s="167" t="str">
        <f>IF(AND('Submission Template'!$C71="final",'Submission Template'!$Y71="yes",'Submission Template'!$AG71&lt;&gt;"yes"),$AH77,$DM76)</f>
        <v/>
      </c>
      <c r="DN77" s="211" t="str">
        <f>IF(AND('Submission Template'!$C71="final",'Submission Template'!$Y71="yes",'Submission Template'!$AG71&lt;&gt;"yes"),$AG77,$DN76)</f>
        <v/>
      </c>
      <c r="DO77" s="220" t="str">
        <f>IF(AND('Submission Template'!$C71="final",'Submission Template'!$AD71="yes",'Submission Template'!$AG71&lt;&gt;"yes"),$AR77,$DO76)</f>
        <v/>
      </c>
      <c r="DP77" s="221" t="str">
        <f>IF(AND('Submission Template'!$C71="final",'Submission Template'!$AD71="yes",'Submission Template'!$AG71&lt;&gt;"yes"),$AQ77,$DP76)</f>
        <v/>
      </c>
      <c r="DZ77" s="5"/>
      <c r="EA77" s="5"/>
    </row>
    <row r="78" spans="1:131" ht="15" x14ac:dyDescent="0.25">
      <c r="A78" s="9"/>
      <c r="B78" s="251" t="str">
        <f>IF('Submission Template'!$BA$36=1,$CA78,"")</f>
        <v/>
      </c>
      <c r="C78" s="252" t="str">
        <f t="shared" si="33"/>
        <v/>
      </c>
      <c r="D78" s="253" t="str">
        <f>IF('Submission Template'!$BA$36=1,IF(AND('Submission Template'!Y72="yes",'Submission Template'!AD72="yes",'Submission Template'!BW72&lt;&gt;"",'Submission Template'!BX72&lt;&gt;""),IF(AND('Submission Template'!$P$15="yes",$B78&gt;1),ROUND(AVERAGE(CM$41:CM78),2),ROUND(AVERAGE(CM$40:CM78),2)),""),"")</f>
        <v/>
      </c>
      <c r="E78" s="264" t="str">
        <f>IF('Submission Template'!$BA$36=1,IF($BI78&gt;1,IF(AND('Submission Template'!Y72&lt;&gt;"no",'Submission Template'!AD72&lt;&gt;"no",'Submission Template'!BW72&lt;&gt;"",'Submission Template'!BX72&lt;&gt;""), IF(AND('Submission Template'!$P$15="yes",$B78&gt;1), STDEV(CM$41:CM78),STDEV(CM$40:CM78)),""),""),"")</f>
        <v/>
      </c>
      <c r="F78" s="253" t="str">
        <f>IF('Submission Template'!$BA$36=1,IF(AND('Submission Template'!BW72&lt;&gt;"",'Submission Template'!BX72&lt;&gt;""),G77,""),"")</f>
        <v/>
      </c>
      <c r="G78" s="253" t="str">
        <f>IF(AND('Submission Template'!$BA$36=1,'Submission Template'!$C72&lt;&gt;""),IF(OR($BI78=1,$BI78=0),0,IF('Submission Template'!$C72="initial",$G77,IF(AND('Submission Template'!Y72="yes",'Submission Template'!AD72="yes"),MAX(($F78+CM78-('Submission Template'!$V$26+0.25*$E78)),0),$G77))),"")</f>
        <v/>
      </c>
      <c r="H78" s="253" t="str">
        <f t="shared" si="27"/>
        <v/>
      </c>
      <c r="I78" s="255" t="str">
        <f t="shared" si="28"/>
        <v/>
      </c>
      <c r="J78" s="255" t="str">
        <f t="shared" si="29"/>
        <v/>
      </c>
      <c r="K78" s="256" t="str">
        <f>IF(G78&lt;&gt;"",IF($CG78=1,IF(AND(J78&lt;&gt;1,I78=1,D78&lt;='Submission Template'!$V$26),1,0),K77),"")</f>
        <v/>
      </c>
      <c r="L78" s="251" t="str">
        <f>IF('Submission Template'!$BB$36=1,$CB78,"")</f>
        <v/>
      </c>
      <c r="M78" s="252" t="str">
        <f t="shared" si="1"/>
        <v/>
      </c>
      <c r="N78" s="253" t="str">
        <f>IF('Submission Template'!$BB$36=1,IF(AND('Submission Template'!O72="yes",'Submission Template'!BU72&lt;&gt;""),IF(AND('Submission Template'!$P$15="yes",$L78&gt;1),ROUND(AVERAGE(CN$41:CN78),2),ROUND(AVERAGE(CN$40:CN78),2)),""),"")</f>
        <v/>
      </c>
      <c r="O78" s="253" t="str">
        <f>IF('Submission Template'!$BB$36=1,IF($BJ78&gt;1,IF(AND('Submission Template'!O72&lt;&gt;"no",'Submission Template'!BU72&lt;&gt;""),IF(AND('Submission Template'!$P$15="yes",$L78&gt;1),STDEV(CN$41:CN78),STDEV(CN$40:CN78)),""),""),"")</f>
        <v/>
      </c>
      <c r="P78" s="253" t="str">
        <f>IF('Submission Template'!$BB$36=1,IF('Submission Template'!BU72&lt;&gt;"",Q77,""),"")</f>
        <v/>
      </c>
      <c r="Q78" s="253" t="str">
        <f>IF(AND('Submission Template'!$BB$36=1,'Submission Template'!$C72&lt;&gt;""),IF(OR($BJ78=1,$BJ78=0),0,IF('Submission Template'!$C72="initial",$Q77,IF('Submission Template'!O72="yes",MAX(($P78+'Submission Template'!BU72-('Submission Template'!K$26+0.25*$O78)),0),$Q77))),"")</f>
        <v/>
      </c>
      <c r="R78" s="253" t="str">
        <f t="shared" si="30"/>
        <v/>
      </c>
      <c r="S78" s="255" t="str">
        <f t="shared" si="31"/>
        <v/>
      </c>
      <c r="T78" s="255" t="str">
        <f t="shared" si="32"/>
        <v/>
      </c>
      <c r="U78" s="256" t="str">
        <f>IF(Q78&lt;&gt;"",IF($CH78=1,IF(AND(T78&lt;&gt;1,S78=1,N78&lt;='Submission Template'!K$26),1,0),U77),"")</f>
        <v/>
      </c>
      <c r="V78" s="257" t="str">
        <f>IF('Submission Template'!$BC$34=1,$CC78,"")</f>
        <v/>
      </c>
      <c r="W78" s="258" t="str">
        <f t="shared" si="34"/>
        <v/>
      </c>
      <c r="X78" s="259" t="str">
        <f>IF('Submission Template'!$BC$34=1,IF(AND('Submission Template'!T72="yes",'Submission Template'!BV72&lt;&gt;""),IF(AND('Submission Template'!$P$15="yes",$V78&gt;1),ROUND(AVERAGE(CO$41:CO78),2),ROUND(AVERAGE(CO$40:CO78),2)),""),"")</f>
        <v/>
      </c>
      <c r="Y78" s="259" t="str">
        <f>IF('Submission Template'!$BC$34=1,IF($BK78&gt;1,IF(AND('Submission Template'!T72&lt;&gt;"no",'Submission Template'!BV72&lt;&gt;""), IF(AND('Submission Template'!$P$15="yes",$V78&gt;1), STDEV(CO$41:CO78),STDEV(CO$40:CO78)),""),""),"")</f>
        <v/>
      </c>
      <c r="Z78" s="259" t="str">
        <f>IF('Submission Template'!$BC$34=1,IF('Submission Template'!BV72&lt;&gt;"",AA77,""),"")</f>
        <v/>
      </c>
      <c r="AA78" s="259" t="str">
        <f>IF(AND('Submission Template'!$BC$34=1,'Submission Template'!$C72&lt;&gt;""),IF(OR($BK78=1,$BK78=0),0,IF('Submission Template'!$C72="initial",$AA77,IF('Submission Template'!T72="yes",MAX(($Z78+'Submission Template'!BV72-('Submission Template'!P$26+0.25*$Y78)),0),$AA77))),"")</f>
        <v/>
      </c>
      <c r="AB78" s="259" t="str">
        <f t="shared" si="6"/>
        <v/>
      </c>
      <c r="AC78" s="255" t="str">
        <f t="shared" si="7"/>
        <v/>
      </c>
      <c r="AD78" s="255" t="str">
        <f t="shared" si="8"/>
        <v/>
      </c>
      <c r="AE78" s="256" t="str">
        <f>IF(AA78&lt;&gt;"",IF($CI78=1,IF(AND(AD78&lt;&gt;1,AC78=1,X78&lt;='Submission Template'!P$26),1,0),AE77),"")</f>
        <v/>
      </c>
      <c r="AF78" s="257" t="str">
        <f>IF('Submission Template'!$BA$34=1,$CD78,"")</f>
        <v/>
      </c>
      <c r="AG78" s="258" t="str">
        <f t="shared" si="35"/>
        <v/>
      </c>
      <c r="AH78" s="260" t="str">
        <f>IF('Submission Template'!$BA$34=1,IF(AND('Submission Template'!Y72="yes",'Submission Template'!BW72&lt;&gt;""),IF(AND('Submission Template'!$P$15="yes",AF78&gt;1),ROUND(AVERAGE(CP$41:CP78),2),ROUND(AVERAGE(CP$40:CP78),2)),""),"")</f>
        <v/>
      </c>
      <c r="AI78" s="260" t="str">
        <f>IF('Submission Template'!$BA$34=1,IF($BL78&gt;1,IF(AND('Submission Template'!Y72&lt;&gt;"no",'Submission Template'!BW72&lt;&gt;""), IF(AND('Submission Template'!$P$15="yes",$AF78&gt;1), STDEV(CP$41:CP78),STDEV(CP$40:CP78)),""),""),"")</f>
        <v/>
      </c>
      <c r="AJ78" s="260" t="str">
        <f>IF('Submission Template'!$BA$34=1,IF('Submission Template'!BW72&lt;&gt;"",AK77,""),"")</f>
        <v/>
      </c>
      <c r="AK78" s="260" t="str">
        <f>IF(AND('Submission Template'!$BA$34=1,'Submission Template'!$C72&lt;&gt;""),IF(OR($BL78=1,$BL78=0),0,IF('Submission Template'!$C72="initial",$AK77,IF('Submission Template'!Y72="yes",MAX(($AJ78+'Submission Template'!BW72-('Submission Template'!U$26+0.25*$AI78)),0),$AK77))),"")</f>
        <v/>
      </c>
      <c r="AL78" s="260" t="str">
        <f t="shared" si="9"/>
        <v/>
      </c>
      <c r="AM78" s="255" t="str">
        <f t="shared" si="10"/>
        <v/>
      </c>
      <c r="AN78" s="255" t="str">
        <f t="shared" si="11"/>
        <v/>
      </c>
      <c r="AO78" s="256" t="str">
        <f>IF(AK78&lt;&gt;"",IF($CJ78=1,IF(AND(AN78&lt;&gt;1,AM78=1,AH78&lt;='Submission Template'!U$26),1,0),AO77),"")</f>
        <v/>
      </c>
      <c r="AP78" s="257" t="str">
        <f>IF('Submission Template'!$BB$34=1,$CE78,"")</f>
        <v/>
      </c>
      <c r="AQ78" s="258" t="str">
        <f t="shared" si="36"/>
        <v/>
      </c>
      <c r="AR78" s="261" t="str">
        <f>IF('Submission Template'!$BB$34=1,IF(AND('Submission Template'!AD72="yes",'Submission Template'!BX72&lt;&gt;""),ROUND(AVERAGE(CQ$40:CQ78),2),""),"")</f>
        <v/>
      </c>
      <c r="AS78" s="261" t="str">
        <f>IF('Submission Template'!$BB$34=1,IF($BM78&gt;1,IF(AND('Submission Template'!AD72&lt;&gt;"no",'Submission Template'!BX72&lt;&gt;""), IF(AND('Submission Template'!$P$15="yes",$AP78&gt;1), STDEV(CQ$41:CQ78),STDEV(CQ$40:CQ78)),""),""),"")</f>
        <v/>
      </c>
      <c r="AT78" s="261" t="str">
        <f>IF('Submission Template'!$BB$34=1,IF('Submission Template'!BX72&lt;&gt;"",AU77,""),"")</f>
        <v/>
      </c>
      <c r="AU78" s="261" t="str">
        <f>IF(AND('Submission Template'!$BB$34=1,'Submission Template'!$C72&lt;&gt;""),IF(OR($BM78=1,$BM78=0),0,IF('Submission Template'!$C72="initial",$AU77,IF('Submission Template'!AD72="yes",MAX(($AT78+'Submission Template'!BX72-('Submission Template'!Z$26+0.25*$AS78)),0),$AU77))),"")</f>
        <v/>
      </c>
      <c r="AV78" s="261" t="str">
        <f t="shared" si="12"/>
        <v/>
      </c>
      <c r="AW78" s="255" t="str">
        <f t="shared" si="13"/>
        <v/>
      </c>
      <c r="AX78" s="255" t="str">
        <f t="shared" si="14"/>
        <v/>
      </c>
      <c r="AY78" s="256" t="str">
        <f>IF(AU78&lt;&gt;"",IF($CK78=1,IF(AND(AX78&lt;&gt;1,AW78=1,AR78&lt;='Submission Template'!Z$26),1,0),AY77),"")</f>
        <v/>
      </c>
      <c r="AZ78" s="246"/>
      <c r="BA78" s="262" t="str">
        <f>IF(AND(OR('Submission Template'!BK72="yes",'Submission Template'!O72="yes"),'Submission Template'!AG72="yes"),"Test cannot be invalid AND included in CumSum",IF(OR(AND($Q78&gt;$R78,$N78&lt;&gt;""),AND($G78&gt;H78,$D78&lt;&gt;"")),"Warning:  CumSum statistic exceeds the Action Limit.",""))</f>
        <v/>
      </c>
      <c r="BB78" s="244"/>
      <c r="BC78" s="244"/>
      <c r="BD78" s="244"/>
      <c r="BE78" s="245"/>
      <c r="BF78" s="141"/>
      <c r="BG78" s="5"/>
      <c r="BH78" s="5"/>
      <c r="BI78" s="167" t="str">
        <f t="shared" si="39"/>
        <v/>
      </c>
      <c r="BJ78" s="211" t="str">
        <f t="shared" si="40"/>
        <v/>
      </c>
      <c r="BK78" s="167" t="str">
        <f t="shared" si="24"/>
        <v/>
      </c>
      <c r="BL78" s="211" t="str">
        <f t="shared" si="25"/>
        <v/>
      </c>
      <c r="BM78" s="168" t="str">
        <f t="shared" si="26"/>
        <v/>
      </c>
      <c r="BN78" s="20"/>
      <c r="BO78" s="307">
        <f>IF(AND('Submission Template'!BW72&lt;&gt;"",'Submission Template'!BX72&lt;&gt;"",'Submission Template'!V$26&lt;&gt;"",'Submission Template'!Y72&lt;&gt;"",'Submission Template'!AD72&lt;&gt;"",$BK$31="yes"),1,0)</f>
        <v>0</v>
      </c>
      <c r="BP78" s="193">
        <f>IF(AND('Submission Template'!BU72&lt;&gt;"",'Submission Template'!K$26&lt;&gt;"",'Submission Template'!O72&lt;&gt;""),1,0)</f>
        <v>0</v>
      </c>
      <c r="BQ78" s="193">
        <f>IF(AND('Submission Template'!BV72&lt;&gt;"",'Submission Template'!P$26&lt;&gt;"",'Submission Template'!T72&lt;&gt;""),1,0)</f>
        <v>0</v>
      </c>
      <c r="BR78" s="193">
        <f>IF(AND('Submission Template'!BW72&lt;&gt;"",'Submission Template'!U$26&lt;&gt;"",'Submission Template'!Y72&lt;&gt;""),1,0)</f>
        <v>0</v>
      </c>
      <c r="BS78" s="194">
        <f>IF(AND('Submission Template'!BX72&lt;&gt;"",'Submission Template'!Z$26&lt;&gt;"",'Submission Template'!AD72&lt;&gt;""),1,0)</f>
        <v>0</v>
      </c>
      <c r="BT78" s="22"/>
      <c r="BU78" s="199" t="str">
        <f t="shared" si="37"/>
        <v/>
      </c>
      <c r="BV78" s="192" t="str">
        <f t="shared" si="38"/>
        <v/>
      </c>
      <c r="BW78" s="192" t="str">
        <f t="shared" si="17"/>
        <v/>
      </c>
      <c r="BX78" s="193" t="str">
        <f t="shared" si="18"/>
        <v/>
      </c>
      <c r="BY78" s="194" t="str">
        <f t="shared" si="19"/>
        <v/>
      </c>
      <c r="BZ78" s="22"/>
      <c r="CA78" s="192" t="str">
        <f>IF(AND($BK$31="Yes",'Submission Template'!$C72&lt;&gt;""),IF(AND('Submission Template'!BW72&lt;&gt;"",'Submission Template'!BX72&lt;&gt;""),IF(AND('Submission Template'!Y72="yes",'Submission Template'!AD72="yes"),CA77+1,CA77),CA77),"")</f>
        <v/>
      </c>
      <c r="CB78" s="193" t="str">
        <f>IF('Submission Template'!$C72&lt;&gt;"",IF('Submission Template'!BU72&lt;&gt;"",IF('Submission Template'!O72="yes",CB77+1,CB77),CB77),"")</f>
        <v/>
      </c>
      <c r="CC78" s="193" t="str">
        <f>IF('Submission Template'!$C72&lt;&gt;"",IF('Submission Template'!BV72&lt;&gt;"",IF('Submission Template'!T72="yes",CC77+1,CC77),CC77),"")</f>
        <v/>
      </c>
      <c r="CD78" s="193" t="str">
        <f>IF('Submission Template'!$C72&lt;&gt;"",IF('Submission Template'!BW72&lt;&gt;"",IF('Submission Template'!Y72="yes",CD77+1,CD77),CD77),"")</f>
        <v/>
      </c>
      <c r="CE78" s="194" t="str">
        <f>IF('Submission Template'!$C72&lt;&gt;"",IF('Submission Template'!BX72&lt;&gt;"",IF('Submission Template'!AD72="yes",CE77+1,CE77),CE77),"")</f>
        <v/>
      </c>
      <c r="CF78" s="22"/>
      <c r="CG78" s="192" t="str">
        <f>IF(AND($BK$31="Yes",'Submission Template'!BW72&lt;&gt;"",'Submission Template'!BX72&lt;&gt;""),IF(AND('Submission Template'!Y72="yes",'Submission Template'!AD72="yes"),1,0),"")</f>
        <v/>
      </c>
      <c r="CH78" s="193" t="str">
        <f>IF('Submission Template'!BU72&lt;&gt;"",IF('Submission Template'!O72="yes",1,0),"")</f>
        <v/>
      </c>
      <c r="CI78" s="193" t="str">
        <f>IF('Submission Template'!BV72&lt;&gt;"",IF('Submission Template'!T72="yes",1,0),"")</f>
        <v/>
      </c>
      <c r="CJ78" s="193" t="str">
        <f>IF('Submission Template'!BW72&lt;&gt;"",IF('Submission Template'!Y72="yes",1,0),"")</f>
        <v/>
      </c>
      <c r="CK78" s="194" t="str">
        <f>IF('Submission Template'!BX72&lt;&gt;"",IF('Submission Template'!AD72="yes",1,0),"")</f>
        <v/>
      </c>
      <c r="CL78" s="22"/>
      <c r="CM78" s="192" t="str">
        <f>IF(AND($BK$31="Yes",'Submission Template'!Y72="yes",'Submission Template'!AD72="yes",'Submission Template'!BW72&lt;&gt;"",'Submission Template'!BX72&lt;&gt;""),'Submission Template'!BW72+'Submission Template'!BX72,"")</f>
        <v/>
      </c>
      <c r="CN78" s="193" t="str">
        <f>IF(AND('Submission Template'!O72="yes",'Submission Template'!BU72&lt;&gt;""),'Submission Template'!BU72,"")</f>
        <v/>
      </c>
      <c r="CO78" s="193" t="str">
        <f>IF(AND('Submission Template'!T72="yes",'Submission Template'!BV72&lt;&gt;""),'Submission Template'!BV72,"")</f>
        <v/>
      </c>
      <c r="CP78" s="193" t="str">
        <f>IF(AND('Submission Template'!Y72="yes",'Submission Template'!BW72&lt;&gt;""),'Submission Template'!BW72,"")</f>
        <v/>
      </c>
      <c r="CQ78" s="194" t="str">
        <f>IF(AND('Submission Template'!AD72="yes",'Submission Template'!BX72&lt;&gt;""),'Submission Template'!BX72,"")</f>
        <v/>
      </c>
      <c r="CR78" s="22"/>
      <c r="CS78" s="22"/>
      <c r="CT78" s="22"/>
      <c r="CU78" s="24"/>
      <c r="CV78" s="22"/>
      <c r="CW78" s="35" t="str">
        <f>IF('Submission Template'!$BA$36=1,IF(AND('Submission Template'!Y72="yes",'Submission Template'!AD72="yes",$BI78&gt;1,'Submission Template'!BW72&lt;&gt;"",'Submission Template'!BX72&lt;&gt;""),IF($D78&lt;&gt;'Submission Template'!V$29,ROUND((($BU78*$E78)/($D78-'Submission Template'!V$29))^2+1,1),31),""),"")</f>
        <v/>
      </c>
      <c r="CX78" s="35" t="str">
        <f>IF('Submission Template'!$BB$36=1,IF(AND('Submission Template'!O72="yes",$BJ78&gt;1,'Submission Template'!BU72&lt;&gt;""),IF($N78&lt;&gt;'Submission Template'!K$26,ROUND((($BV78*$O78)/($N78-'Submission Template'!K$26))^2+1,1),31),""),"")</f>
        <v/>
      </c>
      <c r="CY78" s="35" t="str">
        <f>IF('Submission Template'!$BC$34=1,IF(AND('Submission Template'!T72="yes",$BK78&gt;1,'Submission Template'!BV72&lt;&gt;""),IF($X78&lt;&gt;'Submission Template'!P$26,ROUND((($BW78*$Y78)/($X78-'Submission Template'!P$26))^2+1,1),31),""),"")</f>
        <v/>
      </c>
      <c r="CZ78" s="35" t="str">
        <f>IF('Submission Template'!$BA$34=1,IF(AND('Submission Template'!Y72="yes",$BL78&gt;1,'Submission Template'!BW72&lt;&gt;""),IF($AH78&lt;&gt;'Submission Template'!U$26,ROUND((($BX78*$AI78)/($AH78-'Submission Template'!U$26))^2+1,1),31),""),"")</f>
        <v/>
      </c>
      <c r="DA78" s="35" t="str">
        <f>IF('Submission Template'!$BB$34=1,IF(AND('Submission Template'!AD72="yes",$BM78&gt;1,'Submission Template'!BX72&lt;&gt;""),IF($AR78&lt;&gt;'Submission Template'!Z$26,ROUND((($BY78*$AS78)/($AR78-'Submission Template'!Z$26))^2+1,1),31),""),"")</f>
        <v/>
      </c>
      <c r="DB78" s="48">
        <f t="shared" si="20"/>
        <v>5</v>
      </c>
      <c r="DC78" s="5"/>
      <c r="DD78" s="5"/>
      <c r="DE78" s="5"/>
      <c r="DF78" s="175">
        <f>IF(AND('Submission Template'!C72="final",'Submission Template'!AG72="yes"),1,0)</f>
        <v>0</v>
      </c>
      <c r="DG78" s="175" t="str">
        <f>IF(AND('Submission Template'!$C72="final",'Submission Template'!$Y72="yes",'Submission Template'!$AD72="yes",'Submission Template'!$AG72&lt;&gt;"yes"),$D78,$DG77)</f>
        <v/>
      </c>
      <c r="DH78" s="175" t="str">
        <f>IF(AND('Submission Template'!$C72="final",'Submission Template'!$Y72="yes",'Submission Template'!$AD72="yes",'Submission Template'!$AG72&lt;&gt;"yes"),$C78,$DH77)</f>
        <v/>
      </c>
      <c r="DI78" s="175" t="str">
        <f>IF(AND('Submission Template'!$C72="final",'Submission Template'!$O72="yes",'Submission Template'!$AG72&lt;&gt;"yes"),$N78,$DI77)</f>
        <v/>
      </c>
      <c r="DJ78" s="175" t="str">
        <f>IF(AND('Submission Template'!$C72="final",'Submission Template'!$O72="yes",'Submission Template'!$AG72&lt;&gt;"yes"),$M78,$DJ77)</f>
        <v/>
      </c>
      <c r="DK78" s="167" t="str">
        <f>IF(AND('Submission Template'!$C72="final",'Submission Template'!$T72="yes",'Submission Template'!$AG72&lt;&gt;"yes"),$X78,$DK77)</f>
        <v/>
      </c>
      <c r="DL78" s="168" t="str">
        <f>IF(AND('Submission Template'!$C72="final",'Submission Template'!$T72="yes",'Submission Template'!$AG72&lt;&gt;"yes"),$W78,$DL77)</f>
        <v/>
      </c>
      <c r="DM78" s="167" t="str">
        <f>IF(AND('Submission Template'!$C72="final",'Submission Template'!$Y72="yes",'Submission Template'!$AG72&lt;&gt;"yes"),$AH78,$DM77)</f>
        <v/>
      </c>
      <c r="DN78" s="211" t="str">
        <f>IF(AND('Submission Template'!$C72="final",'Submission Template'!$Y72="yes",'Submission Template'!$AG72&lt;&gt;"yes"),$AG78,$DN77)</f>
        <v/>
      </c>
      <c r="DO78" s="220" t="str">
        <f>IF(AND('Submission Template'!$C72="final",'Submission Template'!$AD72="yes",'Submission Template'!$AG72&lt;&gt;"yes"),$AR78,$DO77)</f>
        <v/>
      </c>
      <c r="DP78" s="221" t="str">
        <f>IF(AND('Submission Template'!$C72="final",'Submission Template'!$AD72="yes",'Submission Template'!$AG72&lt;&gt;"yes"),$AQ78,$DP77)</f>
        <v/>
      </c>
      <c r="DZ78" s="5"/>
      <c r="EA78" s="5"/>
    </row>
    <row r="79" spans="1:131" ht="15" x14ac:dyDescent="0.25">
      <c r="A79" s="9"/>
      <c r="B79" s="251" t="str">
        <f>IF('Submission Template'!$BA$36=1,$CA79,"")</f>
        <v/>
      </c>
      <c r="C79" s="252" t="str">
        <f t="shared" si="33"/>
        <v/>
      </c>
      <c r="D79" s="253" t="str">
        <f>IF('Submission Template'!$BA$36=1,IF(AND('Submission Template'!Y73="yes",'Submission Template'!AD73="yes",'Submission Template'!BW73&lt;&gt;"",'Submission Template'!BX73&lt;&gt;""),IF(AND('Submission Template'!$P$15="yes",$B79&gt;1),ROUND(AVERAGE(CM$41:CM79),2),ROUND(AVERAGE(CM$40:CM79),2)),""),"")</f>
        <v/>
      </c>
      <c r="E79" s="264" t="str">
        <f>IF('Submission Template'!$BA$36=1,IF($BI79&gt;1,IF(AND('Submission Template'!Y73&lt;&gt;"no",'Submission Template'!AD73&lt;&gt;"no",'Submission Template'!BW73&lt;&gt;"",'Submission Template'!BX73&lt;&gt;""), IF(AND('Submission Template'!$P$15="yes",$B79&gt;1), STDEV(CM$41:CM79),STDEV(CM$40:CM79)),""),""),"")</f>
        <v/>
      </c>
      <c r="F79" s="253" t="str">
        <f>IF('Submission Template'!$BA$36=1,IF(AND('Submission Template'!BW73&lt;&gt;"",'Submission Template'!BX73&lt;&gt;""),G78,""),"")</f>
        <v/>
      </c>
      <c r="G79" s="253" t="str">
        <f>IF(AND('Submission Template'!$BA$36=1,'Submission Template'!$C73&lt;&gt;""),IF(OR($BI79=1,$BI79=0),0,IF('Submission Template'!$C73="initial",$G78,IF(AND('Submission Template'!Y73="yes",'Submission Template'!AD73="yes"),MAX(($F79+CM79-('Submission Template'!$V$26+0.25*$E79)),0),$G78))),"")</f>
        <v/>
      </c>
      <c r="H79" s="253" t="str">
        <f t="shared" si="27"/>
        <v/>
      </c>
      <c r="I79" s="255" t="str">
        <f t="shared" si="28"/>
        <v/>
      </c>
      <c r="J79" s="255" t="str">
        <f t="shared" si="29"/>
        <v/>
      </c>
      <c r="K79" s="256" t="str">
        <f>IF(G79&lt;&gt;"",IF($CG79=1,IF(AND(J79&lt;&gt;1,I79=1,D79&lt;='Submission Template'!$V$26),1,0),K78),"")</f>
        <v/>
      </c>
      <c r="L79" s="251" t="str">
        <f>IF('Submission Template'!$BB$36=1,$CB79,"")</f>
        <v/>
      </c>
      <c r="M79" s="252" t="str">
        <f t="shared" si="1"/>
        <v/>
      </c>
      <c r="N79" s="253" t="str">
        <f>IF('Submission Template'!$BB$36=1,IF(AND('Submission Template'!O73="yes",'Submission Template'!BU73&lt;&gt;""),IF(AND('Submission Template'!$P$15="yes",$L79&gt;1),ROUND(AVERAGE(CN$41:CN79),2),ROUND(AVERAGE(CN$40:CN79),2)),""),"")</f>
        <v/>
      </c>
      <c r="O79" s="253" t="str">
        <f>IF('Submission Template'!$BB$36=1,IF($BJ79&gt;1,IF(AND('Submission Template'!O73&lt;&gt;"no",'Submission Template'!BU73&lt;&gt;""),IF(AND('Submission Template'!$P$15="yes",$L79&gt;1),STDEV(CN$41:CN79),STDEV(CN$40:CN79)),""),""),"")</f>
        <v/>
      </c>
      <c r="P79" s="253" t="str">
        <f>IF('Submission Template'!$BB$36=1,IF('Submission Template'!BU73&lt;&gt;"",Q78,""),"")</f>
        <v/>
      </c>
      <c r="Q79" s="253" t="str">
        <f>IF(AND('Submission Template'!$BB$36=1,'Submission Template'!$C73&lt;&gt;""),IF(OR($BJ79=1,$BJ79=0),0,IF('Submission Template'!$C73="initial",$Q78,IF('Submission Template'!O73="yes",MAX(($P79+'Submission Template'!BU73-('Submission Template'!K$26+0.25*$O79)),0),$Q78))),"")</f>
        <v/>
      </c>
      <c r="R79" s="253" t="str">
        <f t="shared" si="30"/>
        <v/>
      </c>
      <c r="S79" s="255" t="str">
        <f t="shared" si="31"/>
        <v/>
      </c>
      <c r="T79" s="255" t="str">
        <f t="shared" si="32"/>
        <v/>
      </c>
      <c r="U79" s="256" t="str">
        <f>IF(Q79&lt;&gt;"",IF($CH79=1,IF(AND(T79&lt;&gt;1,S79=1,N79&lt;='Submission Template'!K$26),1,0),U78),"")</f>
        <v/>
      </c>
      <c r="V79" s="257" t="str">
        <f>IF('Submission Template'!$BC$34=1,$CC79,"")</f>
        <v/>
      </c>
      <c r="W79" s="258" t="str">
        <f t="shared" si="34"/>
        <v/>
      </c>
      <c r="X79" s="259" t="str">
        <f>IF('Submission Template'!$BC$34=1,IF(AND('Submission Template'!T73="yes",'Submission Template'!BV73&lt;&gt;""),IF(AND('Submission Template'!$P$15="yes",$V79&gt;1),ROUND(AVERAGE(CO$41:CO79),2),ROUND(AVERAGE(CO$40:CO79),2)),""),"")</f>
        <v/>
      </c>
      <c r="Y79" s="259" t="str">
        <f>IF('Submission Template'!$BC$34=1,IF($BK79&gt;1,IF(AND('Submission Template'!T73&lt;&gt;"no",'Submission Template'!BV73&lt;&gt;""), IF(AND('Submission Template'!$P$15="yes",$V79&gt;1), STDEV(CO$41:CO79),STDEV(CO$40:CO79)),""),""),"")</f>
        <v/>
      </c>
      <c r="Z79" s="259" t="str">
        <f>IF('Submission Template'!$BC$34=1,IF('Submission Template'!BV73&lt;&gt;"",AA78,""),"")</f>
        <v/>
      </c>
      <c r="AA79" s="259" t="str">
        <f>IF(AND('Submission Template'!$BC$34=1,'Submission Template'!$C73&lt;&gt;""),IF(OR($BK79=1,$BK79=0),0,IF('Submission Template'!$C73="initial",$AA78,IF('Submission Template'!T73="yes",MAX(($Z79+'Submission Template'!BV73-('Submission Template'!P$26+0.25*$Y79)),0),$AA78))),"")</f>
        <v/>
      </c>
      <c r="AB79" s="259" t="str">
        <f t="shared" si="6"/>
        <v/>
      </c>
      <c r="AC79" s="255" t="str">
        <f t="shared" si="7"/>
        <v/>
      </c>
      <c r="AD79" s="255" t="str">
        <f t="shared" si="8"/>
        <v/>
      </c>
      <c r="AE79" s="256" t="str">
        <f>IF(AA79&lt;&gt;"",IF($CI79=1,IF(AND(AD79&lt;&gt;1,AC79=1,X79&lt;='Submission Template'!P$26),1,0),AE78),"")</f>
        <v/>
      </c>
      <c r="AF79" s="257" t="str">
        <f>IF('Submission Template'!$BA$34=1,$CD79,"")</f>
        <v/>
      </c>
      <c r="AG79" s="258" t="str">
        <f t="shared" si="35"/>
        <v/>
      </c>
      <c r="AH79" s="260" t="str">
        <f>IF('Submission Template'!$BA$34=1,IF(AND('Submission Template'!Y73="yes",'Submission Template'!BW73&lt;&gt;""),IF(AND('Submission Template'!$P$15="yes",AF79&gt;1),ROUND(AVERAGE(CP$41:CP79),2),ROUND(AVERAGE(CP$40:CP79),2)),""),"")</f>
        <v/>
      </c>
      <c r="AI79" s="260" t="str">
        <f>IF('Submission Template'!$BA$34=1,IF($BL79&gt;1,IF(AND('Submission Template'!Y73&lt;&gt;"no",'Submission Template'!BW73&lt;&gt;""), IF(AND('Submission Template'!$P$15="yes",$AF79&gt;1), STDEV(CP$41:CP79),STDEV(CP$40:CP79)),""),""),"")</f>
        <v/>
      </c>
      <c r="AJ79" s="260" t="str">
        <f>IF('Submission Template'!$BA$34=1,IF('Submission Template'!BW73&lt;&gt;"",AK78,""),"")</f>
        <v/>
      </c>
      <c r="AK79" s="260" t="str">
        <f>IF(AND('Submission Template'!$BA$34=1,'Submission Template'!$C73&lt;&gt;""),IF(OR($BL79=1,$BL79=0),0,IF('Submission Template'!$C73="initial",$AK78,IF('Submission Template'!Y73="yes",MAX(($AJ79+'Submission Template'!BW73-('Submission Template'!U$26+0.25*$AI79)),0),$AK78))),"")</f>
        <v/>
      </c>
      <c r="AL79" s="260" t="str">
        <f t="shared" si="9"/>
        <v/>
      </c>
      <c r="AM79" s="255" t="str">
        <f t="shared" si="10"/>
        <v/>
      </c>
      <c r="AN79" s="255" t="str">
        <f t="shared" si="11"/>
        <v/>
      </c>
      <c r="AO79" s="256" t="str">
        <f>IF(AK79&lt;&gt;"",IF($CJ79=1,IF(AND(AN79&lt;&gt;1,AM79=1,AH79&lt;='Submission Template'!U$26),1,0),AO78),"")</f>
        <v/>
      </c>
      <c r="AP79" s="257" t="str">
        <f>IF('Submission Template'!$BB$34=1,$CE79,"")</f>
        <v/>
      </c>
      <c r="AQ79" s="258" t="str">
        <f t="shared" si="36"/>
        <v/>
      </c>
      <c r="AR79" s="261" t="str">
        <f>IF('Submission Template'!$BB$34=1,IF(AND('Submission Template'!AD73="yes",'Submission Template'!BX73&lt;&gt;""),ROUND(AVERAGE(CQ$40:CQ79),2),""),"")</f>
        <v/>
      </c>
      <c r="AS79" s="261" t="str">
        <f>IF('Submission Template'!$BB$34=1,IF($BM79&gt;1,IF(AND('Submission Template'!AD73&lt;&gt;"no",'Submission Template'!BX73&lt;&gt;""), IF(AND('Submission Template'!$P$15="yes",$AP79&gt;1), STDEV(CQ$41:CQ79),STDEV(CQ$40:CQ79)),""),""),"")</f>
        <v/>
      </c>
      <c r="AT79" s="261" t="str">
        <f>IF('Submission Template'!$BB$34=1,IF('Submission Template'!BX73&lt;&gt;"",AU78,""),"")</f>
        <v/>
      </c>
      <c r="AU79" s="261" t="str">
        <f>IF(AND('Submission Template'!$BB$34=1,'Submission Template'!$C73&lt;&gt;""),IF(OR($BM79=1,$BM79=0),0,IF('Submission Template'!$C73="initial",$AU78,IF('Submission Template'!AD73="yes",MAX(($AT79+'Submission Template'!BX73-('Submission Template'!Z$26+0.25*$AS79)),0),$AU78))),"")</f>
        <v/>
      </c>
      <c r="AV79" s="261" t="str">
        <f t="shared" si="12"/>
        <v/>
      </c>
      <c r="AW79" s="255" t="str">
        <f t="shared" si="13"/>
        <v/>
      </c>
      <c r="AX79" s="255" t="str">
        <f t="shared" si="14"/>
        <v/>
      </c>
      <c r="AY79" s="256" t="str">
        <f>IF(AU79&lt;&gt;"",IF($CK79=1,IF(AND(AX79&lt;&gt;1,AW79=1,AR79&lt;='Submission Template'!Z$26),1,0),AY78),"")</f>
        <v/>
      </c>
      <c r="AZ79" s="246"/>
      <c r="BA79" s="262" t="str">
        <f>IF(AND(OR('Submission Template'!BK73="yes",'Submission Template'!O73="yes"),'Submission Template'!AG73="yes"),"Test cannot be invalid AND included in CumSum",IF(OR(AND($Q79&gt;$R79,$N79&lt;&gt;""),AND($G79&gt;H79,$D79&lt;&gt;"")),"Warning:  CumSum statistic exceeds the Action Limit.",""))</f>
        <v/>
      </c>
      <c r="BB79" s="244"/>
      <c r="BC79" s="244"/>
      <c r="BD79" s="244"/>
      <c r="BE79" s="245"/>
      <c r="BF79" s="141"/>
      <c r="BG79" s="5"/>
      <c r="BH79" s="5"/>
      <c r="BI79" s="167" t="str">
        <f t="shared" si="39"/>
        <v/>
      </c>
      <c r="BJ79" s="211" t="str">
        <f t="shared" si="40"/>
        <v/>
      </c>
      <c r="BK79" s="167" t="str">
        <f t="shared" si="24"/>
        <v/>
      </c>
      <c r="BL79" s="211" t="str">
        <f t="shared" si="25"/>
        <v/>
      </c>
      <c r="BM79" s="168" t="str">
        <f t="shared" si="26"/>
        <v/>
      </c>
      <c r="BN79" s="20"/>
      <c r="BO79" s="307">
        <f>IF(AND('Submission Template'!BW73&lt;&gt;"",'Submission Template'!BX73&lt;&gt;"",'Submission Template'!V$26&lt;&gt;"",'Submission Template'!Y73&lt;&gt;"",'Submission Template'!AD73&lt;&gt;"",$BK$31="yes"),1,0)</f>
        <v>0</v>
      </c>
      <c r="BP79" s="193">
        <f>IF(AND('Submission Template'!BU73&lt;&gt;"",'Submission Template'!K$26&lt;&gt;"",'Submission Template'!O73&lt;&gt;""),1,0)</f>
        <v>0</v>
      </c>
      <c r="BQ79" s="193">
        <f>IF(AND('Submission Template'!BV73&lt;&gt;"",'Submission Template'!P$26&lt;&gt;"",'Submission Template'!T73&lt;&gt;""),1,0)</f>
        <v>0</v>
      </c>
      <c r="BR79" s="193">
        <f>IF(AND('Submission Template'!BW73&lt;&gt;"",'Submission Template'!U$26&lt;&gt;"",'Submission Template'!Y73&lt;&gt;""),1,0)</f>
        <v>0</v>
      </c>
      <c r="BS79" s="194">
        <f>IF(AND('Submission Template'!BX73&lt;&gt;"",'Submission Template'!Z$26&lt;&gt;"",'Submission Template'!AD73&lt;&gt;""),1,0)</f>
        <v>0</v>
      </c>
      <c r="BT79" s="22"/>
      <c r="BU79" s="199" t="str">
        <f t="shared" si="37"/>
        <v/>
      </c>
      <c r="BV79" s="192" t="str">
        <f t="shared" si="38"/>
        <v/>
      </c>
      <c r="BW79" s="192" t="str">
        <f t="shared" si="17"/>
        <v/>
      </c>
      <c r="BX79" s="193" t="str">
        <f t="shared" si="18"/>
        <v/>
      </c>
      <c r="BY79" s="194" t="str">
        <f t="shared" si="19"/>
        <v/>
      </c>
      <c r="BZ79" s="22"/>
      <c r="CA79" s="192" t="str">
        <f>IF(AND($BK$31="Yes",'Submission Template'!$C73&lt;&gt;""),IF(AND('Submission Template'!BW73&lt;&gt;"",'Submission Template'!BX73&lt;&gt;""),IF(AND('Submission Template'!Y73="yes",'Submission Template'!AD73="yes"),CA78+1,CA78),CA78),"")</f>
        <v/>
      </c>
      <c r="CB79" s="193" t="str">
        <f>IF('Submission Template'!$C73&lt;&gt;"",IF('Submission Template'!BU73&lt;&gt;"",IF('Submission Template'!O73="yes",CB78+1,CB78),CB78),"")</f>
        <v/>
      </c>
      <c r="CC79" s="193" t="str">
        <f>IF('Submission Template'!$C73&lt;&gt;"",IF('Submission Template'!BV73&lt;&gt;"",IF('Submission Template'!T73="yes",CC78+1,CC78),CC78),"")</f>
        <v/>
      </c>
      <c r="CD79" s="193" t="str">
        <f>IF('Submission Template'!$C73&lt;&gt;"",IF('Submission Template'!BW73&lt;&gt;"",IF('Submission Template'!Y73="yes",CD78+1,CD78),CD78),"")</f>
        <v/>
      </c>
      <c r="CE79" s="194" t="str">
        <f>IF('Submission Template'!$C73&lt;&gt;"",IF('Submission Template'!BX73&lt;&gt;"",IF('Submission Template'!AD73="yes",CE78+1,CE78),CE78),"")</f>
        <v/>
      </c>
      <c r="CF79" s="22"/>
      <c r="CG79" s="192" t="str">
        <f>IF(AND($BK$31="Yes",'Submission Template'!BW73&lt;&gt;"",'Submission Template'!BX73&lt;&gt;""),IF(AND('Submission Template'!Y73="yes",'Submission Template'!AD73="yes"),1,0),"")</f>
        <v/>
      </c>
      <c r="CH79" s="193" t="str">
        <f>IF('Submission Template'!BU73&lt;&gt;"",IF('Submission Template'!O73="yes",1,0),"")</f>
        <v/>
      </c>
      <c r="CI79" s="193" t="str">
        <f>IF('Submission Template'!BV73&lt;&gt;"",IF('Submission Template'!T73="yes",1,0),"")</f>
        <v/>
      </c>
      <c r="CJ79" s="193" t="str">
        <f>IF('Submission Template'!BW73&lt;&gt;"",IF('Submission Template'!Y73="yes",1,0),"")</f>
        <v/>
      </c>
      <c r="CK79" s="194" t="str">
        <f>IF('Submission Template'!BX73&lt;&gt;"",IF('Submission Template'!AD73="yes",1,0),"")</f>
        <v/>
      </c>
      <c r="CL79" s="22"/>
      <c r="CM79" s="192" t="str">
        <f>IF(AND($BK$31="Yes",'Submission Template'!Y73="yes",'Submission Template'!AD73="yes",'Submission Template'!BW73&lt;&gt;"",'Submission Template'!BX73&lt;&gt;""),'Submission Template'!BW73+'Submission Template'!BX73,"")</f>
        <v/>
      </c>
      <c r="CN79" s="193" t="str">
        <f>IF(AND('Submission Template'!O73="yes",'Submission Template'!BU73&lt;&gt;""),'Submission Template'!BU73,"")</f>
        <v/>
      </c>
      <c r="CO79" s="193" t="str">
        <f>IF(AND('Submission Template'!T73="yes",'Submission Template'!BV73&lt;&gt;""),'Submission Template'!BV73,"")</f>
        <v/>
      </c>
      <c r="CP79" s="193" t="str">
        <f>IF(AND('Submission Template'!Y73="yes",'Submission Template'!BW73&lt;&gt;""),'Submission Template'!BW73,"")</f>
        <v/>
      </c>
      <c r="CQ79" s="194" t="str">
        <f>IF(AND('Submission Template'!AD73="yes",'Submission Template'!BX73&lt;&gt;""),'Submission Template'!BX73,"")</f>
        <v/>
      </c>
      <c r="CR79" s="22"/>
      <c r="CS79" s="22"/>
      <c r="CT79" s="22"/>
      <c r="CU79" s="24"/>
      <c r="CV79" s="22"/>
      <c r="CW79" s="35" t="str">
        <f>IF('Submission Template'!$BA$36=1,IF(AND('Submission Template'!Y73="yes",'Submission Template'!AD73="yes",$BI79&gt;1,'Submission Template'!BW73&lt;&gt;"",'Submission Template'!BX73&lt;&gt;""),IF($D79&lt;&gt;'Submission Template'!V$29,ROUND((($BU79*$E79)/($D79-'Submission Template'!V$29))^2+1,1),31),""),"")</f>
        <v/>
      </c>
      <c r="CX79" s="35" t="str">
        <f>IF('Submission Template'!$BB$36=1,IF(AND('Submission Template'!O73="yes",$BJ79&gt;1,'Submission Template'!BU73&lt;&gt;""),IF($N79&lt;&gt;'Submission Template'!K$26,ROUND((($BV79*$O79)/($N79-'Submission Template'!K$26))^2+1,1),31),""),"")</f>
        <v/>
      </c>
      <c r="CY79" s="35" t="str">
        <f>IF('Submission Template'!$BC$34=1,IF(AND('Submission Template'!T73="yes",$BK79&gt;1,'Submission Template'!BV73&lt;&gt;""),IF($X79&lt;&gt;'Submission Template'!P$26,ROUND((($BW79*$Y79)/($X79-'Submission Template'!P$26))^2+1,1),31),""),"")</f>
        <v/>
      </c>
      <c r="CZ79" s="35" t="str">
        <f>IF('Submission Template'!$BA$34=1,IF(AND('Submission Template'!Y73="yes",$BL79&gt;1,'Submission Template'!BW73&lt;&gt;""),IF($AH79&lt;&gt;'Submission Template'!U$26,ROUND((($BX79*$AI79)/($AH79-'Submission Template'!U$26))^2+1,1),31),""),"")</f>
        <v/>
      </c>
      <c r="DA79" s="35" t="str">
        <f>IF('Submission Template'!$BB$34=1,IF(AND('Submission Template'!AD73="yes",$BM79&gt;1,'Submission Template'!BX73&lt;&gt;""),IF($AR79&lt;&gt;'Submission Template'!Z$26,ROUND((($BY79*$AS79)/($AR79-'Submission Template'!Z$26))^2+1,1),31),""),"")</f>
        <v/>
      </c>
      <c r="DB79" s="48">
        <f t="shared" si="20"/>
        <v>5</v>
      </c>
      <c r="DC79" s="5"/>
      <c r="DD79" s="5"/>
      <c r="DE79" s="5"/>
      <c r="DF79" s="175">
        <f>IF(AND('Submission Template'!C73="final",'Submission Template'!AG73="yes"),1,0)</f>
        <v>0</v>
      </c>
      <c r="DG79" s="175" t="str">
        <f>IF(AND('Submission Template'!$C73="final",'Submission Template'!$Y73="yes",'Submission Template'!$AD73="yes",'Submission Template'!$AG73&lt;&gt;"yes"),$D79,$DG78)</f>
        <v/>
      </c>
      <c r="DH79" s="175" t="str">
        <f>IF(AND('Submission Template'!$C73="final",'Submission Template'!$Y73="yes",'Submission Template'!$AD73="yes",'Submission Template'!$AG73&lt;&gt;"yes"),$C79,$DH78)</f>
        <v/>
      </c>
      <c r="DI79" s="175" t="str">
        <f>IF(AND('Submission Template'!$C73="final",'Submission Template'!$O73="yes",'Submission Template'!$AG73&lt;&gt;"yes"),$N79,$DI78)</f>
        <v/>
      </c>
      <c r="DJ79" s="175" t="str">
        <f>IF(AND('Submission Template'!$C73="final",'Submission Template'!$O73="yes",'Submission Template'!$AG73&lt;&gt;"yes"),$M79,$DJ78)</f>
        <v/>
      </c>
      <c r="DK79" s="167" t="str">
        <f>IF(AND('Submission Template'!$C73="final",'Submission Template'!$T73="yes",'Submission Template'!$AG73&lt;&gt;"yes"),$X79,$DK78)</f>
        <v/>
      </c>
      <c r="DL79" s="168" t="str">
        <f>IF(AND('Submission Template'!$C73="final",'Submission Template'!$T73="yes",'Submission Template'!$AG73&lt;&gt;"yes"),$W79,$DL78)</f>
        <v/>
      </c>
      <c r="DM79" s="167" t="str">
        <f>IF(AND('Submission Template'!$C73="final",'Submission Template'!$Y73="yes",'Submission Template'!$AG73&lt;&gt;"yes"),$AH79,$DM78)</f>
        <v/>
      </c>
      <c r="DN79" s="211" t="str">
        <f>IF(AND('Submission Template'!$C73="final",'Submission Template'!$Y73="yes",'Submission Template'!$AG73&lt;&gt;"yes"),$AG79,$DN78)</f>
        <v/>
      </c>
      <c r="DO79" s="220" t="str">
        <f>IF(AND('Submission Template'!$C73="final",'Submission Template'!$AD73="yes",'Submission Template'!$AG73&lt;&gt;"yes"),$AR79,$DO78)</f>
        <v/>
      </c>
      <c r="DP79" s="221" t="str">
        <f>IF(AND('Submission Template'!$C73="final",'Submission Template'!$AD73="yes",'Submission Template'!$AG73&lt;&gt;"yes"),$AQ79,$DP78)</f>
        <v/>
      </c>
      <c r="DZ79" s="5"/>
      <c r="EA79" s="5"/>
    </row>
    <row r="80" spans="1:131" ht="15" x14ac:dyDescent="0.25">
      <c r="A80" s="9"/>
      <c r="B80" s="251" t="str">
        <f>IF('Submission Template'!$BA$36=1,$CA80,"")</f>
        <v/>
      </c>
      <c r="C80" s="252" t="str">
        <f t="shared" si="33"/>
        <v/>
      </c>
      <c r="D80" s="253" t="str">
        <f>IF('Submission Template'!$BA$36=1,IF(AND('Submission Template'!Y74="yes",'Submission Template'!AD74="yes",'Submission Template'!BW74&lt;&gt;"",'Submission Template'!BX74&lt;&gt;""),IF(AND('Submission Template'!$P$15="yes",$B80&gt;1),ROUND(AVERAGE(CM$41:CM80),2),ROUND(AVERAGE(CM$40:CM80),2)),""),"")</f>
        <v/>
      </c>
      <c r="E80" s="264" t="str">
        <f>IF('Submission Template'!$BA$36=1,IF($BI80&gt;1,IF(AND('Submission Template'!Y74&lt;&gt;"no",'Submission Template'!AD74&lt;&gt;"no",'Submission Template'!BW74&lt;&gt;"",'Submission Template'!BX74&lt;&gt;""), IF(AND('Submission Template'!$P$15="yes",$B80&gt;1), STDEV(CM$41:CM80),STDEV(CM$40:CM80)),""),""),"")</f>
        <v/>
      </c>
      <c r="F80" s="253" t="str">
        <f>IF('Submission Template'!$BA$36=1,IF(AND('Submission Template'!BW74&lt;&gt;"",'Submission Template'!BX74&lt;&gt;""),G79,""),"")</f>
        <v/>
      </c>
      <c r="G80" s="253" t="str">
        <f>IF(AND('Submission Template'!$BA$36=1,'Submission Template'!$C74&lt;&gt;""),IF(OR($BI80=1,$BI80=0),0,IF('Submission Template'!$C74="initial",$G79,IF(AND('Submission Template'!Y74="yes",'Submission Template'!AD74="yes"),MAX(($F80+CM80-('Submission Template'!$V$26+0.25*$E80)),0),$G79))),"")</f>
        <v/>
      </c>
      <c r="H80" s="253" t="str">
        <f t="shared" si="27"/>
        <v/>
      </c>
      <c r="I80" s="255" t="str">
        <f t="shared" si="28"/>
        <v/>
      </c>
      <c r="J80" s="255" t="str">
        <f t="shared" si="29"/>
        <v/>
      </c>
      <c r="K80" s="256" t="str">
        <f>IF(G80&lt;&gt;"",IF($CG80=1,IF(AND(J80&lt;&gt;1,I80=1,D80&lt;='Submission Template'!$V$26),1,0),K79),"")</f>
        <v/>
      </c>
      <c r="L80" s="251" t="str">
        <f>IF('Submission Template'!$BB$36=1,$CB80,"")</f>
        <v/>
      </c>
      <c r="M80" s="252" t="str">
        <f t="shared" si="1"/>
        <v/>
      </c>
      <c r="N80" s="253" t="str">
        <f>IF('Submission Template'!$BB$36=1,IF(AND('Submission Template'!O74="yes",'Submission Template'!BU74&lt;&gt;""),IF(AND('Submission Template'!$P$15="yes",$L80&gt;1),ROUND(AVERAGE(CN$41:CN80),2),ROUND(AVERAGE(CN$40:CN80),2)),""),"")</f>
        <v/>
      </c>
      <c r="O80" s="253" t="str">
        <f>IF('Submission Template'!$BB$36=1,IF($BJ80&gt;1,IF(AND('Submission Template'!O74&lt;&gt;"no",'Submission Template'!BU74&lt;&gt;""),IF(AND('Submission Template'!$P$15="yes",$L80&gt;1),STDEV(CN$41:CN80),STDEV(CN$40:CN80)),""),""),"")</f>
        <v/>
      </c>
      <c r="P80" s="253" t="str">
        <f>IF('Submission Template'!$BB$36=1,IF('Submission Template'!BU74&lt;&gt;"",Q79,""),"")</f>
        <v/>
      </c>
      <c r="Q80" s="253" t="str">
        <f>IF(AND('Submission Template'!$BB$36=1,'Submission Template'!$C74&lt;&gt;""),IF(OR($BJ80=1,$BJ80=0),0,IF('Submission Template'!$C74="initial",$Q79,IF('Submission Template'!O74="yes",MAX(($P80+'Submission Template'!BU74-('Submission Template'!K$26+0.25*$O80)),0),$Q79))),"")</f>
        <v/>
      </c>
      <c r="R80" s="253" t="str">
        <f t="shared" si="30"/>
        <v/>
      </c>
      <c r="S80" s="255" t="str">
        <f t="shared" si="31"/>
        <v/>
      </c>
      <c r="T80" s="255" t="str">
        <f t="shared" si="32"/>
        <v/>
      </c>
      <c r="U80" s="256" t="str">
        <f>IF(Q80&lt;&gt;"",IF($CH80=1,IF(AND(T80&lt;&gt;1,S80=1,N80&lt;='Submission Template'!K$26),1,0),U79),"")</f>
        <v/>
      </c>
      <c r="V80" s="257" t="str">
        <f>IF('Submission Template'!$BC$34=1,$CC80,"")</f>
        <v/>
      </c>
      <c r="W80" s="258" t="str">
        <f t="shared" si="34"/>
        <v/>
      </c>
      <c r="X80" s="259" t="str">
        <f>IF('Submission Template'!$BC$34=1,IF(AND('Submission Template'!T74="yes",'Submission Template'!BV74&lt;&gt;""),IF(AND('Submission Template'!$P$15="yes",$V80&gt;1),ROUND(AVERAGE(CO$41:CO80),2),ROUND(AVERAGE(CO$40:CO80),2)),""),"")</f>
        <v/>
      </c>
      <c r="Y80" s="259" t="str">
        <f>IF('Submission Template'!$BC$34=1,IF($BK80&gt;1,IF(AND('Submission Template'!T74&lt;&gt;"no",'Submission Template'!BV74&lt;&gt;""), IF(AND('Submission Template'!$P$15="yes",$V80&gt;1), STDEV(CO$41:CO80),STDEV(CO$40:CO80)),""),""),"")</f>
        <v/>
      </c>
      <c r="Z80" s="259" t="str">
        <f>IF('Submission Template'!$BC$34=1,IF('Submission Template'!BV74&lt;&gt;"",AA79,""),"")</f>
        <v/>
      </c>
      <c r="AA80" s="259" t="str">
        <f>IF(AND('Submission Template'!$BC$34=1,'Submission Template'!$C74&lt;&gt;""),IF(OR($BK80=1,$BK80=0),0,IF('Submission Template'!$C74="initial",$AA79,IF('Submission Template'!T74="yes",MAX(($Z80+'Submission Template'!BV74-('Submission Template'!P$26+0.25*$Y80)),0),$AA79))),"")</f>
        <v/>
      </c>
      <c r="AB80" s="259" t="str">
        <f t="shared" si="6"/>
        <v/>
      </c>
      <c r="AC80" s="255" t="str">
        <f t="shared" si="7"/>
        <v/>
      </c>
      <c r="AD80" s="255" t="str">
        <f t="shared" si="8"/>
        <v/>
      </c>
      <c r="AE80" s="256" t="str">
        <f>IF(AA80&lt;&gt;"",IF($CI80=1,IF(AND(AD80&lt;&gt;1,AC80=1,X80&lt;='Submission Template'!P$26),1,0),AE79),"")</f>
        <v/>
      </c>
      <c r="AF80" s="257" t="str">
        <f>IF('Submission Template'!$BA$34=1,$CD80,"")</f>
        <v/>
      </c>
      <c r="AG80" s="258" t="str">
        <f t="shared" si="35"/>
        <v/>
      </c>
      <c r="AH80" s="260" t="str">
        <f>IF('Submission Template'!$BA$34=1,IF(AND('Submission Template'!Y74="yes",'Submission Template'!BW74&lt;&gt;""),IF(AND('Submission Template'!$P$15="yes",AF80&gt;1),ROUND(AVERAGE(CP$41:CP80),2),ROUND(AVERAGE(CP$40:CP80),2)),""),"")</f>
        <v/>
      </c>
      <c r="AI80" s="260" t="str">
        <f>IF('Submission Template'!$BA$34=1,IF($BL80&gt;1,IF(AND('Submission Template'!Y74&lt;&gt;"no",'Submission Template'!BW74&lt;&gt;""), IF(AND('Submission Template'!$P$15="yes",$AF80&gt;1), STDEV(CP$41:CP80),STDEV(CP$40:CP80)),""),""),"")</f>
        <v/>
      </c>
      <c r="AJ80" s="260" t="str">
        <f>IF('Submission Template'!$BA$34=1,IF('Submission Template'!BW74&lt;&gt;"",AK79,""),"")</f>
        <v/>
      </c>
      <c r="AK80" s="260" t="str">
        <f>IF(AND('Submission Template'!$BA$34=1,'Submission Template'!$C74&lt;&gt;""),IF(OR($BL80=1,$BL80=0),0,IF('Submission Template'!$C74="initial",$AK79,IF('Submission Template'!Y74="yes",MAX(($AJ80+'Submission Template'!BW74-('Submission Template'!U$26+0.25*$AI80)),0),$AK79))),"")</f>
        <v/>
      </c>
      <c r="AL80" s="260" t="str">
        <f t="shared" si="9"/>
        <v/>
      </c>
      <c r="AM80" s="255" t="str">
        <f t="shared" si="10"/>
        <v/>
      </c>
      <c r="AN80" s="255" t="str">
        <f t="shared" si="11"/>
        <v/>
      </c>
      <c r="AO80" s="256" t="str">
        <f>IF(AK80&lt;&gt;"",IF($CJ80=1,IF(AND(AN80&lt;&gt;1,AM80=1,AH80&lt;='Submission Template'!U$26),1,0),AO79),"")</f>
        <v/>
      </c>
      <c r="AP80" s="257" t="str">
        <f>IF('Submission Template'!$BB$34=1,$CE80,"")</f>
        <v/>
      </c>
      <c r="AQ80" s="258" t="str">
        <f t="shared" si="36"/>
        <v/>
      </c>
      <c r="AR80" s="261" t="str">
        <f>IF('Submission Template'!$BB$34=1,IF(AND('Submission Template'!AD74="yes",'Submission Template'!BX74&lt;&gt;""),ROUND(AVERAGE(CQ$40:CQ80),2),""),"")</f>
        <v/>
      </c>
      <c r="AS80" s="261" t="str">
        <f>IF('Submission Template'!$BB$34=1,IF($BM80&gt;1,IF(AND('Submission Template'!AD74&lt;&gt;"no",'Submission Template'!BX74&lt;&gt;""), IF(AND('Submission Template'!$P$15="yes",$AP80&gt;1), STDEV(CQ$41:CQ80),STDEV(CQ$40:CQ80)),""),""),"")</f>
        <v/>
      </c>
      <c r="AT80" s="261" t="str">
        <f>IF('Submission Template'!$BB$34=1,IF('Submission Template'!BX74&lt;&gt;"",AU79,""),"")</f>
        <v/>
      </c>
      <c r="AU80" s="261" t="str">
        <f>IF(AND('Submission Template'!$BB$34=1,'Submission Template'!$C74&lt;&gt;""),IF(OR($BM80=1,$BM80=0),0,IF('Submission Template'!$C74="initial",$AU79,IF('Submission Template'!AD74="yes",MAX(($AT80+'Submission Template'!BX74-('Submission Template'!Z$26+0.25*$AS80)),0),$AU79))),"")</f>
        <v/>
      </c>
      <c r="AV80" s="261" t="str">
        <f t="shared" si="12"/>
        <v/>
      </c>
      <c r="AW80" s="255" t="str">
        <f t="shared" si="13"/>
        <v/>
      </c>
      <c r="AX80" s="255" t="str">
        <f t="shared" si="14"/>
        <v/>
      </c>
      <c r="AY80" s="256" t="str">
        <f>IF(AU80&lt;&gt;"",IF($CK80=1,IF(AND(AX80&lt;&gt;1,AW80=1,AR80&lt;='Submission Template'!Z$26),1,0),AY79),"")</f>
        <v/>
      </c>
      <c r="AZ80" s="246"/>
      <c r="BA80" s="262" t="str">
        <f>IF(AND(OR('Submission Template'!BK74="yes",'Submission Template'!O74="yes"),'Submission Template'!AG74="yes"),"Test cannot be invalid AND included in CumSum",IF(OR(AND($Q80&gt;$R80,$N80&lt;&gt;""),AND($G80&gt;H80,$D80&lt;&gt;"")),"Warning:  CumSum statistic exceeds the Action Limit.",""))</f>
        <v/>
      </c>
      <c r="BB80" s="244"/>
      <c r="BC80" s="244"/>
      <c r="BD80" s="244"/>
      <c r="BE80" s="245"/>
      <c r="BF80" s="141"/>
      <c r="BG80" s="5"/>
      <c r="BH80" s="5"/>
      <c r="BI80" s="167" t="str">
        <f t="shared" si="39"/>
        <v/>
      </c>
      <c r="BJ80" s="211" t="str">
        <f t="shared" si="40"/>
        <v/>
      </c>
      <c r="BK80" s="167" t="str">
        <f t="shared" si="24"/>
        <v/>
      </c>
      <c r="BL80" s="211" t="str">
        <f t="shared" si="25"/>
        <v/>
      </c>
      <c r="BM80" s="168" t="str">
        <f t="shared" si="26"/>
        <v/>
      </c>
      <c r="BN80" s="20"/>
      <c r="BO80" s="307">
        <f>IF(AND('Submission Template'!BW74&lt;&gt;"",'Submission Template'!BX74&lt;&gt;"",'Submission Template'!V$26&lt;&gt;"",'Submission Template'!Y74&lt;&gt;"",'Submission Template'!AD74&lt;&gt;"",$BK$31="yes"),1,0)</f>
        <v>0</v>
      </c>
      <c r="BP80" s="193">
        <f>IF(AND('Submission Template'!BU74&lt;&gt;"",'Submission Template'!K$26&lt;&gt;"",'Submission Template'!O74&lt;&gt;""),1,0)</f>
        <v>0</v>
      </c>
      <c r="BQ80" s="193">
        <f>IF(AND('Submission Template'!BV74&lt;&gt;"",'Submission Template'!P$26&lt;&gt;"",'Submission Template'!T74&lt;&gt;""),1,0)</f>
        <v>0</v>
      </c>
      <c r="BR80" s="193">
        <f>IF(AND('Submission Template'!BW74&lt;&gt;"",'Submission Template'!U$26&lt;&gt;"",'Submission Template'!Y74&lt;&gt;""),1,0)</f>
        <v>0</v>
      </c>
      <c r="BS80" s="194">
        <f>IF(AND('Submission Template'!BX74&lt;&gt;"",'Submission Template'!Z$26&lt;&gt;"",'Submission Template'!AD74&lt;&gt;""),1,0)</f>
        <v>0</v>
      </c>
      <c r="BT80" s="22"/>
      <c r="BU80" s="199" t="str">
        <f t="shared" si="37"/>
        <v/>
      </c>
      <c r="BV80" s="192" t="str">
        <f t="shared" si="38"/>
        <v/>
      </c>
      <c r="BW80" s="192" t="str">
        <f t="shared" si="17"/>
        <v/>
      </c>
      <c r="BX80" s="193" t="str">
        <f t="shared" si="18"/>
        <v/>
      </c>
      <c r="BY80" s="194" t="str">
        <f t="shared" si="19"/>
        <v/>
      </c>
      <c r="BZ80" s="22"/>
      <c r="CA80" s="192" t="str">
        <f>IF(AND($BK$31="Yes",'Submission Template'!$C74&lt;&gt;""),IF(AND('Submission Template'!BW74&lt;&gt;"",'Submission Template'!BX74&lt;&gt;""),IF(AND('Submission Template'!Y74="yes",'Submission Template'!AD74="yes"),CA79+1,CA79),CA79),"")</f>
        <v/>
      </c>
      <c r="CB80" s="193" t="str">
        <f>IF('Submission Template'!$C74&lt;&gt;"",IF('Submission Template'!BU74&lt;&gt;"",IF('Submission Template'!O74="yes",CB79+1,CB79),CB79),"")</f>
        <v/>
      </c>
      <c r="CC80" s="193" t="str">
        <f>IF('Submission Template'!$C74&lt;&gt;"",IF('Submission Template'!BV74&lt;&gt;"",IF('Submission Template'!T74="yes",CC79+1,CC79),CC79),"")</f>
        <v/>
      </c>
      <c r="CD80" s="193" t="str">
        <f>IF('Submission Template'!$C74&lt;&gt;"",IF('Submission Template'!BW74&lt;&gt;"",IF('Submission Template'!Y74="yes",CD79+1,CD79),CD79),"")</f>
        <v/>
      </c>
      <c r="CE80" s="194" t="str">
        <f>IF('Submission Template'!$C74&lt;&gt;"",IF('Submission Template'!BX74&lt;&gt;"",IF('Submission Template'!AD74="yes",CE79+1,CE79),CE79),"")</f>
        <v/>
      </c>
      <c r="CF80" s="22"/>
      <c r="CG80" s="192" t="str">
        <f>IF(AND($BK$31="Yes",'Submission Template'!BW74&lt;&gt;"",'Submission Template'!BX74&lt;&gt;""),IF(AND('Submission Template'!Y74="yes",'Submission Template'!AD74="yes"),1,0),"")</f>
        <v/>
      </c>
      <c r="CH80" s="193" t="str">
        <f>IF('Submission Template'!BU74&lt;&gt;"",IF('Submission Template'!O74="yes",1,0),"")</f>
        <v/>
      </c>
      <c r="CI80" s="193" t="str">
        <f>IF('Submission Template'!BV74&lt;&gt;"",IF('Submission Template'!T74="yes",1,0),"")</f>
        <v/>
      </c>
      <c r="CJ80" s="193" t="str">
        <f>IF('Submission Template'!BW74&lt;&gt;"",IF('Submission Template'!Y74="yes",1,0),"")</f>
        <v/>
      </c>
      <c r="CK80" s="194" t="str">
        <f>IF('Submission Template'!BX74&lt;&gt;"",IF('Submission Template'!AD74="yes",1,0),"")</f>
        <v/>
      </c>
      <c r="CL80" s="22"/>
      <c r="CM80" s="192" t="str">
        <f>IF(AND($BK$31="Yes",'Submission Template'!Y74="yes",'Submission Template'!AD74="yes",'Submission Template'!BW74&lt;&gt;"",'Submission Template'!BX74&lt;&gt;""),'Submission Template'!BW74+'Submission Template'!BX74,"")</f>
        <v/>
      </c>
      <c r="CN80" s="193" t="str">
        <f>IF(AND('Submission Template'!O74="yes",'Submission Template'!BU74&lt;&gt;""),'Submission Template'!BU74,"")</f>
        <v/>
      </c>
      <c r="CO80" s="193" t="str">
        <f>IF(AND('Submission Template'!T74="yes",'Submission Template'!BV74&lt;&gt;""),'Submission Template'!BV74,"")</f>
        <v/>
      </c>
      <c r="CP80" s="193" t="str">
        <f>IF(AND('Submission Template'!Y74="yes",'Submission Template'!BW74&lt;&gt;""),'Submission Template'!BW74,"")</f>
        <v/>
      </c>
      <c r="CQ80" s="194" t="str">
        <f>IF(AND('Submission Template'!AD74="yes",'Submission Template'!BX74&lt;&gt;""),'Submission Template'!BX74,"")</f>
        <v/>
      </c>
      <c r="CR80" s="22"/>
      <c r="CS80" s="22"/>
      <c r="CT80" s="22"/>
      <c r="CU80" s="24"/>
      <c r="CV80" s="22"/>
      <c r="CW80" s="35" t="str">
        <f>IF('Submission Template'!$BA$36=1,IF(AND('Submission Template'!Y74="yes",'Submission Template'!AD74="yes",$BI80&gt;1,'Submission Template'!BW74&lt;&gt;"",'Submission Template'!BX74&lt;&gt;""),IF($D80&lt;&gt;'Submission Template'!V$29,ROUND((($BU80*$E80)/($D80-'Submission Template'!V$29))^2+1,1),31),""),"")</f>
        <v/>
      </c>
      <c r="CX80" s="35" t="str">
        <f>IF('Submission Template'!$BB$36=1,IF(AND('Submission Template'!O74="yes",$BJ80&gt;1,'Submission Template'!BU74&lt;&gt;""),IF($N80&lt;&gt;'Submission Template'!K$26,ROUND((($BV80*$O80)/($N80-'Submission Template'!K$26))^2+1,1),31),""),"")</f>
        <v/>
      </c>
      <c r="CY80" s="35" t="str">
        <f>IF('Submission Template'!$BC$34=1,IF(AND('Submission Template'!T74="yes",$BK80&gt;1,'Submission Template'!BV74&lt;&gt;""),IF($X80&lt;&gt;'Submission Template'!P$26,ROUND((($BW80*$Y80)/($X80-'Submission Template'!P$26))^2+1,1),31),""),"")</f>
        <v/>
      </c>
      <c r="CZ80" s="35" t="str">
        <f>IF('Submission Template'!$BA$34=1,IF(AND('Submission Template'!Y74="yes",$BL80&gt;1,'Submission Template'!BW74&lt;&gt;""),IF($AH80&lt;&gt;'Submission Template'!U$26,ROUND((($BX80*$AI80)/($AH80-'Submission Template'!U$26))^2+1,1),31),""),"")</f>
        <v/>
      </c>
      <c r="DA80" s="35" t="str">
        <f>IF('Submission Template'!$BB$34=1,IF(AND('Submission Template'!AD74="yes",$BM80&gt;1,'Submission Template'!BX74&lt;&gt;""),IF($AR80&lt;&gt;'Submission Template'!Z$26,ROUND((($BY80*$AS80)/($AR80-'Submission Template'!Z$26))^2+1,1),31),""),"")</f>
        <v/>
      </c>
      <c r="DB80" s="48">
        <f t="shared" si="20"/>
        <v>5</v>
      </c>
      <c r="DC80" s="5"/>
      <c r="DD80" s="5"/>
      <c r="DE80" s="5"/>
      <c r="DF80" s="175">
        <f>IF(AND('Submission Template'!C74="final",'Submission Template'!AG74="yes"),1,0)</f>
        <v>0</v>
      </c>
      <c r="DG80" s="175" t="str">
        <f>IF(AND('Submission Template'!$C74="final",'Submission Template'!$Y74="yes",'Submission Template'!$AD74="yes",'Submission Template'!$AG74&lt;&gt;"yes"),$D80,$DG79)</f>
        <v/>
      </c>
      <c r="DH80" s="175" t="str">
        <f>IF(AND('Submission Template'!$C74="final",'Submission Template'!$Y74="yes",'Submission Template'!$AD74="yes",'Submission Template'!$AG74&lt;&gt;"yes"),$C80,$DH79)</f>
        <v/>
      </c>
      <c r="DI80" s="175" t="str">
        <f>IF(AND('Submission Template'!$C74="final",'Submission Template'!$O74="yes",'Submission Template'!$AG74&lt;&gt;"yes"),$N80,$DI79)</f>
        <v/>
      </c>
      <c r="DJ80" s="175" t="str">
        <f>IF(AND('Submission Template'!$C74="final",'Submission Template'!$O74="yes",'Submission Template'!$AG74&lt;&gt;"yes"),$M80,$DJ79)</f>
        <v/>
      </c>
      <c r="DK80" s="167" t="str">
        <f>IF(AND('Submission Template'!$C74="final",'Submission Template'!$T74="yes",'Submission Template'!$AG74&lt;&gt;"yes"),$X80,$DK79)</f>
        <v/>
      </c>
      <c r="DL80" s="168" t="str">
        <f>IF(AND('Submission Template'!$C74="final",'Submission Template'!$T74="yes",'Submission Template'!$AG74&lt;&gt;"yes"),$W80,$DL79)</f>
        <v/>
      </c>
      <c r="DM80" s="167" t="str">
        <f>IF(AND('Submission Template'!$C74="final",'Submission Template'!$Y74="yes",'Submission Template'!$AG74&lt;&gt;"yes"),$AH80,$DM79)</f>
        <v/>
      </c>
      <c r="DN80" s="211" t="str">
        <f>IF(AND('Submission Template'!$C74="final",'Submission Template'!$Y74="yes",'Submission Template'!$AG74&lt;&gt;"yes"),$AG80,$DN79)</f>
        <v/>
      </c>
      <c r="DO80" s="220" t="str">
        <f>IF(AND('Submission Template'!$C74="final",'Submission Template'!$AD74="yes",'Submission Template'!$AG74&lt;&gt;"yes"),$AR80,$DO79)</f>
        <v/>
      </c>
      <c r="DP80" s="221" t="str">
        <f>IF(AND('Submission Template'!$C74="final",'Submission Template'!$AD74="yes",'Submission Template'!$AG74&lt;&gt;"yes"),$AQ80,$DP79)</f>
        <v/>
      </c>
      <c r="DZ80" s="5"/>
      <c r="EA80" s="5"/>
    </row>
    <row r="81" spans="1:131" ht="15" x14ac:dyDescent="0.25">
      <c r="A81" s="9"/>
      <c r="B81" s="251" t="str">
        <f>IF('Submission Template'!$BA$36=1,$CA81,"")</f>
        <v/>
      </c>
      <c r="C81" s="252" t="str">
        <f t="shared" si="33"/>
        <v/>
      </c>
      <c r="D81" s="253" t="str">
        <f>IF('Submission Template'!$BA$36=1,IF(AND('Submission Template'!Y75="yes",'Submission Template'!AD75="yes",'Submission Template'!BW75&lt;&gt;"",'Submission Template'!BX75&lt;&gt;""),IF(AND('Submission Template'!$P$15="yes",$B81&gt;1),ROUND(AVERAGE(CM$41:CM81),2),ROUND(AVERAGE(CM$40:CM81),2)),""),"")</f>
        <v/>
      </c>
      <c r="E81" s="264" t="str">
        <f>IF('Submission Template'!$BA$36=1,IF($BI81&gt;1,IF(AND('Submission Template'!Y75&lt;&gt;"no",'Submission Template'!AD75&lt;&gt;"no",'Submission Template'!BW75&lt;&gt;"",'Submission Template'!BX75&lt;&gt;""), IF(AND('Submission Template'!$P$15="yes",$B81&gt;1), STDEV(CM$41:CM81),STDEV(CM$40:CM81)),""),""),"")</f>
        <v/>
      </c>
      <c r="F81" s="253" t="str">
        <f>IF('Submission Template'!$BA$36=1,IF(AND('Submission Template'!BW75&lt;&gt;"",'Submission Template'!BX75&lt;&gt;""),G80,""),"")</f>
        <v/>
      </c>
      <c r="G81" s="253" t="str">
        <f>IF(AND('Submission Template'!$BA$36=1,'Submission Template'!$C75&lt;&gt;""),IF(OR($BI81=1,$BI81=0),0,IF('Submission Template'!$C75="initial",$G80,IF(AND('Submission Template'!Y75="yes",'Submission Template'!AD75="yes"),MAX(($F81+CM81-('Submission Template'!$V$26+0.25*$E81)),0),$G80))),"")</f>
        <v/>
      </c>
      <c r="H81" s="253" t="str">
        <f t="shared" si="27"/>
        <v/>
      </c>
      <c r="I81" s="255" t="str">
        <f t="shared" si="28"/>
        <v/>
      </c>
      <c r="J81" s="255" t="str">
        <f t="shared" si="29"/>
        <v/>
      </c>
      <c r="K81" s="256" t="str">
        <f>IF(G81&lt;&gt;"",IF($CG81=1,IF(AND(J81&lt;&gt;1,I81=1,D81&lt;='Submission Template'!$V$26),1,0),K80),"")</f>
        <v/>
      </c>
      <c r="L81" s="251" t="str">
        <f>IF('Submission Template'!$BB$36=1,$CB81,"")</f>
        <v/>
      </c>
      <c r="M81" s="252" t="str">
        <f t="shared" si="1"/>
        <v/>
      </c>
      <c r="N81" s="253" t="str">
        <f>IF('Submission Template'!$BB$36=1,IF(AND('Submission Template'!O75="yes",'Submission Template'!BU75&lt;&gt;""),IF(AND('Submission Template'!$P$15="yes",$L81&gt;1),ROUND(AVERAGE(CN$41:CN81),2),ROUND(AVERAGE(CN$40:CN81),2)),""),"")</f>
        <v/>
      </c>
      <c r="O81" s="253" t="str">
        <f>IF('Submission Template'!$BB$36=1,IF($BJ81&gt;1,IF(AND('Submission Template'!O75&lt;&gt;"no",'Submission Template'!BU75&lt;&gt;""),IF(AND('Submission Template'!$P$15="yes",$L81&gt;1),STDEV(CN$41:CN81),STDEV(CN$40:CN81)),""),""),"")</f>
        <v/>
      </c>
      <c r="P81" s="253" t="str">
        <f>IF('Submission Template'!$BB$36=1,IF('Submission Template'!BU75&lt;&gt;"",Q80,""),"")</f>
        <v/>
      </c>
      <c r="Q81" s="253" t="str">
        <f>IF(AND('Submission Template'!$BB$36=1,'Submission Template'!$C75&lt;&gt;""),IF(OR($BJ81=1,$BJ81=0),0,IF('Submission Template'!$C75="initial",$Q80,IF('Submission Template'!O75="yes",MAX(($P81+'Submission Template'!BU75-('Submission Template'!K$26+0.25*$O81)),0),$Q80))),"")</f>
        <v/>
      </c>
      <c r="R81" s="253" t="str">
        <f t="shared" si="30"/>
        <v/>
      </c>
      <c r="S81" s="255" t="str">
        <f t="shared" si="31"/>
        <v/>
      </c>
      <c r="T81" s="255" t="str">
        <f t="shared" si="32"/>
        <v/>
      </c>
      <c r="U81" s="256" t="str">
        <f>IF(Q81&lt;&gt;"",IF($CH81=1,IF(AND(T81&lt;&gt;1,S81=1,N81&lt;='Submission Template'!K$26),1,0),U80),"")</f>
        <v/>
      </c>
      <c r="V81" s="257" t="str">
        <f>IF('Submission Template'!$BC$34=1,$CC81,"")</f>
        <v/>
      </c>
      <c r="W81" s="258" t="str">
        <f t="shared" si="34"/>
        <v/>
      </c>
      <c r="X81" s="259" t="str">
        <f>IF('Submission Template'!$BC$34=1,IF(AND('Submission Template'!T75="yes",'Submission Template'!BV75&lt;&gt;""),IF(AND('Submission Template'!$P$15="yes",$V81&gt;1),ROUND(AVERAGE(CO$41:CO81),2),ROUND(AVERAGE(CO$40:CO81),2)),""),"")</f>
        <v/>
      </c>
      <c r="Y81" s="259" t="str">
        <f>IF('Submission Template'!$BC$34=1,IF($BK81&gt;1,IF(AND('Submission Template'!T75&lt;&gt;"no",'Submission Template'!BV75&lt;&gt;""), IF(AND('Submission Template'!$P$15="yes",$V81&gt;1), STDEV(CO$41:CO81),STDEV(CO$40:CO81)),""),""),"")</f>
        <v/>
      </c>
      <c r="Z81" s="259" t="str">
        <f>IF('Submission Template'!$BC$34=1,IF('Submission Template'!BV75&lt;&gt;"",AA80,""),"")</f>
        <v/>
      </c>
      <c r="AA81" s="259" t="str">
        <f>IF(AND('Submission Template'!$BC$34=1,'Submission Template'!$C75&lt;&gt;""),IF(OR($BK81=1,$BK81=0),0,IF('Submission Template'!$C75="initial",$AA80,IF('Submission Template'!T75="yes",MAX(($Z81+'Submission Template'!BV75-('Submission Template'!P$26+0.25*$Y81)),0),$AA80))),"")</f>
        <v/>
      </c>
      <c r="AB81" s="259" t="str">
        <f t="shared" si="6"/>
        <v/>
      </c>
      <c r="AC81" s="255" t="str">
        <f t="shared" si="7"/>
        <v/>
      </c>
      <c r="AD81" s="255" t="str">
        <f t="shared" si="8"/>
        <v/>
      </c>
      <c r="AE81" s="256" t="str">
        <f>IF(AA81&lt;&gt;"",IF($CI81=1,IF(AND(AD81&lt;&gt;1,AC81=1,X81&lt;='Submission Template'!P$26),1,0),AE80),"")</f>
        <v/>
      </c>
      <c r="AF81" s="257" t="str">
        <f>IF('Submission Template'!$BA$34=1,$CD81,"")</f>
        <v/>
      </c>
      <c r="AG81" s="258" t="str">
        <f t="shared" si="35"/>
        <v/>
      </c>
      <c r="AH81" s="260" t="str">
        <f>IF('Submission Template'!$BA$34=1,IF(AND('Submission Template'!Y75="yes",'Submission Template'!BW75&lt;&gt;""),IF(AND('Submission Template'!$P$15="yes",AF81&gt;1),ROUND(AVERAGE(CP$41:CP81),2),ROUND(AVERAGE(CP$40:CP81),2)),""),"")</f>
        <v/>
      </c>
      <c r="AI81" s="260" t="str">
        <f>IF('Submission Template'!$BA$34=1,IF($BL81&gt;1,IF(AND('Submission Template'!Y75&lt;&gt;"no",'Submission Template'!BW75&lt;&gt;""), IF(AND('Submission Template'!$P$15="yes",$AF81&gt;1), STDEV(CP$41:CP81),STDEV(CP$40:CP81)),""),""),"")</f>
        <v/>
      </c>
      <c r="AJ81" s="260" t="str">
        <f>IF('Submission Template'!$BA$34=1,IF('Submission Template'!BW75&lt;&gt;"",AK80,""),"")</f>
        <v/>
      </c>
      <c r="AK81" s="260" t="str">
        <f>IF(AND('Submission Template'!$BA$34=1,'Submission Template'!$C75&lt;&gt;""),IF(OR($BL81=1,$BL81=0),0,IF('Submission Template'!$C75="initial",$AK80,IF('Submission Template'!Y75="yes",MAX(($AJ81+'Submission Template'!BW75-('Submission Template'!U$26+0.25*$AI81)),0),$AK80))),"")</f>
        <v/>
      </c>
      <c r="AL81" s="260" t="str">
        <f t="shared" si="9"/>
        <v/>
      </c>
      <c r="AM81" s="255" t="str">
        <f t="shared" si="10"/>
        <v/>
      </c>
      <c r="AN81" s="255" t="str">
        <f t="shared" si="11"/>
        <v/>
      </c>
      <c r="AO81" s="256" t="str">
        <f>IF(AK81&lt;&gt;"",IF($CJ81=1,IF(AND(AN81&lt;&gt;1,AM81=1,AH81&lt;='Submission Template'!U$26),1,0),AO80),"")</f>
        <v/>
      </c>
      <c r="AP81" s="257" t="str">
        <f>IF('Submission Template'!$BB$34=1,$CE81,"")</f>
        <v/>
      </c>
      <c r="AQ81" s="258" t="str">
        <f t="shared" si="36"/>
        <v/>
      </c>
      <c r="AR81" s="261" t="str">
        <f>IF('Submission Template'!$BB$34=1,IF(AND('Submission Template'!AD75="yes",'Submission Template'!BX75&lt;&gt;""),ROUND(AVERAGE(CQ$40:CQ81),2),""),"")</f>
        <v/>
      </c>
      <c r="AS81" s="261" t="str">
        <f>IF('Submission Template'!$BB$34=1,IF($BM81&gt;1,IF(AND('Submission Template'!AD75&lt;&gt;"no",'Submission Template'!BX75&lt;&gt;""), IF(AND('Submission Template'!$P$15="yes",$AP81&gt;1), STDEV(CQ$41:CQ81),STDEV(CQ$40:CQ81)),""),""),"")</f>
        <v/>
      </c>
      <c r="AT81" s="261" t="str">
        <f>IF('Submission Template'!$BB$34=1,IF('Submission Template'!BX75&lt;&gt;"",AU80,""),"")</f>
        <v/>
      </c>
      <c r="AU81" s="261" t="str">
        <f>IF(AND('Submission Template'!$BB$34=1,'Submission Template'!$C75&lt;&gt;""),IF(OR($BM81=1,$BM81=0),0,IF('Submission Template'!$C75="initial",$AU80,IF('Submission Template'!AD75="yes",MAX(($AT81+'Submission Template'!BX75-('Submission Template'!Z$26+0.25*$AS81)),0),$AU80))),"")</f>
        <v/>
      </c>
      <c r="AV81" s="261" t="str">
        <f t="shared" si="12"/>
        <v/>
      </c>
      <c r="AW81" s="255" t="str">
        <f t="shared" si="13"/>
        <v/>
      </c>
      <c r="AX81" s="255" t="str">
        <f t="shared" si="14"/>
        <v/>
      </c>
      <c r="AY81" s="256" t="str">
        <f>IF(AU81&lt;&gt;"",IF($CK81=1,IF(AND(AX81&lt;&gt;1,AW81=1,AR81&lt;='Submission Template'!Z$26),1,0),AY80),"")</f>
        <v/>
      </c>
      <c r="AZ81" s="246"/>
      <c r="BA81" s="262" t="str">
        <f>IF(AND(OR('Submission Template'!BK75="yes",'Submission Template'!O75="yes"),'Submission Template'!AG75="yes"),"Test cannot be invalid AND included in CumSum",IF(OR(AND($Q81&gt;$R81,$N81&lt;&gt;""),AND($G81&gt;H81,$D81&lt;&gt;"")),"Warning:  CumSum statistic exceeds the Action Limit.",""))</f>
        <v/>
      </c>
      <c r="BB81" s="244"/>
      <c r="BC81" s="244"/>
      <c r="BD81" s="244"/>
      <c r="BE81" s="245"/>
      <c r="BF81" s="141"/>
      <c r="BG81" s="5"/>
      <c r="BH81" s="5"/>
      <c r="BI81" s="167" t="str">
        <f t="shared" si="39"/>
        <v/>
      </c>
      <c r="BJ81" s="211" t="str">
        <f t="shared" si="40"/>
        <v/>
      </c>
      <c r="BK81" s="167" t="str">
        <f t="shared" si="24"/>
        <v/>
      </c>
      <c r="BL81" s="211" t="str">
        <f t="shared" si="25"/>
        <v/>
      </c>
      <c r="BM81" s="168" t="str">
        <f t="shared" si="26"/>
        <v/>
      </c>
      <c r="BN81" s="20"/>
      <c r="BO81" s="307">
        <f>IF(AND('Submission Template'!BW75&lt;&gt;"",'Submission Template'!BX75&lt;&gt;"",'Submission Template'!V$26&lt;&gt;"",'Submission Template'!Y75&lt;&gt;"",'Submission Template'!AD75&lt;&gt;"",$BK$31="yes"),1,0)</f>
        <v>0</v>
      </c>
      <c r="BP81" s="193">
        <f>IF(AND('Submission Template'!BU75&lt;&gt;"",'Submission Template'!K$26&lt;&gt;"",'Submission Template'!O75&lt;&gt;""),1,0)</f>
        <v>0</v>
      </c>
      <c r="BQ81" s="193">
        <f>IF(AND('Submission Template'!BV75&lt;&gt;"",'Submission Template'!P$26&lt;&gt;"",'Submission Template'!T75&lt;&gt;""),1,0)</f>
        <v>0</v>
      </c>
      <c r="BR81" s="193">
        <f>IF(AND('Submission Template'!BW75&lt;&gt;"",'Submission Template'!U$26&lt;&gt;"",'Submission Template'!Y75&lt;&gt;""),1,0)</f>
        <v>0</v>
      </c>
      <c r="BS81" s="194">
        <f>IF(AND('Submission Template'!BX75&lt;&gt;"",'Submission Template'!Z$26&lt;&gt;"",'Submission Template'!AD75&lt;&gt;""),1,0)</f>
        <v>0</v>
      </c>
      <c r="BT81" s="22"/>
      <c r="BU81" s="199" t="str">
        <f t="shared" si="37"/>
        <v/>
      </c>
      <c r="BV81" s="192" t="str">
        <f t="shared" si="38"/>
        <v/>
      </c>
      <c r="BW81" s="192" t="str">
        <f t="shared" si="17"/>
        <v/>
      </c>
      <c r="BX81" s="193" t="str">
        <f t="shared" si="18"/>
        <v/>
      </c>
      <c r="BY81" s="194" t="str">
        <f t="shared" si="19"/>
        <v/>
      </c>
      <c r="BZ81" s="22"/>
      <c r="CA81" s="192" t="str">
        <f>IF(AND($BK$31="Yes",'Submission Template'!$C75&lt;&gt;""),IF(AND('Submission Template'!BW75&lt;&gt;"",'Submission Template'!BX75&lt;&gt;""),IF(AND('Submission Template'!Y75="yes",'Submission Template'!AD75="yes"),CA80+1,CA80),CA80),"")</f>
        <v/>
      </c>
      <c r="CB81" s="193" t="str">
        <f>IF('Submission Template'!$C75&lt;&gt;"",IF('Submission Template'!BU75&lt;&gt;"",IF('Submission Template'!O75="yes",CB80+1,CB80),CB80),"")</f>
        <v/>
      </c>
      <c r="CC81" s="193" t="str">
        <f>IF('Submission Template'!$C75&lt;&gt;"",IF('Submission Template'!BV75&lt;&gt;"",IF('Submission Template'!T75="yes",CC80+1,CC80),CC80),"")</f>
        <v/>
      </c>
      <c r="CD81" s="193" t="str">
        <f>IF('Submission Template'!$C75&lt;&gt;"",IF('Submission Template'!BW75&lt;&gt;"",IF('Submission Template'!Y75="yes",CD80+1,CD80),CD80),"")</f>
        <v/>
      </c>
      <c r="CE81" s="194" t="str">
        <f>IF('Submission Template'!$C75&lt;&gt;"",IF('Submission Template'!BX75&lt;&gt;"",IF('Submission Template'!AD75="yes",CE80+1,CE80),CE80),"")</f>
        <v/>
      </c>
      <c r="CF81" s="22"/>
      <c r="CG81" s="192" t="str">
        <f>IF(AND($BK$31="Yes",'Submission Template'!BW75&lt;&gt;"",'Submission Template'!BX75&lt;&gt;""),IF(AND('Submission Template'!Y75="yes",'Submission Template'!AD75="yes"),1,0),"")</f>
        <v/>
      </c>
      <c r="CH81" s="193" t="str">
        <f>IF('Submission Template'!BU75&lt;&gt;"",IF('Submission Template'!O75="yes",1,0),"")</f>
        <v/>
      </c>
      <c r="CI81" s="193" t="str">
        <f>IF('Submission Template'!BV75&lt;&gt;"",IF('Submission Template'!T75="yes",1,0),"")</f>
        <v/>
      </c>
      <c r="CJ81" s="193" t="str">
        <f>IF('Submission Template'!BW75&lt;&gt;"",IF('Submission Template'!Y75="yes",1,0),"")</f>
        <v/>
      </c>
      <c r="CK81" s="194" t="str">
        <f>IF('Submission Template'!BX75&lt;&gt;"",IF('Submission Template'!AD75="yes",1,0),"")</f>
        <v/>
      </c>
      <c r="CL81" s="22"/>
      <c r="CM81" s="192" t="str">
        <f>IF(AND($BK$31="Yes",'Submission Template'!Y75="yes",'Submission Template'!AD75="yes",'Submission Template'!BW75&lt;&gt;"",'Submission Template'!BX75&lt;&gt;""),'Submission Template'!BW75+'Submission Template'!BX75,"")</f>
        <v/>
      </c>
      <c r="CN81" s="193" t="str">
        <f>IF(AND('Submission Template'!O75="yes",'Submission Template'!BU75&lt;&gt;""),'Submission Template'!BU75,"")</f>
        <v/>
      </c>
      <c r="CO81" s="193" t="str">
        <f>IF(AND('Submission Template'!T75="yes",'Submission Template'!BV75&lt;&gt;""),'Submission Template'!BV75,"")</f>
        <v/>
      </c>
      <c r="CP81" s="193" t="str">
        <f>IF(AND('Submission Template'!Y75="yes",'Submission Template'!BW75&lt;&gt;""),'Submission Template'!BW75,"")</f>
        <v/>
      </c>
      <c r="CQ81" s="194" t="str">
        <f>IF(AND('Submission Template'!AD75="yes",'Submission Template'!BX75&lt;&gt;""),'Submission Template'!BX75,"")</f>
        <v/>
      </c>
      <c r="CR81" s="22"/>
      <c r="CS81" s="22"/>
      <c r="CT81" s="22"/>
      <c r="CU81" s="24"/>
      <c r="CV81" s="22"/>
      <c r="CW81" s="35" t="str">
        <f>IF('Submission Template'!$BA$36=1,IF(AND('Submission Template'!Y75="yes",'Submission Template'!AD75="yes",$BI81&gt;1,'Submission Template'!BW75&lt;&gt;"",'Submission Template'!BX75&lt;&gt;""),IF($D81&lt;&gt;'Submission Template'!V$29,ROUND((($BU81*$E81)/($D81-'Submission Template'!V$29))^2+1,1),31),""),"")</f>
        <v/>
      </c>
      <c r="CX81" s="35" t="str">
        <f>IF('Submission Template'!$BB$36=1,IF(AND('Submission Template'!O75="yes",$BJ81&gt;1,'Submission Template'!BU75&lt;&gt;""),IF($N81&lt;&gt;'Submission Template'!K$26,ROUND((($BV81*$O81)/($N81-'Submission Template'!K$26))^2+1,1),31),""),"")</f>
        <v/>
      </c>
      <c r="CY81" s="35" t="str">
        <f>IF('Submission Template'!$BC$34=1,IF(AND('Submission Template'!T75="yes",$BK81&gt;1,'Submission Template'!BV75&lt;&gt;""),IF($X81&lt;&gt;'Submission Template'!P$26,ROUND((($BW81*$Y81)/($X81-'Submission Template'!P$26))^2+1,1),31),""),"")</f>
        <v/>
      </c>
      <c r="CZ81" s="35" t="str">
        <f>IF('Submission Template'!$BA$34=1,IF(AND('Submission Template'!Y75="yes",$BL81&gt;1,'Submission Template'!BW75&lt;&gt;""),IF($AH81&lt;&gt;'Submission Template'!U$26,ROUND((($BX81*$AI81)/($AH81-'Submission Template'!U$26))^2+1,1),31),""),"")</f>
        <v/>
      </c>
      <c r="DA81" s="35" t="str">
        <f>IF('Submission Template'!$BB$34=1,IF(AND('Submission Template'!AD75="yes",$BM81&gt;1,'Submission Template'!BX75&lt;&gt;""),IF($AR81&lt;&gt;'Submission Template'!Z$26,ROUND((($BY81*$AS81)/($AR81-'Submission Template'!Z$26))^2+1,1),31),""),"")</f>
        <v/>
      </c>
      <c r="DB81" s="48">
        <f t="shared" si="20"/>
        <v>5</v>
      </c>
      <c r="DC81" s="5"/>
      <c r="DD81" s="5"/>
      <c r="DE81" s="5"/>
      <c r="DF81" s="175">
        <f>IF(AND('Submission Template'!C75="final",'Submission Template'!AG75="yes"),1,0)</f>
        <v>0</v>
      </c>
      <c r="DG81" s="175" t="str">
        <f>IF(AND('Submission Template'!$C75="final",'Submission Template'!$Y75="yes",'Submission Template'!$AD75="yes",'Submission Template'!$AG75&lt;&gt;"yes"),$D81,$DG80)</f>
        <v/>
      </c>
      <c r="DH81" s="175" t="str">
        <f>IF(AND('Submission Template'!$C75="final",'Submission Template'!$Y75="yes",'Submission Template'!$AD75="yes",'Submission Template'!$AG75&lt;&gt;"yes"),$C81,$DH80)</f>
        <v/>
      </c>
      <c r="DI81" s="175" t="str">
        <f>IF(AND('Submission Template'!$C75="final",'Submission Template'!$O75="yes",'Submission Template'!$AG75&lt;&gt;"yes"),$N81,$DI80)</f>
        <v/>
      </c>
      <c r="DJ81" s="175" t="str">
        <f>IF(AND('Submission Template'!$C75="final",'Submission Template'!$O75="yes",'Submission Template'!$AG75&lt;&gt;"yes"),$M81,$DJ80)</f>
        <v/>
      </c>
      <c r="DK81" s="167" t="str">
        <f>IF(AND('Submission Template'!$C75="final",'Submission Template'!$T75="yes",'Submission Template'!$AG75&lt;&gt;"yes"),$X81,$DK80)</f>
        <v/>
      </c>
      <c r="DL81" s="168" t="str">
        <f>IF(AND('Submission Template'!$C75="final",'Submission Template'!$T75="yes",'Submission Template'!$AG75&lt;&gt;"yes"),$W81,$DL80)</f>
        <v/>
      </c>
      <c r="DM81" s="167" t="str">
        <f>IF(AND('Submission Template'!$C75="final",'Submission Template'!$Y75="yes",'Submission Template'!$AG75&lt;&gt;"yes"),$AH81,$DM80)</f>
        <v/>
      </c>
      <c r="DN81" s="211" t="str">
        <f>IF(AND('Submission Template'!$C75="final",'Submission Template'!$Y75="yes",'Submission Template'!$AG75&lt;&gt;"yes"),$AG81,$DN80)</f>
        <v/>
      </c>
      <c r="DO81" s="220" t="str">
        <f>IF(AND('Submission Template'!$C75="final",'Submission Template'!$AD75="yes",'Submission Template'!$AG75&lt;&gt;"yes"),$AR81,$DO80)</f>
        <v/>
      </c>
      <c r="DP81" s="221" t="str">
        <f>IF(AND('Submission Template'!$C75="final",'Submission Template'!$AD75="yes",'Submission Template'!$AG75&lt;&gt;"yes"),$AQ81,$DP80)</f>
        <v/>
      </c>
      <c r="DZ81" s="5"/>
      <c r="EA81" s="5"/>
    </row>
    <row r="82" spans="1:131" ht="15" x14ac:dyDescent="0.25">
      <c r="A82" s="9"/>
      <c r="B82" s="251" t="str">
        <f>IF('Submission Template'!$BA$36=1,$CA82,"")</f>
        <v/>
      </c>
      <c r="C82" s="252" t="str">
        <f t="shared" si="33"/>
        <v/>
      </c>
      <c r="D82" s="253" t="str">
        <f>IF('Submission Template'!$BA$36=1,IF(AND('Submission Template'!Y76="yes",'Submission Template'!AD76="yes",'Submission Template'!BW76&lt;&gt;"",'Submission Template'!BX76&lt;&gt;""),IF(AND('Submission Template'!$P$15="yes",$B82&gt;1),ROUND(AVERAGE(CM$41:CM82),2),ROUND(AVERAGE(CM$40:CM82),2)),""),"")</f>
        <v/>
      </c>
      <c r="E82" s="264" t="str">
        <f>IF('Submission Template'!$BA$36=1,IF($BI82&gt;1,IF(AND('Submission Template'!Y76&lt;&gt;"no",'Submission Template'!AD76&lt;&gt;"no",'Submission Template'!BW76&lt;&gt;"",'Submission Template'!BX76&lt;&gt;""), IF(AND('Submission Template'!$P$15="yes",$B82&gt;1), STDEV(CM$41:CM82),STDEV(CM$40:CM82)),""),""),"")</f>
        <v/>
      </c>
      <c r="F82" s="253" t="str">
        <f>IF('Submission Template'!$BA$36=1,IF(AND('Submission Template'!BW76&lt;&gt;"",'Submission Template'!BX76&lt;&gt;""),G81,""),"")</f>
        <v/>
      </c>
      <c r="G82" s="253" t="str">
        <f>IF(AND('Submission Template'!$BA$36=1,'Submission Template'!$C76&lt;&gt;""),IF(OR($BI82=1,$BI82=0),0,IF('Submission Template'!$C76="initial",$G81,IF(AND('Submission Template'!Y76="yes",'Submission Template'!AD76="yes"),MAX(($F82+CM82-('Submission Template'!$V$26+0.25*$E82)),0),$G81))),"")</f>
        <v/>
      </c>
      <c r="H82" s="253" t="str">
        <f t="shared" si="27"/>
        <v/>
      </c>
      <c r="I82" s="255" t="str">
        <f t="shared" si="28"/>
        <v/>
      </c>
      <c r="J82" s="255" t="str">
        <f t="shared" si="29"/>
        <v/>
      </c>
      <c r="K82" s="256" t="str">
        <f>IF(G82&lt;&gt;"",IF($CG82=1,IF(AND(J82&lt;&gt;1,I82=1,D82&lt;='Submission Template'!$V$26),1,0),K81),"")</f>
        <v/>
      </c>
      <c r="L82" s="251" t="str">
        <f>IF('Submission Template'!$BB$36=1,$CB82,"")</f>
        <v/>
      </c>
      <c r="M82" s="252" t="str">
        <f t="shared" si="1"/>
        <v/>
      </c>
      <c r="N82" s="253" t="str">
        <f>IF('Submission Template'!$BB$36=1,IF(AND('Submission Template'!O76="yes",'Submission Template'!BU76&lt;&gt;""),IF(AND('Submission Template'!$P$15="yes",$L82&gt;1),ROUND(AVERAGE(CN$41:CN82),2),ROUND(AVERAGE(CN$40:CN82),2)),""),"")</f>
        <v/>
      </c>
      <c r="O82" s="253" t="str">
        <f>IF('Submission Template'!$BB$36=1,IF($BJ82&gt;1,IF(AND('Submission Template'!O76&lt;&gt;"no",'Submission Template'!BU76&lt;&gt;""),IF(AND('Submission Template'!$P$15="yes",$L82&gt;1),STDEV(CN$41:CN82),STDEV(CN$40:CN82)),""),""),"")</f>
        <v/>
      </c>
      <c r="P82" s="253" t="str">
        <f>IF('Submission Template'!$BB$36=1,IF('Submission Template'!BU76&lt;&gt;"",Q81,""),"")</f>
        <v/>
      </c>
      <c r="Q82" s="253" t="str">
        <f>IF(AND('Submission Template'!$BB$36=1,'Submission Template'!$C76&lt;&gt;""),IF(OR($BJ82=1,$BJ82=0),0,IF('Submission Template'!$C76="initial",$Q81,IF('Submission Template'!O76="yes",MAX(($P82+'Submission Template'!BU76-('Submission Template'!K$26+0.25*$O82)),0),$Q81))),"")</f>
        <v/>
      </c>
      <c r="R82" s="253" t="str">
        <f t="shared" si="30"/>
        <v/>
      </c>
      <c r="S82" s="255" t="str">
        <f t="shared" si="31"/>
        <v/>
      </c>
      <c r="T82" s="255" t="str">
        <f t="shared" si="32"/>
        <v/>
      </c>
      <c r="U82" s="256" t="str">
        <f>IF(Q82&lt;&gt;"",IF($CH82=1,IF(AND(T82&lt;&gt;1,S82=1,N82&lt;='Submission Template'!K$26),1,0),U81),"")</f>
        <v/>
      </c>
      <c r="V82" s="257" t="str">
        <f>IF('Submission Template'!$BC$34=1,$CC82,"")</f>
        <v/>
      </c>
      <c r="W82" s="258" t="str">
        <f t="shared" si="34"/>
        <v/>
      </c>
      <c r="X82" s="259" t="str">
        <f>IF('Submission Template'!$BC$34=1,IF(AND('Submission Template'!T76="yes",'Submission Template'!BV76&lt;&gt;""),IF(AND('Submission Template'!$P$15="yes",$V82&gt;1),ROUND(AVERAGE(CO$41:CO82),2),ROUND(AVERAGE(CO$40:CO82),2)),""),"")</f>
        <v/>
      </c>
      <c r="Y82" s="259" t="str">
        <f>IF('Submission Template'!$BC$34=1,IF($BK82&gt;1,IF(AND('Submission Template'!T76&lt;&gt;"no",'Submission Template'!BV76&lt;&gt;""), IF(AND('Submission Template'!$P$15="yes",$V82&gt;1), STDEV(CO$41:CO82),STDEV(CO$40:CO82)),""),""),"")</f>
        <v/>
      </c>
      <c r="Z82" s="259" t="str">
        <f>IF('Submission Template'!$BC$34=1,IF('Submission Template'!BV76&lt;&gt;"",AA81,""),"")</f>
        <v/>
      </c>
      <c r="AA82" s="259" t="str">
        <f>IF(AND('Submission Template'!$BC$34=1,'Submission Template'!$C76&lt;&gt;""),IF(OR($BK82=1,$BK82=0),0,IF('Submission Template'!$C76="initial",$AA81,IF('Submission Template'!T76="yes",MAX(($Z82+'Submission Template'!BV76-('Submission Template'!P$26+0.25*$Y82)),0),$AA81))),"")</f>
        <v/>
      </c>
      <c r="AB82" s="259" t="str">
        <f t="shared" si="6"/>
        <v/>
      </c>
      <c r="AC82" s="255" t="str">
        <f t="shared" si="7"/>
        <v/>
      </c>
      <c r="AD82" s="255" t="str">
        <f t="shared" si="8"/>
        <v/>
      </c>
      <c r="AE82" s="256" t="str">
        <f>IF(AA82&lt;&gt;"",IF($CI82=1,IF(AND(AD82&lt;&gt;1,AC82=1,X82&lt;='Submission Template'!P$26),1,0),AE81),"")</f>
        <v/>
      </c>
      <c r="AF82" s="257" t="str">
        <f>IF('Submission Template'!$BA$34=1,$CD82,"")</f>
        <v/>
      </c>
      <c r="AG82" s="258" t="str">
        <f t="shared" si="35"/>
        <v/>
      </c>
      <c r="AH82" s="260" t="str">
        <f>IF('Submission Template'!$BA$34=1,IF(AND('Submission Template'!Y76="yes",'Submission Template'!BW76&lt;&gt;""),IF(AND('Submission Template'!$P$15="yes",AF82&gt;1),ROUND(AVERAGE(CP$41:CP82),2),ROUND(AVERAGE(CP$40:CP82),2)),""),"")</f>
        <v/>
      </c>
      <c r="AI82" s="260" t="str">
        <f>IF('Submission Template'!$BA$34=1,IF($BL82&gt;1,IF(AND('Submission Template'!Y76&lt;&gt;"no",'Submission Template'!BW76&lt;&gt;""), IF(AND('Submission Template'!$P$15="yes",$AF82&gt;1), STDEV(CP$41:CP82),STDEV(CP$40:CP82)),""),""),"")</f>
        <v/>
      </c>
      <c r="AJ82" s="260" t="str">
        <f>IF('Submission Template'!$BA$34=1,IF('Submission Template'!BW76&lt;&gt;"",AK81,""),"")</f>
        <v/>
      </c>
      <c r="AK82" s="260" t="str">
        <f>IF(AND('Submission Template'!$BA$34=1,'Submission Template'!$C76&lt;&gt;""),IF(OR($BL82=1,$BL82=0),0,IF('Submission Template'!$C76="initial",$AK81,IF('Submission Template'!Y76="yes",MAX(($AJ82+'Submission Template'!BW76-('Submission Template'!U$26+0.25*$AI82)),0),$AK81))),"")</f>
        <v/>
      </c>
      <c r="AL82" s="260" t="str">
        <f t="shared" si="9"/>
        <v/>
      </c>
      <c r="AM82" s="255" t="str">
        <f t="shared" si="10"/>
        <v/>
      </c>
      <c r="AN82" s="255" t="str">
        <f t="shared" si="11"/>
        <v/>
      </c>
      <c r="AO82" s="256" t="str">
        <f>IF(AK82&lt;&gt;"",IF($CJ82=1,IF(AND(AN82&lt;&gt;1,AM82=1,AH82&lt;='Submission Template'!U$26),1,0),AO81),"")</f>
        <v/>
      </c>
      <c r="AP82" s="257" t="str">
        <f>IF('Submission Template'!$BB$34=1,$CE82,"")</f>
        <v/>
      </c>
      <c r="AQ82" s="258" t="str">
        <f t="shared" si="36"/>
        <v/>
      </c>
      <c r="AR82" s="261" t="str">
        <f>IF('Submission Template'!$BB$34=1,IF(AND('Submission Template'!AD76="yes",'Submission Template'!BX76&lt;&gt;""),ROUND(AVERAGE(CQ$40:CQ82),2),""),"")</f>
        <v/>
      </c>
      <c r="AS82" s="261" t="str">
        <f>IF('Submission Template'!$BB$34=1,IF($BM82&gt;1,IF(AND('Submission Template'!AD76&lt;&gt;"no",'Submission Template'!BX76&lt;&gt;""), IF(AND('Submission Template'!$P$15="yes",$AP82&gt;1), STDEV(CQ$41:CQ82),STDEV(CQ$40:CQ82)),""),""),"")</f>
        <v/>
      </c>
      <c r="AT82" s="261" t="str">
        <f>IF('Submission Template'!$BB$34=1,IF('Submission Template'!BX76&lt;&gt;"",AU81,""),"")</f>
        <v/>
      </c>
      <c r="AU82" s="261" t="str">
        <f>IF(AND('Submission Template'!$BB$34=1,'Submission Template'!$C76&lt;&gt;""),IF(OR($BM82=1,$BM82=0),0,IF('Submission Template'!$C76="initial",$AU81,IF('Submission Template'!AD76="yes",MAX(($AT82+'Submission Template'!BX76-('Submission Template'!Z$26+0.25*$AS82)),0),$AU81))),"")</f>
        <v/>
      </c>
      <c r="AV82" s="261" t="str">
        <f t="shared" si="12"/>
        <v/>
      </c>
      <c r="AW82" s="255" t="str">
        <f t="shared" si="13"/>
        <v/>
      </c>
      <c r="AX82" s="255" t="str">
        <f t="shared" si="14"/>
        <v/>
      </c>
      <c r="AY82" s="256" t="str">
        <f>IF(AU82&lt;&gt;"",IF($CK82=1,IF(AND(AX82&lt;&gt;1,AW82=1,AR82&lt;='Submission Template'!Z$26),1,0),AY81),"")</f>
        <v/>
      </c>
      <c r="AZ82" s="246"/>
      <c r="BA82" s="262" t="str">
        <f>IF(AND(OR('Submission Template'!BK76="yes",'Submission Template'!O76="yes"),'Submission Template'!AG76="yes"),"Test cannot be invalid AND included in CumSum",IF(OR(AND($Q82&gt;$R82,$N82&lt;&gt;""),AND($G82&gt;H82,$D82&lt;&gt;"")),"Warning:  CumSum statistic exceeds the Action Limit.",""))</f>
        <v/>
      </c>
      <c r="BB82" s="244"/>
      <c r="BC82" s="244"/>
      <c r="BD82" s="244"/>
      <c r="BE82" s="245"/>
      <c r="BF82" s="141"/>
      <c r="BG82" s="5"/>
      <c r="BH82" s="5"/>
      <c r="BI82" s="167" t="str">
        <f t="shared" si="39"/>
        <v/>
      </c>
      <c r="BJ82" s="211" t="str">
        <f t="shared" si="40"/>
        <v/>
      </c>
      <c r="BK82" s="167" t="str">
        <f t="shared" si="24"/>
        <v/>
      </c>
      <c r="BL82" s="211" t="str">
        <f t="shared" si="25"/>
        <v/>
      </c>
      <c r="BM82" s="168" t="str">
        <f t="shared" si="26"/>
        <v/>
      </c>
      <c r="BN82" s="20"/>
      <c r="BO82" s="307">
        <f>IF(AND('Submission Template'!BW76&lt;&gt;"",'Submission Template'!BX76&lt;&gt;"",'Submission Template'!V$26&lt;&gt;"",'Submission Template'!Y76&lt;&gt;"",'Submission Template'!AD76&lt;&gt;"",$BK$31="yes"),1,0)</f>
        <v>0</v>
      </c>
      <c r="BP82" s="193">
        <f>IF(AND('Submission Template'!BU76&lt;&gt;"",'Submission Template'!K$26&lt;&gt;"",'Submission Template'!O76&lt;&gt;""),1,0)</f>
        <v>0</v>
      </c>
      <c r="BQ82" s="193">
        <f>IF(AND('Submission Template'!BV76&lt;&gt;"",'Submission Template'!P$26&lt;&gt;"",'Submission Template'!T76&lt;&gt;""),1,0)</f>
        <v>0</v>
      </c>
      <c r="BR82" s="193">
        <f>IF(AND('Submission Template'!BW76&lt;&gt;"",'Submission Template'!U$26&lt;&gt;"",'Submission Template'!Y76&lt;&gt;""),1,0)</f>
        <v>0</v>
      </c>
      <c r="BS82" s="194">
        <f>IF(AND('Submission Template'!BX76&lt;&gt;"",'Submission Template'!Z$26&lt;&gt;"",'Submission Template'!AD76&lt;&gt;""),1,0)</f>
        <v>0</v>
      </c>
      <c r="BT82" s="22"/>
      <c r="BU82" s="199" t="str">
        <f t="shared" si="37"/>
        <v/>
      </c>
      <c r="BV82" s="192" t="str">
        <f t="shared" si="38"/>
        <v/>
      </c>
      <c r="BW82" s="192" t="str">
        <f t="shared" si="17"/>
        <v/>
      </c>
      <c r="BX82" s="193" t="str">
        <f t="shared" si="18"/>
        <v/>
      </c>
      <c r="BY82" s="194" t="str">
        <f t="shared" si="19"/>
        <v/>
      </c>
      <c r="BZ82" s="22"/>
      <c r="CA82" s="192" t="str">
        <f>IF(AND($BK$31="Yes",'Submission Template'!$C76&lt;&gt;""),IF(AND('Submission Template'!BW76&lt;&gt;"",'Submission Template'!BX76&lt;&gt;""),IF(AND('Submission Template'!Y76="yes",'Submission Template'!AD76="yes"),CA81+1,CA81),CA81),"")</f>
        <v/>
      </c>
      <c r="CB82" s="193" t="str">
        <f>IF('Submission Template'!$C76&lt;&gt;"",IF('Submission Template'!BU76&lt;&gt;"",IF('Submission Template'!O76="yes",CB81+1,CB81),CB81),"")</f>
        <v/>
      </c>
      <c r="CC82" s="193" t="str">
        <f>IF('Submission Template'!$C76&lt;&gt;"",IF('Submission Template'!BV76&lt;&gt;"",IF('Submission Template'!T76="yes",CC81+1,CC81),CC81),"")</f>
        <v/>
      </c>
      <c r="CD82" s="193" t="str">
        <f>IF('Submission Template'!$C76&lt;&gt;"",IF('Submission Template'!BW76&lt;&gt;"",IF('Submission Template'!Y76="yes",CD81+1,CD81),CD81),"")</f>
        <v/>
      </c>
      <c r="CE82" s="194" t="str">
        <f>IF('Submission Template'!$C76&lt;&gt;"",IF('Submission Template'!BX76&lt;&gt;"",IF('Submission Template'!AD76="yes",CE81+1,CE81),CE81),"")</f>
        <v/>
      </c>
      <c r="CF82" s="22"/>
      <c r="CG82" s="192" t="str">
        <f>IF(AND($BK$31="Yes",'Submission Template'!BW76&lt;&gt;"",'Submission Template'!BX76&lt;&gt;""),IF(AND('Submission Template'!Y76="yes",'Submission Template'!AD76="yes"),1,0),"")</f>
        <v/>
      </c>
      <c r="CH82" s="193" t="str">
        <f>IF('Submission Template'!BU76&lt;&gt;"",IF('Submission Template'!O76="yes",1,0),"")</f>
        <v/>
      </c>
      <c r="CI82" s="193" t="str">
        <f>IF('Submission Template'!BV76&lt;&gt;"",IF('Submission Template'!T76="yes",1,0),"")</f>
        <v/>
      </c>
      <c r="CJ82" s="193" t="str">
        <f>IF('Submission Template'!BW76&lt;&gt;"",IF('Submission Template'!Y76="yes",1,0),"")</f>
        <v/>
      </c>
      <c r="CK82" s="194" t="str">
        <f>IF('Submission Template'!BX76&lt;&gt;"",IF('Submission Template'!AD76="yes",1,0),"")</f>
        <v/>
      </c>
      <c r="CL82" s="22"/>
      <c r="CM82" s="192" t="str">
        <f>IF(AND($BK$31="Yes",'Submission Template'!Y76="yes",'Submission Template'!AD76="yes",'Submission Template'!BW76&lt;&gt;"",'Submission Template'!BX76&lt;&gt;""),'Submission Template'!BW76+'Submission Template'!BX76,"")</f>
        <v/>
      </c>
      <c r="CN82" s="193" t="str">
        <f>IF(AND('Submission Template'!O76="yes",'Submission Template'!BU76&lt;&gt;""),'Submission Template'!BU76,"")</f>
        <v/>
      </c>
      <c r="CO82" s="193" t="str">
        <f>IF(AND('Submission Template'!T76="yes",'Submission Template'!BV76&lt;&gt;""),'Submission Template'!BV76,"")</f>
        <v/>
      </c>
      <c r="CP82" s="193" t="str">
        <f>IF(AND('Submission Template'!Y76="yes",'Submission Template'!BW76&lt;&gt;""),'Submission Template'!BW76,"")</f>
        <v/>
      </c>
      <c r="CQ82" s="194" t="str">
        <f>IF(AND('Submission Template'!AD76="yes",'Submission Template'!BX76&lt;&gt;""),'Submission Template'!BX76,"")</f>
        <v/>
      </c>
      <c r="CR82" s="22"/>
      <c r="CS82" s="22"/>
      <c r="CT82" s="22"/>
      <c r="CU82" s="24"/>
      <c r="CV82" s="22"/>
      <c r="CW82" s="35" t="str">
        <f>IF('Submission Template'!$BA$36=1,IF(AND('Submission Template'!Y76="yes",'Submission Template'!AD76="yes",$BI82&gt;1,'Submission Template'!BW76&lt;&gt;"",'Submission Template'!BX76&lt;&gt;""),IF($D82&lt;&gt;'Submission Template'!V$29,ROUND((($BU82*$E82)/($D82-'Submission Template'!V$29))^2+1,1),31),""),"")</f>
        <v/>
      </c>
      <c r="CX82" s="35" t="str">
        <f>IF('Submission Template'!$BB$36=1,IF(AND('Submission Template'!O76="yes",$BJ82&gt;1,'Submission Template'!BU76&lt;&gt;""),IF($N82&lt;&gt;'Submission Template'!K$26,ROUND((($BV82*$O82)/($N82-'Submission Template'!K$26))^2+1,1),31),""),"")</f>
        <v/>
      </c>
      <c r="CY82" s="35" t="str">
        <f>IF('Submission Template'!$BC$34=1,IF(AND('Submission Template'!T76="yes",$BK82&gt;1,'Submission Template'!BV76&lt;&gt;""),IF($X82&lt;&gt;'Submission Template'!P$26,ROUND((($BW82*$Y82)/($X82-'Submission Template'!P$26))^2+1,1),31),""),"")</f>
        <v/>
      </c>
      <c r="CZ82" s="35" t="str">
        <f>IF('Submission Template'!$BA$34=1,IF(AND('Submission Template'!Y76="yes",$BL82&gt;1,'Submission Template'!BW76&lt;&gt;""),IF($AH82&lt;&gt;'Submission Template'!U$26,ROUND((($BX82*$AI82)/($AH82-'Submission Template'!U$26))^2+1,1),31),""),"")</f>
        <v/>
      </c>
      <c r="DA82" s="35" t="str">
        <f>IF('Submission Template'!$BB$34=1,IF(AND('Submission Template'!AD76="yes",$BM82&gt;1,'Submission Template'!BX76&lt;&gt;""),IF($AR82&lt;&gt;'Submission Template'!Z$26,ROUND((($BY82*$AS82)/($AR82-'Submission Template'!Z$26))^2+1,1),31),""),"")</f>
        <v/>
      </c>
      <c r="DB82" s="48">
        <f t="shared" si="20"/>
        <v>5</v>
      </c>
      <c r="DC82" s="5"/>
      <c r="DD82" s="5"/>
      <c r="DE82" s="5"/>
      <c r="DF82" s="175">
        <f>IF(AND('Submission Template'!C76="final",'Submission Template'!AG76="yes"),1,0)</f>
        <v>0</v>
      </c>
      <c r="DG82" s="175" t="str">
        <f>IF(AND('Submission Template'!$C76="final",'Submission Template'!$Y76="yes",'Submission Template'!$AD76="yes",'Submission Template'!$AG76&lt;&gt;"yes"),$D82,$DG81)</f>
        <v/>
      </c>
      <c r="DH82" s="175" t="str">
        <f>IF(AND('Submission Template'!$C76="final",'Submission Template'!$Y76="yes",'Submission Template'!$AD76="yes",'Submission Template'!$AG76&lt;&gt;"yes"),$C82,$DH81)</f>
        <v/>
      </c>
      <c r="DI82" s="175" t="str">
        <f>IF(AND('Submission Template'!$C76="final",'Submission Template'!$O76="yes",'Submission Template'!$AG76&lt;&gt;"yes"),$N82,$DI81)</f>
        <v/>
      </c>
      <c r="DJ82" s="175" t="str">
        <f>IF(AND('Submission Template'!$C76="final",'Submission Template'!$O76="yes",'Submission Template'!$AG76&lt;&gt;"yes"),$M82,$DJ81)</f>
        <v/>
      </c>
      <c r="DK82" s="167" t="str">
        <f>IF(AND('Submission Template'!$C76="final",'Submission Template'!$T76="yes",'Submission Template'!$AG76&lt;&gt;"yes"),$X82,$DK81)</f>
        <v/>
      </c>
      <c r="DL82" s="168" t="str">
        <f>IF(AND('Submission Template'!$C76="final",'Submission Template'!$T76="yes",'Submission Template'!$AG76&lt;&gt;"yes"),$W82,$DL81)</f>
        <v/>
      </c>
      <c r="DM82" s="167" t="str">
        <f>IF(AND('Submission Template'!$C76="final",'Submission Template'!$Y76="yes",'Submission Template'!$AG76&lt;&gt;"yes"),$AH82,$DM81)</f>
        <v/>
      </c>
      <c r="DN82" s="211" t="str">
        <f>IF(AND('Submission Template'!$C76="final",'Submission Template'!$Y76="yes",'Submission Template'!$AG76&lt;&gt;"yes"),$AG82,$DN81)</f>
        <v/>
      </c>
      <c r="DO82" s="220" t="str">
        <f>IF(AND('Submission Template'!$C76="final",'Submission Template'!$AD76="yes",'Submission Template'!$AG76&lt;&gt;"yes"),$AR82,$DO81)</f>
        <v/>
      </c>
      <c r="DP82" s="221" t="str">
        <f>IF(AND('Submission Template'!$C76="final",'Submission Template'!$AD76="yes",'Submission Template'!$AG76&lt;&gt;"yes"),$AQ82,$DP81)</f>
        <v/>
      </c>
      <c r="DZ82" s="5"/>
      <c r="EA82" s="5"/>
    </row>
    <row r="83" spans="1:131" ht="15" x14ac:dyDescent="0.25">
      <c r="A83" s="9"/>
      <c r="B83" s="251" t="str">
        <f>IF('Submission Template'!$BA$36=1,$CA83,"")</f>
        <v/>
      </c>
      <c r="C83" s="252" t="str">
        <f t="shared" si="33"/>
        <v/>
      </c>
      <c r="D83" s="253" t="str">
        <f>IF('Submission Template'!$BA$36=1,IF(AND('Submission Template'!Y77="yes",'Submission Template'!AD77="yes",'Submission Template'!BW77&lt;&gt;"",'Submission Template'!BX77&lt;&gt;""),IF(AND('Submission Template'!$P$15="yes",$B83&gt;1),ROUND(AVERAGE(CM$41:CM83),2),ROUND(AVERAGE(CM$40:CM83),2)),""),"")</f>
        <v/>
      </c>
      <c r="E83" s="264" t="str">
        <f>IF('Submission Template'!$BA$36=1,IF($BI83&gt;1,IF(AND('Submission Template'!Y77&lt;&gt;"no",'Submission Template'!AD77&lt;&gt;"no",'Submission Template'!BW77&lt;&gt;"",'Submission Template'!BX77&lt;&gt;""), IF(AND('Submission Template'!$P$15="yes",$B83&gt;1), STDEV(CM$41:CM83),STDEV(CM$40:CM83)),""),""),"")</f>
        <v/>
      </c>
      <c r="F83" s="253" t="str">
        <f>IF('Submission Template'!$BA$36=1,IF(AND('Submission Template'!BW77&lt;&gt;"",'Submission Template'!BX77&lt;&gt;""),G82,""),"")</f>
        <v/>
      </c>
      <c r="G83" s="253" t="str">
        <f>IF(AND('Submission Template'!$BA$36=1,'Submission Template'!$C77&lt;&gt;""),IF(OR($BI83=1,$BI83=0),0,IF('Submission Template'!$C77="initial",$G82,IF(AND('Submission Template'!Y77="yes",'Submission Template'!AD77="yes"),MAX(($F83+CM83-('Submission Template'!$V$26+0.25*$E83)),0),$G82))),"")</f>
        <v/>
      </c>
      <c r="H83" s="253" t="str">
        <f t="shared" si="27"/>
        <v/>
      </c>
      <c r="I83" s="255" t="str">
        <f t="shared" si="28"/>
        <v/>
      </c>
      <c r="J83" s="255" t="str">
        <f t="shared" si="29"/>
        <v/>
      </c>
      <c r="K83" s="256" t="str">
        <f>IF(G83&lt;&gt;"",IF($CG83=1,IF(AND(J83&lt;&gt;1,I83=1,D83&lt;='Submission Template'!$V$26),1,0),K82),"")</f>
        <v/>
      </c>
      <c r="L83" s="251" t="str">
        <f>IF('Submission Template'!$BB$36=1,$CB83,"")</f>
        <v/>
      </c>
      <c r="M83" s="252" t="str">
        <f t="shared" si="1"/>
        <v/>
      </c>
      <c r="N83" s="253" t="str">
        <f>IF('Submission Template'!$BB$36=1,IF(AND('Submission Template'!O77="yes",'Submission Template'!BU77&lt;&gt;""),IF(AND('Submission Template'!$P$15="yes",$L83&gt;1),ROUND(AVERAGE(CN$41:CN83),2),ROUND(AVERAGE(CN$40:CN83),2)),""),"")</f>
        <v/>
      </c>
      <c r="O83" s="253" t="str">
        <f>IF('Submission Template'!$BB$36=1,IF($BJ83&gt;1,IF(AND('Submission Template'!O77&lt;&gt;"no",'Submission Template'!BU77&lt;&gt;""),IF(AND('Submission Template'!$P$15="yes",$L83&gt;1),STDEV(CN$41:CN83),STDEV(CN$40:CN83)),""),""),"")</f>
        <v/>
      </c>
      <c r="P83" s="253" t="str">
        <f>IF('Submission Template'!$BB$36=1,IF('Submission Template'!BU77&lt;&gt;"",Q82,""),"")</f>
        <v/>
      </c>
      <c r="Q83" s="253" t="str">
        <f>IF(AND('Submission Template'!$BB$36=1,'Submission Template'!$C77&lt;&gt;""),IF(OR($BJ83=1,$BJ83=0),0,IF('Submission Template'!$C77="initial",$Q82,IF('Submission Template'!O77="yes",MAX(($P83+'Submission Template'!BU77-('Submission Template'!K$26+0.25*$O83)),0),$Q82))),"")</f>
        <v/>
      </c>
      <c r="R83" s="253" t="str">
        <f t="shared" si="30"/>
        <v/>
      </c>
      <c r="S83" s="255" t="str">
        <f t="shared" si="31"/>
        <v/>
      </c>
      <c r="T83" s="255" t="str">
        <f t="shared" si="32"/>
        <v/>
      </c>
      <c r="U83" s="256" t="str">
        <f>IF(Q83&lt;&gt;"",IF($CH83=1,IF(AND(T83&lt;&gt;1,S83=1,N83&lt;='Submission Template'!K$26),1,0),U82),"")</f>
        <v/>
      </c>
      <c r="V83" s="257" t="str">
        <f>IF('Submission Template'!$BC$34=1,$CC83,"")</f>
        <v/>
      </c>
      <c r="W83" s="258" t="str">
        <f t="shared" si="34"/>
        <v/>
      </c>
      <c r="X83" s="259" t="str">
        <f>IF('Submission Template'!$BC$34=1,IF(AND('Submission Template'!T77="yes",'Submission Template'!BV77&lt;&gt;""),IF(AND('Submission Template'!$P$15="yes",$V83&gt;1),ROUND(AVERAGE(CO$41:CO83),2),ROUND(AVERAGE(CO$40:CO83),2)),""),"")</f>
        <v/>
      </c>
      <c r="Y83" s="259" t="str">
        <f>IF('Submission Template'!$BC$34=1,IF($BK83&gt;1,IF(AND('Submission Template'!T77&lt;&gt;"no",'Submission Template'!BV77&lt;&gt;""), IF(AND('Submission Template'!$P$15="yes",$V83&gt;1), STDEV(CO$41:CO83),STDEV(CO$40:CO83)),""),""),"")</f>
        <v/>
      </c>
      <c r="Z83" s="259" t="str">
        <f>IF('Submission Template'!$BC$34=1,IF('Submission Template'!BV77&lt;&gt;"",AA82,""),"")</f>
        <v/>
      </c>
      <c r="AA83" s="259" t="str">
        <f>IF(AND('Submission Template'!$BC$34=1,'Submission Template'!$C77&lt;&gt;""),IF(OR($BK83=1,$BK83=0),0,IF('Submission Template'!$C77="initial",$AA82,IF('Submission Template'!T77="yes",MAX(($Z83+'Submission Template'!BV77-('Submission Template'!P$26+0.25*$Y83)),0),$AA82))),"")</f>
        <v/>
      </c>
      <c r="AB83" s="259" t="str">
        <f t="shared" si="6"/>
        <v/>
      </c>
      <c r="AC83" s="255" t="str">
        <f t="shared" si="7"/>
        <v/>
      </c>
      <c r="AD83" s="255" t="str">
        <f t="shared" si="8"/>
        <v/>
      </c>
      <c r="AE83" s="256" t="str">
        <f>IF(AA83&lt;&gt;"",IF($CI83=1,IF(AND(AD83&lt;&gt;1,AC83=1,X83&lt;='Submission Template'!P$26),1,0),AE82),"")</f>
        <v/>
      </c>
      <c r="AF83" s="257" t="str">
        <f>IF('Submission Template'!$BA$34=1,$CD83,"")</f>
        <v/>
      </c>
      <c r="AG83" s="258" t="str">
        <f t="shared" si="35"/>
        <v/>
      </c>
      <c r="AH83" s="260" t="str">
        <f>IF('Submission Template'!$BA$34=1,IF(AND('Submission Template'!Y77="yes",'Submission Template'!BW77&lt;&gt;""),IF(AND('Submission Template'!$P$15="yes",AF83&gt;1),ROUND(AVERAGE(CP$41:CP83),2),ROUND(AVERAGE(CP$40:CP83),2)),""),"")</f>
        <v/>
      </c>
      <c r="AI83" s="260" t="str">
        <f>IF('Submission Template'!$BA$34=1,IF($BL83&gt;1,IF(AND('Submission Template'!Y77&lt;&gt;"no",'Submission Template'!BW77&lt;&gt;""), IF(AND('Submission Template'!$P$15="yes",$AF83&gt;1), STDEV(CP$41:CP83),STDEV(CP$40:CP83)),""),""),"")</f>
        <v/>
      </c>
      <c r="AJ83" s="260" t="str">
        <f>IF('Submission Template'!$BA$34=1,IF('Submission Template'!BW77&lt;&gt;"",AK82,""),"")</f>
        <v/>
      </c>
      <c r="AK83" s="260" t="str">
        <f>IF(AND('Submission Template'!$BA$34=1,'Submission Template'!$C77&lt;&gt;""),IF(OR($BL83=1,$BL83=0),0,IF('Submission Template'!$C77="initial",$AK82,IF('Submission Template'!Y77="yes",MAX(($AJ83+'Submission Template'!BW77-('Submission Template'!U$26+0.25*$AI83)),0),$AK82))),"")</f>
        <v/>
      </c>
      <c r="AL83" s="260" t="str">
        <f t="shared" si="9"/>
        <v/>
      </c>
      <c r="AM83" s="255" t="str">
        <f t="shared" si="10"/>
        <v/>
      </c>
      <c r="AN83" s="255" t="str">
        <f t="shared" si="11"/>
        <v/>
      </c>
      <c r="AO83" s="256" t="str">
        <f>IF(AK83&lt;&gt;"",IF($CJ83=1,IF(AND(AN83&lt;&gt;1,AM83=1,AH83&lt;='Submission Template'!U$26),1,0),AO82),"")</f>
        <v/>
      </c>
      <c r="AP83" s="257" t="str">
        <f>IF('Submission Template'!$BB$34=1,$CE83,"")</f>
        <v/>
      </c>
      <c r="AQ83" s="258" t="str">
        <f t="shared" si="36"/>
        <v/>
      </c>
      <c r="AR83" s="261" t="str">
        <f>IF('Submission Template'!$BB$34=1,IF(AND('Submission Template'!AD77="yes",'Submission Template'!BX77&lt;&gt;""),ROUND(AVERAGE(CQ$40:CQ83),2),""),"")</f>
        <v/>
      </c>
      <c r="AS83" s="261" t="str">
        <f>IF('Submission Template'!$BB$34=1,IF($BM83&gt;1,IF(AND('Submission Template'!AD77&lt;&gt;"no",'Submission Template'!BX77&lt;&gt;""), IF(AND('Submission Template'!$P$15="yes",$AP83&gt;1), STDEV(CQ$41:CQ83),STDEV(CQ$40:CQ83)),""),""),"")</f>
        <v/>
      </c>
      <c r="AT83" s="261" t="str">
        <f>IF('Submission Template'!$BB$34=1,IF('Submission Template'!BX77&lt;&gt;"",AU82,""),"")</f>
        <v/>
      </c>
      <c r="AU83" s="261" t="str">
        <f>IF(AND('Submission Template'!$BB$34=1,'Submission Template'!$C77&lt;&gt;""),IF(OR($BM83=1,$BM83=0),0,IF('Submission Template'!$C77="initial",$AU82,IF('Submission Template'!AD77="yes",MAX(($AT83+'Submission Template'!BX77-('Submission Template'!Z$26+0.25*$AS83)),0),$AU82))),"")</f>
        <v/>
      </c>
      <c r="AV83" s="261" t="str">
        <f t="shared" si="12"/>
        <v/>
      </c>
      <c r="AW83" s="255" t="str">
        <f t="shared" si="13"/>
        <v/>
      </c>
      <c r="AX83" s="255" t="str">
        <f t="shared" si="14"/>
        <v/>
      </c>
      <c r="AY83" s="256" t="str">
        <f>IF(AU83&lt;&gt;"",IF($CK83=1,IF(AND(AX83&lt;&gt;1,AW83=1,AR83&lt;='Submission Template'!Z$26),1,0),AY82),"")</f>
        <v/>
      </c>
      <c r="AZ83" s="246"/>
      <c r="BA83" s="262" t="str">
        <f>IF(AND(OR('Submission Template'!BK77="yes",'Submission Template'!O77="yes"),'Submission Template'!AG77="yes"),"Test cannot be invalid AND included in CumSum",IF(OR(AND($Q83&gt;$R83,$N83&lt;&gt;""),AND($G83&gt;H83,$D83&lt;&gt;"")),"Warning:  CumSum statistic exceeds the Action Limit.",""))</f>
        <v/>
      </c>
      <c r="BB83" s="244"/>
      <c r="BC83" s="244"/>
      <c r="BD83" s="244"/>
      <c r="BE83" s="245"/>
      <c r="BF83" s="141"/>
      <c r="BG83" s="5"/>
      <c r="BH83" s="5"/>
      <c r="BI83" s="167" t="str">
        <f t="shared" si="39"/>
        <v/>
      </c>
      <c r="BJ83" s="211" t="str">
        <f t="shared" si="40"/>
        <v/>
      </c>
      <c r="BK83" s="167" t="str">
        <f t="shared" si="24"/>
        <v/>
      </c>
      <c r="BL83" s="211" t="str">
        <f t="shared" si="25"/>
        <v/>
      </c>
      <c r="BM83" s="168" t="str">
        <f t="shared" si="26"/>
        <v/>
      </c>
      <c r="BN83" s="20"/>
      <c r="BO83" s="307">
        <f>IF(AND('Submission Template'!BW77&lt;&gt;"",'Submission Template'!BX77&lt;&gt;"",'Submission Template'!V$26&lt;&gt;"",'Submission Template'!Y77&lt;&gt;"",'Submission Template'!AD77&lt;&gt;"",$BK$31="yes"),1,0)</f>
        <v>0</v>
      </c>
      <c r="BP83" s="193">
        <f>IF(AND('Submission Template'!BU77&lt;&gt;"",'Submission Template'!K$26&lt;&gt;"",'Submission Template'!O77&lt;&gt;""),1,0)</f>
        <v>0</v>
      </c>
      <c r="BQ83" s="193">
        <f>IF(AND('Submission Template'!BV77&lt;&gt;"",'Submission Template'!P$26&lt;&gt;"",'Submission Template'!T77&lt;&gt;""),1,0)</f>
        <v>0</v>
      </c>
      <c r="BR83" s="193">
        <f>IF(AND('Submission Template'!BW77&lt;&gt;"",'Submission Template'!U$26&lt;&gt;"",'Submission Template'!Y77&lt;&gt;""),1,0)</f>
        <v>0</v>
      </c>
      <c r="BS83" s="194">
        <f>IF(AND('Submission Template'!BX77&lt;&gt;"",'Submission Template'!Z$26&lt;&gt;"",'Submission Template'!AD77&lt;&gt;""),1,0)</f>
        <v>0</v>
      </c>
      <c r="BT83" s="22"/>
      <c r="BU83" s="199" t="str">
        <f t="shared" si="37"/>
        <v/>
      </c>
      <c r="BV83" s="192" t="str">
        <f t="shared" si="38"/>
        <v/>
      </c>
      <c r="BW83" s="192" t="str">
        <f t="shared" si="17"/>
        <v/>
      </c>
      <c r="BX83" s="193" t="str">
        <f t="shared" si="18"/>
        <v/>
      </c>
      <c r="BY83" s="194" t="str">
        <f t="shared" si="19"/>
        <v/>
      </c>
      <c r="BZ83" s="22"/>
      <c r="CA83" s="192" t="str">
        <f>IF(AND($BK$31="Yes",'Submission Template'!$C77&lt;&gt;""),IF(AND('Submission Template'!BW77&lt;&gt;"",'Submission Template'!BX77&lt;&gt;""),IF(AND('Submission Template'!Y77="yes",'Submission Template'!AD77="yes"),CA82+1,CA82),CA82),"")</f>
        <v/>
      </c>
      <c r="CB83" s="193" t="str">
        <f>IF('Submission Template'!$C77&lt;&gt;"",IF('Submission Template'!BU77&lt;&gt;"",IF('Submission Template'!O77="yes",CB82+1,CB82),CB82),"")</f>
        <v/>
      </c>
      <c r="CC83" s="193" t="str">
        <f>IF('Submission Template'!$C77&lt;&gt;"",IF('Submission Template'!BV77&lt;&gt;"",IF('Submission Template'!T77="yes",CC82+1,CC82),CC82),"")</f>
        <v/>
      </c>
      <c r="CD83" s="193" t="str">
        <f>IF('Submission Template'!$C77&lt;&gt;"",IF('Submission Template'!BW77&lt;&gt;"",IF('Submission Template'!Y77="yes",CD82+1,CD82),CD82),"")</f>
        <v/>
      </c>
      <c r="CE83" s="194" t="str">
        <f>IF('Submission Template'!$C77&lt;&gt;"",IF('Submission Template'!BX77&lt;&gt;"",IF('Submission Template'!AD77="yes",CE82+1,CE82),CE82),"")</f>
        <v/>
      </c>
      <c r="CF83" s="22"/>
      <c r="CG83" s="192" t="str">
        <f>IF(AND($BK$31="Yes",'Submission Template'!BW77&lt;&gt;"",'Submission Template'!BX77&lt;&gt;""),IF(AND('Submission Template'!Y77="yes",'Submission Template'!AD77="yes"),1,0),"")</f>
        <v/>
      </c>
      <c r="CH83" s="193" t="str">
        <f>IF('Submission Template'!BU77&lt;&gt;"",IF('Submission Template'!O77="yes",1,0),"")</f>
        <v/>
      </c>
      <c r="CI83" s="193" t="str">
        <f>IF('Submission Template'!BV77&lt;&gt;"",IF('Submission Template'!T77="yes",1,0),"")</f>
        <v/>
      </c>
      <c r="CJ83" s="193" t="str">
        <f>IF('Submission Template'!BW77&lt;&gt;"",IF('Submission Template'!Y77="yes",1,0),"")</f>
        <v/>
      </c>
      <c r="CK83" s="194" t="str">
        <f>IF('Submission Template'!BX77&lt;&gt;"",IF('Submission Template'!AD77="yes",1,0),"")</f>
        <v/>
      </c>
      <c r="CL83" s="22"/>
      <c r="CM83" s="192" t="str">
        <f>IF(AND($BK$31="Yes",'Submission Template'!Y77="yes",'Submission Template'!AD77="yes",'Submission Template'!BW77&lt;&gt;"",'Submission Template'!BX77&lt;&gt;""),'Submission Template'!BW77+'Submission Template'!BX77,"")</f>
        <v/>
      </c>
      <c r="CN83" s="193" t="str">
        <f>IF(AND('Submission Template'!O77="yes",'Submission Template'!BU77&lt;&gt;""),'Submission Template'!BU77,"")</f>
        <v/>
      </c>
      <c r="CO83" s="193" t="str">
        <f>IF(AND('Submission Template'!T77="yes",'Submission Template'!BV77&lt;&gt;""),'Submission Template'!BV77,"")</f>
        <v/>
      </c>
      <c r="CP83" s="193" t="str">
        <f>IF(AND('Submission Template'!Y77="yes",'Submission Template'!BW77&lt;&gt;""),'Submission Template'!BW77,"")</f>
        <v/>
      </c>
      <c r="CQ83" s="194" t="str">
        <f>IF(AND('Submission Template'!AD77="yes",'Submission Template'!BX77&lt;&gt;""),'Submission Template'!BX77,"")</f>
        <v/>
      </c>
      <c r="CR83" s="22"/>
      <c r="CS83" s="22"/>
      <c r="CT83" s="22"/>
      <c r="CU83" s="24"/>
      <c r="CV83" s="22"/>
      <c r="CW83" s="35" t="str">
        <f>IF('Submission Template'!$BA$36=1,IF(AND('Submission Template'!Y77="yes",'Submission Template'!AD77="yes",$BI83&gt;1,'Submission Template'!BW77&lt;&gt;"",'Submission Template'!BX77&lt;&gt;""),IF($D83&lt;&gt;'Submission Template'!V$29,ROUND((($BU83*$E83)/($D83-'Submission Template'!V$29))^2+1,1),31),""),"")</f>
        <v/>
      </c>
      <c r="CX83" s="35" t="str">
        <f>IF('Submission Template'!$BB$36=1,IF(AND('Submission Template'!O77="yes",$BJ83&gt;1,'Submission Template'!BU77&lt;&gt;""),IF($N83&lt;&gt;'Submission Template'!K$26,ROUND((($BV83*$O83)/($N83-'Submission Template'!K$26))^2+1,1),31),""),"")</f>
        <v/>
      </c>
      <c r="CY83" s="35" t="str">
        <f>IF('Submission Template'!$BC$34=1,IF(AND('Submission Template'!T77="yes",$BK83&gt;1,'Submission Template'!BV77&lt;&gt;""),IF($X83&lt;&gt;'Submission Template'!P$26,ROUND((($BW83*$Y83)/($X83-'Submission Template'!P$26))^2+1,1),31),""),"")</f>
        <v/>
      </c>
      <c r="CZ83" s="35" t="str">
        <f>IF('Submission Template'!$BA$34=1,IF(AND('Submission Template'!Y77="yes",$BL83&gt;1,'Submission Template'!BW77&lt;&gt;""),IF($AH83&lt;&gt;'Submission Template'!U$26,ROUND((($BX83*$AI83)/($AH83-'Submission Template'!U$26))^2+1,1),31),""),"")</f>
        <v/>
      </c>
      <c r="DA83" s="35" t="str">
        <f>IF('Submission Template'!$BB$34=1,IF(AND('Submission Template'!AD77="yes",$BM83&gt;1,'Submission Template'!BX77&lt;&gt;""),IF($AR83&lt;&gt;'Submission Template'!Z$26,ROUND((($BY83*$AS83)/($AR83-'Submission Template'!Z$26))^2+1,1),31),""),"")</f>
        <v/>
      </c>
      <c r="DB83" s="48">
        <f t="shared" si="20"/>
        <v>5</v>
      </c>
      <c r="DC83" s="5"/>
      <c r="DD83" s="5"/>
      <c r="DE83" s="5"/>
      <c r="DF83" s="175">
        <f>IF(AND('Submission Template'!C77="final",'Submission Template'!AG77="yes"),1,0)</f>
        <v>0</v>
      </c>
      <c r="DG83" s="175" t="str">
        <f>IF(AND('Submission Template'!$C77="final",'Submission Template'!$Y77="yes",'Submission Template'!$AD77="yes",'Submission Template'!$AG77&lt;&gt;"yes"),$D83,$DG82)</f>
        <v/>
      </c>
      <c r="DH83" s="175" t="str">
        <f>IF(AND('Submission Template'!$C77="final",'Submission Template'!$Y77="yes",'Submission Template'!$AD77="yes",'Submission Template'!$AG77&lt;&gt;"yes"),$C83,$DH82)</f>
        <v/>
      </c>
      <c r="DI83" s="175" t="str">
        <f>IF(AND('Submission Template'!$C77="final",'Submission Template'!$O77="yes",'Submission Template'!$AG77&lt;&gt;"yes"),$N83,$DI82)</f>
        <v/>
      </c>
      <c r="DJ83" s="175" t="str">
        <f>IF(AND('Submission Template'!$C77="final",'Submission Template'!$O77="yes",'Submission Template'!$AG77&lt;&gt;"yes"),$M83,$DJ82)</f>
        <v/>
      </c>
      <c r="DK83" s="167" t="str">
        <f>IF(AND('Submission Template'!$C77="final",'Submission Template'!$T77="yes",'Submission Template'!$AG77&lt;&gt;"yes"),$X83,$DK82)</f>
        <v/>
      </c>
      <c r="DL83" s="168" t="str">
        <f>IF(AND('Submission Template'!$C77="final",'Submission Template'!$T77="yes",'Submission Template'!$AG77&lt;&gt;"yes"),$W83,$DL82)</f>
        <v/>
      </c>
      <c r="DM83" s="167" t="str">
        <f>IF(AND('Submission Template'!$C77="final",'Submission Template'!$Y77="yes",'Submission Template'!$AG77&lt;&gt;"yes"),$AH83,$DM82)</f>
        <v/>
      </c>
      <c r="DN83" s="211" t="str">
        <f>IF(AND('Submission Template'!$C77="final",'Submission Template'!$Y77="yes",'Submission Template'!$AG77&lt;&gt;"yes"),$AG83,$DN82)</f>
        <v/>
      </c>
      <c r="DO83" s="220" t="str">
        <f>IF(AND('Submission Template'!$C77="final",'Submission Template'!$AD77="yes",'Submission Template'!$AG77&lt;&gt;"yes"),$AR83,$DO82)</f>
        <v/>
      </c>
      <c r="DP83" s="221" t="str">
        <f>IF(AND('Submission Template'!$C77="final",'Submission Template'!$AD77="yes",'Submission Template'!$AG77&lt;&gt;"yes"),$AQ83,$DP82)</f>
        <v/>
      </c>
      <c r="DZ83" s="5"/>
      <c r="EA83" s="5"/>
    </row>
    <row r="84" spans="1:131" ht="15" x14ac:dyDescent="0.25">
      <c r="A84" s="9"/>
      <c r="B84" s="251" t="str">
        <f>IF('Submission Template'!$BA$36=1,$CA84,"")</f>
        <v/>
      </c>
      <c r="C84" s="252" t="str">
        <f t="shared" si="33"/>
        <v/>
      </c>
      <c r="D84" s="253" t="str">
        <f>IF('Submission Template'!$BA$36=1,IF(AND('Submission Template'!Y78="yes",'Submission Template'!AD78="yes",'Submission Template'!BW78&lt;&gt;"",'Submission Template'!BX78&lt;&gt;""),IF(AND('Submission Template'!$P$15="yes",$B84&gt;1),ROUND(AVERAGE(CM$41:CM84),2),ROUND(AVERAGE(CM$40:CM84),2)),""),"")</f>
        <v/>
      </c>
      <c r="E84" s="264" t="str">
        <f>IF('Submission Template'!$BA$36=1,IF($BI84&gt;1,IF(AND('Submission Template'!Y78&lt;&gt;"no",'Submission Template'!AD78&lt;&gt;"no",'Submission Template'!BW78&lt;&gt;"",'Submission Template'!BX78&lt;&gt;""), IF(AND('Submission Template'!$P$15="yes",$B84&gt;1), STDEV(CM$41:CM84),STDEV(CM$40:CM84)),""),""),"")</f>
        <v/>
      </c>
      <c r="F84" s="253" t="str">
        <f>IF('Submission Template'!$BA$36=1,IF(AND('Submission Template'!BW78&lt;&gt;"",'Submission Template'!BX78&lt;&gt;""),G83,""),"")</f>
        <v/>
      </c>
      <c r="G84" s="253" t="str">
        <f>IF(AND('Submission Template'!$BA$36=1,'Submission Template'!$C78&lt;&gt;""),IF(OR($BI84=1,$BI84=0),0,IF('Submission Template'!$C78="initial",$G83,IF(AND('Submission Template'!Y78="yes",'Submission Template'!AD78="yes"),MAX(($F84+CM84-('Submission Template'!$V$26+0.25*$E84)),0),$G83))),"")</f>
        <v/>
      </c>
      <c r="H84" s="253" t="str">
        <f t="shared" si="27"/>
        <v/>
      </c>
      <c r="I84" s="255" t="str">
        <f t="shared" si="28"/>
        <v/>
      </c>
      <c r="J84" s="255" t="str">
        <f t="shared" si="29"/>
        <v/>
      </c>
      <c r="K84" s="256" t="str">
        <f>IF(G84&lt;&gt;"",IF($CG84=1,IF(AND(J84&lt;&gt;1,I84=1,D84&lt;='Submission Template'!$V$26),1,0),K83),"")</f>
        <v/>
      </c>
      <c r="L84" s="251" t="str">
        <f>IF('Submission Template'!$BB$36=1,$CB84,"")</f>
        <v/>
      </c>
      <c r="M84" s="252" t="str">
        <f t="shared" si="1"/>
        <v/>
      </c>
      <c r="N84" s="253" t="str">
        <f>IF('Submission Template'!$BB$36=1,IF(AND('Submission Template'!O78="yes",'Submission Template'!BU78&lt;&gt;""),IF(AND('Submission Template'!$P$15="yes",$L84&gt;1),ROUND(AVERAGE(CN$41:CN84),2),ROUND(AVERAGE(CN$40:CN84),2)),""),"")</f>
        <v/>
      </c>
      <c r="O84" s="253" t="str">
        <f>IF('Submission Template'!$BB$36=1,IF($BJ84&gt;1,IF(AND('Submission Template'!O78&lt;&gt;"no",'Submission Template'!BU78&lt;&gt;""),IF(AND('Submission Template'!$P$15="yes",$L84&gt;1),STDEV(CN$41:CN84),STDEV(CN$40:CN84)),""),""),"")</f>
        <v/>
      </c>
      <c r="P84" s="253" t="str">
        <f>IF('Submission Template'!$BB$36=1,IF('Submission Template'!BU78&lt;&gt;"",Q83,""),"")</f>
        <v/>
      </c>
      <c r="Q84" s="253" t="str">
        <f>IF(AND('Submission Template'!$BB$36=1,'Submission Template'!$C78&lt;&gt;""),IF(OR($BJ84=1,$BJ84=0),0,IF('Submission Template'!$C78="initial",$Q83,IF('Submission Template'!O78="yes",MAX(($P84+'Submission Template'!BU78-('Submission Template'!K$26+0.25*$O84)),0),$Q83))),"")</f>
        <v/>
      </c>
      <c r="R84" s="253" t="str">
        <f t="shared" si="30"/>
        <v/>
      </c>
      <c r="S84" s="255" t="str">
        <f t="shared" si="31"/>
        <v/>
      </c>
      <c r="T84" s="255" t="str">
        <f t="shared" si="32"/>
        <v/>
      </c>
      <c r="U84" s="256" t="str">
        <f>IF(Q84&lt;&gt;"",IF($CH84=1,IF(AND(T84&lt;&gt;1,S84=1,N84&lt;='Submission Template'!K$26),1,0),U83),"")</f>
        <v/>
      </c>
      <c r="V84" s="257" t="str">
        <f>IF('Submission Template'!$BC$34=1,$CC84,"")</f>
        <v/>
      </c>
      <c r="W84" s="258" t="str">
        <f t="shared" si="34"/>
        <v/>
      </c>
      <c r="X84" s="259" t="str">
        <f>IF('Submission Template'!$BC$34=1,IF(AND('Submission Template'!T78="yes",'Submission Template'!BV78&lt;&gt;""),IF(AND('Submission Template'!$P$15="yes",$V84&gt;1),ROUND(AVERAGE(CO$41:CO84),2),ROUND(AVERAGE(CO$40:CO84),2)),""),"")</f>
        <v/>
      </c>
      <c r="Y84" s="259" t="str">
        <f>IF('Submission Template'!$BC$34=1,IF($BK84&gt;1,IF(AND('Submission Template'!T78&lt;&gt;"no",'Submission Template'!BV78&lt;&gt;""), IF(AND('Submission Template'!$P$15="yes",$V84&gt;1), STDEV(CO$41:CO84),STDEV(CO$40:CO84)),""),""),"")</f>
        <v/>
      </c>
      <c r="Z84" s="259" t="str">
        <f>IF('Submission Template'!$BC$34=1,IF('Submission Template'!BV78&lt;&gt;"",AA83,""),"")</f>
        <v/>
      </c>
      <c r="AA84" s="259" t="str">
        <f>IF(AND('Submission Template'!$BC$34=1,'Submission Template'!$C78&lt;&gt;""),IF(OR($BK84=1,$BK84=0),0,IF('Submission Template'!$C78="initial",$AA83,IF('Submission Template'!T78="yes",MAX(($Z84+'Submission Template'!BV78-('Submission Template'!P$26+0.25*$Y84)),0),$AA83))),"")</f>
        <v/>
      </c>
      <c r="AB84" s="259" t="str">
        <f t="shared" si="6"/>
        <v/>
      </c>
      <c r="AC84" s="255" t="str">
        <f t="shared" si="7"/>
        <v/>
      </c>
      <c r="AD84" s="255" t="str">
        <f t="shared" si="8"/>
        <v/>
      </c>
      <c r="AE84" s="256" t="str">
        <f>IF(AA84&lt;&gt;"",IF($CI84=1,IF(AND(AD84&lt;&gt;1,AC84=1,X84&lt;='Submission Template'!P$26),1,0),AE83),"")</f>
        <v/>
      </c>
      <c r="AF84" s="257" t="str">
        <f>IF('Submission Template'!$BA$34=1,$CD84,"")</f>
        <v/>
      </c>
      <c r="AG84" s="258" t="str">
        <f t="shared" si="35"/>
        <v/>
      </c>
      <c r="AH84" s="260" t="str">
        <f>IF('Submission Template'!$BA$34=1,IF(AND('Submission Template'!Y78="yes",'Submission Template'!BW78&lt;&gt;""),IF(AND('Submission Template'!$P$15="yes",AF84&gt;1),ROUND(AVERAGE(CP$41:CP84),2),ROUND(AVERAGE(CP$40:CP84),2)),""),"")</f>
        <v/>
      </c>
      <c r="AI84" s="260" t="str">
        <f>IF('Submission Template'!$BA$34=1,IF($BL84&gt;1,IF(AND('Submission Template'!Y78&lt;&gt;"no",'Submission Template'!BW78&lt;&gt;""), IF(AND('Submission Template'!$P$15="yes",$AF84&gt;1), STDEV(CP$41:CP84),STDEV(CP$40:CP84)),""),""),"")</f>
        <v/>
      </c>
      <c r="AJ84" s="260" t="str">
        <f>IF('Submission Template'!$BA$34=1,IF('Submission Template'!BW78&lt;&gt;"",AK83,""),"")</f>
        <v/>
      </c>
      <c r="AK84" s="260" t="str">
        <f>IF(AND('Submission Template'!$BA$34=1,'Submission Template'!$C78&lt;&gt;""),IF(OR($BL84=1,$BL84=0),0,IF('Submission Template'!$C78="initial",$AK83,IF('Submission Template'!Y78="yes",MAX(($AJ84+'Submission Template'!BW78-('Submission Template'!U$26+0.25*$AI84)),0),$AK83))),"")</f>
        <v/>
      </c>
      <c r="AL84" s="260" t="str">
        <f t="shared" si="9"/>
        <v/>
      </c>
      <c r="AM84" s="255" t="str">
        <f t="shared" si="10"/>
        <v/>
      </c>
      <c r="AN84" s="255" t="str">
        <f t="shared" si="11"/>
        <v/>
      </c>
      <c r="AO84" s="256" t="str">
        <f>IF(AK84&lt;&gt;"",IF($CJ84=1,IF(AND(AN84&lt;&gt;1,AM84=1,AH84&lt;='Submission Template'!U$26),1,0),AO83),"")</f>
        <v/>
      </c>
      <c r="AP84" s="257" t="str">
        <f>IF('Submission Template'!$BB$34=1,$CE84,"")</f>
        <v/>
      </c>
      <c r="AQ84" s="258" t="str">
        <f t="shared" si="36"/>
        <v/>
      </c>
      <c r="AR84" s="261" t="str">
        <f>IF('Submission Template'!$BB$34=1,IF(AND('Submission Template'!AD78="yes",'Submission Template'!BX78&lt;&gt;""),ROUND(AVERAGE(CQ$40:CQ84),2),""),"")</f>
        <v/>
      </c>
      <c r="AS84" s="261" t="str">
        <f>IF('Submission Template'!$BB$34=1,IF($BM84&gt;1,IF(AND('Submission Template'!AD78&lt;&gt;"no",'Submission Template'!BX78&lt;&gt;""), IF(AND('Submission Template'!$P$15="yes",$AP84&gt;1), STDEV(CQ$41:CQ84),STDEV(CQ$40:CQ84)),""),""),"")</f>
        <v/>
      </c>
      <c r="AT84" s="261" t="str">
        <f>IF('Submission Template'!$BB$34=1,IF('Submission Template'!BX78&lt;&gt;"",AU83,""),"")</f>
        <v/>
      </c>
      <c r="AU84" s="261" t="str">
        <f>IF(AND('Submission Template'!$BB$34=1,'Submission Template'!$C78&lt;&gt;""),IF(OR($BM84=1,$BM84=0),0,IF('Submission Template'!$C78="initial",$AU83,IF('Submission Template'!AD78="yes",MAX(($AT84+'Submission Template'!BX78-('Submission Template'!Z$26+0.25*$AS84)),0),$AU83))),"")</f>
        <v/>
      </c>
      <c r="AV84" s="261" t="str">
        <f t="shared" si="12"/>
        <v/>
      </c>
      <c r="AW84" s="255" t="str">
        <f t="shared" si="13"/>
        <v/>
      </c>
      <c r="AX84" s="255" t="str">
        <f t="shared" si="14"/>
        <v/>
      </c>
      <c r="AY84" s="256" t="str">
        <f>IF(AU84&lt;&gt;"",IF($CK84=1,IF(AND(AX84&lt;&gt;1,AW84=1,AR84&lt;='Submission Template'!Z$26),1,0),AY83),"")</f>
        <v/>
      </c>
      <c r="AZ84" s="246"/>
      <c r="BA84" s="262" t="str">
        <f>IF(AND(OR('Submission Template'!BK78="yes",'Submission Template'!O78="yes"),'Submission Template'!AG78="yes"),"Test cannot be invalid AND included in CumSum",IF(OR(AND($Q84&gt;$R84,$N84&lt;&gt;""),AND($G84&gt;H84,$D84&lt;&gt;"")),"Warning:  CumSum statistic exceeds the Action Limit.",""))</f>
        <v/>
      </c>
      <c r="BB84" s="244"/>
      <c r="BC84" s="244"/>
      <c r="BD84" s="244"/>
      <c r="BE84" s="245"/>
      <c r="BF84" s="141"/>
      <c r="BG84" s="5"/>
      <c r="BH84" s="5"/>
      <c r="BI84" s="167" t="str">
        <f t="shared" si="39"/>
        <v/>
      </c>
      <c r="BJ84" s="211" t="str">
        <f t="shared" si="40"/>
        <v/>
      </c>
      <c r="BK84" s="167" t="str">
        <f t="shared" si="24"/>
        <v/>
      </c>
      <c r="BL84" s="211" t="str">
        <f t="shared" si="25"/>
        <v/>
      </c>
      <c r="BM84" s="168" t="str">
        <f t="shared" si="26"/>
        <v/>
      </c>
      <c r="BN84" s="20"/>
      <c r="BO84" s="307">
        <f>IF(AND('Submission Template'!BW78&lt;&gt;"",'Submission Template'!BX78&lt;&gt;"",'Submission Template'!V$26&lt;&gt;"",'Submission Template'!Y78&lt;&gt;"",'Submission Template'!AD78&lt;&gt;"",$BK$31="yes"),1,0)</f>
        <v>0</v>
      </c>
      <c r="BP84" s="193">
        <f>IF(AND('Submission Template'!BU78&lt;&gt;"",'Submission Template'!K$26&lt;&gt;"",'Submission Template'!O78&lt;&gt;""),1,0)</f>
        <v>0</v>
      </c>
      <c r="BQ84" s="193">
        <f>IF(AND('Submission Template'!BV78&lt;&gt;"",'Submission Template'!P$26&lt;&gt;"",'Submission Template'!T78&lt;&gt;""),1,0)</f>
        <v>0</v>
      </c>
      <c r="BR84" s="193">
        <f>IF(AND('Submission Template'!BW78&lt;&gt;"",'Submission Template'!U$26&lt;&gt;"",'Submission Template'!Y78&lt;&gt;""),1,0)</f>
        <v>0</v>
      </c>
      <c r="BS84" s="194">
        <f>IF(AND('Submission Template'!BX78&lt;&gt;"",'Submission Template'!Z$26&lt;&gt;"",'Submission Template'!AD78&lt;&gt;""),1,0)</f>
        <v>0</v>
      </c>
      <c r="BT84" s="22"/>
      <c r="BU84" s="199" t="str">
        <f t="shared" si="37"/>
        <v/>
      </c>
      <c r="BV84" s="192" t="str">
        <f t="shared" si="38"/>
        <v/>
      </c>
      <c r="BW84" s="192" t="str">
        <f t="shared" si="17"/>
        <v/>
      </c>
      <c r="BX84" s="193" t="str">
        <f t="shared" si="18"/>
        <v/>
      </c>
      <c r="BY84" s="194" t="str">
        <f t="shared" si="19"/>
        <v/>
      </c>
      <c r="BZ84" s="22"/>
      <c r="CA84" s="192" t="str">
        <f>IF(AND($BK$31="Yes",'Submission Template'!$C78&lt;&gt;""),IF(AND('Submission Template'!BW78&lt;&gt;"",'Submission Template'!BX78&lt;&gt;""),IF(AND('Submission Template'!Y78="yes",'Submission Template'!AD78="yes"),CA83+1,CA83),CA83),"")</f>
        <v/>
      </c>
      <c r="CB84" s="193" t="str">
        <f>IF('Submission Template'!$C78&lt;&gt;"",IF('Submission Template'!BU78&lt;&gt;"",IF('Submission Template'!O78="yes",CB83+1,CB83),CB83),"")</f>
        <v/>
      </c>
      <c r="CC84" s="193" t="str">
        <f>IF('Submission Template'!$C78&lt;&gt;"",IF('Submission Template'!BV78&lt;&gt;"",IF('Submission Template'!T78="yes",CC83+1,CC83),CC83),"")</f>
        <v/>
      </c>
      <c r="CD84" s="193" t="str">
        <f>IF('Submission Template'!$C78&lt;&gt;"",IF('Submission Template'!BW78&lt;&gt;"",IF('Submission Template'!Y78="yes",CD83+1,CD83),CD83),"")</f>
        <v/>
      </c>
      <c r="CE84" s="194" t="str">
        <f>IF('Submission Template'!$C78&lt;&gt;"",IF('Submission Template'!BX78&lt;&gt;"",IF('Submission Template'!AD78="yes",CE83+1,CE83),CE83),"")</f>
        <v/>
      </c>
      <c r="CF84" s="22"/>
      <c r="CG84" s="192" t="str">
        <f>IF(AND($BK$31="Yes",'Submission Template'!BW78&lt;&gt;"",'Submission Template'!BX78&lt;&gt;""),IF(AND('Submission Template'!Y78="yes",'Submission Template'!AD78="yes"),1,0),"")</f>
        <v/>
      </c>
      <c r="CH84" s="193" t="str">
        <f>IF('Submission Template'!BU78&lt;&gt;"",IF('Submission Template'!O78="yes",1,0),"")</f>
        <v/>
      </c>
      <c r="CI84" s="193" t="str">
        <f>IF('Submission Template'!BV78&lt;&gt;"",IF('Submission Template'!T78="yes",1,0),"")</f>
        <v/>
      </c>
      <c r="CJ84" s="193" t="str">
        <f>IF('Submission Template'!BW78&lt;&gt;"",IF('Submission Template'!Y78="yes",1,0),"")</f>
        <v/>
      </c>
      <c r="CK84" s="194" t="str">
        <f>IF('Submission Template'!BX78&lt;&gt;"",IF('Submission Template'!AD78="yes",1,0),"")</f>
        <v/>
      </c>
      <c r="CL84" s="22"/>
      <c r="CM84" s="192" t="str">
        <f>IF(AND($BK$31="Yes",'Submission Template'!Y78="yes",'Submission Template'!AD78="yes",'Submission Template'!BW78&lt;&gt;"",'Submission Template'!BX78&lt;&gt;""),'Submission Template'!BW78+'Submission Template'!BX78,"")</f>
        <v/>
      </c>
      <c r="CN84" s="193" t="str">
        <f>IF(AND('Submission Template'!O78="yes",'Submission Template'!BU78&lt;&gt;""),'Submission Template'!BU78,"")</f>
        <v/>
      </c>
      <c r="CO84" s="193" t="str">
        <f>IF(AND('Submission Template'!T78="yes",'Submission Template'!BV78&lt;&gt;""),'Submission Template'!BV78,"")</f>
        <v/>
      </c>
      <c r="CP84" s="193" t="str">
        <f>IF(AND('Submission Template'!Y78="yes",'Submission Template'!BW78&lt;&gt;""),'Submission Template'!BW78,"")</f>
        <v/>
      </c>
      <c r="CQ84" s="194" t="str">
        <f>IF(AND('Submission Template'!AD78="yes",'Submission Template'!BX78&lt;&gt;""),'Submission Template'!BX78,"")</f>
        <v/>
      </c>
      <c r="CR84" s="22"/>
      <c r="CS84" s="22"/>
      <c r="CT84" s="22"/>
      <c r="CU84" s="24"/>
      <c r="CV84" s="22"/>
      <c r="CW84" s="35" t="str">
        <f>IF('Submission Template'!$BA$36=1,IF(AND('Submission Template'!Y78="yes",'Submission Template'!AD78="yes",$BI84&gt;1,'Submission Template'!BW78&lt;&gt;"",'Submission Template'!BX78&lt;&gt;""),IF($D84&lt;&gt;'Submission Template'!V$29,ROUND((($BU84*$E84)/($D84-'Submission Template'!V$29))^2+1,1),31),""),"")</f>
        <v/>
      </c>
      <c r="CX84" s="35" t="str">
        <f>IF('Submission Template'!$BB$36=1,IF(AND('Submission Template'!O78="yes",$BJ84&gt;1,'Submission Template'!BU78&lt;&gt;""),IF($N84&lt;&gt;'Submission Template'!K$26,ROUND((($BV84*$O84)/($N84-'Submission Template'!K$26))^2+1,1),31),""),"")</f>
        <v/>
      </c>
      <c r="CY84" s="35" t="str">
        <f>IF('Submission Template'!$BC$34=1,IF(AND('Submission Template'!T78="yes",$BK84&gt;1,'Submission Template'!BV78&lt;&gt;""),IF($X84&lt;&gt;'Submission Template'!P$26,ROUND((($BW84*$Y84)/($X84-'Submission Template'!P$26))^2+1,1),31),""),"")</f>
        <v/>
      </c>
      <c r="CZ84" s="35" t="str">
        <f>IF('Submission Template'!$BA$34=1,IF(AND('Submission Template'!Y78="yes",$BL84&gt;1,'Submission Template'!BW78&lt;&gt;""),IF($AH84&lt;&gt;'Submission Template'!U$26,ROUND((($BX84*$AI84)/($AH84-'Submission Template'!U$26))^2+1,1),31),""),"")</f>
        <v/>
      </c>
      <c r="DA84" s="35" t="str">
        <f>IF('Submission Template'!$BB$34=1,IF(AND('Submission Template'!AD78="yes",$BM84&gt;1,'Submission Template'!BX78&lt;&gt;""),IF($AR84&lt;&gt;'Submission Template'!Z$26,ROUND((($BY84*$AS84)/($AR84-'Submission Template'!Z$26))^2+1,1),31),""),"")</f>
        <v/>
      </c>
      <c r="DB84" s="48">
        <f t="shared" si="20"/>
        <v>5</v>
      </c>
      <c r="DC84" s="5"/>
      <c r="DD84" s="5"/>
      <c r="DE84" s="5"/>
      <c r="DF84" s="175">
        <f>IF(AND('Submission Template'!C78="final",'Submission Template'!AG78="yes"),1,0)</f>
        <v>0</v>
      </c>
      <c r="DG84" s="175" t="str">
        <f>IF(AND('Submission Template'!$C78="final",'Submission Template'!$Y78="yes",'Submission Template'!$AD78="yes",'Submission Template'!$AG78&lt;&gt;"yes"),$D84,$DG83)</f>
        <v/>
      </c>
      <c r="DH84" s="175" t="str">
        <f>IF(AND('Submission Template'!$C78="final",'Submission Template'!$Y78="yes",'Submission Template'!$AD78="yes",'Submission Template'!$AG78&lt;&gt;"yes"),$C84,$DH83)</f>
        <v/>
      </c>
      <c r="DI84" s="175" t="str">
        <f>IF(AND('Submission Template'!$C78="final",'Submission Template'!$O78="yes",'Submission Template'!$AG78&lt;&gt;"yes"),$N84,$DI83)</f>
        <v/>
      </c>
      <c r="DJ84" s="175" t="str">
        <f>IF(AND('Submission Template'!$C78="final",'Submission Template'!$O78="yes",'Submission Template'!$AG78&lt;&gt;"yes"),$M84,$DJ83)</f>
        <v/>
      </c>
      <c r="DK84" s="167" t="str">
        <f>IF(AND('Submission Template'!$C78="final",'Submission Template'!$T78="yes",'Submission Template'!$AG78&lt;&gt;"yes"),$X84,$DK83)</f>
        <v/>
      </c>
      <c r="DL84" s="168" t="str">
        <f>IF(AND('Submission Template'!$C78="final",'Submission Template'!$T78="yes",'Submission Template'!$AG78&lt;&gt;"yes"),$W84,$DL83)</f>
        <v/>
      </c>
      <c r="DM84" s="167" t="str">
        <f>IF(AND('Submission Template'!$C78="final",'Submission Template'!$Y78="yes",'Submission Template'!$AG78&lt;&gt;"yes"),$AH84,$DM83)</f>
        <v/>
      </c>
      <c r="DN84" s="211" t="str">
        <f>IF(AND('Submission Template'!$C78="final",'Submission Template'!$Y78="yes",'Submission Template'!$AG78&lt;&gt;"yes"),$AG84,$DN83)</f>
        <v/>
      </c>
      <c r="DO84" s="220" t="str">
        <f>IF(AND('Submission Template'!$C78="final",'Submission Template'!$AD78="yes",'Submission Template'!$AG78&lt;&gt;"yes"),$AR84,$DO83)</f>
        <v/>
      </c>
      <c r="DP84" s="221" t="str">
        <f>IF(AND('Submission Template'!$C78="final",'Submission Template'!$AD78="yes",'Submission Template'!$AG78&lt;&gt;"yes"),$AQ84,$DP83)</f>
        <v/>
      </c>
      <c r="DZ84" s="5"/>
      <c r="EA84" s="5"/>
    </row>
    <row r="85" spans="1:131" ht="15" x14ac:dyDescent="0.25">
      <c r="A85" s="9"/>
      <c r="B85" s="251" t="str">
        <f>IF('Submission Template'!$BA$36=1,$CA85,"")</f>
        <v/>
      </c>
      <c r="C85" s="252" t="str">
        <f t="shared" si="33"/>
        <v/>
      </c>
      <c r="D85" s="253" t="str">
        <f>IF('Submission Template'!$BA$36=1,IF(AND('Submission Template'!Y79="yes",'Submission Template'!AD79="yes",'Submission Template'!BW79&lt;&gt;"",'Submission Template'!BX79&lt;&gt;""),IF(AND('Submission Template'!$P$15="yes",$B85&gt;1),ROUND(AVERAGE(CM$41:CM85),2),ROUND(AVERAGE(CM$40:CM85),2)),""),"")</f>
        <v/>
      </c>
      <c r="E85" s="264" t="str">
        <f>IF('Submission Template'!$BA$36=1,IF($BI85&gt;1,IF(AND('Submission Template'!Y79&lt;&gt;"no",'Submission Template'!AD79&lt;&gt;"no",'Submission Template'!BW79&lt;&gt;"",'Submission Template'!BX79&lt;&gt;""), IF(AND('Submission Template'!$P$15="yes",$B85&gt;1), STDEV(CM$41:CM85),STDEV(CM$40:CM85)),""),""),"")</f>
        <v/>
      </c>
      <c r="F85" s="253" t="str">
        <f>IF('Submission Template'!$BA$36=1,IF(AND('Submission Template'!BW79&lt;&gt;"",'Submission Template'!BX79&lt;&gt;""),G84,""),"")</f>
        <v/>
      </c>
      <c r="G85" s="253" t="str">
        <f>IF(AND('Submission Template'!$BA$36=1,'Submission Template'!$C79&lt;&gt;""),IF(OR($BI85=1,$BI85=0),0,IF('Submission Template'!$C79="initial",$G84,IF(AND('Submission Template'!Y79="yes",'Submission Template'!AD79="yes"),MAX(($F85+CM85-('Submission Template'!$V$26+0.25*$E85)),0),$G84))),"")</f>
        <v/>
      </c>
      <c r="H85" s="253" t="str">
        <f t="shared" si="27"/>
        <v/>
      </c>
      <c r="I85" s="255" t="str">
        <f t="shared" si="28"/>
        <v/>
      </c>
      <c r="J85" s="255" t="str">
        <f t="shared" si="29"/>
        <v/>
      </c>
      <c r="K85" s="256" t="str">
        <f>IF(G85&lt;&gt;"",IF($CG85=1,IF(AND(J85&lt;&gt;1,I85=1,D85&lt;='Submission Template'!$V$26),1,0),K84),"")</f>
        <v/>
      </c>
      <c r="L85" s="251" t="str">
        <f>IF('Submission Template'!$BB$36=1,$CB85,"")</f>
        <v/>
      </c>
      <c r="M85" s="252" t="str">
        <f t="shared" si="1"/>
        <v/>
      </c>
      <c r="N85" s="253" t="str">
        <f>IF('Submission Template'!$BB$36=1,IF(AND('Submission Template'!O79="yes",'Submission Template'!BU79&lt;&gt;""),IF(AND('Submission Template'!$P$15="yes",$L85&gt;1),ROUND(AVERAGE(CN$41:CN85),2),ROUND(AVERAGE(CN$40:CN85),2)),""),"")</f>
        <v/>
      </c>
      <c r="O85" s="253" t="str">
        <f>IF('Submission Template'!$BB$36=1,IF($BJ85&gt;1,IF(AND('Submission Template'!O79&lt;&gt;"no",'Submission Template'!BU79&lt;&gt;""),IF(AND('Submission Template'!$P$15="yes",$L85&gt;1),STDEV(CN$41:CN85),STDEV(CN$40:CN85)),""),""),"")</f>
        <v/>
      </c>
      <c r="P85" s="253" t="str">
        <f>IF('Submission Template'!$BB$36=1,IF('Submission Template'!BU79&lt;&gt;"",Q84,""),"")</f>
        <v/>
      </c>
      <c r="Q85" s="253" t="str">
        <f>IF(AND('Submission Template'!$BB$36=1,'Submission Template'!$C79&lt;&gt;""),IF(OR($BJ85=1,$BJ85=0),0,IF('Submission Template'!$C79="initial",$Q84,IF('Submission Template'!O79="yes",MAX(($P85+'Submission Template'!BU79-('Submission Template'!K$26+0.25*$O85)),0),$Q84))),"")</f>
        <v/>
      </c>
      <c r="R85" s="253" t="str">
        <f t="shared" si="30"/>
        <v/>
      </c>
      <c r="S85" s="255" t="str">
        <f t="shared" si="31"/>
        <v/>
      </c>
      <c r="T85" s="255" t="str">
        <f t="shared" si="32"/>
        <v/>
      </c>
      <c r="U85" s="256" t="str">
        <f>IF(Q85&lt;&gt;"",IF($CH85=1,IF(AND(T85&lt;&gt;1,S85=1,N85&lt;='Submission Template'!K$26),1,0),U84),"")</f>
        <v/>
      </c>
      <c r="V85" s="257" t="str">
        <f>IF('Submission Template'!$BC$34=1,$CC85,"")</f>
        <v/>
      </c>
      <c r="W85" s="258" t="str">
        <f t="shared" si="34"/>
        <v/>
      </c>
      <c r="X85" s="259" t="str">
        <f>IF('Submission Template'!$BC$34=1,IF(AND('Submission Template'!T79="yes",'Submission Template'!BV79&lt;&gt;""),IF(AND('Submission Template'!$P$15="yes",$V85&gt;1),ROUND(AVERAGE(CO$41:CO85),2),ROUND(AVERAGE(CO$40:CO85),2)),""),"")</f>
        <v/>
      </c>
      <c r="Y85" s="259" t="str">
        <f>IF('Submission Template'!$BC$34=1,IF($BK85&gt;1,IF(AND('Submission Template'!T79&lt;&gt;"no",'Submission Template'!BV79&lt;&gt;""), IF(AND('Submission Template'!$P$15="yes",$V85&gt;1), STDEV(CO$41:CO85),STDEV(CO$40:CO85)),""),""),"")</f>
        <v/>
      </c>
      <c r="Z85" s="259" t="str">
        <f>IF('Submission Template'!$BC$34=1,IF('Submission Template'!BV79&lt;&gt;"",AA84,""),"")</f>
        <v/>
      </c>
      <c r="AA85" s="259" t="str">
        <f>IF(AND('Submission Template'!$BC$34=1,'Submission Template'!$C79&lt;&gt;""),IF(OR($BK85=1,$BK85=0),0,IF('Submission Template'!$C79="initial",$AA84,IF('Submission Template'!T79="yes",MAX(($Z85+'Submission Template'!BV79-('Submission Template'!P$26+0.25*$Y85)),0),$AA84))),"")</f>
        <v/>
      </c>
      <c r="AB85" s="259" t="str">
        <f t="shared" si="6"/>
        <v/>
      </c>
      <c r="AC85" s="255" t="str">
        <f t="shared" si="7"/>
        <v/>
      </c>
      <c r="AD85" s="255" t="str">
        <f t="shared" si="8"/>
        <v/>
      </c>
      <c r="AE85" s="256" t="str">
        <f>IF(AA85&lt;&gt;"",IF($CI85=1,IF(AND(AD85&lt;&gt;1,AC85=1,X85&lt;='Submission Template'!P$26),1,0),AE84),"")</f>
        <v/>
      </c>
      <c r="AF85" s="257" t="str">
        <f>IF('Submission Template'!$BA$34=1,$CD85,"")</f>
        <v/>
      </c>
      <c r="AG85" s="258" t="str">
        <f t="shared" si="35"/>
        <v/>
      </c>
      <c r="AH85" s="260" t="str">
        <f>IF('Submission Template'!$BA$34=1,IF(AND('Submission Template'!Y79="yes",'Submission Template'!BW79&lt;&gt;""),IF(AND('Submission Template'!$P$15="yes",AF85&gt;1),ROUND(AVERAGE(CP$41:CP85),2),ROUND(AVERAGE(CP$40:CP85),2)),""),"")</f>
        <v/>
      </c>
      <c r="AI85" s="260" t="str">
        <f>IF('Submission Template'!$BA$34=1,IF($BL85&gt;1,IF(AND('Submission Template'!Y79&lt;&gt;"no",'Submission Template'!BW79&lt;&gt;""), IF(AND('Submission Template'!$P$15="yes",$AF85&gt;1), STDEV(CP$41:CP85),STDEV(CP$40:CP85)),""),""),"")</f>
        <v/>
      </c>
      <c r="AJ85" s="260" t="str">
        <f>IF('Submission Template'!$BA$34=1,IF('Submission Template'!BW79&lt;&gt;"",AK84,""),"")</f>
        <v/>
      </c>
      <c r="AK85" s="260" t="str">
        <f>IF(AND('Submission Template'!$BA$34=1,'Submission Template'!$C79&lt;&gt;""),IF(OR($BL85=1,$BL85=0),0,IF('Submission Template'!$C79="initial",$AK84,IF('Submission Template'!Y79="yes",MAX(($AJ85+'Submission Template'!BW79-('Submission Template'!U$26+0.25*$AI85)),0),$AK84))),"")</f>
        <v/>
      </c>
      <c r="AL85" s="260" t="str">
        <f t="shared" si="9"/>
        <v/>
      </c>
      <c r="AM85" s="255" t="str">
        <f t="shared" si="10"/>
        <v/>
      </c>
      <c r="AN85" s="255" t="str">
        <f t="shared" si="11"/>
        <v/>
      </c>
      <c r="AO85" s="256" t="str">
        <f>IF(AK85&lt;&gt;"",IF($CJ85=1,IF(AND(AN85&lt;&gt;1,AM85=1,AH85&lt;='Submission Template'!U$26),1,0),AO84),"")</f>
        <v/>
      </c>
      <c r="AP85" s="257" t="str">
        <f>IF('Submission Template'!$BB$34=1,$CE85,"")</f>
        <v/>
      </c>
      <c r="AQ85" s="258" t="str">
        <f t="shared" si="36"/>
        <v/>
      </c>
      <c r="AR85" s="261" t="str">
        <f>IF('Submission Template'!$BB$34=1,IF(AND('Submission Template'!AD79="yes",'Submission Template'!BX79&lt;&gt;""),ROUND(AVERAGE(CQ$40:CQ85),2),""),"")</f>
        <v/>
      </c>
      <c r="AS85" s="261" t="str">
        <f>IF('Submission Template'!$BB$34=1,IF($BM85&gt;1,IF(AND('Submission Template'!AD79&lt;&gt;"no",'Submission Template'!BX79&lt;&gt;""), IF(AND('Submission Template'!$P$15="yes",$AP85&gt;1), STDEV(CQ$41:CQ85),STDEV(CQ$40:CQ85)),""),""),"")</f>
        <v/>
      </c>
      <c r="AT85" s="261" t="str">
        <f>IF('Submission Template'!$BB$34=1,IF('Submission Template'!BX79&lt;&gt;"",AU84,""),"")</f>
        <v/>
      </c>
      <c r="AU85" s="261" t="str">
        <f>IF(AND('Submission Template'!$BB$34=1,'Submission Template'!$C79&lt;&gt;""),IF(OR($BM85=1,$BM85=0),0,IF('Submission Template'!$C79="initial",$AU84,IF('Submission Template'!AD79="yes",MAX(($AT85+'Submission Template'!BX79-('Submission Template'!Z$26+0.25*$AS85)),0),$AU84))),"")</f>
        <v/>
      </c>
      <c r="AV85" s="261" t="str">
        <f t="shared" si="12"/>
        <v/>
      </c>
      <c r="AW85" s="255" t="str">
        <f t="shared" si="13"/>
        <v/>
      </c>
      <c r="AX85" s="255" t="str">
        <f t="shared" si="14"/>
        <v/>
      </c>
      <c r="AY85" s="256" t="str">
        <f>IF(AU85&lt;&gt;"",IF($CK85=1,IF(AND(AX85&lt;&gt;1,AW85=1,AR85&lt;='Submission Template'!Z$26),1,0),AY84),"")</f>
        <v/>
      </c>
      <c r="AZ85" s="246"/>
      <c r="BA85" s="262" t="str">
        <f>IF(AND(OR('Submission Template'!BK79="yes",'Submission Template'!O79="yes"),'Submission Template'!AG79="yes"),"Test cannot be invalid AND included in CumSum",IF(OR(AND($Q85&gt;$R85,$N85&lt;&gt;""),AND($G85&gt;H85,$D85&lt;&gt;"")),"Warning:  CumSum statistic exceeds the Action Limit.",""))</f>
        <v/>
      </c>
      <c r="BB85" s="244"/>
      <c r="BC85" s="244"/>
      <c r="BD85" s="244"/>
      <c r="BE85" s="245"/>
      <c r="BF85" s="141"/>
      <c r="BG85" s="5"/>
      <c r="BH85" s="5"/>
      <c r="BI85" s="167" t="str">
        <f t="shared" si="39"/>
        <v/>
      </c>
      <c r="BJ85" s="211" t="str">
        <f t="shared" si="40"/>
        <v/>
      </c>
      <c r="BK85" s="167" t="str">
        <f t="shared" si="24"/>
        <v/>
      </c>
      <c r="BL85" s="211" t="str">
        <f t="shared" si="25"/>
        <v/>
      </c>
      <c r="BM85" s="168" t="str">
        <f t="shared" si="26"/>
        <v/>
      </c>
      <c r="BN85" s="20"/>
      <c r="BO85" s="307">
        <f>IF(AND('Submission Template'!BW79&lt;&gt;"",'Submission Template'!BX79&lt;&gt;"",'Submission Template'!V$26&lt;&gt;"",'Submission Template'!Y79&lt;&gt;"",'Submission Template'!AD79&lt;&gt;"",$BK$31="yes"),1,0)</f>
        <v>0</v>
      </c>
      <c r="BP85" s="193">
        <f>IF(AND('Submission Template'!BU79&lt;&gt;"",'Submission Template'!K$26&lt;&gt;"",'Submission Template'!O79&lt;&gt;""),1,0)</f>
        <v>0</v>
      </c>
      <c r="BQ85" s="193">
        <f>IF(AND('Submission Template'!BV79&lt;&gt;"",'Submission Template'!P$26&lt;&gt;"",'Submission Template'!T79&lt;&gt;""),1,0)</f>
        <v>0</v>
      </c>
      <c r="BR85" s="193">
        <f>IF(AND('Submission Template'!BW79&lt;&gt;"",'Submission Template'!U$26&lt;&gt;"",'Submission Template'!Y79&lt;&gt;""),1,0)</f>
        <v>0</v>
      </c>
      <c r="BS85" s="194">
        <f>IF(AND('Submission Template'!BX79&lt;&gt;"",'Submission Template'!Z$26&lt;&gt;"",'Submission Template'!AD79&lt;&gt;""),1,0)</f>
        <v>0</v>
      </c>
      <c r="BT85" s="22"/>
      <c r="BU85" s="199" t="str">
        <f t="shared" si="37"/>
        <v/>
      </c>
      <c r="BV85" s="192" t="str">
        <f t="shared" si="38"/>
        <v/>
      </c>
      <c r="BW85" s="192" t="str">
        <f t="shared" si="17"/>
        <v/>
      </c>
      <c r="BX85" s="193" t="str">
        <f t="shared" si="18"/>
        <v/>
      </c>
      <c r="BY85" s="194" t="str">
        <f t="shared" si="19"/>
        <v/>
      </c>
      <c r="BZ85" s="22"/>
      <c r="CA85" s="192" t="str">
        <f>IF(AND($BK$31="Yes",'Submission Template'!$C79&lt;&gt;""),IF(AND('Submission Template'!BW79&lt;&gt;"",'Submission Template'!BX79&lt;&gt;""),IF(AND('Submission Template'!Y79="yes",'Submission Template'!AD79="yes"),CA84+1,CA84),CA84),"")</f>
        <v/>
      </c>
      <c r="CB85" s="193" t="str">
        <f>IF('Submission Template'!$C79&lt;&gt;"",IF('Submission Template'!BU79&lt;&gt;"",IF('Submission Template'!O79="yes",CB84+1,CB84),CB84),"")</f>
        <v/>
      </c>
      <c r="CC85" s="193" t="str">
        <f>IF('Submission Template'!$C79&lt;&gt;"",IF('Submission Template'!BV79&lt;&gt;"",IF('Submission Template'!T79="yes",CC84+1,CC84),CC84),"")</f>
        <v/>
      </c>
      <c r="CD85" s="193" t="str">
        <f>IF('Submission Template'!$C79&lt;&gt;"",IF('Submission Template'!BW79&lt;&gt;"",IF('Submission Template'!Y79="yes",CD84+1,CD84),CD84),"")</f>
        <v/>
      </c>
      <c r="CE85" s="194" t="str">
        <f>IF('Submission Template'!$C79&lt;&gt;"",IF('Submission Template'!BX79&lt;&gt;"",IF('Submission Template'!AD79="yes",CE84+1,CE84),CE84),"")</f>
        <v/>
      </c>
      <c r="CF85" s="22"/>
      <c r="CG85" s="192" t="str">
        <f>IF(AND($BK$31="Yes",'Submission Template'!BW79&lt;&gt;"",'Submission Template'!BX79&lt;&gt;""),IF(AND('Submission Template'!Y79="yes",'Submission Template'!AD79="yes"),1,0),"")</f>
        <v/>
      </c>
      <c r="CH85" s="193" t="str">
        <f>IF('Submission Template'!BU79&lt;&gt;"",IF('Submission Template'!O79="yes",1,0),"")</f>
        <v/>
      </c>
      <c r="CI85" s="193" t="str">
        <f>IF('Submission Template'!BV79&lt;&gt;"",IF('Submission Template'!T79="yes",1,0),"")</f>
        <v/>
      </c>
      <c r="CJ85" s="193" t="str">
        <f>IF('Submission Template'!BW79&lt;&gt;"",IF('Submission Template'!Y79="yes",1,0),"")</f>
        <v/>
      </c>
      <c r="CK85" s="194" t="str">
        <f>IF('Submission Template'!BX79&lt;&gt;"",IF('Submission Template'!AD79="yes",1,0),"")</f>
        <v/>
      </c>
      <c r="CL85" s="22"/>
      <c r="CM85" s="192" t="str">
        <f>IF(AND($BK$31="Yes",'Submission Template'!Y79="yes",'Submission Template'!AD79="yes",'Submission Template'!BW79&lt;&gt;"",'Submission Template'!BX79&lt;&gt;""),'Submission Template'!BW79+'Submission Template'!BX79,"")</f>
        <v/>
      </c>
      <c r="CN85" s="193" t="str">
        <f>IF(AND('Submission Template'!O79="yes",'Submission Template'!BU79&lt;&gt;""),'Submission Template'!BU79,"")</f>
        <v/>
      </c>
      <c r="CO85" s="193" t="str">
        <f>IF(AND('Submission Template'!T79="yes",'Submission Template'!BV79&lt;&gt;""),'Submission Template'!BV79,"")</f>
        <v/>
      </c>
      <c r="CP85" s="193" t="str">
        <f>IF(AND('Submission Template'!Y79="yes",'Submission Template'!BW79&lt;&gt;""),'Submission Template'!BW79,"")</f>
        <v/>
      </c>
      <c r="CQ85" s="194" t="str">
        <f>IF(AND('Submission Template'!AD79="yes",'Submission Template'!BX79&lt;&gt;""),'Submission Template'!BX79,"")</f>
        <v/>
      </c>
      <c r="CR85" s="22"/>
      <c r="CS85" s="22"/>
      <c r="CT85" s="22"/>
      <c r="CU85" s="24"/>
      <c r="CV85" s="22"/>
      <c r="CW85" s="35" t="str">
        <f>IF('Submission Template'!$BA$36=1,IF(AND('Submission Template'!Y79="yes",'Submission Template'!AD79="yes",$BI85&gt;1,'Submission Template'!BW79&lt;&gt;"",'Submission Template'!BX79&lt;&gt;""),IF($D85&lt;&gt;'Submission Template'!V$29,ROUND((($BU85*$E85)/($D85-'Submission Template'!V$29))^2+1,1),31),""),"")</f>
        <v/>
      </c>
      <c r="CX85" s="35" t="str">
        <f>IF('Submission Template'!$BB$36=1,IF(AND('Submission Template'!O79="yes",$BJ85&gt;1,'Submission Template'!BU79&lt;&gt;""),IF($N85&lt;&gt;'Submission Template'!K$26,ROUND((($BV85*$O85)/($N85-'Submission Template'!K$26))^2+1,1),31),""),"")</f>
        <v/>
      </c>
      <c r="CY85" s="35" t="str">
        <f>IF('Submission Template'!$BC$34=1,IF(AND('Submission Template'!T79="yes",$BK85&gt;1,'Submission Template'!BV79&lt;&gt;""),IF($X85&lt;&gt;'Submission Template'!P$26,ROUND((($BW85*$Y85)/($X85-'Submission Template'!P$26))^2+1,1),31),""),"")</f>
        <v/>
      </c>
      <c r="CZ85" s="35" t="str">
        <f>IF('Submission Template'!$BA$34=1,IF(AND('Submission Template'!Y79="yes",$BL85&gt;1,'Submission Template'!BW79&lt;&gt;""),IF($AH85&lt;&gt;'Submission Template'!U$26,ROUND((($BX85*$AI85)/($AH85-'Submission Template'!U$26))^2+1,1),31),""),"")</f>
        <v/>
      </c>
      <c r="DA85" s="35" t="str">
        <f>IF('Submission Template'!$BB$34=1,IF(AND('Submission Template'!AD79="yes",$BM85&gt;1,'Submission Template'!BX79&lt;&gt;""),IF($AR85&lt;&gt;'Submission Template'!Z$26,ROUND((($BY85*$AS85)/($AR85-'Submission Template'!Z$26))^2+1,1),31),""),"")</f>
        <v/>
      </c>
      <c r="DB85" s="48">
        <f t="shared" si="20"/>
        <v>5</v>
      </c>
      <c r="DC85" s="5"/>
      <c r="DD85" s="5"/>
      <c r="DE85" s="5"/>
      <c r="DF85" s="175">
        <f>IF(AND('Submission Template'!C79="final",'Submission Template'!AG79="yes"),1,0)</f>
        <v>0</v>
      </c>
      <c r="DG85" s="175" t="str">
        <f>IF(AND('Submission Template'!$C79="final",'Submission Template'!$Y79="yes",'Submission Template'!$AD79="yes",'Submission Template'!$AG79&lt;&gt;"yes"),$D85,$DG84)</f>
        <v/>
      </c>
      <c r="DH85" s="175" t="str">
        <f>IF(AND('Submission Template'!$C79="final",'Submission Template'!$Y79="yes",'Submission Template'!$AD79="yes",'Submission Template'!$AG79&lt;&gt;"yes"),$C85,$DH84)</f>
        <v/>
      </c>
      <c r="DI85" s="175" t="str">
        <f>IF(AND('Submission Template'!$C79="final",'Submission Template'!$O79="yes",'Submission Template'!$AG79&lt;&gt;"yes"),$N85,$DI84)</f>
        <v/>
      </c>
      <c r="DJ85" s="175" t="str">
        <f>IF(AND('Submission Template'!$C79="final",'Submission Template'!$O79="yes",'Submission Template'!$AG79&lt;&gt;"yes"),$M85,$DJ84)</f>
        <v/>
      </c>
      <c r="DK85" s="167" t="str">
        <f>IF(AND('Submission Template'!$C79="final",'Submission Template'!$T79="yes",'Submission Template'!$AG79&lt;&gt;"yes"),$X85,$DK84)</f>
        <v/>
      </c>
      <c r="DL85" s="168" t="str">
        <f>IF(AND('Submission Template'!$C79="final",'Submission Template'!$T79="yes",'Submission Template'!$AG79&lt;&gt;"yes"),$W85,$DL84)</f>
        <v/>
      </c>
      <c r="DM85" s="167" t="str">
        <f>IF(AND('Submission Template'!$C79="final",'Submission Template'!$Y79="yes",'Submission Template'!$AG79&lt;&gt;"yes"),$AH85,$DM84)</f>
        <v/>
      </c>
      <c r="DN85" s="211" t="str">
        <f>IF(AND('Submission Template'!$C79="final",'Submission Template'!$Y79="yes",'Submission Template'!$AG79&lt;&gt;"yes"),$AG85,$DN84)</f>
        <v/>
      </c>
      <c r="DO85" s="220" t="str">
        <f>IF(AND('Submission Template'!$C79="final",'Submission Template'!$AD79="yes",'Submission Template'!$AG79&lt;&gt;"yes"),$AR85,$DO84)</f>
        <v/>
      </c>
      <c r="DP85" s="221" t="str">
        <f>IF(AND('Submission Template'!$C79="final",'Submission Template'!$AD79="yes",'Submission Template'!$AG79&lt;&gt;"yes"),$AQ85,$DP84)</f>
        <v/>
      </c>
      <c r="DZ85" s="5"/>
      <c r="EA85" s="5"/>
    </row>
    <row r="86" spans="1:131" ht="15" x14ac:dyDescent="0.25">
      <c r="A86" s="9"/>
      <c r="B86" s="251" t="str">
        <f>IF('Submission Template'!$BA$36=1,$CA86,"")</f>
        <v/>
      </c>
      <c r="C86" s="252" t="str">
        <f t="shared" si="33"/>
        <v/>
      </c>
      <c r="D86" s="253" t="str">
        <f>IF('Submission Template'!$BA$36=1,IF(AND('Submission Template'!Y80="yes",'Submission Template'!AD80="yes",'Submission Template'!BW80&lt;&gt;"",'Submission Template'!BX80&lt;&gt;""),IF(AND('Submission Template'!$P$15="yes",$B86&gt;1),ROUND(AVERAGE(CM$41:CM86),2),ROUND(AVERAGE(CM$40:CM86),2)),""),"")</f>
        <v/>
      </c>
      <c r="E86" s="264" t="str">
        <f>IF('Submission Template'!$BA$36=1,IF($BI86&gt;1,IF(AND('Submission Template'!Y80&lt;&gt;"no",'Submission Template'!AD80&lt;&gt;"no",'Submission Template'!BW80&lt;&gt;"",'Submission Template'!BX80&lt;&gt;""), IF(AND('Submission Template'!$P$15="yes",$B86&gt;1), STDEV(CM$41:CM86),STDEV(CM$40:CM86)),""),""),"")</f>
        <v/>
      </c>
      <c r="F86" s="253" t="str">
        <f>IF('Submission Template'!$BA$36=1,IF(AND('Submission Template'!BW80&lt;&gt;"",'Submission Template'!BX80&lt;&gt;""),G85,""),"")</f>
        <v/>
      </c>
      <c r="G86" s="253" t="str">
        <f>IF(AND('Submission Template'!$BA$36=1,'Submission Template'!$C80&lt;&gt;""),IF(OR($BI86=1,$BI86=0),0,IF('Submission Template'!$C80="initial",$G85,IF(AND('Submission Template'!Y80="yes",'Submission Template'!AD80="yes"),MAX(($F86+CM86-('Submission Template'!$V$26+0.25*$E86)),0),$G85))),"")</f>
        <v/>
      </c>
      <c r="H86" s="253" t="str">
        <f t="shared" si="27"/>
        <v/>
      </c>
      <c r="I86" s="255" t="str">
        <f t="shared" si="28"/>
        <v/>
      </c>
      <c r="J86" s="255" t="str">
        <f t="shared" si="29"/>
        <v/>
      </c>
      <c r="K86" s="256" t="str">
        <f>IF(G86&lt;&gt;"",IF($CG86=1,IF(AND(J86&lt;&gt;1,I86=1,D86&lt;='Submission Template'!$V$26),1,0),K85),"")</f>
        <v/>
      </c>
      <c r="L86" s="251" t="str">
        <f>IF('Submission Template'!$BB$36=1,$CB86,"")</f>
        <v/>
      </c>
      <c r="M86" s="252" t="str">
        <f t="shared" si="1"/>
        <v/>
      </c>
      <c r="N86" s="253" t="str">
        <f>IF('Submission Template'!$BB$36=1,IF(AND('Submission Template'!O80="yes",'Submission Template'!BU80&lt;&gt;""),IF(AND('Submission Template'!$P$15="yes",$L86&gt;1),ROUND(AVERAGE(CN$41:CN86),2),ROUND(AVERAGE(CN$40:CN86),2)),""),"")</f>
        <v/>
      </c>
      <c r="O86" s="253" t="str">
        <f>IF('Submission Template'!$BB$36=1,IF($BJ86&gt;1,IF(AND('Submission Template'!O80&lt;&gt;"no",'Submission Template'!BU80&lt;&gt;""),IF(AND('Submission Template'!$P$15="yes",$L86&gt;1),STDEV(CN$41:CN86),STDEV(CN$40:CN86)),""),""),"")</f>
        <v/>
      </c>
      <c r="P86" s="253" t="str">
        <f>IF('Submission Template'!$BB$36=1,IF('Submission Template'!BU80&lt;&gt;"",Q85,""),"")</f>
        <v/>
      </c>
      <c r="Q86" s="253" t="str">
        <f>IF(AND('Submission Template'!$BB$36=1,'Submission Template'!$C80&lt;&gt;""),IF(OR($BJ86=1,$BJ86=0),0,IF('Submission Template'!$C80="initial",$Q85,IF('Submission Template'!O80="yes",MAX(($P86+'Submission Template'!BU80-('Submission Template'!K$26+0.25*$O86)),0),$Q85))),"")</f>
        <v/>
      </c>
      <c r="R86" s="253" t="str">
        <f t="shared" si="30"/>
        <v/>
      </c>
      <c r="S86" s="255" t="str">
        <f t="shared" si="31"/>
        <v/>
      </c>
      <c r="T86" s="255" t="str">
        <f t="shared" si="32"/>
        <v/>
      </c>
      <c r="U86" s="256" t="str">
        <f>IF(Q86&lt;&gt;"",IF($CH86=1,IF(AND(T86&lt;&gt;1,S86=1,N86&lt;='Submission Template'!K$26),1,0),U85),"")</f>
        <v/>
      </c>
      <c r="V86" s="257" t="str">
        <f>IF('Submission Template'!$BC$34=1,$CC86,"")</f>
        <v/>
      </c>
      <c r="W86" s="258" t="str">
        <f t="shared" si="34"/>
        <v/>
      </c>
      <c r="X86" s="259" t="str">
        <f>IF('Submission Template'!$BC$34=1,IF(AND('Submission Template'!T80="yes",'Submission Template'!BV80&lt;&gt;""),IF(AND('Submission Template'!$P$15="yes",$V86&gt;1),ROUND(AVERAGE(CO$41:CO86),2),ROUND(AVERAGE(CO$40:CO86),2)),""),"")</f>
        <v/>
      </c>
      <c r="Y86" s="259" t="str">
        <f>IF('Submission Template'!$BC$34=1,IF($BK86&gt;1,IF(AND('Submission Template'!T80&lt;&gt;"no",'Submission Template'!BV80&lt;&gt;""), IF(AND('Submission Template'!$P$15="yes",$V86&gt;1), STDEV(CO$41:CO86),STDEV(CO$40:CO86)),""),""),"")</f>
        <v/>
      </c>
      <c r="Z86" s="259" t="str">
        <f>IF('Submission Template'!$BC$34=1,IF('Submission Template'!BV80&lt;&gt;"",AA85,""),"")</f>
        <v/>
      </c>
      <c r="AA86" s="259" t="str">
        <f>IF(AND('Submission Template'!$BC$34=1,'Submission Template'!$C80&lt;&gt;""),IF(OR($BK86=1,$BK86=0),0,IF('Submission Template'!$C80="initial",$AA85,IF('Submission Template'!T80="yes",MAX(($Z86+'Submission Template'!BV80-('Submission Template'!P$26+0.25*$Y86)),0),$AA85))),"")</f>
        <v/>
      </c>
      <c r="AB86" s="259" t="str">
        <f t="shared" si="6"/>
        <v/>
      </c>
      <c r="AC86" s="255" t="str">
        <f t="shared" si="7"/>
        <v/>
      </c>
      <c r="AD86" s="255" t="str">
        <f t="shared" si="8"/>
        <v/>
      </c>
      <c r="AE86" s="256" t="str">
        <f>IF(AA86&lt;&gt;"",IF($CI86=1,IF(AND(AD86&lt;&gt;1,AC86=1,X86&lt;='Submission Template'!P$26),1,0),AE85),"")</f>
        <v/>
      </c>
      <c r="AF86" s="257" t="str">
        <f>IF('Submission Template'!$BA$34=1,$CD86,"")</f>
        <v/>
      </c>
      <c r="AG86" s="258" t="str">
        <f t="shared" si="35"/>
        <v/>
      </c>
      <c r="AH86" s="260" t="str">
        <f>IF('Submission Template'!$BA$34=1,IF(AND('Submission Template'!Y80="yes",'Submission Template'!BW80&lt;&gt;""),IF(AND('Submission Template'!$P$15="yes",AF86&gt;1),ROUND(AVERAGE(CP$41:CP86),2),ROUND(AVERAGE(CP$40:CP86),2)),""),"")</f>
        <v/>
      </c>
      <c r="AI86" s="260" t="str">
        <f>IF('Submission Template'!$BA$34=1,IF($BL86&gt;1,IF(AND('Submission Template'!Y80&lt;&gt;"no",'Submission Template'!BW80&lt;&gt;""), IF(AND('Submission Template'!$P$15="yes",$AF86&gt;1), STDEV(CP$41:CP86),STDEV(CP$40:CP86)),""),""),"")</f>
        <v/>
      </c>
      <c r="AJ86" s="260" t="str">
        <f>IF('Submission Template'!$BA$34=1,IF('Submission Template'!BW80&lt;&gt;"",AK85,""),"")</f>
        <v/>
      </c>
      <c r="AK86" s="260" t="str">
        <f>IF(AND('Submission Template'!$BA$34=1,'Submission Template'!$C80&lt;&gt;""),IF(OR($BL86=1,$BL86=0),0,IF('Submission Template'!$C80="initial",$AK85,IF('Submission Template'!Y80="yes",MAX(($AJ86+'Submission Template'!BW80-('Submission Template'!U$26+0.25*$AI86)),0),$AK85))),"")</f>
        <v/>
      </c>
      <c r="AL86" s="260" t="str">
        <f t="shared" si="9"/>
        <v/>
      </c>
      <c r="AM86" s="255" t="str">
        <f t="shared" si="10"/>
        <v/>
      </c>
      <c r="AN86" s="255" t="str">
        <f t="shared" si="11"/>
        <v/>
      </c>
      <c r="AO86" s="256" t="str">
        <f>IF(AK86&lt;&gt;"",IF($CJ86=1,IF(AND(AN86&lt;&gt;1,AM86=1,AH86&lt;='Submission Template'!U$26),1,0),AO85),"")</f>
        <v/>
      </c>
      <c r="AP86" s="257" t="str">
        <f>IF('Submission Template'!$BB$34=1,$CE86,"")</f>
        <v/>
      </c>
      <c r="AQ86" s="258" t="str">
        <f t="shared" si="36"/>
        <v/>
      </c>
      <c r="AR86" s="261" t="str">
        <f>IF('Submission Template'!$BB$34=1,IF(AND('Submission Template'!AD80="yes",'Submission Template'!BX80&lt;&gt;""),ROUND(AVERAGE(CQ$40:CQ86),2),""),"")</f>
        <v/>
      </c>
      <c r="AS86" s="261" t="str">
        <f>IF('Submission Template'!$BB$34=1,IF($BM86&gt;1,IF(AND('Submission Template'!AD80&lt;&gt;"no",'Submission Template'!BX80&lt;&gt;""), IF(AND('Submission Template'!$P$15="yes",$AP86&gt;1), STDEV(CQ$41:CQ86),STDEV(CQ$40:CQ86)),""),""),"")</f>
        <v/>
      </c>
      <c r="AT86" s="261" t="str">
        <f>IF('Submission Template'!$BB$34=1,IF('Submission Template'!BX80&lt;&gt;"",AU85,""),"")</f>
        <v/>
      </c>
      <c r="AU86" s="261" t="str">
        <f>IF(AND('Submission Template'!$BB$34=1,'Submission Template'!$C80&lt;&gt;""),IF(OR($BM86=1,$BM86=0),0,IF('Submission Template'!$C80="initial",$AU85,IF('Submission Template'!AD80="yes",MAX(($AT86+'Submission Template'!BX80-('Submission Template'!Z$26+0.25*$AS86)),0),$AU85))),"")</f>
        <v/>
      </c>
      <c r="AV86" s="261" t="str">
        <f t="shared" si="12"/>
        <v/>
      </c>
      <c r="AW86" s="255" t="str">
        <f t="shared" si="13"/>
        <v/>
      </c>
      <c r="AX86" s="255" t="str">
        <f t="shared" si="14"/>
        <v/>
      </c>
      <c r="AY86" s="256" t="str">
        <f>IF(AU86&lt;&gt;"",IF($CK86=1,IF(AND(AX86&lt;&gt;1,AW86=1,AR86&lt;='Submission Template'!Z$26),1,0),AY85),"")</f>
        <v/>
      </c>
      <c r="AZ86" s="246"/>
      <c r="BA86" s="262" t="str">
        <f>IF(AND(OR('Submission Template'!BK80="yes",'Submission Template'!O80="yes"),'Submission Template'!AG80="yes"),"Test cannot be invalid AND included in CumSum",IF(OR(AND($Q86&gt;$R86,$N86&lt;&gt;""),AND($G86&gt;H86,$D86&lt;&gt;"")),"Warning:  CumSum statistic exceeds the Action Limit.",""))</f>
        <v/>
      </c>
      <c r="BB86" s="244"/>
      <c r="BC86" s="244"/>
      <c r="BD86" s="244"/>
      <c r="BE86" s="245"/>
      <c r="BF86" s="141"/>
      <c r="BG86" s="5"/>
      <c r="BH86" s="5"/>
      <c r="BI86" s="167" t="str">
        <f t="shared" si="39"/>
        <v/>
      </c>
      <c r="BJ86" s="211" t="str">
        <f t="shared" si="40"/>
        <v/>
      </c>
      <c r="BK86" s="167" t="str">
        <f t="shared" si="24"/>
        <v/>
      </c>
      <c r="BL86" s="211" t="str">
        <f t="shared" si="25"/>
        <v/>
      </c>
      <c r="BM86" s="168" t="str">
        <f t="shared" si="26"/>
        <v/>
      </c>
      <c r="BN86" s="20"/>
      <c r="BO86" s="307">
        <f>IF(AND('Submission Template'!BW80&lt;&gt;"",'Submission Template'!BX80&lt;&gt;"",'Submission Template'!V$26&lt;&gt;"",'Submission Template'!Y80&lt;&gt;"",'Submission Template'!AD80&lt;&gt;"",$BK$31="yes"),1,0)</f>
        <v>0</v>
      </c>
      <c r="BP86" s="193">
        <f>IF(AND('Submission Template'!BU80&lt;&gt;"",'Submission Template'!K$26&lt;&gt;"",'Submission Template'!O80&lt;&gt;""),1,0)</f>
        <v>0</v>
      </c>
      <c r="BQ86" s="193">
        <f>IF(AND('Submission Template'!BV80&lt;&gt;"",'Submission Template'!P$26&lt;&gt;"",'Submission Template'!T80&lt;&gt;""),1,0)</f>
        <v>0</v>
      </c>
      <c r="BR86" s="193">
        <f>IF(AND('Submission Template'!BW80&lt;&gt;"",'Submission Template'!U$26&lt;&gt;"",'Submission Template'!Y80&lt;&gt;""),1,0)</f>
        <v>0</v>
      </c>
      <c r="BS86" s="194">
        <f>IF(AND('Submission Template'!BX80&lt;&gt;"",'Submission Template'!Z$26&lt;&gt;"",'Submission Template'!AD80&lt;&gt;""),1,0)</f>
        <v>0</v>
      </c>
      <c r="BT86" s="22"/>
      <c r="BU86" s="199" t="str">
        <f t="shared" si="37"/>
        <v/>
      </c>
      <c r="BV86" s="192" t="str">
        <f t="shared" si="38"/>
        <v/>
      </c>
      <c r="BW86" s="192" t="str">
        <f t="shared" si="17"/>
        <v/>
      </c>
      <c r="BX86" s="193" t="str">
        <f t="shared" si="18"/>
        <v/>
      </c>
      <c r="BY86" s="194" t="str">
        <f t="shared" si="19"/>
        <v/>
      </c>
      <c r="BZ86" s="22"/>
      <c r="CA86" s="192" t="str">
        <f>IF(AND($BK$31="Yes",'Submission Template'!$C80&lt;&gt;""),IF(AND('Submission Template'!BW80&lt;&gt;"",'Submission Template'!BX80&lt;&gt;""),IF(AND('Submission Template'!Y80="yes",'Submission Template'!AD80="yes"),CA85+1,CA85),CA85),"")</f>
        <v/>
      </c>
      <c r="CB86" s="193" t="str">
        <f>IF('Submission Template'!$C80&lt;&gt;"",IF('Submission Template'!BU80&lt;&gt;"",IF('Submission Template'!O80="yes",CB85+1,CB85),CB85),"")</f>
        <v/>
      </c>
      <c r="CC86" s="193" t="str">
        <f>IF('Submission Template'!$C80&lt;&gt;"",IF('Submission Template'!BV80&lt;&gt;"",IF('Submission Template'!T80="yes",CC85+1,CC85),CC85),"")</f>
        <v/>
      </c>
      <c r="CD86" s="193" t="str">
        <f>IF('Submission Template'!$C80&lt;&gt;"",IF('Submission Template'!BW80&lt;&gt;"",IF('Submission Template'!Y80="yes",CD85+1,CD85),CD85),"")</f>
        <v/>
      </c>
      <c r="CE86" s="194" t="str">
        <f>IF('Submission Template'!$C80&lt;&gt;"",IF('Submission Template'!BX80&lt;&gt;"",IF('Submission Template'!AD80="yes",CE85+1,CE85),CE85),"")</f>
        <v/>
      </c>
      <c r="CF86" s="22"/>
      <c r="CG86" s="192" t="str">
        <f>IF(AND($BK$31="Yes",'Submission Template'!BW80&lt;&gt;"",'Submission Template'!BX80&lt;&gt;""),IF(AND('Submission Template'!Y80="yes",'Submission Template'!AD80="yes"),1,0),"")</f>
        <v/>
      </c>
      <c r="CH86" s="193" t="str">
        <f>IF('Submission Template'!BU80&lt;&gt;"",IF('Submission Template'!O80="yes",1,0),"")</f>
        <v/>
      </c>
      <c r="CI86" s="193" t="str">
        <f>IF('Submission Template'!BV80&lt;&gt;"",IF('Submission Template'!T80="yes",1,0),"")</f>
        <v/>
      </c>
      <c r="CJ86" s="193" t="str">
        <f>IF('Submission Template'!BW80&lt;&gt;"",IF('Submission Template'!Y80="yes",1,0),"")</f>
        <v/>
      </c>
      <c r="CK86" s="194" t="str">
        <f>IF('Submission Template'!BX80&lt;&gt;"",IF('Submission Template'!AD80="yes",1,0),"")</f>
        <v/>
      </c>
      <c r="CL86" s="22"/>
      <c r="CM86" s="192" t="str">
        <f>IF(AND($BK$31="Yes",'Submission Template'!Y80="yes",'Submission Template'!AD80="yes",'Submission Template'!BW80&lt;&gt;"",'Submission Template'!BX80&lt;&gt;""),'Submission Template'!BW80+'Submission Template'!BX80,"")</f>
        <v/>
      </c>
      <c r="CN86" s="193" t="str">
        <f>IF(AND('Submission Template'!O80="yes",'Submission Template'!BU80&lt;&gt;""),'Submission Template'!BU80,"")</f>
        <v/>
      </c>
      <c r="CO86" s="193" t="str">
        <f>IF(AND('Submission Template'!T80="yes",'Submission Template'!BV80&lt;&gt;""),'Submission Template'!BV80,"")</f>
        <v/>
      </c>
      <c r="CP86" s="193" t="str">
        <f>IF(AND('Submission Template'!Y80="yes",'Submission Template'!BW80&lt;&gt;""),'Submission Template'!BW80,"")</f>
        <v/>
      </c>
      <c r="CQ86" s="194" t="str">
        <f>IF(AND('Submission Template'!AD80="yes",'Submission Template'!BX80&lt;&gt;""),'Submission Template'!BX80,"")</f>
        <v/>
      </c>
      <c r="CR86" s="22"/>
      <c r="CS86" s="22"/>
      <c r="CT86" s="22"/>
      <c r="CU86" s="24"/>
      <c r="CV86" s="22"/>
      <c r="CW86" s="35" t="str">
        <f>IF('Submission Template'!$BA$36=1,IF(AND('Submission Template'!Y80="yes",'Submission Template'!AD80="yes",$BI86&gt;1,'Submission Template'!BW80&lt;&gt;"",'Submission Template'!BX80&lt;&gt;""),IF($D86&lt;&gt;'Submission Template'!V$29,ROUND((($BU86*$E86)/($D86-'Submission Template'!V$29))^2+1,1),31),""),"")</f>
        <v/>
      </c>
      <c r="CX86" s="35" t="str">
        <f>IF('Submission Template'!$BB$36=1,IF(AND('Submission Template'!O80="yes",$BJ86&gt;1,'Submission Template'!BU80&lt;&gt;""),IF($N86&lt;&gt;'Submission Template'!K$26,ROUND((($BV86*$O86)/($N86-'Submission Template'!K$26))^2+1,1),31),""),"")</f>
        <v/>
      </c>
      <c r="CY86" s="35" t="str">
        <f>IF('Submission Template'!$BC$34=1,IF(AND('Submission Template'!T80="yes",$BK86&gt;1,'Submission Template'!BV80&lt;&gt;""),IF($X86&lt;&gt;'Submission Template'!P$26,ROUND((($BW86*$Y86)/($X86-'Submission Template'!P$26))^2+1,1),31),""),"")</f>
        <v/>
      </c>
      <c r="CZ86" s="35" t="str">
        <f>IF('Submission Template'!$BA$34=1,IF(AND('Submission Template'!Y80="yes",$BL86&gt;1,'Submission Template'!BW80&lt;&gt;""),IF($AH86&lt;&gt;'Submission Template'!U$26,ROUND((($BX86*$AI86)/($AH86-'Submission Template'!U$26))^2+1,1),31),""),"")</f>
        <v/>
      </c>
      <c r="DA86" s="35" t="str">
        <f>IF('Submission Template'!$BB$34=1,IF(AND('Submission Template'!AD80="yes",$BM86&gt;1,'Submission Template'!BX80&lt;&gt;""),IF($AR86&lt;&gt;'Submission Template'!Z$26,ROUND((($BY86*$AS86)/($AR86-'Submission Template'!Z$26))^2+1,1),31),""),"")</f>
        <v/>
      </c>
      <c r="DB86" s="48">
        <f t="shared" si="20"/>
        <v>5</v>
      </c>
      <c r="DC86" s="5"/>
      <c r="DD86" s="5"/>
      <c r="DE86" s="5"/>
      <c r="DF86" s="175">
        <f>IF(AND('Submission Template'!C80="final",'Submission Template'!AG80="yes"),1,0)</f>
        <v>0</v>
      </c>
      <c r="DG86" s="175" t="str">
        <f>IF(AND('Submission Template'!$C80="final",'Submission Template'!$Y80="yes",'Submission Template'!$AD80="yes",'Submission Template'!$AG80&lt;&gt;"yes"),$D86,$DG85)</f>
        <v/>
      </c>
      <c r="DH86" s="175" t="str">
        <f>IF(AND('Submission Template'!$C80="final",'Submission Template'!$Y80="yes",'Submission Template'!$AD80="yes",'Submission Template'!$AG80&lt;&gt;"yes"),$C86,$DH85)</f>
        <v/>
      </c>
      <c r="DI86" s="175" t="str">
        <f>IF(AND('Submission Template'!$C80="final",'Submission Template'!$O80="yes",'Submission Template'!$AG80&lt;&gt;"yes"),$N86,$DI85)</f>
        <v/>
      </c>
      <c r="DJ86" s="175" t="str">
        <f>IF(AND('Submission Template'!$C80="final",'Submission Template'!$O80="yes",'Submission Template'!$AG80&lt;&gt;"yes"),$M86,$DJ85)</f>
        <v/>
      </c>
      <c r="DK86" s="167" t="str">
        <f>IF(AND('Submission Template'!$C80="final",'Submission Template'!$T80="yes",'Submission Template'!$AG80&lt;&gt;"yes"),$X86,$DK85)</f>
        <v/>
      </c>
      <c r="DL86" s="168" t="str">
        <f>IF(AND('Submission Template'!$C80="final",'Submission Template'!$T80="yes",'Submission Template'!$AG80&lt;&gt;"yes"),$W86,$DL85)</f>
        <v/>
      </c>
      <c r="DM86" s="167" t="str">
        <f>IF(AND('Submission Template'!$C80="final",'Submission Template'!$Y80="yes",'Submission Template'!$AG80&lt;&gt;"yes"),$AH86,$DM85)</f>
        <v/>
      </c>
      <c r="DN86" s="211" t="str">
        <f>IF(AND('Submission Template'!$C80="final",'Submission Template'!$Y80="yes",'Submission Template'!$AG80&lt;&gt;"yes"),$AG86,$DN85)</f>
        <v/>
      </c>
      <c r="DO86" s="220" t="str">
        <f>IF(AND('Submission Template'!$C80="final",'Submission Template'!$AD80="yes",'Submission Template'!$AG80&lt;&gt;"yes"),$AR86,$DO85)</f>
        <v/>
      </c>
      <c r="DP86" s="221" t="str">
        <f>IF(AND('Submission Template'!$C80="final",'Submission Template'!$AD80="yes",'Submission Template'!$AG80&lt;&gt;"yes"),$AQ86,$DP85)</f>
        <v/>
      </c>
      <c r="DZ86" s="5"/>
      <c r="EA86" s="5"/>
    </row>
    <row r="87" spans="1:131" ht="15" x14ac:dyDescent="0.25">
      <c r="A87" s="9"/>
      <c r="B87" s="251" t="str">
        <f>IF('Submission Template'!$BA$36=1,$CA87,"")</f>
        <v/>
      </c>
      <c r="C87" s="252" t="str">
        <f t="shared" si="33"/>
        <v/>
      </c>
      <c r="D87" s="253" t="str">
        <f>IF('Submission Template'!$BA$36=1,IF(AND('Submission Template'!Y81="yes",'Submission Template'!AD81="yes",'Submission Template'!BW81&lt;&gt;"",'Submission Template'!BX81&lt;&gt;""),IF(AND('Submission Template'!$P$15="yes",$B87&gt;1),ROUND(AVERAGE(CM$41:CM87),2),ROUND(AVERAGE(CM$40:CM87),2)),""),"")</f>
        <v/>
      </c>
      <c r="E87" s="264" t="str">
        <f>IF('Submission Template'!$BA$36=1,IF($BI87&gt;1,IF(AND('Submission Template'!Y81&lt;&gt;"no",'Submission Template'!AD81&lt;&gt;"no",'Submission Template'!BW81&lt;&gt;"",'Submission Template'!BX81&lt;&gt;""), IF(AND('Submission Template'!$P$15="yes",$B87&gt;1), STDEV(CM$41:CM87),STDEV(CM$40:CM87)),""),""),"")</f>
        <v/>
      </c>
      <c r="F87" s="253" t="str">
        <f>IF('Submission Template'!$BA$36=1,IF(AND('Submission Template'!BW81&lt;&gt;"",'Submission Template'!BX81&lt;&gt;""),G86,""),"")</f>
        <v/>
      </c>
      <c r="G87" s="253" t="str">
        <f>IF(AND('Submission Template'!$BA$36=1,'Submission Template'!$C81&lt;&gt;""),IF(OR($BI87=1,$BI87=0),0,IF('Submission Template'!$C81="initial",$G86,IF(AND('Submission Template'!Y81="yes",'Submission Template'!AD81="yes"),MAX(($F87+CM87-('Submission Template'!$V$26+0.25*$E87)),0),$G86))),"")</f>
        <v/>
      </c>
      <c r="H87" s="253" t="str">
        <f t="shared" si="27"/>
        <v/>
      </c>
      <c r="I87" s="255" t="str">
        <f t="shared" si="28"/>
        <v/>
      </c>
      <c r="J87" s="255" t="str">
        <f t="shared" si="29"/>
        <v/>
      </c>
      <c r="K87" s="256" t="str">
        <f>IF(G87&lt;&gt;"",IF($CG87=1,IF(AND(J87&lt;&gt;1,I87=1,D87&lt;='Submission Template'!$V$26),1,0),K86),"")</f>
        <v/>
      </c>
      <c r="L87" s="251" t="str">
        <f>IF('Submission Template'!$BB$36=1,$CB87,"")</f>
        <v/>
      </c>
      <c r="M87" s="252" t="str">
        <f t="shared" si="1"/>
        <v/>
      </c>
      <c r="N87" s="253" t="str">
        <f>IF('Submission Template'!$BB$36=1,IF(AND('Submission Template'!O81="yes",'Submission Template'!BU81&lt;&gt;""),IF(AND('Submission Template'!$P$15="yes",$L87&gt;1),ROUND(AVERAGE(CN$41:CN87),2),ROUND(AVERAGE(CN$40:CN87),2)),""),"")</f>
        <v/>
      </c>
      <c r="O87" s="253" t="str">
        <f>IF('Submission Template'!$BB$36=1,IF($BJ87&gt;1,IF(AND('Submission Template'!O81&lt;&gt;"no",'Submission Template'!BU81&lt;&gt;""),IF(AND('Submission Template'!$P$15="yes",$L87&gt;1),STDEV(CN$41:CN87),STDEV(CN$40:CN87)),""),""),"")</f>
        <v/>
      </c>
      <c r="P87" s="253" t="str">
        <f>IF('Submission Template'!$BB$36=1,IF('Submission Template'!BU81&lt;&gt;"",Q86,""),"")</f>
        <v/>
      </c>
      <c r="Q87" s="253" t="str">
        <f>IF(AND('Submission Template'!$BB$36=1,'Submission Template'!$C81&lt;&gt;""),IF(OR($BJ87=1,$BJ87=0),0,IF('Submission Template'!$C81="initial",$Q86,IF('Submission Template'!O81="yes",MAX(($P87+'Submission Template'!BU81-('Submission Template'!K$26+0.25*$O87)),0),$Q86))),"")</f>
        <v/>
      </c>
      <c r="R87" s="253" t="str">
        <f t="shared" si="30"/>
        <v/>
      </c>
      <c r="S87" s="255" t="str">
        <f t="shared" si="31"/>
        <v/>
      </c>
      <c r="T87" s="255" t="str">
        <f t="shared" si="32"/>
        <v/>
      </c>
      <c r="U87" s="256" t="str">
        <f>IF(Q87&lt;&gt;"",IF($CH87=1,IF(AND(T87&lt;&gt;1,S87=1,N87&lt;='Submission Template'!K$26),1,0),U86),"")</f>
        <v/>
      </c>
      <c r="V87" s="257" t="str">
        <f>IF('Submission Template'!$BC$34=1,$CC87,"")</f>
        <v/>
      </c>
      <c r="W87" s="258" t="str">
        <f t="shared" si="34"/>
        <v/>
      </c>
      <c r="X87" s="259" t="str">
        <f>IF('Submission Template'!$BC$34=1,IF(AND('Submission Template'!T81="yes",'Submission Template'!BV81&lt;&gt;""),IF(AND('Submission Template'!$P$15="yes",$V87&gt;1),ROUND(AVERAGE(CO$41:CO87),2),ROUND(AVERAGE(CO$40:CO87),2)),""),"")</f>
        <v/>
      </c>
      <c r="Y87" s="259" t="str">
        <f>IF('Submission Template'!$BC$34=1,IF($BK87&gt;1,IF(AND('Submission Template'!T81&lt;&gt;"no",'Submission Template'!BV81&lt;&gt;""), IF(AND('Submission Template'!$P$15="yes",$V87&gt;1), STDEV(CO$41:CO87),STDEV(CO$40:CO87)),""),""),"")</f>
        <v/>
      </c>
      <c r="Z87" s="259" t="str">
        <f>IF('Submission Template'!$BC$34=1,IF('Submission Template'!BV81&lt;&gt;"",AA86,""),"")</f>
        <v/>
      </c>
      <c r="AA87" s="259" t="str">
        <f>IF(AND('Submission Template'!$BC$34=1,'Submission Template'!$C81&lt;&gt;""),IF(OR($BK87=1,$BK87=0),0,IF('Submission Template'!$C81="initial",$AA86,IF('Submission Template'!T81="yes",MAX(($Z87+'Submission Template'!BV81-('Submission Template'!P$26+0.25*$Y87)),0),$AA86))),"")</f>
        <v/>
      </c>
      <c r="AB87" s="259" t="str">
        <f t="shared" si="6"/>
        <v/>
      </c>
      <c r="AC87" s="255" t="str">
        <f t="shared" si="7"/>
        <v/>
      </c>
      <c r="AD87" s="255" t="str">
        <f t="shared" si="8"/>
        <v/>
      </c>
      <c r="AE87" s="256" t="str">
        <f>IF(AA87&lt;&gt;"",IF($CI87=1,IF(AND(AD87&lt;&gt;1,AC87=1,X87&lt;='Submission Template'!P$26),1,0),AE86),"")</f>
        <v/>
      </c>
      <c r="AF87" s="257" t="str">
        <f>IF('Submission Template'!$BA$34=1,$CD87,"")</f>
        <v/>
      </c>
      <c r="AG87" s="258" t="str">
        <f t="shared" si="35"/>
        <v/>
      </c>
      <c r="AH87" s="260" t="str">
        <f>IF('Submission Template'!$BA$34=1,IF(AND('Submission Template'!Y81="yes",'Submission Template'!BW81&lt;&gt;""),IF(AND('Submission Template'!$P$15="yes",AF87&gt;1),ROUND(AVERAGE(CP$41:CP87),2),ROUND(AVERAGE(CP$40:CP87),2)),""),"")</f>
        <v/>
      </c>
      <c r="AI87" s="260" t="str">
        <f>IF('Submission Template'!$BA$34=1,IF($BL87&gt;1,IF(AND('Submission Template'!Y81&lt;&gt;"no",'Submission Template'!BW81&lt;&gt;""), IF(AND('Submission Template'!$P$15="yes",$AF87&gt;1), STDEV(CP$41:CP87),STDEV(CP$40:CP87)),""),""),"")</f>
        <v/>
      </c>
      <c r="AJ87" s="260" t="str">
        <f>IF('Submission Template'!$BA$34=1,IF('Submission Template'!BW81&lt;&gt;"",AK86,""),"")</f>
        <v/>
      </c>
      <c r="AK87" s="260" t="str">
        <f>IF(AND('Submission Template'!$BA$34=1,'Submission Template'!$C81&lt;&gt;""),IF(OR($BL87=1,$BL87=0),0,IF('Submission Template'!$C81="initial",$AK86,IF('Submission Template'!Y81="yes",MAX(($AJ87+'Submission Template'!BW81-('Submission Template'!U$26+0.25*$AI87)),0),$AK86))),"")</f>
        <v/>
      </c>
      <c r="AL87" s="260" t="str">
        <f t="shared" si="9"/>
        <v/>
      </c>
      <c r="AM87" s="255" t="str">
        <f t="shared" si="10"/>
        <v/>
      </c>
      <c r="AN87" s="255" t="str">
        <f t="shared" si="11"/>
        <v/>
      </c>
      <c r="AO87" s="256" t="str">
        <f>IF(AK87&lt;&gt;"",IF($CJ87=1,IF(AND(AN87&lt;&gt;1,AM87=1,AH87&lt;='Submission Template'!U$26),1,0),AO86),"")</f>
        <v/>
      </c>
      <c r="AP87" s="257" t="str">
        <f>IF('Submission Template'!$BB$34=1,$CE87,"")</f>
        <v/>
      </c>
      <c r="AQ87" s="258" t="str">
        <f t="shared" si="36"/>
        <v/>
      </c>
      <c r="AR87" s="261" t="str">
        <f>IF('Submission Template'!$BB$34=1,IF(AND('Submission Template'!AD81="yes",'Submission Template'!BX81&lt;&gt;""),ROUND(AVERAGE(CQ$40:CQ87),2),""),"")</f>
        <v/>
      </c>
      <c r="AS87" s="261" t="str">
        <f>IF('Submission Template'!$BB$34=1,IF($BM87&gt;1,IF(AND('Submission Template'!AD81&lt;&gt;"no",'Submission Template'!BX81&lt;&gt;""), IF(AND('Submission Template'!$P$15="yes",$AP87&gt;1), STDEV(CQ$41:CQ87),STDEV(CQ$40:CQ87)),""),""),"")</f>
        <v/>
      </c>
      <c r="AT87" s="261" t="str">
        <f>IF('Submission Template'!$BB$34=1,IF('Submission Template'!BX81&lt;&gt;"",AU86,""),"")</f>
        <v/>
      </c>
      <c r="AU87" s="261" t="str">
        <f>IF(AND('Submission Template'!$BB$34=1,'Submission Template'!$C81&lt;&gt;""),IF(OR($BM87=1,$BM87=0),0,IF('Submission Template'!$C81="initial",$AU86,IF('Submission Template'!AD81="yes",MAX(($AT87+'Submission Template'!BX81-('Submission Template'!Z$26+0.25*$AS87)),0),$AU86))),"")</f>
        <v/>
      </c>
      <c r="AV87" s="261" t="str">
        <f t="shared" si="12"/>
        <v/>
      </c>
      <c r="AW87" s="255" t="str">
        <f t="shared" si="13"/>
        <v/>
      </c>
      <c r="AX87" s="255" t="str">
        <f t="shared" si="14"/>
        <v/>
      </c>
      <c r="AY87" s="256" t="str">
        <f>IF(AU87&lt;&gt;"",IF($CK87=1,IF(AND(AX87&lt;&gt;1,AW87=1,AR87&lt;='Submission Template'!Z$26),1,0),AY86),"")</f>
        <v/>
      </c>
      <c r="AZ87" s="246"/>
      <c r="BA87" s="262" t="str">
        <f>IF(AND(OR('Submission Template'!BK81="yes",'Submission Template'!O81="yes"),'Submission Template'!AG81="yes"),"Test cannot be invalid AND included in CumSum",IF(OR(AND($Q87&gt;$R87,$N87&lt;&gt;""),AND($G87&gt;H87,$D87&lt;&gt;"")),"Warning:  CumSum statistic exceeds the Action Limit.",""))</f>
        <v/>
      </c>
      <c r="BB87" s="244"/>
      <c r="BC87" s="244"/>
      <c r="BD87" s="244"/>
      <c r="BE87" s="245"/>
      <c r="BF87" s="141"/>
      <c r="BG87" s="5"/>
      <c r="BH87" s="5"/>
      <c r="BI87" s="167" t="str">
        <f t="shared" si="39"/>
        <v/>
      </c>
      <c r="BJ87" s="211" t="str">
        <f t="shared" si="40"/>
        <v/>
      </c>
      <c r="BK87" s="167" t="str">
        <f t="shared" si="24"/>
        <v/>
      </c>
      <c r="BL87" s="211" t="str">
        <f t="shared" si="25"/>
        <v/>
      </c>
      <c r="BM87" s="168" t="str">
        <f t="shared" si="26"/>
        <v/>
      </c>
      <c r="BN87" s="20"/>
      <c r="BO87" s="307">
        <f>IF(AND('Submission Template'!BW81&lt;&gt;"",'Submission Template'!BX81&lt;&gt;"",'Submission Template'!V$26&lt;&gt;"",'Submission Template'!Y81&lt;&gt;"",'Submission Template'!AD81&lt;&gt;"",$BK$31="yes"),1,0)</f>
        <v>0</v>
      </c>
      <c r="BP87" s="193">
        <f>IF(AND('Submission Template'!BU81&lt;&gt;"",'Submission Template'!K$26&lt;&gt;"",'Submission Template'!O81&lt;&gt;""),1,0)</f>
        <v>0</v>
      </c>
      <c r="BQ87" s="193">
        <f>IF(AND('Submission Template'!BV81&lt;&gt;"",'Submission Template'!P$26&lt;&gt;"",'Submission Template'!T81&lt;&gt;""),1,0)</f>
        <v>0</v>
      </c>
      <c r="BR87" s="193">
        <f>IF(AND('Submission Template'!BW81&lt;&gt;"",'Submission Template'!U$26&lt;&gt;"",'Submission Template'!Y81&lt;&gt;""),1,0)</f>
        <v>0</v>
      </c>
      <c r="BS87" s="194">
        <f>IF(AND('Submission Template'!BX81&lt;&gt;"",'Submission Template'!Z$26&lt;&gt;"",'Submission Template'!AD81&lt;&gt;""),1,0)</f>
        <v>0</v>
      </c>
      <c r="BT87" s="22"/>
      <c r="BU87" s="199" t="str">
        <f t="shared" si="37"/>
        <v/>
      </c>
      <c r="BV87" s="192" t="str">
        <f t="shared" si="38"/>
        <v/>
      </c>
      <c r="BW87" s="192" t="str">
        <f t="shared" si="17"/>
        <v/>
      </c>
      <c r="BX87" s="193" t="str">
        <f t="shared" si="18"/>
        <v/>
      </c>
      <c r="BY87" s="194" t="str">
        <f t="shared" si="19"/>
        <v/>
      </c>
      <c r="BZ87" s="22"/>
      <c r="CA87" s="192" t="str">
        <f>IF(AND($BK$31="Yes",'Submission Template'!$C81&lt;&gt;""),IF(AND('Submission Template'!BW81&lt;&gt;"",'Submission Template'!BX81&lt;&gt;""),IF(AND('Submission Template'!Y81="yes",'Submission Template'!AD81="yes"),CA86+1,CA86),CA86),"")</f>
        <v/>
      </c>
      <c r="CB87" s="193" t="str">
        <f>IF('Submission Template'!$C81&lt;&gt;"",IF('Submission Template'!BU81&lt;&gt;"",IF('Submission Template'!O81="yes",CB86+1,CB86),CB86),"")</f>
        <v/>
      </c>
      <c r="CC87" s="193" t="str">
        <f>IF('Submission Template'!$C81&lt;&gt;"",IF('Submission Template'!BV81&lt;&gt;"",IF('Submission Template'!T81="yes",CC86+1,CC86),CC86),"")</f>
        <v/>
      </c>
      <c r="CD87" s="193" t="str">
        <f>IF('Submission Template'!$C81&lt;&gt;"",IF('Submission Template'!BW81&lt;&gt;"",IF('Submission Template'!Y81="yes",CD86+1,CD86),CD86),"")</f>
        <v/>
      </c>
      <c r="CE87" s="194" t="str">
        <f>IF('Submission Template'!$C81&lt;&gt;"",IF('Submission Template'!BX81&lt;&gt;"",IF('Submission Template'!AD81="yes",CE86+1,CE86),CE86),"")</f>
        <v/>
      </c>
      <c r="CF87" s="22"/>
      <c r="CG87" s="192" t="str">
        <f>IF(AND($BK$31="Yes",'Submission Template'!BW81&lt;&gt;"",'Submission Template'!BX81&lt;&gt;""),IF(AND('Submission Template'!Y81="yes",'Submission Template'!AD81="yes"),1,0),"")</f>
        <v/>
      </c>
      <c r="CH87" s="193" t="str">
        <f>IF('Submission Template'!BU81&lt;&gt;"",IF('Submission Template'!O81="yes",1,0),"")</f>
        <v/>
      </c>
      <c r="CI87" s="193" t="str">
        <f>IF('Submission Template'!BV81&lt;&gt;"",IF('Submission Template'!T81="yes",1,0),"")</f>
        <v/>
      </c>
      <c r="CJ87" s="193" t="str">
        <f>IF('Submission Template'!BW81&lt;&gt;"",IF('Submission Template'!Y81="yes",1,0),"")</f>
        <v/>
      </c>
      <c r="CK87" s="194" t="str">
        <f>IF('Submission Template'!BX81&lt;&gt;"",IF('Submission Template'!AD81="yes",1,0),"")</f>
        <v/>
      </c>
      <c r="CL87" s="22"/>
      <c r="CM87" s="192" t="str">
        <f>IF(AND($BK$31="Yes",'Submission Template'!Y81="yes",'Submission Template'!AD81="yes",'Submission Template'!BW81&lt;&gt;"",'Submission Template'!BX81&lt;&gt;""),'Submission Template'!BW81+'Submission Template'!BX81,"")</f>
        <v/>
      </c>
      <c r="CN87" s="193" t="str">
        <f>IF(AND('Submission Template'!O81="yes",'Submission Template'!BU81&lt;&gt;""),'Submission Template'!BU81,"")</f>
        <v/>
      </c>
      <c r="CO87" s="193" t="str">
        <f>IF(AND('Submission Template'!T81="yes",'Submission Template'!BV81&lt;&gt;""),'Submission Template'!BV81,"")</f>
        <v/>
      </c>
      <c r="CP87" s="193" t="str">
        <f>IF(AND('Submission Template'!Y81="yes",'Submission Template'!BW81&lt;&gt;""),'Submission Template'!BW81,"")</f>
        <v/>
      </c>
      <c r="CQ87" s="194" t="str">
        <f>IF(AND('Submission Template'!AD81="yes",'Submission Template'!BX81&lt;&gt;""),'Submission Template'!BX81,"")</f>
        <v/>
      </c>
      <c r="CR87" s="22"/>
      <c r="CS87" s="22"/>
      <c r="CT87" s="22"/>
      <c r="CU87" s="24"/>
      <c r="CV87" s="22"/>
      <c r="CW87" s="35" t="str">
        <f>IF('Submission Template'!$BA$36=1,IF(AND('Submission Template'!Y81="yes",'Submission Template'!AD81="yes",$BI87&gt;1,'Submission Template'!BW81&lt;&gt;"",'Submission Template'!BX81&lt;&gt;""),IF($D87&lt;&gt;'Submission Template'!V$29,ROUND((($BU87*$E87)/($D87-'Submission Template'!V$29))^2+1,1),31),""),"")</f>
        <v/>
      </c>
      <c r="CX87" s="35" t="str">
        <f>IF('Submission Template'!$BB$36=1,IF(AND('Submission Template'!O81="yes",$BJ87&gt;1,'Submission Template'!BU81&lt;&gt;""),IF($N87&lt;&gt;'Submission Template'!K$26,ROUND((($BV87*$O87)/($N87-'Submission Template'!K$26))^2+1,1),31),""),"")</f>
        <v/>
      </c>
      <c r="CY87" s="35" t="str">
        <f>IF('Submission Template'!$BC$34=1,IF(AND('Submission Template'!T81="yes",$BK87&gt;1,'Submission Template'!BV81&lt;&gt;""),IF($X87&lt;&gt;'Submission Template'!P$26,ROUND((($BW87*$Y87)/($X87-'Submission Template'!P$26))^2+1,1),31),""),"")</f>
        <v/>
      </c>
      <c r="CZ87" s="35" t="str">
        <f>IF('Submission Template'!$BA$34=1,IF(AND('Submission Template'!Y81="yes",$BL87&gt;1,'Submission Template'!BW81&lt;&gt;""),IF($AH87&lt;&gt;'Submission Template'!U$26,ROUND((($BX87*$AI87)/($AH87-'Submission Template'!U$26))^2+1,1),31),""),"")</f>
        <v/>
      </c>
      <c r="DA87" s="35" t="str">
        <f>IF('Submission Template'!$BB$34=1,IF(AND('Submission Template'!AD81="yes",$BM87&gt;1,'Submission Template'!BX81&lt;&gt;""),IF($AR87&lt;&gt;'Submission Template'!Z$26,ROUND((($BY87*$AS87)/($AR87-'Submission Template'!Z$26))^2+1,1),31),""),"")</f>
        <v/>
      </c>
      <c r="DB87" s="48">
        <f t="shared" si="20"/>
        <v>5</v>
      </c>
      <c r="DC87" s="5"/>
      <c r="DD87" s="5"/>
      <c r="DE87" s="5"/>
      <c r="DF87" s="175">
        <f>IF(AND('Submission Template'!C81="final",'Submission Template'!AG81="yes"),1,0)</f>
        <v>0</v>
      </c>
      <c r="DG87" s="175" t="str">
        <f>IF(AND('Submission Template'!$C81="final",'Submission Template'!$Y81="yes",'Submission Template'!$AD81="yes",'Submission Template'!$AG81&lt;&gt;"yes"),$D87,$DG86)</f>
        <v/>
      </c>
      <c r="DH87" s="175" t="str">
        <f>IF(AND('Submission Template'!$C81="final",'Submission Template'!$Y81="yes",'Submission Template'!$AD81="yes",'Submission Template'!$AG81&lt;&gt;"yes"),$C87,$DH86)</f>
        <v/>
      </c>
      <c r="DI87" s="175" t="str">
        <f>IF(AND('Submission Template'!$C81="final",'Submission Template'!$O81="yes",'Submission Template'!$AG81&lt;&gt;"yes"),$N87,$DI86)</f>
        <v/>
      </c>
      <c r="DJ87" s="175" t="str">
        <f>IF(AND('Submission Template'!$C81="final",'Submission Template'!$O81="yes",'Submission Template'!$AG81&lt;&gt;"yes"),$M87,$DJ86)</f>
        <v/>
      </c>
      <c r="DK87" s="167" t="str">
        <f>IF(AND('Submission Template'!$C81="final",'Submission Template'!$T81="yes",'Submission Template'!$AG81&lt;&gt;"yes"),$X87,$DK86)</f>
        <v/>
      </c>
      <c r="DL87" s="168" t="str">
        <f>IF(AND('Submission Template'!$C81="final",'Submission Template'!$T81="yes",'Submission Template'!$AG81&lt;&gt;"yes"),$W87,$DL86)</f>
        <v/>
      </c>
      <c r="DM87" s="167" t="str">
        <f>IF(AND('Submission Template'!$C81="final",'Submission Template'!$Y81="yes",'Submission Template'!$AG81&lt;&gt;"yes"),$AH87,$DM86)</f>
        <v/>
      </c>
      <c r="DN87" s="211" t="str">
        <f>IF(AND('Submission Template'!$C81="final",'Submission Template'!$Y81="yes",'Submission Template'!$AG81&lt;&gt;"yes"),$AG87,$DN86)</f>
        <v/>
      </c>
      <c r="DO87" s="220" t="str">
        <f>IF(AND('Submission Template'!$C81="final",'Submission Template'!$AD81="yes",'Submission Template'!$AG81&lt;&gt;"yes"),$AR87,$DO86)</f>
        <v/>
      </c>
      <c r="DP87" s="221" t="str">
        <f>IF(AND('Submission Template'!$C81="final",'Submission Template'!$AD81="yes",'Submission Template'!$AG81&lt;&gt;"yes"),$AQ87,$DP86)</f>
        <v/>
      </c>
      <c r="DZ87" s="5"/>
      <c r="EA87" s="5"/>
    </row>
    <row r="88" spans="1:131" ht="15" x14ac:dyDescent="0.25">
      <c r="A88" s="9"/>
      <c r="B88" s="251" t="str">
        <f>IF('Submission Template'!$BA$36=1,$CA88,"")</f>
        <v/>
      </c>
      <c r="C88" s="252" t="str">
        <f t="shared" si="33"/>
        <v/>
      </c>
      <c r="D88" s="253" t="str">
        <f>IF('Submission Template'!$BA$36=1,IF(AND('Submission Template'!Y82="yes",'Submission Template'!AD82="yes",'Submission Template'!BW82&lt;&gt;"",'Submission Template'!BX82&lt;&gt;""),IF(AND('Submission Template'!$P$15="yes",$B88&gt;1),ROUND(AVERAGE(CM$41:CM88),2),ROUND(AVERAGE(CM$40:CM88),2)),""),"")</f>
        <v/>
      </c>
      <c r="E88" s="264" t="str">
        <f>IF('Submission Template'!$BA$36=1,IF($BI88&gt;1,IF(AND('Submission Template'!Y82&lt;&gt;"no",'Submission Template'!AD82&lt;&gt;"no",'Submission Template'!BW82&lt;&gt;"",'Submission Template'!BX82&lt;&gt;""), IF(AND('Submission Template'!$P$15="yes",$B88&gt;1), STDEV(CM$41:CM88),STDEV(CM$40:CM88)),""),""),"")</f>
        <v/>
      </c>
      <c r="F88" s="253" t="str">
        <f>IF('Submission Template'!$BA$36=1,IF(AND('Submission Template'!BW82&lt;&gt;"",'Submission Template'!BX82&lt;&gt;""),G87,""),"")</f>
        <v/>
      </c>
      <c r="G88" s="253" t="str">
        <f>IF(AND('Submission Template'!$BA$36=1,'Submission Template'!$C82&lt;&gt;""),IF(OR($BI88=1,$BI88=0),0,IF('Submission Template'!$C82="initial",$G87,IF(AND('Submission Template'!Y82="yes",'Submission Template'!AD82="yes"),MAX(($F88+CM88-('Submission Template'!$V$26+0.25*$E88)),0),$G87))),"")</f>
        <v/>
      </c>
      <c r="H88" s="253" t="str">
        <f t="shared" si="27"/>
        <v/>
      </c>
      <c r="I88" s="255" t="str">
        <f t="shared" si="28"/>
        <v/>
      </c>
      <c r="J88" s="255" t="str">
        <f t="shared" si="29"/>
        <v/>
      </c>
      <c r="K88" s="256" t="str">
        <f>IF(G88&lt;&gt;"",IF($CG88=1,IF(AND(J88&lt;&gt;1,I88=1,D88&lt;='Submission Template'!$V$26),1,0),K87),"")</f>
        <v/>
      </c>
      <c r="L88" s="251" t="str">
        <f>IF('Submission Template'!$BB$36=1,$CB88,"")</f>
        <v/>
      </c>
      <c r="M88" s="252" t="str">
        <f t="shared" si="1"/>
        <v/>
      </c>
      <c r="N88" s="253" t="str">
        <f>IF('Submission Template'!$BB$36=1,IF(AND('Submission Template'!O82="yes",'Submission Template'!BU82&lt;&gt;""),IF(AND('Submission Template'!$P$15="yes",$L88&gt;1),ROUND(AVERAGE(CN$41:CN88),2),ROUND(AVERAGE(CN$40:CN88),2)),""),"")</f>
        <v/>
      </c>
      <c r="O88" s="253" t="str">
        <f>IF('Submission Template'!$BB$36=1,IF($BJ88&gt;1,IF(AND('Submission Template'!O82&lt;&gt;"no",'Submission Template'!BU82&lt;&gt;""),IF(AND('Submission Template'!$P$15="yes",$L88&gt;1),STDEV(CN$41:CN88),STDEV(CN$40:CN88)),""),""),"")</f>
        <v/>
      </c>
      <c r="P88" s="253" t="str">
        <f>IF('Submission Template'!$BB$36=1,IF('Submission Template'!BU82&lt;&gt;"",Q87,""),"")</f>
        <v/>
      </c>
      <c r="Q88" s="253" t="str">
        <f>IF(AND('Submission Template'!$BB$36=1,'Submission Template'!$C82&lt;&gt;""),IF(OR($BJ88=1,$BJ88=0),0,IF('Submission Template'!$C82="initial",$Q87,IF('Submission Template'!O82="yes",MAX(($P88+'Submission Template'!BU82-('Submission Template'!K$26+0.25*$O88)),0),$Q87))),"")</f>
        <v/>
      </c>
      <c r="R88" s="253" t="str">
        <f t="shared" si="30"/>
        <v/>
      </c>
      <c r="S88" s="255" t="str">
        <f t="shared" si="31"/>
        <v/>
      </c>
      <c r="T88" s="255" t="str">
        <f t="shared" si="32"/>
        <v/>
      </c>
      <c r="U88" s="256" t="str">
        <f>IF(Q88&lt;&gt;"",IF($CH88=1,IF(AND(T88&lt;&gt;1,S88=1,N88&lt;='Submission Template'!K$26),1,0),U87),"")</f>
        <v/>
      </c>
      <c r="V88" s="257" t="str">
        <f>IF('Submission Template'!$BC$34=1,$CC88,"")</f>
        <v/>
      </c>
      <c r="W88" s="258" t="str">
        <f t="shared" si="34"/>
        <v/>
      </c>
      <c r="X88" s="259" t="str">
        <f>IF('Submission Template'!$BC$34=1,IF(AND('Submission Template'!T82="yes",'Submission Template'!BV82&lt;&gt;""),IF(AND('Submission Template'!$P$15="yes",$V88&gt;1),ROUND(AVERAGE(CO$41:CO88),2),ROUND(AVERAGE(CO$40:CO88),2)),""),"")</f>
        <v/>
      </c>
      <c r="Y88" s="259" t="str">
        <f>IF('Submission Template'!$BC$34=1,IF($BK88&gt;1,IF(AND('Submission Template'!T82&lt;&gt;"no",'Submission Template'!BV82&lt;&gt;""), IF(AND('Submission Template'!$P$15="yes",$V88&gt;1), STDEV(CO$41:CO88),STDEV(CO$40:CO88)),""),""),"")</f>
        <v/>
      </c>
      <c r="Z88" s="259" t="str">
        <f>IF('Submission Template'!$BC$34=1,IF('Submission Template'!BV82&lt;&gt;"",AA87,""),"")</f>
        <v/>
      </c>
      <c r="AA88" s="259" t="str">
        <f>IF(AND('Submission Template'!$BC$34=1,'Submission Template'!$C82&lt;&gt;""),IF(OR($BK88=1,$BK88=0),0,IF('Submission Template'!$C82="initial",$AA87,IF('Submission Template'!T82="yes",MAX(($Z88+'Submission Template'!BV82-('Submission Template'!P$26+0.25*$Y88)),0),$AA87))),"")</f>
        <v/>
      </c>
      <c r="AB88" s="259" t="str">
        <f t="shared" si="6"/>
        <v/>
      </c>
      <c r="AC88" s="255" t="str">
        <f t="shared" si="7"/>
        <v/>
      </c>
      <c r="AD88" s="255" t="str">
        <f t="shared" si="8"/>
        <v/>
      </c>
      <c r="AE88" s="256" t="str">
        <f>IF(AA88&lt;&gt;"",IF($CI88=1,IF(AND(AD88&lt;&gt;1,AC88=1,X88&lt;='Submission Template'!P$26),1,0),AE87),"")</f>
        <v/>
      </c>
      <c r="AF88" s="257" t="str">
        <f>IF('Submission Template'!$BA$34=1,$CD88,"")</f>
        <v/>
      </c>
      <c r="AG88" s="258" t="str">
        <f t="shared" si="35"/>
        <v/>
      </c>
      <c r="AH88" s="260" t="str">
        <f>IF('Submission Template'!$BA$34=1,IF(AND('Submission Template'!Y82="yes",'Submission Template'!BW82&lt;&gt;""),IF(AND('Submission Template'!$P$15="yes",AF88&gt;1),ROUND(AVERAGE(CP$41:CP88),2),ROUND(AVERAGE(CP$40:CP88),2)),""),"")</f>
        <v/>
      </c>
      <c r="AI88" s="260" t="str">
        <f>IF('Submission Template'!$BA$34=1,IF($BL88&gt;1,IF(AND('Submission Template'!Y82&lt;&gt;"no",'Submission Template'!BW82&lt;&gt;""), IF(AND('Submission Template'!$P$15="yes",$AF88&gt;1), STDEV(CP$41:CP88),STDEV(CP$40:CP88)),""),""),"")</f>
        <v/>
      </c>
      <c r="AJ88" s="260" t="str">
        <f>IF('Submission Template'!$BA$34=1,IF('Submission Template'!BW82&lt;&gt;"",AK87,""),"")</f>
        <v/>
      </c>
      <c r="AK88" s="260" t="str">
        <f>IF(AND('Submission Template'!$BA$34=1,'Submission Template'!$C82&lt;&gt;""),IF(OR($BL88=1,$BL88=0),0,IF('Submission Template'!$C82="initial",$AK87,IF('Submission Template'!Y82="yes",MAX(($AJ88+'Submission Template'!BW82-('Submission Template'!U$26+0.25*$AI88)),0),$AK87))),"")</f>
        <v/>
      </c>
      <c r="AL88" s="260" t="str">
        <f t="shared" si="9"/>
        <v/>
      </c>
      <c r="AM88" s="255" t="str">
        <f t="shared" si="10"/>
        <v/>
      </c>
      <c r="AN88" s="255" t="str">
        <f t="shared" si="11"/>
        <v/>
      </c>
      <c r="AO88" s="256" t="str">
        <f>IF(AK88&lt;&gt;"",IF($CJ88=1,IF(AND(AN88&lt;&gt;1,AM88=1,AH88&lt;='Submission Template'!U$26),1,0),AO87),"")</f>
        <v/>
      </c>
      <c r="AP88" s="257" t="str">
        <f>IF('Submission Template'!$BB$34=1,$CE88,"")</f>
        <v/>
      </c>
      <c r="AQ88" s="258" t="str">
        <f t="shared" si="36"/>
        <v/>
      </c>
      <c r="AR88" s="261" t="str">
        <f>IF('Submission Template'!$BB$34=1,IF(AND('Submission Template'!AD82="yes",'Submission Template'!BX82&lt;&gt;""),ROUND(AVERAGE(CQ$40:CQ88),2),""),"")</f>
        <v/>
      </c>
      <c r="AS88" s="261" t="str">
        <f>IF('Submission Template'!$BB$34=1,IF($BM88&gt;1,IF(AND('Submission Template'!AD82&lt;&gt;"no",'Submission Template'!BX82&lt;&gt;""), IF(AND('Submission Template'!$P$15="yes",$AP88&gt;1), STDEV(CQ$41:CQ88),STDEV(CQ$40:CQ88)),""),""),"")</f>
        <v/>
      </c>
      <c r="AT88" s="261" t="str">
        <f>IF('Submission Template'!$BB$34=1,IF('Submission Template'!BX82&lt;&gt;"",AU87,""),"")</f>
        <v/>
      </c>
      <c r="AU88" s="261" t="str">
        <f>IF(AND('Submission Template'!$BB$34=1,'Submission Template'!$C82&lt;&gt;""),IF(OR($BM88=1,$BM88=0),0,IF('Submission Template'!$C82="initial",$AU87,IF('Submission Template'!AD82="yes",MAX(($AT88+'Submission Template'!BX82-('Submission Template'!Z$26+0.25*$AS88)),0),$AU87))),"")</f>
        <v/>
      </c>
      <c r="AV88" s="261" t="str">
        <f t="shared" si="12"/>
        <v/>
      </c>
      <c r="AW88" s="255" t="str">
        <f t="shared" si="13"/>
        <v/>
      </c>
      <c r="AX88" s="255" t="str">
        <f t="shared" si="14"/>
        <v/>
      </c>
      <c r="AY88" s="256" t="str">
        <f>IF(AU88&lt;&gt;"",IF($CK88=1,IF(AND(AX88&lt;&gt;1,AW88=1,AR88&lt;='Submission Template'!Z$26),1,0),AY87),"")</f>
        <v/>
      </c>
      <c r="AZ88" s="246"/>
      <c r="BA88" s="262" t="str">
        <f>IF(AND(OR('Submission Template'!BK82="yes",'Submission Template'!O82="yes"),'Submission Template'!AG82="yes"),"Test cannot be invalid AND included in CumSum",IF(OR(AND($Q88&gt;$R88,$N88&lt;&gt;""),AND($G88&gt;H88,$D88&lt;&gt;"")),"Warning:  CumSum statistic exceeds the Action Limit.",""))</f>
        <v/>
      </c>
      <c r="BB88" s="244"/>
      <c r="BC88" s="244"/>
      <c r="BD88" s="244"/>
      <c r="BE88" s="245"/>
      <c r="BF88" s="141"/>
      <c r="BG88" s="5"/>
      <c r="BH88" s="5"/>
      <c r="BI88" s="167" t="str">
        <f t="shared" si="39"/>
        <v/>
      </c>
      <c r="BJ88" s="211" t="str">
        <f t="shared" si="40"/>
        <v/>
      </c>
      <c r="BK88" s="167" t="str">
        <f t="shared" si="24"/>
        <v/>
      </c>
      <c r="BL88" s="211" t="str">
        <f t="shared" si="25"/>
        <v/>
      </c>
      <c r="BM88" s="168" t="str">
        <f t="shared" si="26"/>
        <v/>
      </c>
      <c r="BN88" s="20"/>
      <c r="BO88" s="307">
        <f>IF(AND('Submission Template'!BW82&lt;&gt;"",'Submission Template'!BX82&lt;&gt;"",'Submission Template'!V$26&lt;&gt;"",'Submission Template'!Y82&lt;&gt;"",'Submission Template'!AD82&lt;&gt;"",$BK$31="yes"),1,0)</f>
        <v>0</v>
      </c>
      <c r="BP88" s="193">
        <f>IF(AND('Submission Template'!BU82&lt;&gt;"",'Submission Template'!K$26&lt;&gt;"",'Submission Template'!O82&lt;&gt;""),1,0)</f>
        <v>0</v>
      </c>
      <c r="BQ88" s="193">
        <f>IF(AND('Submission Template'!BV82&lt;&gt;"",'Submission Template'!P$26&lt;&gt;"",'Submission Template'!T82&lt;&gt;""),1,0)</f>
        <v>0</v>
      </c>
      <c r="BR88" s="193">
        <f>IF(AND('Submission Template'!BW82&lt;&gt;"",'Submission Template'!U$26&lt;&gt;"",'Submission Template'!Y82&lt;&gt;""),1,0)</f>
        <v>0</v>
      </c>
      <c r="BS88" s="194">
        <f>IF(AND('Submission Template'!BX82&lt;&gt;"",'Submission Template'!Z$26&lt;&gt;"",'Submission Template'!AD82&lt;&gt;""),1,0)</f>
        <v>0</v>
      </c>
      <c r="BT88" s="22"/>
      <c r="BU88" s="199" t="str">
        <f t="shared" si="37"/>
        <v/>
      </c>
      <c r="BV88" s="192" t="str">
        <f t="shared" si="38"/>
        <v/>
      </c>
      <c r="BW88" s="192" t="str">
        <f t="shared" si="17"/>
        <v/>
      </c>
      <c r="BX88" s="193" t="str">
        <f t="shared" si="18"/>
        <v/>
      </c>
      <c r="BY88" s="194" t="str">
        <f t="shared" si="19"/>
        <v/>
      </c>
      <c r="BZ88" s="22"/>
      <c r="CA88" s="192" t="str">
        <f>IF(AND($BK$31="Yes",'Submission Template'!$C82&lt;&gt;""),IF(AND('Submission Template'!BW82&lt;&gt;"",'Submission Template'!BX82&lt;&gt;""),IF(AND('Submission Template'!Y82="yes",'Submission Template'!AD82="yes"),CA87+1,CA87),CA87),"")</f>
        <v/>
      </c>
      <c r="CB88" s="193" t="str">
        <f>IF('Submission Template'!$C82&lt;&gt;"",IF('Submission Template'!BU82&lt;&gt;"",IF('Submission Template'!O82="yes",CB87+1,CB87),CB87),"")</f>
        <v/>
      </c>
      <c r="CC88" s="193" t="str">
        <f>IF('Submission Template'!$C82&lt;&gt;"",IF('Submission Template'!BV82&lt;&gt;"",IF('Submission Template'!T82="yes",CC87+1,CC87),CC87),"")</f>
        <v/>
      </c>
      <c r="CD88" s="193" t="str">
        <f>IF('Submission Template'!$C82&lt;&gt;"",IF('Submission Template'!BW82&lt;&gt;"",IF('Submission Template'!Y82="yes",CD87+1,CD87),CD87),"")</f>
        <v/>
      </c>
      <c r="CE88" s="194" t="str">
        <f>IF('Submission Template'!$C82&lt;&gt;"",IF('Submission Template'!BX82&lt;&gt;"",IF('Submission Template'!AD82="yes",CE87+1,CE87),CE87),"")</f>
        <v/>
      </c>
      <c r="CF88" s="22"/>
      <c r="CG88" s="192" t="str">
        <f>IF(AND($BK$31="Yes",'Submission Template'!BW82&lt;&gt;"",'Submission Template'!BX82&lt;&gt;""),IF(AND('Submission Template'!Y82="yes",'Submission Template'!AD82="yes"),1,0),"")</f>
        <v/>
      </c>
      <c r="CH88" s="193" t="str">
        <f>IF('Submission Template'!BU82&lt;&gt;"",IF('Submission Template'!O82="yes",1,0),"")</f>
        <v/>
      </c>
      <c r="CI88" s="193" t="str">
        <f>IF('Submission Template'!BV82&lt;&gt;"",IF('Submission Template'!T82="yes",1,0),"")</f>
        <v/>
      </c>
      <c r="CJ88" s="193" t="str">
        <f>IF('Submission Template'!BW82&lt;&gt;"",IF('Submission Template'!Y82="yes",1,0),"")</f>
        <v/>
      </c>
      <c r="CK88" s="194" t="str">
        <f>IF('Submission Template'!BX82&lt;&gt;"",IF('Submission Template'!AD82="yes",1,0),"")</f>
        <v/>
      </c>
      <c r="CL88" s="22"/>
      <c r="CM88" s="192" t="str">
        <f>IF(AND($BK$31="Yes",'Submission Template'!Y82="yes",'Submission Template'!AD82="yes",'Submission Template'!BW82&lt;&gt;"",'Submission Template'!BX82&lt;&gt;""),'Submission Template'!BW82+'Submission Template'!BX82,"")</f>
        <v/>
      </c>
      <c r="CN88" s="193" t="str">
        <f>IF(AND('Submission Template'!O82="yes",'Submission Template'!BU82&lt;&gt;""),'Submission Template'!BU82,"")</f>
        <v/>
      </c>
      <c r="CO88" s="193" t="str">
        <f>IF(AND('Submission Template'!T82="yes",'Submission Template'!BV82&lt;&gt;""),'Submission Template'!BV82,"")</f>
        <v/>
      </c>
      <c r="CP88" s="193" t="str">
        <f>IF(AND('Submission Template'!Y82="yes",'Submission Template'!BW82&lt;&gt;""),'Submission Template'!BW82,"")</f>
        <v/>
      </c>
      <c r="CQ88" s="194" t="str">
        <f>IF(AND('Submission Template'!AD82="yes",'Submission Template'!BX82&lt;&gt;""),'Submission Template'!BX82,"")</f>
        <v/>
      </c>
      <c r="CR88" s="22"/>
      <c r="CS88" s="22"/>
      <c r="CT88" s="22"/>
      <c r="CU88" s="24"/>
      <c r="CV88" s="22"/>
      <c r="CW88" s="35" t="str">
        <f>IF('Submission Template'!$BA$36=1,IF(AND('Submission Template'!Y82="yes",'Submission Template'!AD82="yes",$BI88&gt;1,'Submission Template'!BW82&lt;&gt;"",'Submission Template'!BX82&lt;&gt;""),IF($D88&lt;&gt;'Submission Template'!V$29,ROUND((($BU88*$E88)/($D88-'Submission Template'!V$29))^2+1,1),31),""),"")</f>
        <v/>
      </c>
      <c r="CX88" s="35" t="str">
        <f>IF('Submission Template'!$BB$36=1,IF(AND('Submission Template'!O82="yes",$BJ88&gt;1,'Submission Template'!BU82&lt;&gt;""),IF($N88&lt;&gt;'Submission Template'!K$26,ROUND((($BV88*$O88)/($N88-'Submission Template'!K$26))^2+1,1),31),""),"")</f>
        <v/>
      </c>
      <c r="CY88" s="35" t="str">
        <f>IF('Submission Template'!$BC$34=1,IF(AND('Submission Template'!T82="yes",$BK88&gt;1,'Submission Template'!BV82&lt;&gt;""),IF($X88&lt;&gt;'Submission Template'!P$26,ROUND((($BW88*$Y88)/($X88-'Submission Template'!P$26))^2+1,1),31),""),"")</f>
        <v/>
      </c>
      <c r="CZ88" s="35" t="str">
        <f>IF('Submission Template'!$BA$34=1,IF(AND('Submission Template'!Y82="yes",$BL88&gt;1,'Submission Template'!BW82&lt;&gt;""),IF($AH88&lt;&gt;'Submission Template'!U$26,ROUND((($BX88*$AI88)/($AH88-'Submission Template'!U$26))^2+1,1),31),""),"")</f>
        <v/>
      </c>
      <c r="DA88" s="35" t="str">
        <f>IF('Submission Template'!$BB$34=1,IF(AND('Submission Template'!AD82="yes",$BM88&gt;1,'Submission Template'!BX82&lt;&gt;""),IF($AR88&lt;&gt;'Submission Template'!Z$26,ROUND((($BY88*$AS88)/($AR88-'Submission Template'!Z$26))^2+1,1),31),""),"")</f>
        <v/>
      </c>
      <c r="DB88" s="48">
        <f t="shared" si="20"/>
        <v>5</v>
      </c>
      <c r="DC88" s="5"/>
      <c r="DD88" s="5"/>
      <c r="DE88" s="5"/>
      <c r="DF88" s="175">
        <f>IF(AND('Submission Template'!C82="final",'Submission Template'!AG82="yes"),1,0)</f>
        <v>0</v>
      </c>
      <c r="DG88" s="175" t="str">
        <f>IF(AND('Submission Template'!$C82="final",'Submission Template'!$Y82="yes",'Submission Template'!$AD82="yes",'Submission Template'!$AG82&lt;&gt;"yes"),$D88,$DG87)</f>
        <v/>
      </c>
      <c r="DH88" s="175" t="str">
        <f>IF(AND('Submission Template'!$C82="final",'Submission Template'!$Y82="yes",'Submission Template'!$AD82="yes",'Submission Template'!$AG82&lt;&gt;"yes"),$C88,$DH87)</f>
        <v/>
      </c>
      <c r="DI88" s="175" t="str">
        <f>IF(AND('Submission Template'!$C82="final",'Submission Template'!$O82="yes",'Submission Template'!$AG82&lt;&gt;"yes"),$N88,$DI87)</f>
        <v/>
      </c>
      <c r="DJ88" s="175" t="str">
        <f>IF(AND('Submission Template'!$C82="final",'Submission Template'!$O82="yes",'Submission Template'!$AG82&lt;&gt;"yes"),$M88,$DJ87)</f>
        <v/>
      </c>
      <c r="DK88" s="167" t="str">
        <f>IF(AND('Submission Template'!$C82="final",'Submission Template'!$T82="yes",'Submission Template'!$AG82&lt;&gt;"yes"),$X88,$DK87)</f>
        <v/>
      </c>
      <c r="DL88" s="168" t="str">
        <f>IF(AND('Submission Template'!$C82="final",'Submission Template'!$T82="yes",'Submission Template'!$AG82&lt;&gt;"yes"),$W88,$DL87)</f>
        <v/>
      </c>
      <c r="DM88" s="167" t="str">
        <f>IF(AND('Submission Template'!$C82="final",'Submission Template'!$Y82="yes",'Submission Template'!$AG82&lt;&gt;"yes"),$AH88,$DM87)</f>
        <v/>
      </c>
      <c r="DN88" s="211" t="str">
        <f>IF(AND('Submission Template'!$C82="final",'Submission Template'!$Y82="yes",'Submission Template'!$AG82&lt;&gt;"yes"),$AG88,$DN87)</f>
        <v/>
      </c>
      <c r="DO88" s="220" t="str">
        <f>IF(AND('Submission Template'!$C82="final",'Submission Template'!$AD82="yes",'Submission Template'!$AG82&lt;&gt;"yes"),$AR88,$DO87)</f>
        <v/>
      </c>
      <c r="DP88" s="221" t="str">
        <f>IF(AND('Submission Template'!$C82="final",'Submission Template'!$AD82="yes",'Submission Template'!$AG82&lt;&gt;"yes"),$AQ88,$DP87)</f>
        <v/>
      </c>
      <c r="DZ88" s="5"/>
      <c r="EA88" s="5"/>
    </row>
    <row r="89" spans="1:131" ht="15" x14ac:dyDescent="0.25">
      <c r="A89" s="9"/>
      <c r="B89" s="251" t="str">
        <f>IF('Submission Template'!$BA$36=1,$CA89,"")</f>
        <v/>
      </c>
      <c r="C89" s="252" t="str">
        <f t="shared" si="33"/>
        <v/>
      </c>
      <c r="D89" s="253" t="str">
        <f>IF('Submission Template'!$BA$36=1,IF(AND('Submission Template'!Y83="yes",'Submission Template'!AD83="yes",'Submission Template'!BW83&lt;&gt;"",'Submission Template'!BX83&lt;&gt;""),IF(AND('Submission Template'!$P$15="yes",$B89&gt;1),ROUND(AVERAGE(CM$41:CM89),2),ROUND(AVERAGE(CM$40:CM89),2)),""),"")</f>
        <v/>
      </c>
      <c r="E89" s="264" t="str">
        <f>IF('Submission Template'!$BA$36=1,IF($BI89&gt;1,IF(AND('Submission Template'!Y83&lt;&gt;"no",'Submission Template'!AD83&lt;&gt;"no",'Submission Template'!BW83&lt;&gt;"",'Submission Template'!BX83&lt;&gt;""), IF(AND('Submission Template'!$P$15="yes",$B89&gt;1), STDEV(CM$41:CM89),STDEV(CM$40:CM89)),""),""),"")</f>
        <v/>
      </c>
      <c r="F89" s="253" t="str">
        <f>IF('Submission Template'!$BA$36=1,IF(AND('Submission Template'!BW83&lt;&gt;"",'Submission Template'!BX83&lt;&gt;""),G88,""),"")</f>
        <v/>
      </c>
      <c r="G89" s="253" t="str">
        <f>IF(AND('Submission Template'!$BA$36=1,'Submission Template'!$C83&lt;&gt;""),IF(OR($BI89=1,$BI89=0),0,IF('Submission Template'!$C83="initial",$G88,IF(AND('Submission Template'!Y83="yes",'Submission Template'!AD83="yes"),MAX(($F89+CM89-('Submission Template'!$V$26+0.25*$E89)),0),$G88))),"")</f>
        <v/>
      </c>
      <c r="H89" s="253" t="str">
        <f t="shared" si="27"/>
        <v/>
      </c>
      <c r="I89" s="255" t="str">
        <f t="shared" si="28"/>
        <v/>
      </c>
      <c r="J89" s="255" t="str">
        <f t="shared" si="29"/>
        <v/>
      </c>
      <c r="K89" s="256" t="str">
        <f>IF(G89&lt;&gt;"",IF($CG89=1,IF(AND(J89&lt;&gt;1,I89=1,D89&lt;='Submission Template'!$V$26),1,0),K88),"")</f>
        <v/>
      </c>
      <c r="L89" s="251" t="str">
        <f>IF('Submission Template'!$BB$36=1,$CB89,"")</f>
        <v/>
      </c>
      <c r="M89" s="252" t="str">
        <f t="shared" si="1"/>
        <v/>
      </c>
      <c r="N89" s="253" t="str">
        <f>IF('Submission Template'!$BB$36=1,IF(AND('Submission Template'!O83="yes",'Submission Template'!BU83&lt;&gt;""),IF(AND('Submission Template'!$P$15="yes",$L89&gt;1),ROUND(AVERAGE(CN$41:CN89),2),ROUND(AVERAGE(CN$40:CN89),2)),""),"")</f>
        <v/>
      </c>
      <c r="O89" s="253" t="str">
        <f>IF('Submission Template'!$BB$36=1,IF($BJ89&gt;1,IF(AND('Submission Template'!O83&lt;&gt;"no",'Submission Template'!BU83&lt;&gt;""),IF(AND('Submission Template'!$P$15="yes",$L89&gt;1),STDEV(CN$41:CN89),STDEV(CN$40:CN89)),""),""),"")</f>
        <v/>
      </c>
      <c r="P89" s="253" t="str">
        <f>IF('Submission Template'!$BB$36=1,IF('Submission Template'!BU83&lt;&gt;"",Q88,""),"")</f>
        <v/>
      </c>
      <c r="Q89" s="253" t="str">
        <f>IF(AND('Submission Template'!$BB$36=1,'Submission Template'!$C83&lt;&gt;""),IF(OR($BJ89=1,$BJ89=0),0,IF('Submission Template'!$C83="initial",$Q88,IF('Submission Template'!O83="yes",MAX(($P89+'Submission Template'!BU83-('Submission Template'!K$26+0.25*$O89)),0),$Q88))),"")</f>
        <v/>
      </c>
      <c r="R89" s="253" t="str">
        <f t="shared" si="30"/>
        <v/>
      </c>
      <c r="S89" s="255" t="str">
        <f t="shared" si="31"/>
        <v/>
      </c>
      <c r="T89" s="255" t="str">
        <f t="shared" si="32"/>
        <v/>
      </c>
      <c r="U89" s="256" t="str">
        <f>IF(Q89&lt;&gt;"",IF($CH89=1,IF(AND(T89&lt;&gt;1,S89=1,N89&lt;='Submission Template'!K$26),1,0),U88),"")</f>
        <v/>
      </c>
      <c r="V89" s="257" t="str">
        <f>IF('Submission Template'!$BC$34=1,$CC89,"")</f>
        <v/>
      </c>
      <c r="W89" s="258" t="str">
        <f t="shared" si="34"/>
        <v/>
      </c>
      <c r="X89" s="259" t="str">
        <f>IF('Submission Template'!$BC$34=1,IF(AND('Submission Template'!T83="yes",'Submission Template'!BV83&lt;&gt;""),IF(AND('Submission Template'!$P$15="yes",$V89&gt;1),ROUND(AVERAGE(CO$41:CO89),2),ROUND(AVERAGE(CO$40:CO89),2)),""),"")</f>
        <v/>
      </c>
      <c r="Y89" s="259" t="str">
        <f>IF('Submission Template'!$BC$34=1,IF($BK89&gt;1,IF(AND('Submission Template'!T83&lt;&gt;"no",'Submission Template'!BV83&lt;&gt;""), IF(AND('Submission Template'!$P$15="yes",$V89&gt;1), STDEV(CO$41:CO89),STDEV(CO$40:CO89)),""),""),"")</f>
        <v/>
      </c>
      <c r="Z89" s="259" t="str">
        <f>IF('Submission Template'!$BC$34=1,IF('Submission Template'!BV83&lt;&gt;"",AA88,""),"")</f>
        <v/>
      </c>
      <c r="AA89" s="259" t="str">
        <f>IF(AND('Submission Template'!$BC$34=1,'Submission Template'!$C83&lt;&gt;""),IF(OR($BK89=1,$BK89=0),0,IF('Submission Template'!$C83="initial",$AA88,IF('Submission Template'!T83="yes",MAX(($Z89+'Submission Template'!BV83-('Submission Template'!P$26+0.25*$Y89)),0),$AA88))),"")</f>
        <v/>
      </c>
      <c r="AB89" s="259" t="str">
        <f t="shared" si="6"/>
        <v/>
      </c>
      <c r="AC89" s="255" t="str">
        <f t="shared" si="7"/>
        <v/>
      </c>
      <c r="AD89" s="255" t="str">
        <f t="shared" si="8"/>
        <v/>
      </c>
      <c r="AE89" s="256" t="str">
        <f>IF(AA89&lt;&gt;"",IF($CI89=1,IF(AND(AD89&lt;&gt;1,AC89=1,X89&lt;='Submission Template'!P$26),1,0),AE88),"")</f>
        <v/>
      </c>
      <c r="AF89" s="257" t="str">
        <f>IF('Submission Template'!$BA$34=1,$CD89,"")</f>
        <v/>
      </c>
      <c r="AG89" s="258" t="str">
        <f t="shared" si="35"/>
        <v/>
      </c>
      <c r="AH89" s="260" t="str">
        <f>IF('Submission Template'!$BA$34=1,IF(AND('Submission Template'!Y83="yes",'Submission Template'!BW83&lt;&gt;""),IF(AND('Submission Template'!$P$15="yes",AF89&gt;1),ROUND(AVERAGE(CP$41:CP89),2),ROUND(AVERAGE(CP$40:CP89),2)),""),"")</f>
        <v/>
      </c>
      <c r="AI89" s="260" t="str">
        <f>IF('Submission Template'!$BA$34=1,IF($BL89&gt;1,IF(AND('Submission Template'!Y83&lt;&gt;"no",'Submission Template'!BW83&lt;&gt;""), IF(AND('Submission Template'!$P$15="yes",$AF89&gt;1), STDEV(CP$41:CP89),STDEV(CP$40:CP89)),""),""),"")</f>
        <v/>
      </c>
      <c r="AJ89" s="260" t="str">
        <f>IF('Submission Template'!$BA$34=1,IF('Submission Template'!BW83&lt;&gt;"",AK88,""),"")</f>
        <v/>
      </c>
      <c r="AK89" s="260" t="str">
        <f>IF(AND('Submission Template'!$BA$34=1,'Submission Template'!$C83&lt;&gt;""),IF(OR($BL89=1,$BL89=0),0,IF('Submission Template'!$C83="initial",$AK88,IF('Submission Template'!Y83="yes",MAX(($AJ89+'Submission Template'!BW83-('Submission Template'!U$26+0.25*$AI89)),0),$AK88))),"")</f>
        <v/>
      </c>
      <c r="AL89" s="260" t="str">
        <f t="shared" si="9"/>
        <v/>
      </c>
      <c r="AM89" s="255" t="str">
        <f t="shared" si="10"/>
        <v/>
      </c>
      <c r="AN89" s="255" t="str">
        <f t="shared" si="11"/>
        <v/>
      </c>
      <c r="AO89" s="256" t="str">
        <f>IF(AK89&lt;&gt;"",IF($CJ89=1,IF(AND(AN89&lt;&gt;1,AM89=1,AH89&lt;='Submission Template'!U$26),1,0),AO88),"")</f>
        <v/>
      </c>
      <c r="AP89" s="257" t="str">
        <f>IF('Submission Template'!$BB$34=1,$CE89,"")</f>
        <v/>
      </c>
      <c r="AQ89" s="258" t="str">
        <f t="shared" si="36"/>
        <v/>
      </c>
      <c r="AR89" s="261" t="str">
        <f>IF('Submission Template'!$BB$34=1,IF(AND('Submission Template'!AD83="yes",'Submission Template'!BX83&lt;&gt;""),ROUND(AVERAGE(CQ$40:CQ89),2),""),"")</f>
        <v/>
      </c>
      <c r="AS89" s="261" t="str">
        <f>IF('Submission Template'!$BB$34=1,IF($BM89&gt;1,IF(AND('Submission Template'!AD83&lt;&gt;"no",'Submission Template'!BX83&lt;&gt;""), IF(AND('Submission Template'!$P$15="yes",$AP89&gt;1), STDEV(CQ$41:CQ89),STDEV(CQ$40:CQ89)),""),""),"")</f>
        <v/>
      </c>
      <c r="AT89" s="261" t="str">
        <f>IF('Submission Template'!$BB$34=1,IF('Submission Template'!BX83&lt;&gt;"",AU88,""),"")</f>
        <v/>
      </c>
      <c r="AU89" s="261" t="str">
        <f>IF(AND('Submission Template'!$BB$34=1,'Submission Template'!$C83&lt;&gt;""),IF(OR($BM89=1,$BM89=0),0,IF('Submission Template'!$C83="initial",$AU88,IF('Submission Template'!AD83="yes",MAX(($AT89+'Submission Template'!BX83-('Submission Template'!Z$26+0.25*$AS89)),0),$AU88))),"")</f>
        <v/>
      </c>
      <c r="AV89" s="261" t="str">
        <f t="shared" si="12"/>
        <v/>
      </c>
      <c r="AW89" s="255" t="str">
        <f t="shared" si="13"/>
        <v/>
      </c>
      <c r="AX89" s="255" t="str">
        <f t="shared" si="14"/>
        <v/>
      </c>
      <c r="AY89" s="256" t="str">
        <f>IF(AU89&lt;&gt;"",IF($CK89=1,IF(AND(AX89&lt;&gt;1,AW89=1,AR89&lt;='Submission Template'!Z$26),1,0),AY88),"")</f>
        <v/>
      </c>
      <c r="AZ89" s="246"/>
      <c r="BA89" s="262" t="str">
        <f>IF(AND(OR('Submission Template'!BK83="yes",'Submission Template'!O83="yes"),'Submission Template'!AG83="yes"),"Test cannot be invalid AND included in CumSum",IF(OR(AND($Q89&gt;$R89,$N89&lt;&gt;""),AND($G89&gt;H89,$D89&lt;&gt;"")),"Warning:  CumSum statistic exceeds the Action Limit.",""))</f>
        <v/>
      </c>
      <c r="BB89" s="244"/>
      <c r="BC89" s="244"/>
      <c r="BD89" s="244"/>
      <c r="BE89" s="245"/>
      <c r="BF89" s="141"/>
      <c r="BG89" s="5"/>
      <c r="BH89" s="5"/>
      <c r="BI89" s="167" t="str">
        <f t="shared" si="39"/>
        <v/>
      </c>
      <c r="BJ89" s="211" t="str">
        <f t="shared" si="40"/>
        <v/>
      </c>
      <c r="BK89" s="167" t="str">
        <f t="shared" si="24"/>
        <v/>
      </c>
      <c r="BL89" s="211" t="str">
        <f t="shared" si="25"/>
        <v/>
      </c>
      <c r="BM89" s="168" t="str">
        <f t="shared" si="26"/>
        <v/>
      </c>
      <c r="BN89" s="20"/>
      <c r="BO89" s="307">
        <f>IF(AND('Submission Template'!BW83&lt;&gt;"",'Submission Template'!BX83&lt;&gt;"",'Submission Template'!V$26&lt;&gt;"",'Submission Template'!Y83&lt;&gt;"",'Submission Template'!AD83&lt;&gt;"",$BK$31="yes"),1,0)</f>
        <v>0</v>
      </c>
      <c r="BP89" s="193">
        <f>IF(AND('Submission Template'!BU83&lt;&gt;"",'Submission Template'!K$26&lt;&gt;"",'Submission Template'!O83&lt;&gt;""),1,0)</f>
        <v>0</v>
      </c>
      <c r="BQ89" s="193">
        <f>IF(AND('Submission Template'!BV83&lt;&gt;"",'Submission Template'!P$26&lt;&gt;"",'Submission Template'!T83&lt;&gt;""),1,0)</f>
        <v>0</v>
      </c>
      <c r="BR89" s="193">
        <f>IF(AND('Submission Template'!BW83&lt;&gt;"",'Submission Template'!U$26&lt;&gt;"",'Submission Template'!Y83&lt;&gt;""),1,0)</f>
        <v>0</v>
      </c>
      <c r="BS89" s="194">
        <f>IF(AND('Submission Template'!BX83&lt;&gt;"",'Submission Template'!Z$26&lt;&gt;"",'Submission Template'!AD83&lt;&gt;""),1,0)</f>
        <v>0</v>
      </c>
      <c r="BT89" s="22"/>
      <c r="BU89" s="199" t="str">
        <f t="shared" si="37"/>
        <v/>
      </c>
      <c r="BV89" s="192" t="str">
        <f t="shared" si="38"/>
        <v/>
      </c>
      <c r="BW89" s="192" t="str">
        <f t="shared" si="17"/>
        <v/>
      </c>
      <c r="BX89" s="193" t="str">
        <f t="shared" si="18"/>
        <v/>
      </c>
      <c r="BY89" s="194" t="str">
        <f t="shared" si="19"/>
        <v/>
      </c>
      <c r="BZ89" s="22"/>
      <c r="CA89" s="192" t="str">
        <f>IF(AND($BK$31="Yes",'Submission Template'!$C83&lt;&gt;""),IF(AND('Submission Template'!BW83&lt;&gt;"",'Submission Template'!BX83&lt;&gt;""),IF(AND('Submission Template'!Y83="yes",'Submission Template'!AD83="yes"),CA88+1,CA88),CA88),"")</f>
        <v/>
      </c>
      <c r="CB89" s="193" t="str">
        <f>IF('Submission Template'!$C83&lt;&gt;"",IF('Submission Template'!BU83&lt;&gt;"",IF('Submission Template'!O83="yes",CB88+1,CB88),CB88),"")</f>
        <v/>
      </c>
      <c r="CC89" s="193" t="str">
        <f>IF('Submission Template'!$C83&lt;&gt;"",IF('Submission Template'!BV83&lt;&gt;"",IF('Submission Template'!T83="yes",CC88+1,CC88),CC88),"")</f>
        <v/>
      </c>
      <c r="CD89" s="193" t="str">
        <f>IF('Submission Template'!$C83&lt;&gt;"",IF('Submission Template'!BW83&lt;&gt;"",IF('Submission Template'!Y83="yes",CD88+1,CD88),CD88),"")</f>
        <v/>
      </c>
      <c r="CE89" s="194" t="str">
        <f>IF('Submission Template'!$C83&lt;&gt;"",IF('Submission Template'!BX83&lt;&gt;"",IF('Submission Template'!AD83="yes",CE88+1,CE88),CE88),"")</f>
        <v/>
      </c>
      <c r="CF89" s="22"/>
      <c r="CG89" s="192" t="str">
        <f>IF(AND($BK$31="Yes",'Submission Template'!BW83&lt;&gt;"",'Submission Template'!BX83&lt;&gt;""),IF(AND('Submission Template'!Y83="yes",'Submission Template'!AD83="yes"),1,0),"")</f>
        <v/>
      </c>
      <c r="CH89" s="193" t="str">
        <f>IF('Submission Template'!BU83&lt;&gt;"",IF('Submission Template'!O83="yes",1,0),"")</f>
        <v/>
      </c>
      <c r="CI89" s="193" t="str">
        <f>IF('Submission Template'!BV83&lt;&gt;"",IF('Submission Template'!T83="yes",1,0),"")</f>
        <v/>
      </c>
      <c r="CJ89" s="193" t="str">
        <f>IF('Submission Template'!BW83&lt;&gt;"",IF('Submission Template'!Y83="yes",1,0),"")</f>
        <v/>
      </c>
      <c r="CK89" s="194" t="str">
        <f>IF('Submission Template'!BX83&lt;&gt;"",IF('Submission Template'!AD83="yes",1,0),"")</f>
        <v/>
      </c>
      <c r="CL89" s="22"/>
      <c r="CM89" s="192" t="str">
        <f>IF(AND($BK$31="Yes",'Submission Template'!Y83="yes",'Submission Template'!AD83="yes",'Submission Template'!BW83&lt;&gt;"",'Submission Template'!BX83&lt;&gt;""),'Submission Template'!BW83+'Submission Template'!BX83,"")</f>
        <v/>
      </c>
      <c r="CN89" s="193" t="str">
        <f>IF(AND('Submission Template'!O83="yes",'Submission Template'!BU83&lt;&gt;""),'Submission Template'!BU83,"")</f>
        <v/>
      </c>
      <c r="CO89" s="193" t="str">
        <f>IF(AND('Submission Template'!T83="yes",'Submission Template'!BV83&lt;&gt;""),'Submission Template'!BV83,"")</f>
        <v/>
      </c>
      <c r="CP89" s="193" t="str">
        <f>IF(AND('Submission Template'!Y83="yes",'Submission Template'!BW83&lt;&gt;""),'Submission Template'!BW83,"")</f>
        <v/>
      </c>
      <c r="CQ89" s="194" t="str">
        <f>IF(AND('Submission Template'!AD83="yes",'Submission Template'!BX83&lt;&gt;""),'Submission Template'!BX83,"")</f>
        <v/>
      </c>
      <c r="CR89" s="22"/>
      <c r="CS89" s="22"/>
      <c r="CT89" s="22"/>
      <c r="CU89" s="24"/>
      <c r="CV89" s="22"/>
      <c r="CW89" s="35" t="str">
        <f>IF('Submission Template'!$BA$36=1,IF(AND('Submission Template'!Y83="yes",'Submission Template'!AD83="yes",$BI89&gt;1,'Submission Template'!BW83&lt;&gt;"",'Submission Template'!BX83&lt;&gt;""),IF($D89&lt;&gt;'Submission Template'!V$29,ROUND((($BU89*$E89)/($D89-'Submission Template'!V$29))^2+1,1),31),""),"")</f>
        <v/>
      </c>
      <c r="CX89" s="35" t="str">
        <f>IF('Submission Template'!$BB$36=1,IF(AND('Submission Template'!O83="yes",$BJ89&gt;1,'Submission Template'!BU83&lt;&gt;""),IF($N89&lt;&gt;'Submission Template'!K$26,ROUND((($BV89*$O89)/($N89-'Submission Template'!K$26))^2+1,1),31),""),"")</f>
        <v/>
      </c>
      <c r="CY89" s="35" t="str">
        <f>IF('Submission Template'!$BC$34=1,IF(AND('Submission Template'!T83="yes",$BK89&gt;1,'Submission Template'!BV83&lt;&gt;""),IF($X89&lt;&gt;'Submission Template'!P$26,ROUND((($BW89*$Y89)/($X89-'Submission Template'!P$26))^2+1,1),31),""),"")</f>
        <v/>
      </c>
      <c r="CZ89" s="35" t="str">
        <f>IF('Submission Template'!$BA$34=1,IF(AND('Submission Template'!Y83="yes",$BL89&gt;1,'Submission Template'!BW83&lt;&gt;""),IF($AH89&lt;&gt;'Submission Template'!U$26,ROUND((($BX89*$AI89)/($AH89-'Submission Template'!U$26))^2+1,1),31),""),"")</f>
        <v/>
      </c>
      <c r="DA89" s="35" t="str">
        <f>IF('Submission Template'!$BB$34=1,IF(AND('Submission Template'!AD83="yes",$BM89&gt;1,'Submission Template'!BX83&lt;&gt;""),IF($AR89&lt;&gt;'Submission Template'!Z$26,ROUND((($BY89*$AS89)/($AR89-'Submission Template'!Z$26))^2+1,1),31),""),"")</f>
        <v/>
      </c>
      <c r="DB89" s="48">
        <f t="shared" si="20"/>
        <v>5</v>
      </c>
      <c r="DC89" s="5"/>
      <c r="DD89" s="5"/>
      <c r="DE89" s="5"/>
      <c r="DF89" s="175">
        <f>IF(AND('Submission Template'!C83="final",'Submission Template'!AG83="yes"),1,0)</f>
        <v>0</v>
      </c>
      <c r="DG89" s="175" t="str">
        <f>IF(AND('Submission Template'!$C83="final",'Submission Template'!$Y83="yes",'Submission Template'!$AD83="yes",'Submission Template'!$AG83&lt;&gt;"yes"),$D89,$DG88)</f>
        <v/>
      </c>
      <c r="DH89" s="175" t="str">
        <f>IF(AND('Submission Template'!$C83="final",'Submission Template'!$Y83="yes",'Submission Template'!$AD83="yes",'Submission Template'!$AG83&lt;&gt;"yes"),$C89,$DH88)</f>
        <v/>
      </c>
      <c r="DI89" s="175" t="str">
        <f>IF(AND('Submission Template'!$C83="final",'Submission Template'!$O83="yes",'Submission Template'!$AG83&lt;&gt;"yes"),$N89,$DI88)</f>
        <v/>
      </c>
      <c r="DJ89" s="175" t="str">
        <f>IF(AND('Submission Template'!$C83="final",'Submission Template'!$O83="yes",'Submission Template'!$AG83&lt;&gt;"yes"),$M89,$DJ88)</f>
        <v/>
      </c>
      <c r="DK89" s="167" t="str">
        <f>IF(AND('Submission Template'!$C83="final",'Submission Template'!$T83="yes",'Submission Template'!$AG83&lt;&gt;"yes"),$X89,$DK88)</f>
        <v/>
      </c>
      <c r="DL89" s="168" t="str">
        <f>IF(AND('Submission Template'!$C83="final",'Submission Template'!$T83="yes",'Submission Template'!$AG83&lt;&gt;"yes"),$W89,$DL88)</f>
        <v/>
      </c>
      <c r="DM89" s="167" t="str">
        <f>IF(AND('Submission Template'!$C83="final",'Submission Template'!$Y83="yes",'Submission Template'!$AG83&lt;&gt;"yes"),$AH89,$DM88)</f>
        <v/>
      </c>
      <c r="DN89" s="211" t="str">
        <f>IF(AND('Submission Template'!$C83="final",'Submission Template'!$Y83="yes",'Submission Template'!$AG83&lt;&gt;"yes"),$AG89,$DN88)</f>
        <v/>
      </c>
      <c r="DO89" s="220" t="str">
        <f>IF(AND('Submission Template'!$C83="final",'Submission Template'!$AD83="yes",'Submission Template'!$AG83&lt;&gt;"yes"),$AR89,$DO88)</f>
        <v/>
      </c>
      <c r="DP89" s="221" t="str">
        <f>IF(AND('Submission Template'!$C83="final",'Submission Template'!$AD83="yes",'Submission Template'!$AG83&lt;&gt;"yes"),$AQ89,$DP88)</f>
        <v/>
      </c>
      <c r="DZ89" s="5"/>
      <c r="EA89" s="5"/>
    </row>
    <row r="90" spans="1:131" ht="15" x14ac:dyDescent="0.25">
      <c r="A90" s="9"/>
      <c r="B90" s="251" t="str">
        <f>IF('Submission Template'!$BA$36=1,$CA90,"")</f>
        <v/>
      </c>
      <c r="C90" s="252" t="str">
        <f t="shared" si="33"/>
        <v/>
      </c>
      <c r="D90" s="253" t="str">
        <f>IF('Submission Template'!$BA$36=1,IF(AND('Submission Template'!Y84="yes",'Submission Template'!AD84="yes",'Submission Template'!BW84&lt;&gt;"",'Submission Template'!BX84&lt;&gt;""),IF(AND('Submission Template'!$P$15="yes",$B90&gt;1),ROUND(AVERAGE(CM$41:CM90),2),ROUND(AVERAGE(CM$40:CM90),2)),""),"")</f>
        <v/>
      </c>
      <c r="E90" s="264" t="str">
        <f>IF('Submission Template'!$BA$36=1,IF($BI90&gt;1,IF(AND('Submission Template'!Y84&lt;&gt;"no",'Submission Template'!AD84&lt;&gt;"no",'Submission Template'!BW84&lt;&gt;"",'Submission Template'!BX84&lt;&gt;""), IF(AND('Submission Template'!$P$15="yes",$B90&gt;1), STDEV(CM$41:CM90),STDEV(CM$40:CM90)),""),""),"")</f>
        <v/>
      </c>
      <c r="F90" s="253" t="str">
        <f>IF('Submission Template'!$BA$36=1,IF(AND('Submission Template'!BW84&lt;&gt;"",'Submission Template'!BX84&lt;&gt;""),G89,""),"")</f>
        <v/>
      </c>
      <c r="G90" s="253" t="str">
        <f>IF(AND('Submission Template'!$BA$36=1,'Submission Template'!$C84&lt;&gt;""),IF(OR($BI90=1,$BI90=0),0,IF('Submission Template'!$C84="initial",$G89,IF(AND('Submission Template'!Y84="yes",'Submission Template'!AD84="yes"),MAX(($F90+CM90-('Submission Template'!$V$26+0.25*$E90)),0),$G89))),"")</f>
        <v/>
      </c>
      <c r="H90" s="253" t="str">
        <f t="shared" si="27"/>
        <v/>
      </c>
      <c r="I90" s="255" t="str">
        <f t="shared" si="28"/>
        <v/>
      </c>
      <c r="J90" s="255" t="str">
        <f t="shared" si="29"/>
        <v/>
      </c>
      <c r="K90" s="256" t="str">
        <f>IF(G90&lt;&gt;"",IF($CG90=1,IF(AND(J90&lt;&gt;1,I90=1,D90&lt;='Submission Template'!$V$26),1,0),K89),"")</f>
        <v/>
      </c>
      <c r="L90" s="251" t="str">
        <f>IF('Submission Template'!$BB$36=1,$CB90,"")</f>
        <v/>
      </c>
      <c r="M90" s="252" t="str">
        <f t="shared" si="1"/>
        <v/>
      </c>
      <c r="N90" s="253" t="str">
        <f>IF('Submission Template'!$BB$36=1,IF(AND('Submission Template'!O84="yes",'Submission Template'!BU84&lt;&gt;""),IF(AND('Submission Template'!$P$15="yes",$L90&gt;1),ROUND(AVERAGE(CN$41:CN90),2),ROUND(AVERAGE(CN$40:CN90),2)),""),"")</f>
        <v/>
      </c>
      <c r="O90" s="253" t="str">
        <f>IF('Submission Template'!$BB$36=1,IF($BJ90&gt;1,IF(AND('Submission Template'!O84&lt;&gt;"no",'Submission Template'!BU84&lt;&gt;""),IF(AND('Submission Template'!$P$15="yes",$L90&gt;1),STDEV(CN$41:CN90),STDEV(CN$40:CN90)),""),""),"")</f>
        <v/>
      </c>
      <c r="P90" s="253" t="str">
        <f>IF('Submission Template'!$BB$36=1,IF('Submission Template'!BU84&lt;&gt;"",Q89,""),"")</f>
        <v/>
      </c>
      <c r="Q90" s="253" t="str">
        <f>IF(AND('Submission Template'!$BB$36=1,'Submission Template'!$C84&lt;&gt;""),IF(OR($BJ90=1,$BJ90=0),0,IF('Submission Template'!$C84="initial",$Q89,IF('Submission Template'!O84="yes",MAX(($P90+'Submission Template'!BU84-('Submission Template'!K$26+0.25*$O90)),0),$Q89))),"")</f>
        <v/>
      </c>
      <c r="R90" s="253" t="str">
        <f t="shared" si="30"/>
        <v/>
      </c>
      <c r="S90" s="255" t="str">
        <f t="shared" si="31"/>
        <v/>
      </c>
      <c r="T90" s="255" t="str">
        <f t="shared" si="32"/>
        <v/>
      </c>
      <c r="U90" s="256" t="str">
        <f>IF(Q90&lt;&gt;"",IF($CH90=1,IF(AND(T90&lt;&gt;1,S90=1,N90&lt;='Submission Template'!K$26),1,0),U89),"")</f>
        <v/>
      </c>
      <c r="V90" s="257" t="str">
        <f>IF('Submission Template'!$BC$34=1,$CC90,"")</f>
        <v/>
      </c>
      <c r="W90" s="258" t="str">
        <f t="shared" si="34"/>
        <v/>
      </c>
      <c r="X90" s="259" t="str">
        <f>IF('Submission Template'!$BC$34=1,IF(AND('Submission Template'!T84="yes",'Submission Template'!BV84&lt;&gt;""),IF(AND('Submission Template'!$P$15="yes",$V90&gt;1),ROUND(AVERAGE(CO$41:CO90),2),ROUND(AVERAGE(CO$40:CO90),2)),""),"")</f>
        <v/>
      </c>
      <c r="Y90" s="259" t="str">
        <f>IF('Submission Template'!$BC$34=1,IF($BK90&gt;1,IF(AND('Submission Template'!T84&lt;&gt;"no",'Submission Template'!BV84&lt;&gt;""), IF(AND('Submission Template'!$P$15="yes",$V90&gt;1), STDEV(CO$41:CO90),STDEV(CO$40:CO90)),""),""),"")</f>
        <v/>
      </c>
      <c r="Z90" s="259" t="str">
        <f>IF('Submission Template'!$BC$34=1,IF('Submission Template'!BV84&lt;&gt;"",AA89,""),"")</f>
        <v/>
      </c>
      <c r="AA90" s="259" t="str">
        <f>IF(AND('Submission Template'!$BC$34=1,'Submission Template'!$C84&lt;&gt;""),IF(OR($BK90=1,$BK90=0),0,IF('Submission Template'!$C84="initial",$AA89,IF('Submission Template'!T84="yes",MAX(($Z90+'Submission Template'!BV84-('Submission Template'!P$26+0.25*$Y90)),0),$AA89))),"")</f>
        <v/>
      </c>
      <c r="AB90" s="259" t="str">
        <f t="shared" si="6"/>
        <v/>
      </c>
      <c r="AC90" s="255" t="str">
        <f t="shared" si="7"/>
        <v/>
      </c>
      <c r="AD90" s="255" t="str">
        <f t="shared" si="8"/>
        <v/>
      </c>
      <c r="AE90" s="256" t="str">
        <f>IF(AA90&lt;&gt;"",IF($CI90=1,IF(AND(AD90&lt;&gt;1,AC90=1,X90&lt;='Submission Template'!P$26),1,0),AE89),"")</f>
        <v/>
      </c>
      <c r="AF90" s="257" t="str">
        <f>IF('Submission Template'!$BA$34=1,$CD90,"")</f>
        <v/>
      </c>
      <c r="AG90" s="258" t="str">
        <f t="shared" si="35"/>
        <v/>
      </c>
      <c r="AH90" s="260" t="str">
        <f>IF('Submission Template'!$BA$34=1,IF(AND('Submission Template'!Y84="yes",'Submission Template'!BW84&lt;&gt;""),IF(AND('Submission Template'!$P$15="yes",AF90&gt;1),ROUND(AVERAGE(CP$41:CP90),2),ROUND(AVERAGE(CP$40:CP90),2)),""),"")</f>
        <v/>
      </c>
      <c r="AI90" s="260" t="str">
        <f>IF('Submission Template'!$BA$34=1,IF($BL90&gt;1,IF(AND('Submission Template'!Y84&lt;&gt;"no",'Submission Template'!BW84&lt;&gt;""), IF(AND('Submission Template'!$P$15="yes",$AF90&gt;1), STDEV(CP$41:CP90),STDEV(CP$40:CP90)),""),""),"")</f>
        <v/>
      </c>
      <c r="AJ90" s="260" t="str">
        <f>IF('Submission Template'!$BA$34=1,IF('Submission Template'!BW84&lt;&gt;"",AK89,""),"")</f>
        <v/>
      </c>
      <c r="AK90" s="260" t="str">
        <f>IF(AND('Submission Template'!$BA$34=1,'Submission Template'!$C84&lt;&gt;""),IF(OR($BL90=1,$BL90=0),0,IF('Submission Template'!$C84="initial",$AK89,IF('Submission Template'!Y84="yes",MAX(($AJ90+'Submission Template'!BW84-('Submission Template'!U$26+0.25*$AI90)),0),$AK89))),"")</f>
        <v/>
      </c>
      <c r="AL90" s="260" t="str">
        <f t="shared" si="9"/>
        <v/>
      </c>
      <c r="AM90" s="255" t="str">
        <f t="shared" si="10"/>
        <v/>
      </c>
      <c r="AN90" s="255" t="str">
        <f t="shared" si="11"/>
        <v/>
      </c>
      <c r="AO90" s="256" t="str">
        <f>IF(AK90&lt;&gt;"",IF($CJ90=1,IF(AND(AN90&lt;&gt;1,AM90=1,AH90&lt;='Submission Template'!U$26),1,0),AO89),"")</f>
        <v/>
      </c>
      <c r="AP90" s="257" t="str">
        <f>IF('Submission Template'!$BB$34=1,$CE90,"")</f>
        <v/>
      </c>
      <c r="AQ90" s="258" t="str">
        <f t="shared" si="36"/>
        <v/>
      </c>
      <c r="AR90" s="261" t="str">
        <f>IF('Submission Template'!$BB$34=1,IF(AND('Submission Template'!AD84="yes",'Submission Template'!BX84&lt;&gt;""),ROUND(AVERAGE(CQ$40:CQ90),2),""),"")</f>
        <v/>
      </c>
      <c r="AS90" s="261" t="str">
        <f>IF('Submission Template'!$BB$34=1,IF($BM90&gt;1,IF(AND('Submission Template'!AD84&lt;&gt;"no",'Submission Template'!BX84&lt;&gt;""), IF(AND('Submission Template'!$P$15="yes",$AP90&gt;1), STDEV(CQ$41:CQ90),STDEV(CQ$40:CQ90)),""),""),"")</f>
        <v/>
      </c>
      <c r="AT90" s="261" t="str">
        <f>IF('Submission Template'!$BB$34=1,IF('Submission Template'!BX84&lt;&gt;"",AU89,""),"")</f>
        <v/>
      </c>
      <c r="AU90" s="261" t="str">
        <f>IF(AND('Submission Template'!$BB$34=1,'Submission Template'!$C84&lt;&gt;""),IF(OR($BM90=1,$BM90=0),0,IF('Submission Template'!$C84="initial",$AU89,IF('Submission Template'!AD84="yes",MAX(($AT90+'Submission Template'!BX84-('Submission Template'!Z$26+0.25*$AS90)),0),$AU89))),"")</f>
        <v/>
      </c>
      <c r="AV90" s="261" t="str">
        <f t="shared" si="12"/>
        <v/>
      </c>
      <c r="AW90" s="255" t="str">
        <f t="shared" si="13"/>
        <v/>
      </c>
      <c r="AX90" s="255" t="str">
        <f t="shared" si="14"/>
        <v/>
      </c>
      <c r="AY90" s="256" t="str">
        <f>IF(AU90&lt;&gt;"",IF($CK90=1,IF(AND(AX90&lt;&gt;1,AW90=1,AR90&lt;='Submission Template'!Z$26),1,0),AY89),"")</f>
        <v/>
      </c>
      <c r="AZ90" s="246"/>
      <c r="BA90" s="262" t="str">
        <f>IF(AND(OR('Submission Template'!BK84="yes",'Submission Template'!O84="yes"),'Submission Template'!AG84="yes"),"Test cannot be invalid AND included in CumSum",IF(OR(AND($Q90&gt;$R90,$N90&lt;&gt;""),AND($G90&gt;H90,$D90&lt;&gt;"")),"Warning:  CumSum statistic exceeds the Action Limit.",""))</f>
        <v/>
      </c>
      <c r="BB90" s="244"/>
      <c r="BC90" s="244"/>
      <c r="BD90" s="244"/>
      <c r="BE90" s="245"/>
      <c r="BF90" s="141"/>
      <c r="BG90" s="5"/>
      <c r="BH90" s="5"/>
      <c r="BI90" s="167" t="str">
        <f t="shared" si="39"/>
        <v/>
      </c>
      <c r="BJ90" s="211" t="str">
        <f t="shared" si="40"/>
        <v/>
      </c>
      <c r="BK90" s="167" t="str">
        <f t="shared" si="24"/>
        <v/>
      </c>
      <c r="BL90" s="211" t="str">
        <f t="shared" si="25"/>
        <v/>
      </c>
      <c r="BM90" s="168" t="str">
        <f t="shared" si="26"/>
        <v/>
      </c>
      <c r="BN90" s="20"/>
      <c r="BO90" s="307">
        <f>IF(AND('Submission Template'!BW84&lt;&gt;"",'Submission Template'!BX84&lt;&gt;"",'Submission Template'!V$26&lt;&gt;"",'Submission Template'!Y84&lt;&gt;"",'Submission Template'!AD84&lt;&gt;"",$BK$31="yes"),1,0)</f>
        <v>0</v>
      </c>
      <c r="BP90" s="193">
        <f>IF(AND('Submission Template'!BU84&lt;&gt;"",'Submission Template'!K$26&lt;&gt;"",'Submission Template'!O84&lt;&gt;""),1,0)</f>
        <v>0</v>
      </c>
      <c r="BQ90" s="193">
        <f>IF(AND('Submission Template'!BV84&lt;&gt;"",'Submission Template'!P$26&lt;&gt;"",'Submission Template'!T84&lt;&gt;""),1,0)</f>
        <v>0</v>
      </c>
      <c r="BR90" s="193">
        <f>IF(AND('Submission Template'!BW84&lt;&gt;"",'Submission Template'!U$26&lt;&gt;"",'Submission Template'!Y84&lt;&gt;""),1,0)</f>
        <v>0</v>
      </c>
      <c r="BS90" s="194">
        <f>IF(AND('Submission Template'!BX84&lt;&gt;"",'Submission Template'!Z$26&lt;&gt;"",'Submission Template'!AD84&lt;&gt;""),1,0)</f>
        <v>0</v>
      </c>
      <c r="BT90" s="22"/>
      <c r="BU90" s="199" t="str">
        <f t="shared" si="37"/>
        <v/>
      </c>
      <c r="BV90" s="192" t="str">
        <f t="shared" si="38"/>
        <v/>
      </c>
      <c r="BW90" s="192" t="str">
        <f t="shared" si="17"/>
        <v/>
      </c>
      <c r="BX90" s="193" t="str">
        <f t="shared" si="18"/>
        <v/>
      </c>
      <c r="BY90" s="194" t="str">
        <f t="shared" si="19"/>
        <v/>
      </c>
      <c r="BZ90" s="22"/>
      <c r="CA90" s="192" t="str">
        <f>IF(AND($BK$31="Yes",'Submission Template'!$C84&lt;&gt;""),IF(AND('Submission Template'!BW84&lt;&gt;"",'Submission Template'!BX84&lt;&gt;""),IF(AND('Submission Template'!Y84="yes",'Submission Template'!AD84="yes"),CA89+1,CA89),CA89),"")</f>
        <v/>
      </c>
      <c r="CB90" s="193" t="str">
        <f>IF('Submission Template'!$C84&lt;&gt;"",IF('Submission Template'!BU84&lt;&gt;"",IF('Submission Template'!O84="yes",CB89+1,CB89),CB89),"")</f>
        <v/>
      </c>
      <c r="CC90" s="193" t="str">
        <f>IF('Submission Template'!$C84&lt;&gt;"",IF('Submission Template'!BV84&lt;&gt;"",IF('Submission Template'!T84="yes",CC89+1,CC89),CC89),"")</f>
        <v/>
      </c>
      <c r="CD90" s="193" t="str">
        <f>IF('Submission Template'!$C84&lt;&gt;"",IF('Submission Template'!BW84&lt;&gt;"",IF('Submission Template'!Y84="yes",CD89+1,CD89),CD89),"")</f>
        <v/>
      </c>
      <c r="CE90" s="194" t="str">
        <f>IF('Submission Template'!$C84&lt;&gt;"",IF('Submission Template'!BX84&lt;&gt;"",IF('Submission Template'!AD84="yes",CE89+1,CE89),CE89),"")</f>
        <v/>
      </c>
      <c r="CF90" s="22"/>
      <c r="CG90" s="192" t="str">
        <f>IF(AND($BK$31="Yes",'Submission Template'!BW84&lt;&gt;"",'Submission Template'!BX84&lt;&gt;""),IF(AND('Submission Template'!Y84="yes",'Submission Template'!AD84="yes"),1,0),"")</f>
        <v/>
      </c>
      <c r="CH90" s="193" t="str">
        <f>IF('Submission Template'!BU84&lt;&gt;"",IF('Submission Template'!O84="yes",1,0),"")</f>
        <v/>
      </c>
      <c r="CI90" s="193" t="str">
        <f>IF('Submission Template'!BV84&lt;&gt;"",IF('Submission Template'!T84="yes",1,0),"")</f>
        <v/>
      </c>
      <c r="CJ90" s="193" t="str">
        <f>IF('Submission Template'!BW84&lt;&gt;"",IF('Submission Template'!Y84="yes",1,0),"")</f>
        <v/>
      </c>
      <c r="CK90" s="194" t="str">
        <f>IF('Submission Template'!BX84&lt;&gt;"",IF('Submission Template'!AD84="yes",1,0),"")</f>
        <v/>
      </c>
      <c r="CL90" s="22"/>
      <c r="CM90" s="192" t="str">
        <f>IF(AND($BK$31="Yes",'Submission Template'!Y84="yes",'Submission Template'!AD84="yes",'Submission Template'!BW84&lt;&gt;"",'Submission Template'!BX84&lt;&gt;""),'Submission Template'!BW84+'Submission Template'!BX84,"")</f>
        <v/>
      </c>
      <c r="CN90" s="193" t="str">
        <f>IF(AND('Submission Template'!O84="yes",'Submission Template'!BU84&lt;&gt;""),'Submission Template'!BU84,"")</f>
        <v/>
      </c>
      <c r="CO90" s="193" t="str">
        <f>IF(AND('Submission Template'!T84="yes",'Submission Template'!BV84&lt;&gt;""),'Submission Template'!BV84,"")</f>
        <v/>
      </c>
      <c r="CP90" s="193" t="str">
        <f>IF(AND('Submission Template'!Y84="yes",'Submission Template'!BW84&lt;&gt;""),'Submission Template'!BW84,"")</f>
        <v/>
      </c>
      <c r="CQ90" s="194" t="str">
        <f>IF(AND('Submission Template'!AD84="yes",'Submission Template'!BX84&lt;&gt;""),'Submission Template'!BX84,"")</f>
        <v/>
      </c>
      <c r="CR90" s="22"/>
      <c r="CS90" s="22"/>
      <c r="CT90" s="22"/>
      <c r="CU90" s="24"/>
      <c r="CV90" s="22"/>
      <c r="CW90" s="35" t="str">
        <f>IF('Submission Template'!$BA$36=1,IF(AND('Submission Template'!Y84="yes",'Submission Template'!AD84="yes",$BI90&gt;1,'Submission Template'!BW84&lt;&gt;"",'Submission Template'!BX84&lt;&gt;""),IF($D90&lt;&gt;'Submission Template'!V$29,ROUND((($BU90*$E90)/($D90-'Submission Template'!V$29))^2+1,1),31),""),"")</f>
        <v/>
      </c>
      <c r="CX90" s="35" t="str">
        <f>IF('Submission Template'!$BB$36=1,IF(AND('Submission Template'!O84="yes",$BJ90&gt;1,'Submission Template'!BU84&lt;&gt;""),IF($N90&lt;&gt;'Submission Template'!K$26,ROUND((($BV90*$O90)/($N90-'Submission Template'!K$26))^2+1,1),31),""),"")</f>
        <v/>
      </c>
      <c r="CY90" s="35" t="str">
        <f>IF('Submission Template'!$BC$34=1,IF(AND('Submission Template'!T84="yes",$BK90&gt;1,'Submission Template'!BV84&lt;&gt;""),IF($X90&lt;&gt;'Submission Template'!P$26,ROUND((($BW90*$Y90)/($X90-'Submission Template'!P$26))^2+1,1),31),""),"")</f>
        <v/>
      </c>
      <c r="CZ90" s="35" t="str">
        <f>IF('Submission Template'!$BA$34=1,IF(AND('Submission Template'!Y84="yes",$BL90&gt;1,'Submission Template'!BW84&lt;&gt;""),IF($AH90&lt;&gt;'Submission Template'!U$26,ROUND((($BX90*$AI90)/($AH90-'Submission Template'!U$26))^2+1,1),31),""),"")</f>
        <v/>
      </c>
      <c r="DA90" s="35" t="str">
        <f>IF('Submission Template'!$BB$34=1,IF(AND('Submission Template'!AD84="yes",$BM90&gt;1,'Submission Template'!BX84&lt;&gt;""),IF($AR90&lt;&gt;'Submission Template'!Z$26,ROUND((($BY90*$AS90)/($AR90-'Submission Template'!Z$26))^2+1,1),31),""),"")</f>
        <v/>
      </c>
      <c r="DB90" s="48">
        <f t="shared" si="20"/>
        <v>5</v>
      </c>
      <c r="DC90" s="5"/>
      <c r="DD90" s="5"/>
      <c r="DE90" s="5"/>
      <c r="DF90" s="175">
        <f>IF(AND('Submission Template'!C84="final",'Submission Template'!AG84="yes"),1,0)</f>
        <v>0</v>
      </c>
      <c r="DG90" s="175" t="str">
        <f>IF(AND('Submission Template'!$C84="final",'Submission Template'!$Y84="yes",'Submission Template'!$AD84="yes",'Submission Template'!$AG84&lt;&gt;"yes"),$D90,$DG89)</f>
        <v/>
      </c>
      <c r="DH90" s="175" t="str">
        <f>IF(AND('Submission Template'!$C84="final",'Submission Template'!$Y84="yes",'Submission Template'!$AD84="yes",'Submission Template'!$AG84&lt;&gt;"yes"),$C90,$DH89)</f>
        <v/>
      </c>
      <c r="DI90" s="175" t="str">
        <f>IF(AND('Submission Template'!$C84="final",'Submission Template'!$O84="yes",'Submission Template'!$AG84&lt;&gt;"yes"),$N90,$DI89)</f>
        <v/>
      </c>
      <c r="DJ90" s="175" t="str">
        <f>IF(AND('Submission Template'!$C84="final",'Submission Template'!$O84="yes",'Submission Template'!$AG84&lt;&gt;"yes"),$M90,$DJ89)</f>
        <v/>
      </c>
      <c r="DK90" s="167" t="str">
        <f>IF(AND('Submission Template'!$C84="final",'Submission Template'!$T84="yes",'Submission Template'!$AG84&lt;&gt;"yes"),$X90,$DK89)</f>
        <v/>
      </c>
      <c r="DL90" s="168" t="str">
        <f>IF(AND('Submission Template'!$C84="final",'Submission Template'!$T84="yes",'Submission Template'!$AG84&lt;&gt;"yes"),$W90,$DL89)</f>
        <v/>
      </c>
      <c r="DM90" s="167" t="str">
        <f>IF(AND('Submission Template'!$C84="final",'Submission Template'!$Y84="yes",'Submission Template'!$AG84&lt;&gt;"yes"),$AH90,$DM89)</f>
        <v/>
      </c>
      <c r="DN90" s="211" t="str">
        <f>IF(AND('Submission Template'!$C84="final",'Submission Template'!$Y84="yes",'Submission Template'!$AG84&lt;&gt;"yes"),$AG90,$DN89)</f>
        <v/>
      </c>
      <c r="DO90" s="220" t="str">
        <f>IF(AND('Submission Template'!$C84="final",'Submission Template'!$AD84="yes",'Submission Template'!$AG84&lt;&gt;"yes"),$AR90,$DO89)</f>
        <v/>
      </c>
      <c r="DP90" s="221" t="str">
        <f>IF(AND('Submission Template'!$C84="final",'Submission Template'!$AD84="yes",'Submission Template'!$AG84&lt;&gt;"yes"),$AQ90,$DP89)</f>
        <v/>
      </c>
      <c r="DZ90" s="5"/>
      <c r="EA90" s="5"/>
    </row>
    <row r="91" spans="1:131" ht="15" x14ac:dyDescent="0.25">
      <c r="A91" s="9"/>
      <c r="B91" s="251" t="str">
        <f>IF('Submission Template'!$BA$36=1,$CA91,"")</f>
        <v/>
      </c>
      <c r="C91" s="252" t="str">
        <f t="shared" si="33"/>
        <v/>
      </c>
      <c r="D91" s="253" t="str">
        <f>IF('Submission Template'!$BA$36=1,IF(AND('Submission Template'!Y85="yes",'Submission Template'!AD85="yes",'Submission Template'!BW85&lt;&gt;"",'Submission Template'!BX85&lt;&gt;""),IF(AND('Submission Template'!$P$15="yes",$B91&gt;1),ROUND(AVERAGE(CM$41:CM91),2),ROUND(AVERAGE(CM$40:CM91),2)),""),"")</f>
        <v/>
      </c>
      <c r="E91" s="264" t="str">
        <f>IF('Submission Template'!$BA$36=1,IF($BI91&gt;1,IF(AND('Submission Template'!Y85&lt;&gt;"no",'Submission Template'!AD85&lt;&gt;"no",'Submission Template'!BW85&lt;&gt;"",'Submission Template'!BX85&lt;&gt;""), IF(AND('Submission Template'!$P$15="yes",$B91&gt;1), STDEV(CM$41:CM91),STDEV(CM$40:CM91)),""),""),"")</f>
        <v/>
      </c>
      <c r="F91" s="253" t="str">
        <f>IF('Submission Template'!$BA$36=1,IF(AND('Submission Template'!BW85&lt;&gt;"",'Submission Template'!BX85&lt;&gt;""),G90,""),"")</f>
        <v/>
      </c>
      <c r="G91" s="253" t="str">
        <f>IF(AND('Submission Template'!$BA$36=1,'Submission Template'!$C85&lt;&gt;""),IF(OR($BI91=1,$BI91=0),0,IF('Submission Template'!$C85="initial",$G90,IF(AND('Submission Template'!Y85="yes",'Submission Template'!AD85="yes"),MAX(($F91+CM91-('Submission Template'!$V$26+0.25*$E91)),0),$G90))),"")</f>
        <v/>
      </c>
      <c r="H91" s="253" t="str">
        <f t="shared" si="27"/>
        <v/>
      </c>
      <c r="I91" s="255" t="str">
        <f t="shared" si="28"/>
        <v/>
      </c>
      <c r="J91" s="255" t="str">
        <f t="shared" si="29"/>
        <v/>
      </c>
      <c r="K91" s="256" t="str">
        <f>IF(G91&lt;&gt;"",IF($CG91=1,IF(AND(J91&lt;&gt;1,I91=1,D91&lt;='Submission Template'!$V$26),1,0),K90),"")</f>
        <v/>
      </c>
      <c r="L91" s="251" t="str">
        <f>IF('Submission Template'!$BB$36=1,$CB91,"")</f>
        <v/>
      </c>
      <c r="M91" s="252" t="str">
        <f t="shared" si="1"/>
        <v/>
      </c>
      <c r="N91" s="253" t="str">
        <f>IF('Submission Template'!$BB$36=1,IF(AND('Submission Template'!O85="yes",'Submission Template'!BU85&lt;&gt;""),IF(AND('Submission Template'!$P$15="yes",$L91&gt;1),ROUND(AVERAGE(CN$41:CN91),2),ROUND(AVERAGE(CN$40:CN91),2)),""),"")</f>
        <v/>
      </c>
      <c r="O91" s="253" t="str">
        <f>IF('Submission Template'!$BB$36=1,IF($BJ91&gt;1,IF(AND('Submission Template'!O85&lt;&gt;"no",'Submission Template'!BU85&lt;&gt;""),IF(AND('Submission Template'!$P$15="yes",$L91&gt;1),STDEV(CN$41:CN91),STDEV(CN$40:CN91)),""),""),"")</f>
        <v/>
      </c>
      <c r="P91" s="253" t="str">
        <f>IF('Submission Template'!$BB$36=1,IF('Submission Template'!BU85&lt;&gt;"",Q90,""),"")</f>
        <v/>
      </c>
      <c r="Q91" s="253" t="str">
        <f>IF(AND('Submission Template'!$BB$36=1,'Submission Template'!$C85&lt;&gt;""),IF(OR($BJ91=1,$BJ91=0),0,IF('Submission Template'!$C85="initial",$Q90,IF('Submission Template'!O85="yes",MAX(($P91+'Submission Template'!BU85-('Submission Template'!K$26+0.25*$O91)),0),$Q90))),"")</f>
        <v/>
      </c>
      <c r="R91" s="253" t="str">
        <f t="shared" si="30"/>
        <v/>
      </c>
      <c r="S91" s="255" t="str">
        <f t="shared" si="31"/>
        <v/>
      </c>
      <c r="T91" s="255" t="str">
        <f t="shared" si="32"/>
        <v/>
      </c>
      <c r="U91" s="256" t="str">
        <f>IF(Q91&lt;&gt;"",IF($CH91=1,IF(AND(T91&lt;&gt;1,S91=1,N91&lt;='Submission Template'!K$26),1,0),U90),"")</f>
        <v/>
      </c>
      <c r="V91" s="257" t="str">
        <f>IF('Submission Template'!$BC$34=1,$CC91,"")</f>
        <v/>
      </c>
      <c r="W91" s="258" t="str">
        <f t="shared" si="34"/>
        <v/>
      </c>
      <c r="X91" s="259" t="str">
        <f>IF('Submission Template'!$BC$34=1,IF(AND('Submission Template'!T85="yes",'Submission Template'!BV85&lt;&gt;""),IF(AND('Submission Template'!$P$15="yes",$V91&gt;1),ROUND(AVERAGE(CO$41:CO91),2),ROUND(AVERAGE(CO$40:CO91),2)),""),"")</f>
        <v/>
      </c>
      <c r="Y91" s="259" t="str">
        <f>IF('Submission Template'!$BC$34=1,IF($BK91&gt;1,IF(AND('Submission Template'!T85&lt;&gt;"no",'Submission Template'!BV85&lt;&gt;""), IF(AND('Submission Template'!$P$15="yes",$V91&gt;1), STDEV(CO$41:CO91),STDEV(CO$40:CO91)),""),""),"")</f>
        <v/>
      </c>
      <c r="Z91" s="259" t="str">
        <f>IF('Submission Template'!$BC$34=1,IF('Submission Template'!BV85&lt;&gt;"",AA90,""),"")</f>
        <v/>
      </c>
      <c r="AA91" s="259" t="str">
        <f>IF(AND('Submission Template'!$BC$34=1,'Submission Template'!$C85&lt;&gt;""),IF(OR($BK91=1,$BK91=0),0,IF('Submission Template'!$C85="initial",$AA90,IF('Submission Template'!T85="yes",MAX(($Z91+'Submission Template'!BV85-('Submission Template'!P$26+0.25*$Y91)),0),$AA90))),"")</f>
        <v/>
      </c>
      <c r="AB91" s="259" t="str">
        <f t="shared" si="6"/>
        <v/>
      </c>
      <c r="AC91" s="255" t="str">
        <f t="shared" si="7"/>
        <v/>
      </c>
      <c r="AD91" s="255" t="str">
        <f t="shared" si="8"/>
        <v/>
      </c>
      <c r="AE91" s="256" t="str">
        <f>IF(AA91&lt;&gt;"",IF($CI91=1,IF(AND(AD91&lt;&gt;1,AC91=1,X91&lt;='Submission Template'!P$26),1,0),AE90),"")</f>
        <v/>
      </c>
      <c r="AF91" s="257" t="str">
        <f>IF('Submission Template'!$BA$34=1,$CD91,"")</f>
        <v/>
      </c>
      <c r="AG91" s="258" t="str">
        <f t="shared" si="35"/>
        <v/>
      </c>
      <c r="AH91" s="260" t="str">
        <f>IF('Submission Template'!$BA$34=1,IF(AND('Submission Template'!Y85="yes",'Submission Template'!BW85&lt;&gt;""),IF(AND('Submission Template'!$P$15="yes",AF91&gt;1),ROUND(AVERAGE(CP$41:CP91),2),ROUND(AVERAGE(CP$40:CP91),2)),""),"")</f>
        <v/>
      </c>
      <c r="AI91" s="260" t="str">
        <f>IF('Submission Template'!$BA$34=1,IF($BL91&gt;1,IF(AND('Submission Template'!Y85&lt;&gt;"no",'Submission Template'!BW85&lt;&gt;""), IF(AND('Submission Template'!$P$15="yes",$AF91&gt;1), STDEV(CP$41:CP91),STDEV(CP$40:CP91)),""),""),"")</f>
        <v/>
      </c>
      <c r="AJ91" s="260" t="str">
        <f>IF('Submission Template'!$BA$34=1,IF('Submission Template'!BW85&lt;&gt;"",AK90,""),"")</f>
        <v/>
      </c>
      <c r="AK91" s="260" t="str">
        <f>IF(AND('Submission Template'!$BA$34=1,'Submission Template'!$C85&lt;&gt;""),IF(OR($BL91=1,$BL91=0),0,IF('Submission Template'!$C85="initial",$AK90,IF('Submission Template'!Y85="yes",MAX(($AJ91+'Submission Template'!BW85-('Submission Template'!U$26+0.25*$AI91)),0),$AK90))),"")</f>
        <v/>
      </c>
      <c r="AL91" s="260" t="str">
        <f t="shared" si="9"/>
        <v/>
      </c>
      <c r="AM91" s="255" t="str">
        <f t="shared" si="10"/>
        <v/>
      </c>
      <c r="AN91" s="255" t="str">
        <f t="shared" si="11"/>
        <v/>
      </c>
      <c r="AO91" s="256" t="str">
        <f>IF(AK91&lt;&gt;"",IF($CJ91=1,IF(AND(AN91&lt;&gt;1,AM91=1,AH91&lt;='Submission Template'!U$26),1,0),AO90),"")</f>
        <v/>
      </c>
      <c r="AP91" s="257" t="str">
        <f>IF('Submission Template'!$BB$34=1,$CE91,"")</f>
        <v/>
      </c>
      <c r="AQ91" s="258" t="str">
        <f t="shared" si="36"/>
        <v/>
      </c>
      <c r="AR91" s="261" t="str">
        <f>IF('Submission Template'!$BB$34=1,IF(AND('Submission Template'!AD85="yes",'Submission Template'!BX85&lt;&gt;""),ROUND(AVERAGE(CQ$40:CQ91),2),""),"")</f>
        <v/>
      </c>
      <c r="AS91" s="261" t="str">
        <f>IF('Submission Template'!$BB$34=1,IF($BM91&gt;1,IF(AND('Submission Template'!AD85&lt;&gt;"no",'Submission Template'!BX85&lt;&gt;""), IF(AND('Submission Template'!$P$15="yes",$AP91&gt;1), STDEV(CQ$41:CQ91),STDEV(CQ$40:CQ91)),""),""),"")</f>
        <v/>
      </c>
      <c r="AT91" s="261" t="str">
        <f>IF('Submission Template'!$BB$34=1,IF('Submission Template'!BX85&lt;&gt;"",AU90,""),"")</f>
        <v/>
      </c>
      <c r="AU91" s="261" t="str">
        <f>IF(AND('Submission Template'!$BB$34=1,'Submission Template'!$C85&lt;&gt;""),IF(OR($BM91=1,$BM91=0),0,IF('Submission Template'!$C85="initial",$AU90,IF('Submission Template'!AD85="yes",MAX(($AT91+'Submission Template'!BX85-('Submission Template'!Z$26+0.25*$AS91)),0),$AU90))),"")</f>
        <v/>
      </c>
      <c r="AV91" s="261" t="str">
        <f t="shared" si="12"/>
        <v/>
      </c>
      <c r="AW91" s="255" t="str">
        <f t="shared" si="13"/>
        <v/>
      </c>
      <c r="AX91" s="255" t="str">
        <f t="shared" si="14"/>
        <v/>
      </c>
      <c r="AY91" s="256" t="str">
        <f>IF(AU91&lt;&gt;"",IF($CK91=1,IF(AND(AX91&lt;&gt;1,AW91=1,AR91&lt;='Submission Template'!Z$26),1,0),AY90),"")</f>
        <v/>
      </c>
      <c r="AZ91" s="246"/>
      <c r="BA91" s="262" t="str">
        <f>IF(AND(OR('Submission Template'!BK85="yes",'Submission Template'!O85="yes"),'Submission Template'!AG85="yes"),"Test cannot be invalid AND included in CumSum",IF(OR(AND($Q91&gt;$R91,$N91&lt;&gt;""),AND($G91&gt;H91,$D91&lt;&gt;"")),"Warning:  CumSum statistic exceeds the Action Limit.",""))</f>
        <v/>
      </c>
      <c r="BB91" s="244"/>
      <c r="BC91" s="244"/>
      <c r="BD91" s="244"/>
      <c r="BE91" s="245"/>
      <c r="BF91" s="141"/>
      <c r="BG91" s="5"/>
      <c r="BH91" s="5"/>
      <c r="BI91" s="167" t="str">
        <f t="shared" si="39"/>
        <v/>
      </c>
      <c r="BJ91" s="211" t="str">
        <f t="shared" si="40"/>
        <v/>
      </c>
      <c r="BK91" s="167" t="str">
        <f t="shared" si="24"/>
        <v/>
      </c>
      <c r="BL91" s="211" t="str">
        <f t="shared" si="25"/>
        <v/>
      </c>
      <c r="BM91" s="168" t="str">
        <f t="shared" si="26"/>
        <v/>
      </c>
      <c r="BN91" s="20"/>
      <c r="BO91" s="307">
        <f>IF(AND('Submission Template'!BW85&lt;&gt;"",'Submission Template'!BX85&lt;&gt;"",'Submission Template'!V$26&lt;&gt;"",'Submission Template'!Y85&lt;&gt;"",'Submission Template'!AD85&lt;&gt;"",$BK$31="yes"),1,0)</f>
        <v>0</v>
      </c>
      <c r="BP91" s="193">
        <f>IF(AND('Submission Template'!BU85&lt;&gt;"",'Submission Template'!K$26&lt;&gt;"",'Submission Template'!O85&lt;&gt;""),1,0)</f>
        <v>0</v>
      </c>
      <c r="BQ91" s="193">
        <f>IF(AND('Submission Template'!BV85&lt;&gt;"",'Submission Template'!P$26&lt;&gt;"",'Submission Template'!T85&lt;&gt;""),1,0)</f>
        <v>0</v>
      </c>
      <c r="BR91" s="193">
        <f>IF(AND('Submission Template'!BW85&lt;&gt;"",'Submission Template'!U$26&lt;&gt;"",'Submission Template'!Y85&lt;&gt;""),1,0)</f>
        <v>0</v>
      </c>
      <c r="BS91" s="194">
        <f>IF(AND('Submission Template'!BX85&lt;&gt;"",'Submission Template'!Z$26&lt;&gt;"",'Submission Template'!AD85&lt;&gt;""),1,0)</f>
        <v>0</v>
      </c>
      <c r="BT91" s="22"/>
      <c r="BU91" s="199" t="str">
        <f t="shared" si="37"/>
        <v/>
      </c>
      <c r="BV91" s="192" t="str">
        <f t="shared" si="38"/>
        <v/>
      </c>
      <c r="BW91" s="192" t="str">
        <f t="shared" si="17"/>
        <v/>
      </c>
      <c r="BX91" s="193" t="str">
        <f t="shared" si="18"/>
        <v/>
      </c>
      <c r="BY91" s="194" t="str">
        <f t="shared" si="19"/>
        <v/>
      </c>
      <c r="BZ91" s="22"/>
      <c r="CA91" s="192" t="str">
        <f>IF(AND($BK$31="Yes",'Submission Template'!$C85&lt;&gt;""),IF(AND('Submission Template'!BW85&lt;&gt;"",'Submission Template'!BX85&lt;&gt;""),IF(AND('Submission Template'!Y85="yes",'Submission Template'!AD85="yes"),CA90+1,CA90),CA90),"")</f>
        <v/>
      </c>
      <c r="CB91" s="193" t="str">
        <f>IF('Submission Template'!$C85&lt;&gt;"",IF('Submission Template'!BU85&lt;&gt;"",IF('Submission Template'!O85="yes",CB90+1,CB90),CB90),"")</f>
        <v/>
      </c>
      <c r="CC91" s="193" t="str">
        <f>IF('Submission Template'!$C85&lt;&gt;"",IF('Submission Template'!BV85&lt;&gt;"",IF('Submission Template'!T85="yes",CC90+1,CC90),CC90),"")</f>
        <v/>
      </c>
      <c r="CD91" s="193" t="str">
        <f>IF('Submission Template'!$C85&lt;&gt;"",IF('Submission Template'!BW85&lt;&gt;"",IF('Submission Template'!Y85="yes",CD90+1,CD90),CD90),"")</f>
        <v/>
      </c>
      <c r="CE91" s="194" t="str">
        <f>IF('Submission Template'!$C85&lt;&gt;"",IF('Submission Template'!BX85&lt;&gt;"",IF('Submission Template'!AD85="yes",CE90+1,CE90),CE90),"")</f>
        <v/>
      </c>
      <c r="CF91" s="22"/>
      <c r="CG91" s="192" t="str">
        <f>IF(AND($BK$31="Yes",'Submission Template'!BW85&lt;&gt;"",'Submission Template'!BX85&lt;&gt;""),IF(AND('Submission Template'!Y85="yes",'Submission Template'!AD85="yes"),1,0),"")</f>
        <v/>
      </c>
      <c r="CH91" s="193" t="str">
        <f>IF('Submission Template'!BU85&lt;&gt;"",IF('Submission Template'!O85="yes",1,0),"")</f>
        <v/>
      </c>
      <c r="CI91" s="193" t="str">
        <f>IF('Submission Template'!BV85&lt;&gt;"",IF('Submission Template'!T85="yes",1,0),"")</f>
        <v/>
      </c>
      <c r="CJ91" s="193" t="str">
        <f>IF('Submission Template'!BW85&lt;&gt;"",IF('Submission Template'!Y85="yes",1,0),"")</f>
        <v/>
      </c>
      <c r="CK91" s="194" t="str">
        <f>IF('Submission Template'!BX85&lt;&gt;"",IF('Submission Template'!AD85="yes",1,0),"")</f>
        <v/>
      </c>
      <c r="CL91" s="22"/>
      <c r="CM91" s="192" t="str">
        <f>IF(AND($BK$31="Yes",'Submission Template'!Y85="yes",'Submission Template'!AD85="yes",'Submission Template'!BW85&lt;&gt;"",'Submission Template'!BX85&lt;&gt;""),'Submission Template'!BW85+'Submission Template'!BX85,"")</f>
        <v/>
      </c>
      <c r="CN91" s="193" t="str">
        <f>IF(AND('Submission Template'!O85="yes",'Submission Template'!BU85&lt;&gt;""),'Submission Template'!BU85,"")</f>
        <v/>
      </c>
      <c r="CO91" s="193" t="str">
        <f>IF(AND('Submission Template'!T85="yes",'Submission Template'!BV85&lt;&gt;""),'Submission Template'!BV85,"")</f>
        <v/>
      </c>
      <c r="CP91" s="193" t="str">
        <f>IF(AND('Submission Template'!Y85="yes",'Submission Template'!BW85&lt;&gt;""),'Submission Template'!BW85,"")</f>
        <v/>
      </c>
      <c r="CQ91" s="194" t="str">
        <f>IF(AND('Submission Template'!AD85="yes",'Submission Template'!BX85&lt;&gt;""),'Submission Template'!BX85,"")</f>
        <v/>
      </c>
      <c r="CR91" s="22"/>
      <c r="CS91" s="22"/>
      <c r="CT91" s="22"/>
      <c r="CU91" s="24"/>
      <c r="CV91" s="22"/>
      <c r="CW91" s="35" t="str">
        <f>IF('Submission Template'!$BA$36=1,IF(AND('Submission Template'!Y85="yes",'Submission Template'!AD85="yes",$BI91&gt;1,'Submission Template'!BW85&lt;&gt;"",'Submission Template'!BX85&lt;&gt;""),IF($D91&lt;&gt;'Submission Template'!V$29,ROUND((($BU91*$E91)/($D91-'Submission Template'!V$29))^2+1,1),31),""),"")</f>
        <v/>
      </c>
      <c r="CX91" s="35" t="str">
        <f>IF('Submission Template'!$BB$36=1,IF(AND('Submission Template'!O85="yes",$BJ91&gt;1,'Submission Template'!BU85&lt;&gt;""),IF($N91&lt;&gt;'Submission Template'!K$26,ROUND((($BV91*$O91)/($N91-'Submission Template'!K$26))^2+1,1),31),""),"")</f>
        <v/>
      </c>
      <c r="CY91" s="35" t="str">
        <f>IF('Submission Template'!$BC$34=1,IF(AND('Submission Template'!T85="yes",$BK91&gt;1,'Submission Template'!BV85&lt;&gt;""),IF($X91&lt;&gt;'Submission Template'!P$26,ROUND((($BW91*$Y91)/($X91-'Submission Template'!P$26))^2+1,1),31),""),"")</f>
        <v/>
      </c>
      <c r="CZ91" s="35" t="str">
        <f>IF('Submission Template'!$BA$34=1,IF(AND('Submission Template'!Y85="yes",$BL91&gt;1,'Submission Template'!BW85&lt;&gt;""),IF($AH91&lt;&gt;'Submission Template'!U$26,ROUND((($BX91*$AI91)/($AH91-'Submission Template'!U$26))^2+1,1),31),""),"")</f>
        <v/>
      </c>
      <c r="DA91" s="35" t="str">
        <f>IF('Submission Template'!$BB$34=1,IF(AND('Submission Template'!AD85="yes",$BM91&gt;1,'Submission Template'!BX85&lt;&gt;""),IF($AR91&lt;&gt;'Submission Template'!Z$26,ROUND((($BY91*$AS91)/($AR91-'Submission Template'!Z$26))^2+1,1),31),""),"")</f>
        <v/>
      </c>
      <c r="DB91" s="48">
        <f t="shared" si="20"/>
        <v>5</v>
      </c>
      <c r="DC91" s="5"/>
      <c r="DD91" s="5"/>
      <c r="DE91" s="5"/>
      <c r="DF91" s="175">
        <f>IF(AND('Submission Template'!C85="final",'Submission Template'!AG85="yes"),1,0)</f>
        <v>0</v>
      </c>
      <c r="DG91" s="175" t="str">
        <f>IF(AND('Submission Template'!$C85="final",'Submission Template'!$Y85="yes",'Submission Template'!$AD85="yes",'Submission Template'!$AG85&lt;&gt;"yes"),$D91,$DG90)</f>
        <v/>
      </c>
      <c r="DH91" s="175" t="str">
        <f>IF(AND('Submission Template'!$C85="final",'Submission Template'!$Y85="yes",'Submission Template'!$AD85="yes",'Submission Template'!$AG85&lt;&gt;"yes"),$C91,$DH90)</f>
        <v/>
      </c>
      <c r="DI91" s="175" t="str">
        <f>IF(AND('Submission Template'!$C85="final",'Submission Template'!$O85="yes",'Submission Template'!$AG85&lt;&gt;"yes"),$N91,$DI90)</f>
        <v/>
      </c>
      <c r="DJ91" s="175" t="str">
        <f>IF(AND('Submission Template'!$C85="final",'Submission Template'!$O85="yes",'Submission Template'!$AG85&lt;&gt;"yes"),$M91,$DJ90)</f>
        <v/>
      </c>
      <c r="DK91" s="167" t="str">
        <f>IF(AND('Submission Template'!$C85="final",'Submission Template'!$T85="yes",'Submission Template'!$AG85&lt;&gt;"yes"),$X91,$DK90)</f>
        <v/>
      </c>
      <c r="DL91" s="168" t="str">
        <f>IF(AND('Submission Template'!$C85="final",'Submission Template'!$T85="yes",'Submission Template'!$AG85&lt;&gt;"yes"),$W91,$DL90)</f>
        <v/>
      </c>
      <c r="DM91" s="167" t="str">
        <f>IF(AND('Submission Template'!$C85="final",'Submission Template'!$Y85="yes",'Submission Template'!$AG85&lt;&gt;"yes"),$AH91,$DM90)</f>
        <v/>
      </c>
      <c r="DN91" s="211" t="str">
        <f>IF(AND('Submission Template'!$C85="final",'Submission Template'!$Y85="yes",'Submission Template'!$AG85&lt;&gt;"yes"),$AG91,$DN90)</f>
        <v/>
      </c>
      <c r="DO91" s="220" t="str">
        <f>IF(AND('Submission Template'!$C85="final",'Submission Template'!$AD85="yes",'Submission Template'!$AG85&lt;&gt;"yes"),$AR91,$DO90)</f>
        <v/>
      </c>
      <c r="DP91" s="221" t="str">
        <f>IF(AND('Submission Template'!$C85="final",'Submission Template'!$AD85="yes",'Submission Template'!$AG85&lt;&gt;"yes"),$AQ91,$DP90)</f>
        <v/>
      </c>
      <c r="DZ91" s="5"/>
      <c r="EA91" s="5"/>
    </row>
    <row r="92" spans="1:131" ht="15" x14ac:dyDescent="0.25">
      <c r="A92" s="9"/>
      <c r="B92" s="251" t="str">
        <f>IF('Submission Template'!$BA$36=1,$CA92,"")</f>
        <v/>
      </c>
      <c r="C92" s="252" t="str">
        <f t="shared" si="33"/>
        <v/>
      </c>
      <c r="D92" s="253" t="str">
        <f>IF('Submission Template'!$BA$36=1,IF(AND('Submission Template'!Y86="yes",'Submission Template'!AD86="yes",'Submission Template'!BW86&lt;&gt;"",'Submission Template'!BX86&lt;&gt;""),IF(AND('Submission Template'!$P$15="yes",$B92&gt;1),ROUND(AVERAGE(CM$41:CM92),2),ROUND(AVERAGE(CM$40:CM92),2)),""),"")</f>
        <v/>
      </c>
      <c r="E92" s="264" t="str">
        <f>IF('Submission Template'!$BA$36=1,IF($BI92&gt;1,IF(AND('Submission Template'!Y86&lt;&gt;"no",'Submission Template'!AD86&lt;&gt;"no",'Submission Template'!BW86&lt;&gt;"",'Submission Template'!BX86&lt;&gt;""), IF(AND('Submission Template'!$P$15="yes",$B92&gt;1), STDEV(CM$41:CM92),STDEV(CM$40:CM92)),""),""),"")</f>
        <v/>
      </c>
      <c r="F92" s="253" t="str">
        <f>IF('Submission Template'!$BA$36=1,IF(AND('Submission Template'!BW86&lt;&gt;"",'Submission Template'!BX86&lt;&gt;""),G91,""),"")</f>
        <v/>
      </c>
      <c r="G92" s="253" t="str">
        <f>IF(AND('Submission Template'!$BA$36=1,'Submission Template'!$C86&lt;&gt;""),IF(OR($BI92=1,$BI92=0),0,IF('Submission Template'!$C86="initial",$G91,IF(AND('Submission Template'!Y86="yes",'Submission Template'!AD86="yes"),MAX(($F92+CM92-('Submission Template'!$V$26+0.25*$E92)),0),$G91))),"")</f>
        <v/>
      </c>
      <c r="H92" s="253" t="str">
        <f t="shared" si="27"/>
        <v/>
      </c>
      <c r="I92" s="255" t="str">
        <f t="shared" si="28"/>
        <v/>
      </c>
      <c r="J92" s="255" t="str">
        <f t="shared" si="29"/>
        <v/>
      </c>
      <c r="K92" s="256" t="str">
        <f>IF(G92&lt;&gt;"",IF($CG92=1,IF(AND(J92&lt;&gt;1,I92=1,D92&lt;='Submission Template'!$V$26),1,0),K91),"")</f>
        <v/>
      </c>
      <c r="L92" s="251" t="str">
        <f>IF('Submission Template'!$BB$36=1,$CB92,"")</f>
        <v/>
      </c>
      <c r="M92" s="252" t="str">
        <f t="shared" si="1"/>
        <v/>
      </c>
      <c r="N92" s="253" t="str">
        <f>IF('Submission Template'!$BB$36=1,IF(AND('Submission Template'!O86="yes",'Submission Template'!BU86&lt;&gt;""),IF(AND('Submission Template'!$P$15="yes",$L92&gt;1),ROUND(AVERAGE(CN$41:CN92),2),ROUND(AVERAGE(CN$40:CN92),2)),""),"")</f>
        <v/>
      </c>
      <c r="O92" s="253" t="str">
        <f>IF('Submission Template'!$BB$36=1,IF($BJ92&gt;1,IF(AND('Submission Template'!O86&lt;&gt;"no",'Submission Template'!BU86&lt;&gt;""),IF(AND('Submission Template'!$P$15="yes",$L92&gt;1),STDEV(CN$41:CN92),STDEV(CN$40:CN92)),""),""),"")</f>
        <v/>
      </c>
      <c r="P92" s="253" t="str">
        <f>IF('Submission Template'!$BB$36=1,IF('Submission Template'!BU86&lt;&gt;"",Q91,""),"")</f>
        <v/>
      </c>
      <c r="Q92" s="253" t="str">
        <f>IF(AND('Submission Template'!$BB$36=1,'Submission Template'!$C86&lt;&gt;""),IF(OR($BJ92=1,$BJ92=0),0,IF('Submission Template'!$C86="initial",$Q91,IF('Submission Template'!O86="yes",MAX(($P92+'Submission Template'!BU86-('Submission Template'!K$26+0.25*$O92)),0),$Q91))),"")</f>
        <v/>
      </c>
      <c r="R92" s="253" t="str">
        <f t="shared" si="30"/>
        <v/>
      </c>
      <c r="S92" s="255" t="str">
        <f t="shared" si="31"/>
        <v/>
      </c>
      <c r="T92" s="255" t="str">
        <f t="shared" si="32"/>
        <v/>
      </c>
      <c r="U92" s="256" t="str">
        <f>IF(Q92&lt;&gt;"",IF($CH92=1,IF(AND(T92&lt;&gt;1,S92=1,N92&lt;='Submission Template'!K$26),1,0),U91),"")</f>
        <v/>
      </c>
      <c r="V92" s="257" t="str">
        <f>IF('Submission Template'!$BC$34=1,$CC92,"")</f>
        <v/>
      </c>
      <c r="W92" s="258" t="str">
        <f t="shared" si="34"/>
        <v/>
      </c>
      <c r="X92" s="259" t="str">
        <f>IF('Submission Template'!$BC$34=1,IF(AND('Submission Template'!T86="yes",'Submission Template'!BV86&lt;&gt;""),IF(AND('Submission Template'!$P$15="yes",$V92&gt;1),ROUND(AVERAGE(CO$41:CO92),2),ROUND(AVERAGE(CO$40:CO92),2)),""),"")</f>
        <v/>
      </c>
      <c r="Y92" s="259" t="str">
        <f>IF('Submission Template'!$BC$34=1,IF($BK92&gt;1,IF(AND('Submission Template'!T86&lt;&gt;"no",'Submission Template'!BV86&lt;&gt;""), IF(AND('Submission Template'!$P$15="yes",$V92&gt;1), STDEV(CO$41:CO92),STDEV(CO$40:CO92)),""),""),"")</f>
        <v/>
      </c>
      <c r="Z92" s="259" t="str">
        <f>IF('Submission Template'!$BC$34=1,IF('Submission Template'!BV86&lt;&gt;"",AA91,""),"")</f>
        <v/>
      </c>
      <c r="AA92" s="259" t="str">
        <f>IF(AND('Submission Template'!$BC$34=1,'Submission Template'!$C86&lt;&gt;""),IF(OR($BK92=1,$BK92=0),0,IF('Submission Template'!$C86="initial",$AA91,IF('Submission Template'!T86="yes",MAX(($Z92+'Submission Template'!BV86-('Submission Template'!P$26+0.25*$Y92)),0),$AA91))),"")</f>
        <v/>
      </c>
      <c r="AB92" s="259" t="str">
        <f t="shared" si="6"/>
        <v/>
      </c>
      <c r="AC92" s="255" t="str">
        <f t="shared" si="7"/>
        <v/>
      </c>
      <c r="AD92" s="255" t="str">
        <f t="shared" si="8"/>
        <v/>
      </c>
      <c r="AE92" s="256" t="str">
        <f>IF(AA92&lt;&gt;"",IF($CI92=1,IF(AND(AD92&lt;&gt;1,AC92=1,X92&lt;='Submission Template'!P$26),1,0),AE91),"")</f>
        <v/>
      </c>
      <c r="AF92" s="257" t="str">
        <f>IF('Submission Template'!$BA$34=1,$CD92,"")</f>
        <v/>
      </c>
      <c r="AG92" s="258" t="str">
        <f t="shared" si="35"/>
        <v/>
      </c>
      <c r="AH92" s="260" t="str">
        <f>IF('Submission Template'!$BA$34=1,IF(AND('Submission Template'!Y86="yes",'Submission Template'!BW86&lt;&gt;""),IF(AND('Submission Template'!$P$15="yes",AF92&gt;1),ROUND(AVERAGE(CP$41:CP92),2),ROUND(AVERAGE(CP$40:CP92),2)),""),"")</f>
        <v/>
      </c>
      <c r="AI92" s="260" t="str">
        <f>IF('Submission Template'!$BA$34=1,IF($BL92&gt;1,IF(AND('Submission Template'!Y86&lt;&gt;"no",'Submission Template'!BW86&lt;&gt;""), IF(AND('Submission Template'!$P$15="yes",$AF92&gt;1), STDEV(CP$41:CP92),STDEV(CP$40:CP92)),""),""),"")</f>
        <v/>
      </c>
      <c r="AJ92" s="260" t="str">
        <f>IF('Submission Template'!$BA$34=1,IF('Submission Template'!BW86&lt;&gt;"",AK91,""),"")</f>
        <v/>
      </c>
      <c r="AK92" s="260" t="str">
        <f>IF(AND('Submission Template'!$BA$34=1,'Submission Template'!$C86&lt;&gt;""),IF(OR($BL92=1,$BL92=0),0,IF('Submission Template'!$C86="initial",$AK91,IF('Submission Template'!Y86="yes",MAX(($AJ92+'Submission Template'!BW86-('Submission Template'!U$26+0.25*$AI92)),0),$AK91))),"")</f>
        <v/>
      </c>
      <c r="AL92" s="260" t="str">
        <f t="shared" si="9"/>
        <v/>
      </c>
      <c r="AM92" s="255" t="str">
        <f t="shared" si="10"/>
        <v/>
      </c>
      <c r="AN92" s="255" t="str">
        <f t="shared" si="11"/>
        <v/>
      </c>
      <c r="AO92" s="256" t="str">
        <f>IF(AK92&lt;&gt;"",IF($CJ92=1,IF(AND(AN92&lt;&gt;1,AM92=1,AH92&lt;='Submission Template'!U$26),1,0),AO91),"")</f>
        <v/>
      </c>
      <c r="AP92" s="257" t="str">
        <f>IF('Submission Template'!$BB$34=1,$CE92,"")</f>
        <v/>
      </c>
      <c r="AQ92" s="258" t="str">
        <f t="shared" si="36"/>
        <v/>
      </c>
      <c r="AR92" s="261" t="str">
        <f>IF('Submission Template'!$BB$34=1,IF(AND('Submission Template'!AD86="yes",'Submission Template'!BX86&lt;&gt;""),ROUND(AVERAGE(CQ$40:CQ92),2),""),"")</f>
        <v/>
      </c>
      <c r="AS92" s="261" t="str">
        <f>IF('Submission Template'!$BB$34=1,IF($BM92&gt;1,IF(AND('Submission Template'!AD86&lt;&gt;"no",'Submission Template'!BX86&lt;&gt;""), IF(AND('Submission Template'!$P$15="yes",$AP92&gt;1), STDEV(CQ$41:CQ92),STDEV(CQ$40:CQ92)),""),""),"")</f>
        <v/>
      </c>
      <c r="AT92" s="261" t="str">
        <f>IF('Submission Template'!$BB$34=1,IF('Submission Template'!BX86&lt;&gt;"",AU91,""),"")</f>
        <v/>
      </c>
      <c r="AU92" s="261" t="str">
        <f>IF(AND('Submission Template'!$BB$34=1,'Submission Template'!$C86&lt;&gt;""),IF(OR($BM92=1,$BM92=0),0,IF('Submission Template'!$C86="initial",$AU91,IF('Submission Template'!AD86="yes",MAX(($AT92+'Submission Template'!BX86-('Submission Template'!Z$26+0.25*$AS92)),0),$AU91))),"")</f>
        <v/>
      </c>
      <c r="AV92" s="261" t="str">
        <f t="shared" si="12"/>
        <v/>
      </c>
      <c r="AW92" s="255" t="str">
        <f t="shared" si="13"/>
        <v/>
      </c>
      <c r="AX92" s="255" t="str">
        <f t="shared" si="14"/>
        <v/>
      </c>
      <c r="AY92" s="256" t="str">
        <f>IF(AU92&lt;&gt;"",IF($CK92=1,IF(AND(AX92&lt;&gt;1,AW92=1,AR92&lt;='Submission Template'!Z$26),1,0),AY91),"")</f>
        <v/>
      </c>
      <c r="AZ92" s="246"/>
      <c r="BA92" s="262" t="str">
        <f>IF(AND(OR('Submission Template'!BK86="yes",'Submission Template'!O86="yes"),'Submission Template'!AG86="yes"),"Test cannot be invalid AND included in CumSum",IF(OR(AND($Q92&gt;$R92,$N92&lt;&gt;""),AND($G92&gt;H92,$D92&lt;&gt;"")),"Warning:  CumSum statistic exceeds the Action Limit.",""))</f>
        <v/>
      </c>
      <c r="BB92" s="244"/>
      <c r="BC92" s="244"/>
      <c r="BD92" s="244"/>
      <c r="BE92" s="245"/>
      <c r="BF92" s="141"/>
      <c r="BG92" s="5"/>
      <c r="BH92" s="5"/>
      <c r="BI92" s="167" t="str">
        <f t="shared" si="39"/>
        <v/>
      </c>
      <c r="BJ92" s="211" t="str">
        <f t="shared" si="40"/>
        <v/>
      </c>
      <c r="BK92" s="167" t="str">
        <f t="shared" si="24"/>
        <v/>
      </c>
      <c r="BL92" s="211" t="str">
        <f t="shared" si="25"/>
        <v/>
      </c>
      <c r="BM92" s="168" t="str">
        <f t="shared" si="26"/>
        <v/>
      </c>
      <c r="BN92" s="20"/>
      <c r="BO92" s="307">
        <f>IF(AND('Submission Template'!BW86&lt;&gt;"",'Submission Template'!BX86&lt;&gt;"",'Submission Template'!V$26&lt;&gt;"",'Submission Template'!Y86&lt;&gt;"",'Submission Template'!AD86&lt;&gt;"",$BK$31="yes"),1,0)</f>
        <v>0</v>
      </c>
      <c r="BP92" s="193">
        <f>IF(AND('Submission Template'!BU86&lt;&gt;"",'Submission Template'!K$26&lt;&gt;"",'Submission Template'!O86&lt;&gt;""),1,0)</f>
        <v>0</v>
      </c>
      <c r="BQ92" s="193">
        <f>IF(AND('Submission Template'!BV86&lt;&gt;"",'Submission Template'!P$26&lt;&gt;"",'Submission Template'!T86&lt;&gt;""),1,0)</f>
        <v>0</v>
      </c>
      <c r="BR92" s="193">
        <f>IF(AND('Submission Template'!BW86&lt;&gt;"",'Submission Template'!U$26&lt;&gt;"",'Submission Template'!Y86&lt;&gt;""),1,0)</f>
        <v>0</v>
      </c>
      <c r="BS92" s="194">
        <f>IF(AND('Submission Template'!BX86&lt;&gt;"",'Submission Template'!Z$26&lt;&gt;"",'Submission Template'!AD86&lt;&gt;""),1,0)</f>
        <v>0</v>
      </c>
      <c r="BT92" s="22"/>
      <c r="BU92" s="199" t="str">
        <f t="shared" si="37"/>
        <v/>
      </c>
      <c r="BV92" s="192" t="str">
        <f t="shared" si="38"/>
        <v/>
      </c>
      <c r="BW92" s="192" t="str">
        <f t="shared" si="17"/>
        <v/>
      </c>
      <c r="BX92" s="193" t="str">
        <f t="shared" si="18"/>
        <v/>
      </c>
      <c r="BY92" s="194" t="str">
        <f t="shared" si="19"/>
        <v/>
      </c>
      <c r="BZ92" s="22"/>
      <c r="CA92" s="192" t="str">
        <f>IF(AND($BK$31="Yes",'Submission Template'!$C86&lt;&gt;""),IF(AND('Submission Template'!BW86&lt;&gt;"",'Submission Template'!BX86&lt;&gt;""),IF(AND('Submission Template'!Y86="yes",'Submission Template'!AD86="yes"),CA91+1,CA91),CA91),"")</f>
        <v/>
      </c>
      <c r="CB92" s="193" t="str">
        <f>IF('Submission Template'!$C86&lt;&gt;"",IF('Submission Template'!BU86&lt;&gt;"",IF('Submission Template'!O86="yes",CB91+1,CB91),CB91),"")</f>
        <v/>
      </c>
      <c r="CC92" s="193" t="str">
        <f>IF('Submission Template'!$C86&lt;&gt;"",IF('Submission Template'!BV86&lt;&gt;"",IF('Submission Template'!T86="yes",CC91+1,CC91),CC91),"")</f>
        <v/>
      </c>
      <c r="CD92" s="193" t="str">
        <f>IF('Submission Template'!$C86&lt;&gt;"",IF('Submission Template'!BW86&lt;&gt;"",IF('Submission Template'!Y86="yes",CD91+1,CD91),CD91),"")</f>
        <v/>
      </c>
      <c r="CE92" s="194" t="str">
        <f>IF('Submission Template'!$C86&lt;&gt;"",IF('Submission Template'!BX86&lt;&gt;"",IF('Submission Template'!AD86="yes",CE91+1,CE91),CE91),"")</f>
        <v/>
      </c>
      <c r="CF92" s="22"/>
      <c r="CG92" s="192" t="str">
        <f>IF(AND($BK$31="Yes",'Submission Template'!BW86&lt;&gt;"",'Submission Template'!BX86&lt;&gt;""),IF(AND('Submission Template'!Y86="yes",'Submission Template'!AD86="yes"),1,0),"")</f>
        <v/>
      </c>
      <c r="CH92" s="193" t="str">
        <f>IF('Submission Template'!BU86&lt;&gt;"",IF('Submission Template'!O86="yes",1,0),"")</f>
        <v/>
      </c>
      <c r="CI92" s="193" t="str">
        <f>IF('Submission Template'!BV86&lt;&gt;"",IF('Submission Template'!T86="yes",1,0),"")</f>
        <v/>
      </c>
      <c r="CJ92" s="193" t="str">
        <f>IF('Submission Template'!BW86&lt;&gt;"",IF('Submission Template'!Y86="yes",1,0),"")</f>
        <v/>
      </c>
      <c r="CK92" s="194" t="str">
        <f>IF('Submission Template'!BX86&lt;&gt;"",IF('Submission Template'!AD86="yes",1,0),"")</f>
        <v/>
      </c>
      <c r="CL92" s="22"/>
      <c r="CM92" s="192" t="str">
        <f>IF(AND($BK$31="Yes",'Submission Template'!Y86="yes",'Submission Template'!AD86="yes",'Submission Template'!BW86&lt;&gt;"",'Submission Template'!BX86&lt;&gt;""),'Submission Template'!BW86+'Submission Template'!BX86,"")</f>
        <v/>
      </c>
      <c r="CN92" s="193" t="str">
        <f>IF(AND('Submission Template'!O86="yes",'Submission Template'!BU86&lt;&gt;""),'Submission Template'!BU86,"")</f>
        <v/>
      </c>
      <c r="CO92" s="193" t="str">
        <f>IF(AND('Submission Template'!T86="yes",'Submission Template'!BV86&lt;&gt;""),'Submission Template'!BV86,"")</f>
        <v/>
      </c>
      <c r="CP92" s="193" t="str">
        <f>IF(AND('Submission Template'!Y86="yes",'Submission Template'!BW86&lt;&gt;""),'Submission Template'!BW86,"")</f>
        <v/>
      </c>
      <c r="CQ92" s="194" t="str">
        <f>IF(AND('Submission Template'!AD86="yes",'Submission Template'!BX86&lt;&gt;""),'Submission Template'!BX86,"")</f>
        <v/>
      </c>
      <c r="CR92" s="22"/>
      <c r="CS92" s="22"/>
      <c r="CT92" s="22"/>
      <c r="CU92" s="24"/>
      <c r="CV92" s="22"/>
      <c r="CW92" s="35" t="str">
        <f>IF('Submission Template'!$BA$36=1,IF(AND('Submission Template'!Y86="yes",'Submission Template'!AD86="yes",$BI92&gt;1,'Submission Template'!BW86&lt;&gt;"",'Submission Template'!BX86&lt;&gt;""),IF($D92&lt;&gt;'Submission Template'!V$29,ROUND((($BU92*$E92)/($D92-'Submission Template'!V$29))^2+1,1),31),""),"")</f>
        <v/>
      </c>
      <c r="CX92" s="35" t="str">
        <f>IF('Submission Template'!$BB$36=1,IF(AND('Submission Template'!O86="yes",$BJ92&gt;1,'Submission Template'!BU86&lt;&gt;""),IF($N92&lt;&gt;'Submission Template'!K$26,ROUND((($BV92*$O92)/($N92-'Submission Template'!K$26))^2+1,1),31),""),"")</f>
        <v/>
      </c>
      <c r="CY92" s="35" t="str">
        <f>IF('Submission Template'!$BC$34=1,IF(AND('Submission Template'!T86="yes",$BK92&gt;1,'Submission Template'!BV86&lt;&gt;""),IF($X92&lt;&gt;'Submission Template'!P$26,ROUND((($BW92*$Y92)/($X92-'Submission Template'!P$26))^2+1,1),31),""),"")</f>
        <v/>
      </c>
      <c r="CZ92" s="35" t="str">
        <f>IF('Submission Template'!$BA$34=1,IF(AND('Submission Template'!Y86="yes",$BL92&gt;1,'Submission Template'!BW86&lt;&gt;""),IF($AH92&lt;&gt;'Submission Template'!U$26,ROUND((($BX92*$AI92)/($AH92-'Submission Template'!U$26))^2+1,1),31),""),"")</f>
        <v/>
      </c>
      <c r="DA92" s="35" t="str">
        <f>IF('Submission Template'!$BB$34=1,IF(AND('Submission Template'!AD86="yes",$BM92&gt;1,'Submission Template'!BX86&lt;&gt;""),IF($AR92&lt;&gt;'Submission Template'!Z$26,ROUND((($BY92*$AS92)/($AR92-'Submission Template'!Z$26))^2+1,1),31),""),"")</f>
        <v/>
      </c>
      <c r="DB92" s="48">
        <f t="shared" si="20"/>
        <v>5</v>
      </c>
      <c r="DC92" s="5"/>
      <c r="DD92" s="5"/>
      <c r="DE92" s="5"/>
      <c r="DF92" s="175">
        <f>IF(AND('Submission Template'!C86="final",'Submission Template'!AG86="yes"),1,0)</f>
        <v>0</v>
      </c>
      <c r="DG92" s="175" t="str">
        <f>IF(AND('Submission Template'!$C86="final",'Submission Template'!$Y86="yes",'Submission Template'!$AD86="yes",'Submission Template'!$AG86&lt;&gt;"yes"),$D92,$DG91)</f>
        <v/>
      </c>
      <c r="DH92" s="175" t="str">
        <f>IF(AND('Submission Template'!$C86="final",'Submission Template'!$Y86="yes",'Submission Template'!$AD86="yes",'Submission Template'!$AG86&lt;&gt;"yes"),$C92,$DH91)</f>
        <v/>
      </c>
      <c r="DI92" s="175" t="str">
        <f>IF(AND('Submission Template'!$C86="final",'Submission Template'!$O86="yes",'Submission Template'!$AG86&lt;&gt;"yes"),$N92,$DI91)</f>
        <v/>
      </c>
      <c r="DJ92" s="175" t="str">
        <f>IF(AND('Submission Template'!$C86="final",'Submission Template'!$O86="yes",'Submission Template'!$AG86&lt;&gt;"yes"),$M92,$DJ91)</f>
        <v/>
      </c>
      <c r="DK92" s="167" t="str">
        <f>IF(AND('Submission Template'!$C86="final",'Submission Template'!$T86="yes",'Submission Template'!$AG86&lt;&gt;"yes"),$X92,$DK91)</f>
        <v/>
      </c>
      <c r="DL92" s="168" t="str">
        <f>IF(AND('Submission Template'!$C86="final",'Submission Template'!$T86="yes",'Submission Template'!$AG86&lt;&gt;"yes"),$W92,$DL91)</f>
        <v/>
      </c>
      <c r="DM92" s="167" t="str">
        <f>IF(AND('Submission Template'!$C86="final",'Submission Template'!$Y86="yes",'Submission Template'!$AG86&lt;&gt;"yes"),$AH92,$DM91)</f>
        <v/>
      </c>
      <c r="DN92" s="211" t="str">
        <f>IF(AND('Submission Template'!$C86="final",'Submission Template'!$Y86="yes",'Submission Template'!$AG86&lt;&gt;"yes"),$AG92,$DN91)</f>
        <v/>
      </c>
      <c r="DO92" s="220" t="str">
        <f>IF(AND('Submission Template'!$C86="final",'Submission Template'!$AD86="yes",'Submission Template'!$AG86&lt;&gt;"yes"),$AR92,$DO91)</f>
        <v/>
      </c>
      <c r="DP92" s="221" t="str">
        <f>IF(AND('Submission Template'!$C86="final",'Submission Template'!$AD86="yes",'Submission Template'!$AG86&lt;&gt;"yes"),$AQ92,$DP91)</f>
        <v/>
      </c>
      <c r="DZ92" s="5"/>
      <c r="EA92" s="5"/>
    </row>
    <row r="93" spans="1:131" ht="15" x14ac:dyDescent="0.25">
      <c r="A93" s="9"/>
      <c r="B93" s="251" t="str">
        <f>IF('Submission Template'!$BA$36=1,$CA93,"")</f>
        <v/>
      </c>
      <c r="C93" s="252" t="str">
        <f t="shared" si="33"/>
        <v/>
      </c>
      <c r="D93" s="253" t="str">
        <f>IF('Submission Template'!$BA$36=1,IF(AND('Submission Template'!Y87="yes",'Submission Template'!AD87="yes",'Submission Template'!BW87&lt;&gt;"",'Submission Template'!BX87&lt;&gt;""),IF(AND('Submission Template'!$P$15="yes",$B93&gt;1),ROUND(AVERAGE(CM$41:CM93),2),ROUND(AVERAGE(CM$40:CM93),2)),""),"")</f>
        <v/>
      </c>
      <c r="E93" s="264" t="str">
        <f>IF('Submission Template'!$BA$36=1,IF($BI93&gt;1,IF(AND('Submission Template'!Y87&lt;&gt;"no",'Submission Template'!AD87&lt;&gt;"no",'Submission Template'!BW87&lt;&gt;"",'Submission Template'!BX87&lt;&gt;""), IF(AND('Submission Template'!$P$15="yes",$B93&gt;1), STDEV(CM$41:CM93),STDEV(CM$40:CM93)),""),""),"")</f>
        <v/>
      </c>
      <c r="F93" s="253" t="str">
        <f>IF('Submission Template'!$BA$36=1,IF(AND('Submission Template'!BW87&lt;&gt;"",'Submission Template'!BX87&lt;&gt;""),G92,""),"")</f>
        <v/>
      </c>
      <c r="G93" s="253" t="str">
        <f>IF(AND('Submission Template'!$BA$36=1,'Submission Template'!$C87&lt;&gt;""),IF(OR($BI93=1,$BI93=0),0,IF('Submission Template'!$C87="initial",$G92,IF(AND('Submission Template'!Y87="yes",'Submission Template'!AD87="yes"),MAX(($F93+CM93-('Submission Template'!$V$26+0.25*$E93)),0),$G92))),"")</f>
        <v/>
      </c>
      <c r="H93" s="253" t="str">
        <f t="shared" si="27"/>
        <v/>
      </c>
      <c r="I93" s="255" t="str">
        <f t="shared" si="28"/>
        <v/>
      </c>
      <c r="J93" s="255" t="str">
        <f t="shared" si="29"/>
        <v/>
      </c>
      <c r="K93" s="256" t="str">
        <f>IF(G93&lt;&gt;"",IF($CG93=1,IF(AND(J93&lt;&gt;1,I93=1,D93&lt;='Submission Template'!$V$26),1,0),K92),"")</f>
        <v/>
      </c>
      <c r="L93" s="251" t="str">
        <f>IF('Submission Template'!$BB$36=1,$CB93,"")</f>
        <v/>
      </c>
      <c r="M93" s="252" t="str">
        <f t="shared" si="1"/>
        <v/>
      </c>
      <c r="N93" s="253" t="str">
        <f>IF('Submission Template'!$BB$36=1,IF(AND('Submission Template'!O87="yes",'Submission Template'!BU87&lt;&gt;""),IF(AND('Submission Template'!$P$15="yes",$L93&gt;1),ROUND(AVERAGE(CN$41:CN93),2),ROUND(AVERAGE(CN$40:CN93),2)),""),"")</f>
        <v/>
      </c>
      <c r="O93" s="253" t="str">
        <f>IF('Submission Template'!$BB$36=1,IF($BJ93&gt;1,IF(AND('Submission Template'!O87&lt;&gt;"no",'Submission Template'!BU87&lt;&gt;""),IF(AND('Submission Template'!$P$15="yes",$L93&gt;1),STDEV(CN$41:CN93),STDEV(CN$40:CN93)),""),""),"")</f>
        <v/>
      </c>
      <c r="P93" s="253" t="str">
        <f>IF('Submission Template'!$BB$36=1,IF('Submission Template'!BU87&lt;&gt;"",Q92,""),"")</f>
        <v/>
      </c>
      <c r="Q93" s="253" t="str">
        <f>IF(AND('Submission Template'!$BB$36=1,'Submission Template'!$C87&lt;&gt;""),IF(OR($BJ93=1,$BJ93=0),0,IF('Submission Template'!$C87="initial",$Q92,IF('Submission Template'!O87="yes",MAX(($P93+'Submission Template'!BU87-('Submission Template'!K$26+0.25*$O93)),0),$Q92))),"")</f>
        <v/>
      </c>
      <c r="R93" s="253" t="str">
        <f t="shared" si="30"/>
        <v/>
      </c>
      <c r="S93" s="255" t="str">
        <f t="shared" si="31"/>
        <v/>
      </c>
      <c r="T93" s="255" t="str">
        <f t="shared" si="32"/>
        <v/>
      </c>
      <c r="U93" s="256" t="str">
        <f>IF(Q93&lt;&gt;"",IF($CH93=1,IF(AND(T93&lt;&gt;1,S93=1,N93&lt;='Submission Template'!K$26),1,0),U92),"")</f>
        <v/>
      </c>
      <c r="V93" s="257" t="str">
        <f>IF('Submission Template'!$BC$34=1,$CC93,"")</f>
        <v/>
      </c>
      <c r="W93" s="258" t="str">
        <f t="shared" si="34"/>
        <v/>
      </c>
      <c r="X93" s="259" t="str">
        <f>IF('Submission Template'!$BC$34=1,IF(AND('Submission Template'!T87="yes",'Submission Template'!BV87&lt;&gt;""),IF(AND('Submission Template'!$P$15="yes",$V93&gt;1),ROUND(AVERAGE(CO$41:CO93),2),ROUND(AVERAGE(CO$40:CO93),2)),""),"")</f>
        <v/>
      </c>
      <c r="Y93" s="259" t="str">
        <f>IF('Submission Template'!$BC$34=1,IF($BK93&gt;1,IF(AND('Submission Template'!T87&lt;&gt;"no",'Submission Template'!BV87&lt;&gt;""), IF(AND('Submission Template'!$P$15="yes",$V93&gt;1), STDEV(CO$41:CO93),STDEV(CO$40:CO93)),""),""),"")</f>
        <v/>
      </c>
      <c r="Z93" s="259" t="str">
        <f>IF('Submission Template'!$BC$34=1,IF('Submission Template'!BV87&lt;&gt;"",AA92,""),"")</f>
        <v/>
      </c>
      <c r="AA93" s="259" t="str">
        <f>IF(AND('Submission Template'!$BC$34=1,'Submission Template'!$C87&lt;&gt;""),IF(OR($BK93=1,$BK93=0),0,IF('Submission Template'!$C87="initial",$AA92,IF('Submission Template'!T87="yes",MAX(($Z93+'Submission Template'!BV87-('Submission Template'!P$26+0.25*$Y93)),0),$AA92))),"")</f>
        <v/>
      </c>
      <c r="AB93" s="259" t="str">
        <f t="shared" si="6"/>
        <v/>
      </c>
      <c r="AC93" s="255" t="str">
        <f t="shared" si="7"/>
        <v/>
      </c>
      <c r="AD93" s="255" t="str">
        <f t="shared" si="8"/>
        <v/>
      </c>
      <c r="AE93" s="256" t="str">
        <f>IF(AA93&lt;&gt;"",IF($CI93=1,IF(AND(AD93&lt;&gt;1,AC93=1,X93&lt;='Submission Template'!P$26),1,0),AE92),"")</f>
        <v/>
      </c>
      <c r="AF93" s="257" t="str">
        <f>IF('Submission Template'!$BA$34=1,$CD93,"")</f>
        <v/>
      </c>
      <c r="AG93" s="258" t="str">
        <f t="shared" si="35"/>
        <v/>
      </c>
      <c r="AH93" s="260" t="str">
        <f>IF('Submission Template'!$BA$34=1,IF(AND('Submission Template'!Y87="yes",'Submission Template'!BW87&lt;&gt;""),IF(AND('Submission Template'!$P$15="yes",AF93&gt;1),ROUND(AVERAGE(CP$41:CP93),2),ROUND(AVERAGE(CP$40:CP93),2)),""),"")</f>
        <v/>
      </c>
      <c r="AI93" s="260" t="str">
        <f>IF('Submission Template'!$BA$34=1,IF($BL93&gt;1,IF(AND('Submission Template'!Y87&lt;&gt;"no",'Submission Template'!BW87&lt;&gt;""), IF(AND('Submission Template'!$P$15="yes",$AF93&gt;1), STDEV(CP$41:CP93),STDEV(CP$40:CP93)),""),""),"")</f>
        <v/>
      </c>
      <c r="AJ93" s="260" t="str">
        <f>IF('Submission Template'!$BA$34=1,IF('Submission Template'!BW87&lt;&gt;"",AK92,""),"")</f>
        <v/>
      </c>
      <c r="AK93" s="260" t="str">
        <f>IF(AND('Submission Template'!$BA$34=1,'Submission Template'!$C87&lt;&gt;""),IF(OR($BL93=1,$BL93=0),0,IF('Submission Template'!$C87="initial",$AK92,IF('Submission Template'!Y87="yes",MAX(($AJ93+'Submission Template'!BW87-('Submission Template'!U$26+0.25*$AI93)),0),$AK92))),"")</f>
        <v/>
      </c>
      <c r="AL93" s="260" t="str">
        <f t="shared" si="9"/>
        <v/>
      </c>
      <c r="AM93" s="255" t="str">
        <f t="shared" si="10"/>
        <v/>
      </c>
      <c r="AN93" s="255" t="str">
        <f t="shared" si="11"/>
        <v/>
      </c>
      <c r="AO93" s="256" t="str">
        <f>IF(AK93&lt;&gt;"",IF($CJ93=1,IF(AND(AN93&lt;&gt;1,AM93=1,AH93&lt;='Submission Template'!U$26),1,0),AO92),"")</f>
        <v/>
      </c>
      <c r="AP93" s="257" t="str">
        <f>IF('Submission Template'!$BB$34=1,$CE93,"")</f>
        <v/>
      </c>
      <c r="AQ93" s="258" t="str">
        <f t="shared" si="36"/>
        <v/>
      </c>
      <c r="AR93" s="261" t="str">
        <f>IF('Submission Template'!$BB$34=1,IF(AND('Submission Template'!AD87="yes",'Submission Template'!BX87&lt;&gt;""),ROUND(AVERAGE(CQ$40:CQ93),2),""),"")</f>
        <v/>
      </c>
      <c r="AS93" s="261" t="str">
        <f>IF('Submission Template'!$BB$34=1,IF($BM93&gt;1,IF(AND('Submission Template'!AD87&lt;&gt;"no",'Submission Template'!BX87&lt;&gt;""), IF(AND('Submission Template'!$P$15="yes",$AP93&gt;1), STDEV(CQ$41:CQ93),STDEV(CQ$40:CQ93)),""),""),"")</f>
        <v/>
      </c>
      <c r="AT93" s="261" t="str">
        <f>IF('Submission Template'!$BB$34=1,IF('Submission Template'!BX87&lt;&gt;"",AU92,""),"")</f>
        <v/>
      </c>
      <c r="AU93" s="261" t="str">
        <f>IF(AND('Submission Template'!$BB$34=1,'Submission Template'!$C87&lt;&gt;""),IF(OR($BM93=1,$BM93=0),0,IF('Submission Template'!$C87="initial",$AU92,IF('Submission Template'!AD87="yes",MAX(($AT93+'Submission Template'!BX87-('Submission Template'!Z$26+0.25*$AS93)),0),$AU92))),"")</f>
        <v/>
      </c>
      <c r="AV93" s="261" t="str">
        <f t="shared" si="12"/>
        <v/>
      </c>
      <c r="AW93" s="255" t="str">
        <f t="shared" si="13"/>
        <v/>
      </c>
      <c r="AX93" s="255" t="str">
        <f t="shared" si="14"/>
        <v/>
      </c>
      <c r="AY93" s="256" t="str">
        <f>IF(AU93&lt;&gt;"",IF($CK93=1,IF(AND(AX93&lt;&gt;1,AW93=1,AR93&lt;='Submission Template'!Z$26),1,0),AY92),"")</f>
        <v/>
      </c>
      <c r="AZ93" s="246"/>
      <c r="BA93" s="262" t="str">
        <f>IF(AND(OR('Submission Template'!BK87="yes",'Submission Template'!O87="yes"),'Submission Template'!AG87="yes"),"Test cannot be invalid AND included in CumSum",IF(OR(AND($Q93&gt;$R93,$N93&lt;&gt;""),AND($G93&gt;H93,$D93&lt;&gt;"")),"Warning:  CumSum statistic exceeds the Action Limit.",""))</f>
        <v/>
      </c>
      <c r="BB93" s="244"/>
      <c r="BC93" s="244"/>
      <c r="BD93" s="244"/>
      <c r="BE93" s="245"/>
      <c r="BF93" s="141"/>
      <c r="BG93" s="5"/>
      <c r="BH93" s="5"/>
      <c r="BI93" s="167" t="str">
        <f t="shared" si="39"/>
        <v/>
      </c>
      <c r="BJ93" s="211" t="str">
        <f t="shared" si="40"/>
        <v/>
      </c>
      <c r="BK93" s="167" t="str">
        <f t="shared" si="24"/>
        <v/>
      </c>
      <c r="BL93" s="211" t="str">
        <f t="shared" si="25"/>
        <v/>
      </c>
      <c r="BM93" s="168" t="str">
        <f t="shared" si="26"/>
        <v/>
      </c>
      <c r="BN93" s="20"/>
      <c r="BO93" s="307">
        <f>IF(AND('Submission Template'!BW87&lt;&gt;"",'Submission Template'!BX87&lt;&gt;"",'Submission Template'!V$26&lt;&gt;"",'Submission Template'!Y87&lt;&gt;"",'Submission Template'!AD87&lt;&gt;"",$BK$31="yes"),1,0)</f>
        <v>0</v>
      </c>
      <c r="BP93" s="193">
        <f>IF(AND('Submission Template'!BU87&lt;&gt;"",'Submission Template'!K$26&lt;&gt;"",'Submission Template'!O87&lt;&gt;""),1,0)</f>
        <v>0</v>
      </c>
      <c r="BQ93" s="193">
        <f>IF(AND('Submission Template'!BV87&lt;&gt;"",'Submission Template'!P$26&lt;&gt;"",'Submission Template'!T87&lt;&gt;""),1,0)</f>
        <v>0</v>
      </c>
      <c r="BR93" s="193">
        <f>IF(AND('Submission Template'!BW87&lt;&gt;"",'Submission Template'!U$26&lt;&gt;"",'Submission Template'!Y87&lt;&gt;""),1,0)</f>
        <v>0</v>
      </c>
      <c r="BS93" s="194">
        <f>IF(AND('Submission Template'!BX87&lt;&gt;"",'Submission Template'!Z$26&lt;&gt;"",'Submission Template'!AD87&lt;&gt;""),1,0)</f>
        <v>0</v>
      </c>
      <c r="BT93" s="22"/>
      <c r="BU93" s="199" t="str">
        <f t="shared" si="37"/>
        <v/>
      </c>
      <c r="BV93" s="192" t="str">
        <f t="shared" si="38"/>
        <v/>
      </c>
      <c r="BW93" s="192" t="str">
        <f t="shared" si="17"/>
        <v/>
      </c>
      <c r="BX93" s="193" t="str">
        <f t="shared" si="18"/>
        <v/>
      </c>
      <c r="BY93" s="194" t="str">
        <f t="shared" si="19"/>
        <v/>
      </c>
      <c r="BZ93" s="22"/>
      <c r="CA93" s="192" t="str">
        <f>IF(AND($BK$31="Yes",'Submission Template'!$C87&lt;&gt;""),IF(AND('Submission Template'!BW87&lt;&gt;"",'Submission Template'!BX87&lt;&gt;""),IF(AND('Submission Template'!Y87="yes",'Submission Template'!AD87="yes"),CA92+1,CA92),CA92),"")</f>
        <v/>
      </c>
      <c r="CB93" s="193" t="str">
        <f>IF('Submission Template'!$C87&lt;&gt;"",IF('Submission Template'!BU87&lt;&gt;"",IF('Submission Template'!O87="yes",CB92+1,CB92),CB92),"")</f>
        <v/>
      </c>
      <c r="CC93" s="193" t="str">
        <f>IF('Submission Template'!$C87&lt;&gt;"",IF('Submission Template'!BV87&lt;&gt;"",IF('Submission Template'!T87="yes",CC92+1,CC92),CC92),"")</f>
        <v/>
      </c>
      <c r="CD93" s="193" t="str">
        <f>IF('Submission Template'!$C87&lt;&gt;"",IF('Submission Template'!BW87&lt;&gt;"",IF('Submission Template'!Y87="yes",CD92+1,CD92),CD92),"")</f>
        <v/>
      </c>
      <c r="CE93" s="194" t="str">
        <f>IF('Submission Template'!$C87&lt;&gt;"",IF('Submission Template'!BX87&lt;&gt;"",IF('Submission Template'!AD87="yes",CE92+1,CE92),CE92),"")</f>
        <v/>
      </c>
      <c r="CF93" s="22"/>
      <c r="CG93" s="192" t="str">
        <f>IF(AND($BK$31="Yes",'Submission Template'!BW87&lt;&gt;"",'Submission Template'!BX87&lt;&gt;""),IF(AND('Submission Template'!Y87="yes",'Submission Template'!AD87="yes"),1,0),"")</f>
        <v/>
      </c>
      <c r="CH93" s="193" t="str">
        <f>IF('Submission Template'!BU87&lt;&gt;"",IF('Submission Template'!O87="yes",1,0),"")</f>
        <v/>
      </c>
      <c r="CI93" s="193" t="str">
        <f>IF('Submission Template'!BV87&lt;&gt;"",IF('Submission Template'!T87="yes",1,0),"")</f>
        <v/>
      </c>
      <c r="CJ93" s="193" t="str">
        <f>IF('Submission Template'!BW87&lt;&gt;"",IF('Submission Template'!Y87="yes",1,0),"")</f>
        <v/>
      </c>
      <c r="CK93" s="194" t="str">
        <f>IF('Submission Template'!BX87&lt;&gt;"",IF('Submission Template'!AD87="yes",1,0),"")</f>
        <v/>
      </c>
      <c r="CL93" s="22"/>
      <c r="CM93" s="192" t="str">
        <f>IF(AND($BK$31="Yes",'Submission Template'!Y87="yes",'Submission Template'!AD87="yes",'Submission Template'!BW87&lt;&gt;"",'Submission Template'!BX87&lt;&gt;""),'Submission Template'!BW87+'Submission Template'!BX87,"")</f>
        <v/>
      </c>
      <c r="CN93" s="193" t="str">
        <f>IF(AND('Submission Template'!O87="yes",'Submission Template'!BU87&lt;&gt;""),'Submission Template'!BU87,"")</f>
        <v/>
      </c>
      <c r="CO93" s="193" t="str">
        <f>IF(AND('Submission Template'!T87="yes",'Submission Template'!BV87&lt;&gt;""),'Submission Template'!BV87,"")</f>
        <v/>
      </c>
      <c r="CP93" s="193" t="str">
        <f>IF(AND('Submission Template'!Y87="yes",'Submission Template'!BW87&lt;&gt;""),'Submission Template'!BW87,"")</f>
        <v/>
      </c>
      <c r="CQ93" s="194" t="str">
        <f>IF(AND('Submission Template'!AD87="yes",'Submission Template'!BX87&lt;&gt;""),'Submission Template'!BX87,"")</f>
        <v/>
      </c>
      <c r="CR93" s="22"/>
      <c r="CS93" s="22"/>
      <c r="CT93" s="22"/>
      <c r="CU93" s="24"/>
      <c r="CV93" s="22"/>
      <c r="CW93" s="35" t="str">
        <f>IF('Submission Template'!$BA$36=1,IF(AND('Submission Template'!Y87="yes",'Submission Template'!AD87="yes",$BI93&gt;1,'Submission Template'!BW87&lt;&gt;"",'Submission Template'!BX87&lt;&gt;""),IF($D93&lt;&gt;'Submission Template'!V$29,ROUND((($BU93*$E93)/($D93-'Submission Template'!V$29))^2+1,1),31),""),"")</f>
        <v/>
      </c>
      <c r="CX93" s="35" t="str">
        <f>IF('Submission Template'!$BB$36=1,IF(AND('Submission Template'!O87="yes",$BJ93&gt;1,'Submission Template'!BU87&lt;&gt;""),IF($N93&lt;&gt;'Submission Template'!K$26,ROUND((($BV93*$O93)/($N93-'Submission Template'!K$26))^2+1,1),31),""),"")</f>
        <v/>
      </c>
      <c r="CY93" s="35" t="str">
        <f>IF('Submission Template'!$BC$34=1,IF(AND('Submission Template'!T87="yes",$BK93&gt;1,'Submission Template'!BV87&lt;&gt;""),IF($X93&lt;&gt;'Submission Template'!P$26,ROUND((($BW93*$Y93)/($X93-'Submission Template'!P$26))^2+1,1),31),""),"")</f>
        <v/>
      </c>
      <c r="CZ93" s="35" t="str">
        <f>IF('Submission Template'!$BA$34=1,IF(AND('Submission Template'!Y87="yes",$BL93&gt;1,'Submission Template'!BW87&lt;&gt;""),IF($AH93&lt;&gt;'Submission Template'!U$26,ROUND((($BX93*$AI93)/($AH93-'Submission Template'!U$26))^2+1,1),31),""),"")</f>
        <v/>
      </c>
      <c r="DA93" s="35" t="str">
        <f>IF('Submission Template'!$BB$34=1,IF(AND('Submission Template'!AD87="yes",$BM93&gt;1,'Submission Template'!BX87&lt;&gt;""),IF($AR93&lt;&gt;'Submission Template'!Z$26,ROUND((($BY93*$AS93)/($AR93-'Submission Template'!Z$26))^2+1,1),31),""),"")</f>
        <v/>
      </c>
      <c r="DB93" s="48">
        <f t="shared" si="20"/>
        <v>5</v>
      </c>
      <c r="DC93" s="5"/>
      <c r="DD93" s="5"/>
      <c r="DE93" s="5"/>
      <c r="DF93" s="175">
        <f>IF(AND('Submission Template'!C87="final",'Submission Template'!AG87="yes"),1,0)</f>
        <v>0</v>
      </c>
      <c r="DG93" s="175" t="str">
        <f>IF(AND('Submission Template'!$C87="final",'Submission Template'!$Y87="yes",'Submission Template'!$AD87="yes",'Submission Template'!$AG87&lt;&gt;"yes"),$D93,$DG92)</f>
        <v/>
      </c>
      <c r="DH93" s="175" t="str">
        <f>IF(AND('Submission Template'!$C87="final",'Submission Template'!$Y87="yes",'Submission Template'!$AD87="yes",'Submission Template'!$AG87&lt;&gt;"yes"),$C93,$DH92)</f>
        <v/>
      </c>
      <c r="DI93" s="175" t="str">
        <f>IF(AND('Submission Template'!$C87="final",'Submission Template'!$O87="yes",'Submission Template'!$AG87&lt;&gt;"yes"),$N93,$DI92)</f>
        <v/>
      </c>
      <c r="DJ93" s="175" t="str">
        <f>IF(AND('Submission Template'!$C87="final",'Submission Template'!$O87="yes",'Submission Template'!$AG87&lt;&gt;"yes"),$M93,$DJ92)</f>
        <v/>
      </c>
      <c r="DK93" s="167" t="str">
        <f>IF(AND('Submission Template'!$C87="final",'Submission Template'!$T87="yes",'Submission Template'!$AG87&lt;&gt;"yes"),$X93,$DK92)</f>
        <v/>
      </c>
      <c r="DL93" s="168" t="str">
        <f>IF(AND('Submission Template'!$C87="final",'Submission Template'!$T87="yes",'Submission Template'!$AG87&lt;&gt;"yes"),$W93,$DL92)</f>
        <v/>
      </c>
      <c r="DM93" s="167" t="str">
        <f>IF(AND('Submission Template'!$C87="final",'Submission Template'!$Y87="yes",'Submission Template'!$AG87&lt;&gt;"yes"),$AH93,$DM92)</f>
        <v/>
      </c>
      <c r="DN93" s="211" t="str">
        <f>IF(AND('Submission Template'!$C87="final",'Submission Template'!$Y87="yes",'Submission Template'!$AG87&lt;&gt;"yes"),$AG93,$DN92)</f>
        <v/>
      </c>
      <c r="DO93" s="220" t="str">
        <f>IF(AND('Submission Template'!$C87="final",'Submission Template'!$AD87="yes",'Submission Template'!$AG87&lt;&gt;"yes"),$AR93,$DO92)</f>
        <v/>
      </c>
      <c r="DP93" s="221" t="str">
        <f>IF(AND('Submission Template'!$C87="final",'Submission Template'!$AD87="yes",'Submission Template'!$AG87&lt;&gt;"yes"),$AQ93,$DP92)</f>
        <v/>
      </c>
      <c r="DZ93" s="5"/>
      <c r="EA93" s="5"/>
    </row>
    <row r="94" spans="1:131" ht="15" x14ac:dyDescent="0.25">
      <c r="A94" s="9"/>
      <c r="B94" s="251" t="str">
        <f>IF('Submission Template'!$BA$36=1,$CA94,"")</f>
        <v/>
      </c>
      <c r="C94" s="252" t="str">
        <f t="shared" si="33"/>
        <v/>
      </c>
      <c r="D94" s="253" t="str">
        <f>IF('Submission Template'!$BA$36=1,IF(AND('Submission Template'!Y88="yes",'Submission Template'!AD88="yes",'Submission Template'!BW88&lt;&gt;"",'Submission Template'!BX88&lt;&gt;""),IF(AND('Submission Template'!$P$15="yes",$B94&gt;1),ROUND(AVERAGE(CM$41:CM94),2),ROUND(AVERAGE(CM$40:CM94),2)),""),"")</f>
        <v/>
      </c>
      <c r="E94" s="264" t="str">
        <f>IF('Submission Template'!$BA$36=1,IF($BI94&gt;1,IF(AND('Submission Template'!Y88&lt;&gt;"no",'Submission Template'!AD88&lt;&gt;"no",'Submission Template'!BW88&lt;&gt;"",'Submission Template'!BX88&lt;&gt;""), IF(AND('Submission Template'!$P$15="yes",$B94&gt;1), STDEV(CM$41:CM94),STDEV(CM$40:CM94)),""),""),"")</f>
        <v/>
      </c>
      <c r="F94" s="253" t="str">
        <f>IF('Submission Template'!$BA$36=1,IF(AND('Submission Template'!BW88&lt;&gt;"",'Submission Template'!BX88&lt;&gt;""),G93,""),"")</f>
        <v/>
      </c>
      <c r="G94" s="253" t="str">
        <f>IF(AND('Submission Template'!$BA$36=1,'Submission Template'!$C88&lt;&gt;""),IF(OR($BI94=1,$BI94=0),0,IF('Submission Template'!$C88="initial",$G93,IF(AND('Submission Template'!Y88="yes",'Submission Template'!AD88="yes"),MAX(($F94+CM94-('Submission Template'!$V$26+0.25*$E94)),0),$G93))),"")</f>
        <v/>
      </c>
      <c r="H94" s="253" t="str">
        <f t="shared" si="27"/>
        <v/>
      </c>
      <c r="I94" s="255" t="str">
        <f t="shared" si="28"/>
        <v/>
      </c>
      <c r="J94" s="255" t="str">
        <f t="shared" si="29"/>
        <v/>
      </c>
      <c r="K94" s="256" t="str">
        <f>IF(G94&lt;&gt;"",IF($CG94=1,IF(AND(J94&lt;&gt;1,I94=1,D94&lt;='Submission Template'!$V$26),1,0),K93),"")</f>
        <v/>
      </c>
      <c r="L94" s="251" t="str">
        <f>IF('Submission Template'!$BB$36=1,$CB94,"")</f>
        <v/>
      </c>
      <c r="M94" s="252" t="str">
        <f t="shared" si="1"/>
        <v/>
      </c>
      <c r="N94" s="253" t="str">
        <f>IF('Submission Template'!$BB$36=1,IF(AND('Submission Template'!O88="yes",'Submission Template'!BU88&lt;&gt;""),IF(AND('Submission Template'!$P$15="yes",$L94&gt;1),ROUND(AVERAGE(CN$41:CN94),2),ROUND(AVERAGE(CN$40:CN94),2)),""),"")</f>
        <v/>
      </c>
      <c r="O94" s="253" t="str">
        <f>IF('Submission Template'!$BB$36=1,IF($BJ94&gt;1,IF(AND('Submission Template'!O88&lt;&gt;"no",'Submission Template'!BU88&lt;&gt;""),IF(AND('Submission Template'!$P$15="yes",$L94&gt;1),STDEV(CN$41:CN94),STDEV(CN$40:CN94)),""),""),"")</f>
        <v/>
      </c>
      <c r="P94" s="253" t="str">
        <f>IF('Submission Template'!$BB$36=1,IF('Submission Template'!BU88&lt;&gt;"",Q93,""),"")</f>
        <v/>
      </c>
      <c r="Q94" s="253" t="str">
        <f>IF(AND('Submission Template'!$BB$36=1,'Submission Template'!$C88&lt;&gt;""),IF(OR($BJ94=1,$BJ94=0),0,IF('Submission Template'!$C88="initial",$Q93,IF('Submission Template'!O88="yes",MAX(($P94+'Submission Template'!BU88-('Submission Template'!K$26+0.25*$O94)),0),$Q93))),"")</f>
        <v/>
      </c>
      <c r="R94" s="253" t="str">
        <f t="shared" si="30"/>
        <v/>
      </c>
      <c r="S94" s="255" t="str">
        <f t="shared" si="31"/>
        <v/>
      </c>
      <c r="T94" s="255" t="str">
        <f t="shared" si="32"/>
        <v/>
      </c>
      <c r="U94" s="256" t="str">
        <f>IF(Q94&lt;&gt;"",IF($CH94=1,IF(AND(T94&lt;&gt;1,S94=1,N94&lt;='Submission Template'!K$26),1,0),U93),"")</f>
        <v/>
      </c>
      <c r="V94" s="257" t="str">
        <f>IF('Submission Template'!$BC$34=1,$CC94,"")</f>
        <v/>
      </c>
      <c r="W94" s="258" t="str">
        <f t="shared" si="34"/>
        <v/>
      </c>
      <c r="X94" s="259" t="str">
        <f>IF('Submission Template'!$BC$34=1,IF(AND('Submission Template'!T88="yes",'Submission Template'!BV88&lt;&gt;""),IF(AND('Submission Template'!$P$15="yes",$V94&gt;1),ROUND(AVERAGE(CO$41:CO94),2),ROUND(AVERAGE(CO$40:CO94),2)),""),"")</f>
        <v/>
      </c>
      <c r="Y94" s="259" t="str">
        <f>IF('Submission Template'!$BC$34=1,IF($BK94&gt;1,IF(AND('Submission Template'!T88&lt;&gt;"no",'Submission Template'!BV88&lt;&gt;""), IF(AND('Submission Template'!$P$15="yes",$V94&gt;1), STDEV(CO$41:CO94),STDEV(CO$40:CO94)),""),""),"")</f>
        <v/>
      </c>
      <c r="Z94" s="259" t="str">
        <f>IF('Submission Template'!$BC$34=1,IF('Submission Template'!BV88&lt;&gt;"",AA93,""),"")</f>
        <v/>
      </c>
      <c r="AA94" s="259" t="str">
        <f>IF(AND('Submission Template'!$BC$34=1,'Submission Template'!$C88&lt;&gt;""),IF(OR($BK94=1,$BK94=0),0,IF('Submission Template'!$C88="initial",$AA93,IF('Submission Template'!T88="yes",MAX(($Z94+'Submission Template'!BV88-('Submission Template'!P$26+0.25*$Y94)),0),$AA93))),"")</f>
        <v/>
      </c>
      <c r="AB94" s="259" t="str">
        <f t="shared" si="6"/>
        <v/>
      </c>
      <c r="AC94" s="255" t="str">
        <f t="shared" si="7"/>
        <v/>
      </c>
      <c r="AD94" s="255" t="str">
        <f t="shared" si="8"/>
        <v/>
      </c>
      <c r="AE94" s="256" t="str">
        <f>IF(AA94&lt;&gt;"",IF($CI94=1,IF(AND(AD94&lt;&gt;1,AC94=1,X94&lt;='Submission Template'!P$26),1,0),AE93),"")</f>
        <v/>
      </c>
      <c r="AF94" s="257" t="str">
        <f>IF('Submission Template'!$BA$34=1,$CD94,"")</f>
        <v/>
      </c>
      <c r="AG94" s="258" t="str">
        <f t="shared" si="35"/>
        <v/>
      </c>
      <c r="AH94" s="260" t="str">
        <f>IF('Submission Template'!$BA$34=1,IF(AND('Submission Template'!Y88="yes",'Submission Template'!BW88&lt;&gt;""),IF(AND('Submission Template'!$P$15="yes",AF94&gt;1),ROUND(AVERAGE(CP$41:CP94),2),ROUND(AVERAGE(CP$40:CP94),2)),""),"")</f>
        <v/>
      </c>
      <c r="AI94" s="260" t="str">
        <f>IF('Submission Template'!$BA$34=1,IF($BL94&gt;1,IF(AND('Submission Template'!Y88&lt;&gt;"no",'Submission Template'!BW88&lt;&gt;""), IF(AND('Submission Template'!$P$15="yes",$AF94&gt;1), STDEV(CP$41:CP94),STDEV(CP$40:CP94)),""),""),"")</f>
        <v/>
      </c>
      <c r="AJ94" s="260" t="str">
        <f>IF('Submission Template'!$BA$34=1,IF('Submission Template'!BW88&lt;&gt;"",AK93,""),"")</f>
        <v/>
      </c>
      <c r="AK94" s="260" t="str">
        <f>IF(AND('Submission Template'!$BA$34=1,'Submission Template'!$C88&lt;&gt;""),IF(OR($BL94=1,$BL94=0),0,IF('Submission Template'!$C88="initial",$AK93,IF('Submission Template'!Y88="yes",MAX(($AJ94+'Submission Template'!BW88-('Submission Template'!U$26+0.25*$AI94)),0),$AK93))),"")</f>
        <v/>
      </c>
      <c r="AL94" s="260" t="str">
        <f t="shared" si="9"/>
        <v/>
      </c>
      <c r="AM94" s="255" t="str">
        <f t="shared" si="10"/>
        <v/>
      </c>
      <c r="AN94" s="255" t="str">
        <f t="shared" si="11"/>
        <v/>
      </c>
      <c r="AO94" s="256" t="str">
        <f>IF(AK94&lt;&gt;"",IF($CJ94=1,IF(AND(AN94&lt;&gt;1,AM94=1,AH94&lt;='Submission Template'!U$26),1,0),AO93),"")</f>
        <v/>
      </c>
      <c r="AP94" s="257" t="str">
        <f>IF('Submission Template'!$BB$34=1,$CE94,"")</f>
        <v/>
      </c>
      <c r="AQ94" s="258" t="str">
        <f t="shared" si="36"/>
        <v/>
      </c>
      <c r="AR94" s="261" t="str">
        <f>IF('Submission Template'!$BB$34=1,IF(AND('Submission Template'!AD88="yes",'Submission Template'!BX88&lt;&gt;""),ROUND(AVERAGE(CQ$40:CQ94),2),""),"")</f>
        <v/>
      </c>
      <c r="AS94" s="261" t="str">
        <f>IF('Submission Template'!$BB$34=1,IF($BM94&gt;1,IF(AND('Submission Template'!AD88&lt;&gt;"no",'Submission Template'!BX88&lt;&gt;""), IF(AND('Submission Template'!$P$15="yes",$AP94&gt;1), STDEV(CQ$41:CQ94),STDEV(CQ$40:CQ94)),""),""),"")</f>
        <v/>
      </c>
      <c r="AT94" s="261" t="str">
        <f>IF('Submission Template'!$BB$34=1,IF('Submission Template'!BX88&lt;&gt;"",AU93,""),"")</f>
        <v/>
      </c>
      <c r="AU94" s="261" t="str">
        <f>IF(AND('Submission Template'!$BB$34=1,'Submission Template'!$C88&lt;&gt;""),IF(OR($BM94=1,$BM94=0),0,IF('Submission Template'!$C88="initial",$AU93,IF('Submission Template'!AD88="yes",MAX(($AT94+'Submission Template'!BX88-('Submission Template'!Z$26+0.25*$AS94)),0),$AU93))),"")</f>
        <v/>
      </c>
      <c r="AV94" s="261" t="str">
        <f t="shared" si="12"/>
        <v/>
      </c>
      <c r="AW94" s="255" t="str">
        <f t="shared" si="13"/>
        <v/>
      </c>
      <c r="AX94" s="255" t="str">
        <f t="shared" si="14"/>
        <v/>
      </c>
      <c r="AY94" s="256" t="str">
        <f>IF(AU94&lt;&gt;"",IF($CK94=1,IF(AND(AX94&lt;&gt;1,AW94=1,AR94&lt;='Submission Template'!Z$26),1,0),AY93),"")</f>
        <v/>
      </c>
      <c r="AZ94" s="246"/>
      <c r="BA94" s="262" t="str">
        <f>IF(AND(OR('Submission Template'!BK88="yes",'Submission Template'!O88="yes"),'Submission Template'!AG88="yes"),"Test cannot be invalid AND included in CumSum",IF(OR(AND($Q94&gt;$R94,$N94&lt;&gt;""),AND($G94&gt;H94,$D94&lt;&gt;"")),"Warning:  CumSum statistic exceeds the Action Limit.",""))</f>
        <v/>
      </c>
      <c r="BB94" s="244"/>
      <c r="BC94" s="244"/>
      <c r="BD94" s="244"/>
      <c r="BE94" s="245"/>
      <c r="BF94" s="141"/>
      <c r="BG94" s="5"/>
      <c r="BH94" s="5"/>
      <c r="BI94" s="167" t="str">
        <f t="shared" si="39"/>
        <v/>
      </c>
      <c r="BJ94" s="211" t="str">
        <f t="shared" si="40"/>
        <v/>
      </c>
      <c r="BK94" s="167" t="str">
        <f t="shared" si="24"/>
        <v/>
      </c>
      <c r="BL94" s="211" t="str">
        <f t="shared" si="25"/>
        <v/>
      </c>
      <c r="BM94" s="168" t="str">
        <f t="shared" si="26"/>
        <v/>
      </c>
      <c r="BN94" s="20"/>
      <c r="BO94" s="307">
        <f>IF(AND('Submission Template'!BW88&lt;&gt;"",'Submission Template'!BX88&lt;&gt;"",'Submission Template'!V$26&lt;&gt;"",'Submission Template'!Y88&lt;&gt;"",'Submission Template'!AD88&lt;&gt;"",$BK$31="yes"),1,0)</f>
        <v>0</v>
      </c>
      <c r="BP94" s="193">
        <f>IF(AND('Submission Template'!BU88&lt;&gt;"",'Submission Template'!K$26&lt;&gt;"",'Submission Template'!O88&lt;&gt;""),1,0)</f>
        <v>0</v>
      </c>
      <c r="BQ94" s="193">
        <f>IF(AND('Submission Template'!BV88&lt;&gt;"",'Submission Template'!P$26&lt;&gt;"",'Submission Template'!T88&lt;&gt;""),1,0)</f>
        <v>0</v>
      </c>
      <c r="BR94" s="193">
        <f>IF(AND('Submission Template'!BW88&lt;&gt;"",'Submission Template'!U$26&lt;&gt;"",'Submission Template'!Y88&lt;&gt;""),1,0)</f>
        <v>0</v>
      </c>
      <c r="BS94" s="194">
        <f>IF(AND('Submission Template'!BX88&lt;&gt;"",'Submission Template'!Z$26&lt;&gt;"",'Submission Template'!AD88&lt;&gt;""),1,0)</f>
        <v>0</v>
      </c>
      <c r="BT94" s="22"/>
      <c r="BU94" s="199" t="str">
        <f t="shared" si="37"/>
        <v/>
      </c>
      <c r="BV94" s="192" t="str">
        <f t="shared" si="38"/>
        <v/>
      </c>
      <c r="BW94" s="192" t="str">
        <f t="shared" si="17"/>
        <v/>
      </c>
      <c r="BX94" s="193" t="str">
        <f t="shared" si="18"/>
        <v/>
      </c>
      <c r="BY94" s="194" t="str">
        <f t="shared" si="19"/>
        <v/>
      </c>
      <c r="BZ94" s="22"/>
      <c r="CA94" s="192" t="str">
        <f>IF(AND($BK$31="Yes",'Submission Template'!$C88&lt;&gt;""),IF(AND('Submission Template'!BW88&lt;&gt;"",'Submission Template'!BX88&lt;&gt;""),IF(AND('Submission Template'!Y88="yes",'Submission Template'!AD88="yes"),CA93+1,CA93),CA93),"")</f>
        <v/>
      </c>
      <c r="CB94" s="193" t="str">
        <f>IF('Submission Template'!$C88&lt;&gt;"",IF('Submission Template'!BU88&lt;&gt;"",IF('Submission Template'!O88="yes",CB93+1,CB93),CB93),"")</f>
        <v/>
      </c>
      <c r="CC94" s="193" t="str">
        <f>IF('Submission Template'!$C88&lt;&gt;"",IF('Submission Template'!BV88&lt;&gt;"",IF('Submission Template'!T88="yes",CC93+1,CC93),CC93),"")</f>
        <v/>
      </c>
      <c r="CD94" s="193" t="str">
        <f>IF('Submission Template'!$C88&lt;&gt;"",IF('Submission Template'!BW88&lt;&gt;"",IF('Submission Template'!Y88="yes",CD93+1,CD93),CD93),"")</f>
        <v/>
      </c>
      <c r="CE94" s="194" t="str">
        <f>IF('Submission Template'!$C88&lt;&gt;"",IF('Submission Template'!BX88&lt;&gt;"",IF('Submission Template'!AD88="yes",CE93+1,CE93),CE93),"")</f>
        <v/>
      </c>
      <c r="CF94" s="22"/>
      <c r="CG94" s="192" t="str">
        <f>IF(AND($BK$31="Yes",'Submission Template'!BW88&lt;&gt;"",'Submission Template'!BX88&lt;&gt;""),IF(AND('Submission Template'!Y88="yes",'Submission Template'!AD88="yes"),1,0),"")</f>
        <v/>
      </c>
      <c r="CH94" s="193" t="str">
        <f>IF('Submission Template'!BU88&lt;&gt;"",IF('Submission Template'!O88="yes",1,0),"")</f>
        <v/>
      </c>
      <c r="CI94" s="193" t="str">
        <f>IF('Submission Template'!BV88&lt;&gt;"",IF('Submission Template'!T88="yes",1,0),"")</f>
        <v/>
      </c>
      <c r="CJ94" s="193" t="str">
        <f>IF('Submission Template'!BW88&lt;&gt;"",IF('Submission Template'!Y88="yes",1,0),"")</f>
        <v/>
      </c>
      <c r="CK94" s="194" t="str">
        <f>IF('Submission Template'!BX88&lt;&gt;"",IF('Submission Template'!AD88="yes",1,0),"")</f>
        <v/>
      </c>
      <c r="CL94" s="22"/>
      <c r="CM94" s="192" t="str">
        <f>IF(AND($BK$31="Yes",'Submission Template'!Y88="yes",'Submission Template'!AD88="yes",'Submission Template'!BW88&lt;&gt;"",'Submission Template'!BX88&lt;&gt;""),'Submission Template'!BW88+'Submission Template'!BX88,"")</f>
        <v/>
      </c>
      <c r="CN94" s="193" t="str">
        <f>IF(AND('Submission Template'!O88="yes",'Submission Template'!BU88&lt;&gt;""),'Submission Template'!BU88,"")</f>
        <v/>
      </c>
      <c r="CO94" s="193" t="str">
        <f>IF(AND('Submission Template'!T88="yes",'Submission Template'!BV88&lt;&gt;""),'Submission Template'!BV88,"")</f>
        <v/>
      </c>
      <c r="CP94" s="193" t="str">
        <f>IF(AND('Submission Template'!Y88="yes",'Submission Template'!BW88&lt;&gt;""),'Submission Template'!BW88,"")</f>
        <v/>
      </c>
      <c r="CQ94" s="194" t="str">
        <f>IF(AND('Submission Template'!AD88="yes",'Submission Template'!BX88&lt;&gt;""),'Submission Template'!BX88,"")</f>
        <v/>
      </c>
      <c r="CR94" s="22"/>
      <c r="CS94" s="22"/>
      <c r="CT94" s="22"/>
      <c r="CU94" s="24"/>
      <c r="CV94" s="22"/>
      <c r="CW94" s="35" t="str">
        <f>IF('Submission Template'!$BA$36=1,IF(AND('Submission Template'!Y88="yes",'Submission Template'!AD88="yes",$BI94&gt;1,'Submission Template'!BW88&lt;&gt;"",'Submission Template'!BX88&lt;&gt;""),IF($D94&lt;&gt;'Submission Template'!V$29,ROUND((($BU94*$E94)/($D94-'Submission Template'!V$29))^2+1,1),31),""),"")</f>
        <v/>
      </c>
      <c r="CX94" s="35" t="str">
        <f>IF('Submission Template'!$BB$36=1,IF(AND('Submission Template'!O88="yes",$BJ94&gt;1,'Submission Template'!BU88&lt;&gt;""),IF($N94&lt;&gt;'Submission Template'!K$26,ROUND((($BV94*$O94)/($N94-'Submission Template'!K$26))^2+1,1),31),""),"")</f>
        <v/>
      </c>
      <c r="CY94" s="35" t="str">
        <f>IF('Submission Template'!$BC$34=1,IF(AND('Submission Template'!T88="yes",$BK94&gt;1,'Submission Template'!BV88&lt;&gt;""),IF($X94&lt;&gt;'Submission Template'!P$26,ROUND((($BW94*$Y94)/($X94-'Submission Template'!P$26))^2+1,1),31),""),"")</f>
        <v/>
      </c>
      <c r="CZ94" s="35" t="str">
        <f>IF('Submission Template'!$BA$34=1,IF(AND('Submission Template'!Y88="yes",$BL94&gt;1,'Submission Template'!BW88&lt;&gt;""),IF($AH94&lt;&gt;'Submission Template'!U$26,ROUND((($BX94*$AI94)/($AH94-'Submission Template'!U$26))^2+1,1),31),""),"")</f>
        <v/>
      </c>
      <c r="DA94" s="35" t="str">
        <f>IF('Submission Template'!$BB$34=1,IF(AND('Submission Template'!AD88="yes",$BM94&gt;1,'Submission Template'!BX88&lt;&gt;""),IF($AR94&lt;&gt;'Submission Template'!Z$26,ROUND((($BY94*$AS94)/($AR94-'Submission Template'!Z$26))^2+1,1),31),""),"")</f>
        <v/>
      </c>
      <c r="DB94" s="48">
        <f t="shared" si="20"/>
        <v>5</v>
      </c>
      <c r="DC94" s="5"/>
      <c r="DD94" s="5"/>
      <c r="DE94" s="5"/>
      <c r="DF94" s="175">
        <f>IF(AND('Submission Template'!C88="final",'Submission Template'!AG88="yes"),1,0)</f>
        <v>0</v>
      </c>
      <c r="DG94" s="175" t="str">
        <f>IF(AND('Submission Template'!$C88="final",'Submission Template'!$Y88="yes",'Submission Template'!$AD88="yes",'Submission Template'!$AG88&lt;&gt;"yes"),$D94,$DG93)</f>
        <v/>
      </c>
      <c r="DH94" s="175" t="str">
        <f>IF(AND('Submission Template'!$C88="final",'Submission Template'!$Y88="yes",'Submission Template'!$AD88="yes",'Submission Template'!$AG88&lt;&gt;"yes"),$C94,$DH93)</f>
        <v/>
      </c>
      <c r="DI94" s="175" t="str">
        <f>IF(AND('Submission Template'!$C88="final",'Submission Template'!$O88="yes",'Submission Template'!$AG88&lt;&gt;"yes"),$N94,$DI93)</f>
        <v/>
      </c>
      <c r="DJ94" s="175" t="str">
        <f>IF(AND('Submission Template'!$C88="final",'Submission Template'!$O88="yes",'Submission Template'!$AG88&lt;&gt;"yes"),$M94,$DJ93)</f>
        <v/>
      </c>
      <c r="DK94" s="167" t="str">
        <f>IF(AND('Submission Template'!$C88="final",'Submission Template'!$T88="yes",'Submission Template'!$AG88&lt;&gt;"yes"),$X94,$DK93)</f>
        <v/>
      </c>
      <c r="DL94" s="168" t="str">
        <f>IF(AND('Submission Template'!$C88="final",'Submission Template'!$T88="yes",'Submission Template'!$AG88&lt;&gt;"yes"),$W94,$DL93)</f>
        <v/>
      </c>
      <c r="DM94" s="167" t="str">
        <f>IF(AND('Submission Template'!$C88="final",'Submission Template'!$Y88="yes",'Submission Template'!$AG88&lt;&gt;"yes"),$AH94,$DM93)</f>
        <v/>
      </c>
      <c r="DN94" s="211" t="str">
        <f>IF(AND('Submission Template'!$C88="final",'Submission Template'!$Y88="yes",'Submission Template'!$AG88&lt;&gt;"yes"),$AG94,$DN93)</f>
        <v/>
      </c>
      <c r="DO94" s="220" t="str">
        <f>IF(AND('Submission Template'!$C88="final",'Submission Template'!$AD88="yes",'Submission Template'!$AG88&lt;&gt;"yes"),$AR94,$DO93)</f>
        <v/>
      </c>
      <c r="DP94" s="221" t="str">
        <f>IF(AND('Submission Template'!$C88="final",'Submission Template'!$AD88="yes",'Submission Template'!$AG88&lt;&gt;"yes"),$AQ94,$DP93)</f>
        <v/>
      </c>
      <c r="DZ94" s="5"/>
      <c r="EA94" s="5"/>
    </row>
    <row r="95" spans="1:131" ht="15" x14ac:dyDescent="0.25">
      <c r="A95" s="9"/>
      <c r="B95" s="251" t="str">
        <f>IF('Submission Template'!$BA$36=1,$CA95,"")</f>
        <v/>
      </c>
      <c r="C95" s="252" t="str">
        <f t="shared" si="33"/>
        <v/>
      </c>
      <c r="D95" s="253" t="str">
        <f>IF('Submission Template'!$BA$36=1,IF(AND('Submission Template'!Y89="yes",'Submission Template'!AD89="yes",'Submission Template'!BW89&lt;&gt;"",'Submission Template'!BX89&lt;&gt;""),IF(AND('Submission Template'!$P$15="yes",$B95&gt;1),ROUND(AVERAGE(CM$41:CM95),2),ROUND(AVERAGE(CM$40:CM95),2)),""),"")</f>
        <v/>
      </c>
      <c r="E95" s="264" t="str">
        <f>IF('Submission Template'!$BA$36=1,IF($BI95&gt;1,IF(AND('Submission Template'!Y89&lt;&gt;"no",'Submission Template'!AD89&lt;&gt;"no",'Submission Template'!BW89&lt;&gt;"",'Submission Template'!BX89&lt;&gt;""), IF(AND('Submission Template'!$P$15="yes",$B95&gt;1), STDEV(CM$41:CM95),STDEV(CM$40:CM95)),""),""),"")</f>
        <v/>
      </c>
      <c r="F95" s="253" t="str">
        <f>IF('Submission Template'!$BA$36=1,IF(AND('Submission Template'!BW89&lt;&gt;"",'Submission Template'!BX89&lt;&gt;""),G94,""),"")</f>
        <v/>
      </c>
      <c r="G95" s="253" t="str">
        <f>IF(AND('Submission Template'!$BA$36=1,'Submission Template'!$C89&lt;&gt;""),IF(OR($BI95=1,$BI95=0),0,IF('Submission Template'!$C89="initial",$G94,IF(AND('Submission Template'!Y89="yes",'Submission Template'!AD89="yes"),MAX(($F95+CM95-('Submission Template'!$V$26+0.25*$E95)),0),$G94))),"")</f>
        <v/>
      </c>
      <c r="H95" s="253" t="str">
        <f t="shared" si="27"/>
        <v/>
      </c>
      <c r="I95" s="255" t="str">
        <f t="shared" si="28"/>
        <v/>
      </c>
      <c r="J95" s="255" t="str">
        <f t="shared" si="29"/>
        <v/>
      </c>
      <c r="K95" s="256" t="str">
        <f>IF(G95&lt;&gt;"",IF($CG95=1,IF(AND(J95&lt;&gt;1,I95=1,D95&lt;='Submission Template'!$V$26),1,0),K94),"")</f>
        <v/>
      </c>
      <c r="L95" s="251" t="str">
        <f>IF('Submission Template'!$BB$36=1,$CB95,"")</f>
        <v/>
      </c>
      <c r="M95" s="252" t="str">
        <f t="shared" si="1"/>
        <v/>
      </c>
      <c r="N95" s="253" t="str">
        <f>IF('Submission Template'!$BB$36=1,IF(AND('Submission Template'!O89="yes",'Submission Template'!BU89&lt;&gt;""),IF(AND('Submission Template'!$P$15="yes",$L95&gt;1),ROUND(AVERAGE(CN$41:CN95),2),ROUND(AVERAGE(CN$40:CN95),2)),""),"")</f>
        <v/>
      </c>
      <c r="O95" s="253" t="str">
        <f>IF('Submission Template'!$BB$36=1,IF($BJ95&gt;1,IF(AND('Submission Template'!O89&lt;&gt;"no",'Submission Template'!BU89&lt;&gt;""),IF(AND('Submission Template'!$P$15="yes",$L95&gt;1),STDEV(CN$41:CN95),STDEV(CN$40:CN95)),""),""),"")</f>
        <v/>
      </c>
      <c r="P95" s="253" t="str">
        <f>IF('Submission Template'!$BB$36=1,IF('Submission Template'!BU89&lt;&gt;"",Q94,""),"")</f>
        <v/>
      </c>
      <c r="Q95" s="253" t="str">
        <f>IF(AND('Submission Template'!$BB$36=1,'Submission Template'!$C89&lt;&gt;""),IF(OR($BJ95=1,$BJ95=0),0,IF('Submission Template'!$C89="initial",$Q94,IF('Submission Template'!O89="yes",MAX(($P95+'Submission Template'!BU89-('Submission Template'!K$26+0.25*$O95)),0),$Q94))),"")</f>
        <v/>
      </c>
      <c r="R95" s="253" t="str">
        <f t="shared" si="30"/>
        <v/>
      </c>
      <c r="S95" s="255" t="str">
        <f t="shared" si="31"/>
        <v/>
      </c>
      <c r="T95" s="255" t="str">
        <f t="shared" si="32"/>
        <v/>
      </c>
      <c r="U95" s="256" t="str">
        <f>IF(Q95&lt;&gt;"",IF($CH95=1,IF(AND(T95&lt;&gt;1,S95=1,N95&lt;='Submission Template'!K$26),1,0),U94),"")</f>
        <v/>
      </c>
      <c r="V95" s="257" t="str">
        <f>IF('Submission Template'!$BC$34=1,$CC95,"")</f>
        <v/>
      </c>
      <c r="W95" s="258" t="str">
        <f t="shared" si="34"/>
        <v/>
      </c>
      <c r="X95" s="259" t="str">
        <f>IF('Submission Template'!$BC$34=1,IF(AND('Submission Template'!T89="yes",'Submission Template'!BV89&lt;&gt;""),IF(AND('Submission Template'!$P$15="yes",$V95&gt;1),ROUND(AVERAGE(CO$41:CO95),2),ROUND(AVERAGE(CO$40:CO95),2)),""),"")</f>
        <v/>
      </c>
      <c r="Y95" s="259" t="str">
        <f>IF('Submission Template'!$BC$34=1,IF($BK95&gt;1,IF(AND('Submission Template'!T89&lt;&gt;"no",'Submission Template'!BV89&lt;&gt;""), IF(AND('Submission Template'!$P$15="yes",$V95&gt;1), STDEV(CO$41:CO95),STDEV(CO$40:CO95)),""),""),"")</f>
        <v/>
      </c>
      <c r="Z95" s="259" t="str">
        <f>IF('Submission Template'!$BC$34=1,IF('Submission Template'!BV89&lt;&gt;"",AA94,""),"")</f>
        <v/>
      </c>
      <c r="AA95" s="259" t="str">
        <f>IF(AND('Submission Template'!$BC$34=1,'Submission Template'!$C89&lt;&gt;""),IF(OR($BK95=1,$BK95=0),0,IF('Submission Template'!$C89="initial",$AA94,IF('Submission Template'!T89="yes",MAX(($Z95+'Submission Template'!BV89-('Submission Template'!P$26+0.25*$Y95)),0),$AA94))),"")</f>
        <v/>
      </c>
      <c r="AB95" s="259" t="str">
        <f t="shared" si="6"/>
        <v/>
      </c>
      <c r="AC95" s="255" t="str">
        <f t="shared" si="7"/>
        <v/>
      </c>
      <c r="AD95" s="255" t="str">
        <f t="shared" si="8"/>
        <v/>
      </c>
      <c r="AE95" s="256" t="str">
        <f>IF(AA95&lt;&gt;"",IF($CI95=1,IF(AND(AD95&lt;&gt;1,AC95=1,X95&lt;='Submission Template'!P$26),1,0),AE94),"")</f>
        <v/>
      </c>
      <c r="AF95" s="257" t="str">
        <f>IF('Submission Template'!$BA$34=1,$CD95,"")</f>
        <v/>
      </c>
      <c r="AG95" s="258" t="str">
        <f t="shared" si="35"/>
        <v/>
      </c>
      <c r="AH95" s="260" t="str">
        <f>IF('Submission Template'!$BA$34=1,IF(AND('Submission Template'!Y89="yes",'Submission Template'!BW89&lt;&gt;""),IF(AND('Submission Template'!$P$15="yes",AF95&gt;1),ROUND(AVERAGE(CP$41:CP95),2),ROUND(AVERAGE(CP$40:CP95),2)),""),"")</f>
        <v/>
      </c>
      <c r="AI95" s="260" t="str">
        <f>IF('Submission Template'!$BA$34=1,IF($BL95&gt;1,IF(AND('Submission Template'!Y89&lt;&gt;"no",'Submission Template'!BW89&lt;&gt;""), IF(AND('Submission Template'!$P$15="yes",$AF95&gt;1), STDEV(CP$41:CP95),STDEV(CP$40:CP95)),""),""),"")</f>
        <v/>
      </c>
      <c r="AJ95" s="260" t="str">
        <f>IF('Submission Template'!$BA$34=1,IF('Submission Template'!BW89&lt;&gt;"",AK94,""),"")</f>
        <v/>
      </c>
      <c r="AK95" s="260" t="str">
        <f>IF(AND('Submission Template'!$BA$34=1,'Submission Template'!$C89&lt;&gt;""),IF(OR($BL95=1,$BL95=0),0,IF('Submission Template'!$C89="initial",$AK94,IF('Submission Template'!Y89="yes",MAX(($AJ95+'Submission Template'!BW89-('Submission Template'!U$26+0.25*$AI95)),0),$AK94))),"")</f>
        <v/>
      </c>
      <c r="AL95" s="260" t="str">
        <f t="shared" si="9"/>
        <v/>
      </c>
      <c r="AM95" s="255" t="str">
        <f t="shared" si="10"/>
        <v/>
      </c>
      <c r="AN95" s="255" t="str">
        <f t="shared" si="11"/>
        <v/>
      </c>
      <c r="AO95" s="256" t="str">
        <f>IF(AK95&lt;&gt;"",IF($CJ95=1,IF(AND(AN95&lt;&gt;1,AM95=1,AH95&lt;='Submission Template'!U$26),1,0),AO94),"")</f>
        <v/>
      </c>
      <c r="AP95" s="257" t="str">
        <f>IF('Submission Template'!$BB$34=1,$CE95,"")</f>
        <v/>
      </c>
      <c r="AQ95" s="258" t="str">
        <f t="shared" si="36"/>
        <v/>
      </c>
      <c r="AR95" s="261" t="str">
        <f>IF('Submission Template'!$BB$34=1,IF(AND('Submission Template'!AD89="yes",'Submission Template'!BX89&lt;&gt;""),ROUND(AVERAGE(CQ$40:CQ95),2),""),"")</f>
        <v/>
      </c>
      <c r="AS95" s="261" t="str">
        <f>IF('Submission Template'!$BB$34=1,IF($BM95&gt;1,IF(AND('Submission Template'!AD89&lt;&gt;"no",'Submission Template'!BX89&lt;&gt;""), IF(AND('Submission Template'!$P$15="yes",$AP95&gt;1), STDEV(CQ$41:CQ95),STDEV(CQ$40:CQ95)),""),""),"")</f>
        <v/>
      </c>
      <c r="AT95" s="261" t="str">
        <f>IF('Submission Template'!$BB$34=1,IF('Submission Template'!BX89&lt;&gt;"",AU94,""),"")</f>
        <v/>
      </c>
      <c r="AU95" s="261" t="str">
        <f>IF(AND('Submission Template'!$BB$34=1,'Submission Template'!$C89&lt;&gt;""),IF(OR($BM95=1,$BM95=0),0,IF('Submission Template'!$C89="initial",$AU94,IF('Submission Template'!AD89="yes",MAX(($AT95+'Submission Template'!BX89-('Submission Template'!Z$26+0.25*$AS95)),0),$AU94))),"")</f>
        <v/>
      </c>
      <c r="AV95" s="261" t="str">
        <f t="shared" si="12"/>
        <v/>
      </c>
      <c r="AW95" s="255" t="str">
        <f t="shared" si="13"/>
        <v/>
      </c>
      <c r="AX95" s="255" t="str">
        <f t="shared" si="14"/>
        <v/>
      </c>
      <c r="AY95" s="256" t="str">
        <f>IF(AU95&lt;&gt;"",IF($CK95=1,IF(AND(AX95&lt;&gt;1,AW95=1,AR95&lt;='Submission Template'!Z$26),1,0),AY94),"")</f>
        <v/>
      </c>
      <c r="AZ95" s="246"/>
      <c r="BA95" s="262" t="str">
        <f>IF(AND(OR('Submission Template'!BK89="yes",'Submission Template'!O89="yes"),'Submission Template'!AG89="yes"),"Test cannot be invalid AND included in CumSum",IF(OR(AND($Q95&gt;$R95,$N95&lt;&gt;""),AND($G95&gt;H95,$D95&lt;&gt;"")),"Warning:  CumSum statistic exceeds the Action Limit.",""))</f>
        <v/>
      </c>
      <c r="BB95" s="244"/>
      <c r="BC95" s="244"/>
      <c r="BD95" s="244"/>
      <c r="BE95" s="245"/>
      <c r="BF95" s="141"/>
      <c r="BG95" s="5"/>
      <c r="BH95" s="5"/>
      <c r="BI95" s="167" t="str">
        <f t="shared" si="39"/>
        <v/>
      </c>
      <c r="BJ95" s="211" t="str">
        <f t="shared" si="40"/>
        <v/>
      </c>
      <c r="BK95" s="167" t="str">
        <f t="shared" si="24"/>
        <v/>
      </c>
      <c r="BL95" s="211" t="str">
        <f t="shared" si="25"/>
        <v/>
      </c>
      <c r="BM95" s="168" t="str">
        <f t="shared" si="26"/>
        <v/>
      </c>
      <c r="BN95" s="20"/>
      <c r="BO95" s="307">
        <f>IF(AND('Submission Template'!BW89&lt;&gt;"",'Submission Template'!BX89&lt;&gt;"",'Submission Template'!V$26&lt;&gt;"",'Submission Template'!Y89&lt;&gt;"",'Submission Template'!AD89&lt;&gt;"",$BK$31="yes"),1,0)</f>
        <v>0</v>
      </c>
      <c r="BP95" s="193">
        <f>IF(AND('Submission Template'!BU89&lt;&gt;"",'Submission Template'!K$26&lt;&gt;"",'Submission Template'!O89&lt;&gt;""),1,0)</f>
        <v>0</v>
      </c>
      <c r="BQ95" s="193">
        <f>IF(AND('Submission Template'!BV89&lt;&gt;"",'Submission Template'!P$26&lt;&gt;"",'Submission Template'!T89&lt;&gt;""),1,0)</f>
        <v>0</v>
      </c>
      <c r="BR95" s="193">
        <f>IF(AND('Submission Template'!BW89&lt;&gt;"",'Submission Template'!U$26&lt;&gt;"",'Submission Template'!Y89&lt;&gt;""),1,0)</f>
        <v>0</v>
      </c>
      <c r="BS95" s="194">
        <f>IF(AND('Submission Template'!BX89&lt;&gt;"",'Submission Template'!Z$26&lt;&gt;"",'Submission Template'!AD89&lt;&gt;""),1,0)</f>
        <v>0</v>
      </c>
      <c r="BT95" s="22"/>
      <c r="BU95" s="199" t="str">
        <f t="shared" si="37"/>
        <v/>
      </c>
      <c r="BV95" s="192" t="str">
        <f t="shared" si="38"/>
        <v/>
      </c>
      <c r="BW95" s="192" t="str">
        <f t="shared" si="17"/>
        <v/>
      </c>
      <c r="BX95" s="193" t="str">
        <f t="shared" si="18"/>
        <v/>
      </c>
      <c r="BY95" s="194" t="str">
        <f t="shared" si="19"/>
        <v/>
      </c>
      <c r="BZ95" s="22"/>
      <c r="CA95" s="192" t="str">
        <f>IF(AND($BK$31="Yes",'Submission Template'!$C89&lt;&gt;""),IF(AND('Submission Template'!BW89&lt;&gt;"",'Submission Template'!BX89&lt;&gt;""),IF(AND('Submission Template'!Y89="yes",'Submission Template'!AD89="yes"),CA94+1,CA94),CA94),"")</f>
        <v/>
      </c>
      <c r="CB95" s="193" t="str">
        <f>IF('Submission Template'!$C89&lt;&gt;"",IF('Submission Template'!BU89&lt;&gt;"",IF('Submission Template'!O89="yes",CB94+1,CB94),CB94),"")</f>
        <v/>
      </c>
      <c r="CC95" s="193" t="str">
        <f>IF('Submission Template'!$C89&lt;&gt;"",IF('Submission Template'!BV89&lt;&gt;"",IF('Submission Template'!T89="yes",CC94+1,CC94),CC94),"")</f>
        <v/>
      </c>
      <c r="CD95" s="193" t="str">
        <f>IF('Submission Template'!$C89&lt;&gt;"",IF('Submission Template'!BW89&lt;&gt;"",IF('Submission Template'!Y89="yes",CD94+1,CD94),CD94),"")</f>
        <v/>
      </c>
      <c r="CE95" s="194" t="str">
        <f>IF('Submission Template'!$C89&lt;&gt;"",IF('Submission Template'!BX89&lt;&gt;"",IF('Submission Template'!AD89="yes",CE94+1,CE94),CE94),"")</f>
        <v/>
      </c>
      <c r="CF95" s="22"/>
      <c r="CG95" s="192" t="str">
        <f>IF(AND($BK$31="Yes",'Submission Template'!BW89&lt;&gt;"",'Submission Template'!BX89&lt;&gt;""),IF(AND('Submission Template'!Y89="yes",'Submission Template'!AD89="yes"),1,0),"")</f>
        <v/>
      </c>
      <c r="CH95" s="193" t="str">
        <f>IF('Submission Template'!BU89&lt;&gt;"",IF('Submission Template'!O89="yes",1,0),"")</f>
        <v/>
      </c>
      <c r="CI95" s="193" t="str">
        <f>IF('Submission Template'!BV89&lt;&gt;"",IF('Submission Template'!T89="yes",1,0),"")</f>
        <v/>
      </c>
      <c r="CJ95" s="193" t="str">
        <f>IF('Submission Template'!BW89&lt;&gt;"",IF('Submission Template'!Y89="yes",1,0),"")</f>
        <v/>
      </c>
      <c r="CK95" s="194" t="str">
        <f>IF('Submission Template'!BX89&lt;&gt;"",IF('Submission Template'!AD89="yes",1,0),"")</f>
        <v/>
      </c>
      <c r="CL95" s="22"/>
      <c r="CM95" s="192" t="str">
        <f>IF(AND($BK$31="Yes",'Submission Template'!Y89="yes",'Submission Template'!AD89="yes",'Submission Template'!BW89&lt;&gt;"",'Submission Template'!BX89&lt;&gt;""),'Submission Template'!BW89+'Submission Template'!BX89,"")</f>
        <v/>
      </c>
      <c r="CN95" s="193" t="str">
        <f>IF(AND('Submission Template'!O89="yes",'Submission Template'!BU89&lt;&gt;""),'Submission Template'!BU89,"")</f>
        <v/>
      </c>
      <c r="CO95" s="193" t="str">
        <f>IF(AND('Submission Template'!T89="yes",'Submission Template'!BV89&lt;&gt;""),'Submission Template'!BV89,"")</f>
        <v/>
      </c>
      <c r="CP95" s="193" t="str">
        <f>IF(AND('Submission Template'!Y89="yes",'Submission Template'!BW89&lt;&gt;""),'Submission Template'!BW89,"")</f>
        <v/>
      </c>
      <c r="CQ95" s="194" t="str">
        <f>IF(AND('Submission Template'!AD89="yes",'Submission Template'!BX89&lt;&gt;""),'Submission Template'!BX89,"")</f>
        <v/>
      </c>
      <c r="CR95" s="22"/>
      <c r="CS95" s="22"/>
      <c r="CT95" s="22"/>
      <c r="CU95" s="24"/>
      <c r="CV95" s="22"/>
      <c r="CW95" s="35" t="str">
        <f>IF('Submission Template'!$BA$36=1,IF(AND('Submission Template'!Y89="yes",'Submission Template'!AD89="yes",$BI95&gt;1,'Submission Template'!BW89&lt;&gt;"",'Submission Template'!BX89&lt;&gt;""),IF($D95&lt;&gt;'Submission Template'!V$29,ROUND((($BU95*$E95)/($D95-'Submission Template'!V$29))^2+1,1),31),""),"")</f>
        <v/>
      </c>
      <c r="CX95" s="35" t="str">
        <f>IF('Submission Template'!$BB$36=1,IF(AND('Submission Template'!O89="yes",$BJ95&gt;1,'Submission Template'!BU89&lt;&gt;""),IF($N95&lt;&gt;'Submission Template'!K$26,ROUND((($BV95*$O95)/($N95-'Submission Template'!K$26))^2+1,1),31),""),"")</f>
        <v/>
      </c>
      <c r="CY95" s="35" t="str">
        <f>IF('Submission Template'!$BC$34=1,IF(AND('Submission Template'!T89="yes",$BK95&gt;1,'Submission Template'!BV89&lt;&gt;""),IF($X95&lt;&gt;'Submission Template'!P$26,ROUND((($BW95*$Y95)/($X95-'Submission Template'!P$26))^2+1,1),31),""),"")</f>
        <v/>
      </c>
      <c r="CZ95" s="35" t="str">
        <f>IF('Submission Template'!$BA$34=1,IF(AND('Submission Template'!Y89="yes",$BL95&gt;1,'Submission Template'!BW89&lt;&gt;""),IF($AH95&lt;&gt;'Submission Template'!U$26,ROUND((($BX95*$AI95)/($AH95-'Submission Template'!U$26))^2+1,1),31),""),"")</f>
        <v/>
      </c>
      <c r="DA95" s="35" t="str">
        <f>IF('Submission Template'!$BB$34=1,IF(AND('Submission Template'!AD89="yes",$BM95&gt;1,'Submission Template'!BX89&lt;&gt;""),IF($AR95&lt;&gt;'Submission Template'!Z$26,ROUND((($BY95*$AS95)/($AR95-'Submission Template'!Z$26))^2+1,1),31),""),"")</f>
        <v/>
      </c>
      <c r="DB95" s="48">
        <f t="shared" si="20"/>
        <v>5</v>
      </c>
      <c r="DC95" s="5"/>
      <c r="DD95" s="5"/>
      <c r="DE95" s="5"/>
      <c r="DF95" s="175">
        <f>IF(AND('Submission Template'!C89="final",'Submission Template'!AG89="yes"),1,0)</f>
        <v>0</v>
      </c>
      <c r="DG95" s="175" t="str">
        <f>IF(AND('Submission Template'!$C89="final",'Submission Template'!$Y89="yes",'Submission Template'!$AD89="yes",'Submission Template'!$AG89&lt;&gt;"yes"),$D95,$DG94)</f>
        <v/>
      </c>
      <c r="DH95" s="175" t="str">
        <f>IF(AND('Submission Template'!$C89="final",'Submission Template'!$Y89="yes",'Submission Template'!$AD89="yes",'Submission Template'!$AG89&lt;&gt;"yes"),$C95,$DH94)</f>
        <v/>
      </c>
      <c r="DI95" s="175" t="str">
        <f>IF(AND('Submission Template'!$C89="final",'Submission Template'!$O89="yes",'Submission Template'!$AG89&lt;&gt;"yes"),$N95,$DI94)</f>
        <v/>
      </c>
      <c r="DJ95" s="175" t="str">
        <f>IF(AND('Submission Template'!$C89="final",'Submission Template'!$O89="yes",'Submission Template'!$AG89&lt;&gt;"yes"),$M95,$DJ94)</f>
        <v/>
      </c>
      <c r="DK95" s="167" t="str">
        <f>IF(AND('Submission Template'!$C89="final",'Submission Template'!$T89="yes",'Submission Template'!$AG89&lt;&gt;"yes"),$X95,$DK94)</f>
        <v/>
      </c>
      <c r="DL95" s="168" t="str">
        <f>IF(AND('Submission Template'!$C89="final",'Submission Template'!$T89="yes",'Submission Template'!$AG89&lt;&gt;"yes"),$W95,$DL94)</f>
        <v/>
      </c>
      <c r="DM95" s="167" t="str">
        <f>IF(AND('Submission Template'!$C89="final",'Submission Template'!$Y89="yes",'Submission Template'!$AG89&lt;&gt;"yes"),$AH95,$DM94)</f>
        <v/>
      </c>
      <c r="DN95" s="211" t="str">
        <f>IF(AND('Submission Template'!$C89="final",'Submission Template'!$Y89="yes",'Submission Template'!$AG89&lt;&gt;"yes"),$AG95,$DN94)</f>
        <v/>
      </c>
      <c r="DO95" s="220" t="str">
        <f>IF(AND('Submission Template'!$C89="final",'Submission Template'!$AD89="yes",'Submission Template'!$AG89&lt;&gt;"yes"),$AR95,$DO94)</f>
        <v/>
      </c>
      <c r="DP95" s="221" t="str">
        <f>IF(AND('Submission Template'!$C89="final",'Submission Template'!$AD89="yes",'Submission Template'!$AG89&lt;&gt;"yes"),$AQ95,$DP94)</f>
        <v/>
      </c>
      <c r="DZ95" s="5"/>
      <c r="EA95" s="5"/>
    </row>
    <row r="96" spans="1:131" ht="15" x14ac:dyDescent="0.25">
      <c r="A96" s="9"/>
      <c r="B96" s="251" t="str">
        <f>IF('Submission Template'!$BA$36=1,$CA96,"")</f>
        <v/>
      </c>
      <c r="C96" s="252" t="str">
        <f t="shared" si="33"/>
        <v/>
      </c>
      <c r="D96" s="253" t="str">
        <f>IF('Submission Template'!$BA$36=1,IF(AND('Submission Template'!Y90="yes",'Submission Template'!AD90="yes",'Submission Template'!BW90&lt;&gt;"",'Submission Template'!BX90&lt;&gt;""),IF(AND('Submission Template'!$P$15="yes",$B96&gt;1),ROUND(AVERAGE(CM$41:CM96),2),ROUND(AVERAGE(CM$40:CM96),2)),""),"")</f>
        <v/>
      </c>
      <c r="E96" s="264" t="str">
        <f>IF('Submission Template'!$BA$36=1,IF($BI96&gt;1,IF(AND('Submission Template'!Y90&lt;&gt;"no",'Submission Template'!AD90&lt;&gt;"no",'Submission Template'!BW90&lt;&gt;"",'Submission Template'!BX90&lt;&gt;""), IF(AND('Submission Template'!$P$15="yes",$B96&gt;1), STDEV(CM$41:CM96),STDEV(CM$40:CM96)),""),""),"")</f>
        <v/>
      </c>
      <c r="F96" s="253" t="str">
        <f>IF('Submission Template'!$BA$36=1,IF(AND('Submission Template'!BW90&lt;&gt;"",'Submission Template'!BX90&lt;&gt;""),G95,""),"")</f>
        <v/>
      </c>
      <c r="G96" s="253" t="str">
        <f>IF(AND('Submission Template'!$BA$36=1,'Submission Template'!$C90&lt;&gt;""),IF(OR($BI96=1,$BI96=0),0,IF('Submission Template'!$C90="initial",$G95,IF(AND('Submission Template'!Y90="yes",'Submission Template'!AD90="yes"),MAX(($F96+CM96-('Submission Template'!$V$26+0.25*$E96)),0),$G95))),"")</f>
        <v/>
      </c>
      <c r="H96" s="253" t="str">
        <f t="shared" si="27"/>
        <v/>
      </c>
      <c r="I96" s="255" t="str">
        <f t="shared" si="28"/>
        <v/>
      </c>
      <c r="J96" s="255" t="str">
        <f t="shared" si="29"/>
        <v/>
      </c>
      <c r="K96" s="256" t="str">
        <f>IF(G96&lt;&gt;"",IF($CG96=1,IF(AND(J96&lt;&gt;1,I96=1,D96&lt;='Submission Template'!$V$26),1,0),K95),"")</f>
        <v/>
      </c>
      <c r="L96" s="251" t="str">
        <f>IF('Submission Template'!$BB$36=1,$CB96,"")</f>
        <v/>
      </c>
      <c r="M96" s="252" t="str">
        <f t="shared" si="1"/>
        <v/>
      </c>
      <c r="N96" s="253" t="str">
        <f>IF('Submission Template'!$BB$36=1,IF(AND('Submission Template'!O90="yes",'Submission Template'!BU90&lt;&gt;""),IF(AND('Submission Template'!$P$15="yes",$L96&gt;1),ROUND(AVERAGE(CN$41:CN96),2),ROUND(AVERAGE(CN$40:CN96),2)),""),"")</f>
        <v/>
      </c>
      <c r="O96" s="253" t="str">
        <f>IF('Submission Template'!$BB$36=1,IF($BJ96&gt;1,IF(AND('Submission Template'!O90&lt;&gt;"no",'Submission Template'!BU90&lt;&gt;""),IF(AND('Submission Template'!$P$15="yes",$L96&gt;1),STDEV(CN$41:CN96),STDEV(CN$40:CN96)),""),""),"")</f>
        <v/>
      </c>
      <c r="P96" s="253" t="str">
        <f>IF('Submission Template'!$BB$36=1,IF('Submission Template'!BU90&lt;&gt;"",Q95,""),"")</f>
        <v/>
      </c>
      <c r="Q96" s="253" t="str">
        <f>IF(AND('Submission Template'!$BB$36=1,'Submission Template'!$C90&lt;&gt;""),IF(OR($BJ96=1,$BJ96=0),0,IF('Submission Template'!$C90="initial",$Q95,IF('Submission Template'!O90="yes",MAX(($P96+'Submission Template'!BU90-('Submission Template'!K$26+0.25*$O96)),0),$Q95))),"")</f>
        <v/>
      </c>
      <c r="R96" s="253" t="str">
        <f t="shared" si="30"/>
        <v/>
      </c>
      <c r="S96" s="255" t="str">
        <f t="shared" si="31"/>
        <v/>
      </c>
      <c r="T96" s="255" t="str">
        <f t="shared" si="32"/>
        <v/>
      </c>
      <c r="U96" s="256" t="str">
        <f>IF(Q96&lt;&gt;"",IF($CH96=1,IF(AND(T96&lt;&gt;1,S96=1,N96&lt;='Submission Template'!K$26),1,0),U95),"")</f>
        <v/>
      </c>
      <c r="V96" s="257" t="str">
        <f>IF('Submission Template'!$BC$34=1,$CC96,"")</f>
        <v/>
      </c>
      <c r="W96" s="258" t="str">
        <f t="shared" si="34"/>
        <v/>
      </c>
      <c r="X96" s="259" t="str">
        <f>IF('Submission Template'!$BC$34=1,IF(AND('Submission Template'!T90="yes",'Submission Template'!BV90&lt;&gt;""),IF(AND('Submission Template'!$P$15="yes",$V96&gt;1),ROUND(AVERAGE(CO$41:CO96),2),ROUND(AVERAGE(CO$40:CO96),2)),""),"")</f>
        <v/>
      </c>
      <c r="Y96" s="259" t="str">
        <f>IF('Submission Template'!$BC$34=1,IF($BK96&gt;1,IF(AND('Submission Template'!T90&lt;&gt;"no",'Submission Template'!BV90&lt;&gt;""), IF(AND('Submission Template'!$P$15="yes",$V96&gt;1), STDEV(CO$41:CO96),STDEV(CO$40:CO96)),""),""),"")</f>
        <v/>
      </c>
      <c r="Z96" s="259" t="str">
        <f>IF('Submission Template'!$BC$34=1,IF('Submission Template'!BV90&lt;&gt;"",AA95,""),"")</f>
        <v/>
      </c>
      <c r="AA96" s="259" t="str">
        <f>IF(AND('Submission Template'!$BC$34=1,'Submission Template'!$C90&lt;&gt;""),IF(OR($BK96=1,$BK96=0),0,IF('Submission Template'!$C90="initial",$AA95,IF('Submission Template'!T90="yes",MAX(($Z96+'Submission Template'!BV90-('Submission Template'!P$26+0.25*$Y96)),0),$AA95))),"")</f>
        <v/>
      </c>
      <c r="AB96" s="259" t="str">
        <f t="shared" si="6"/>
        <v/>
      </c>
      <c r="AC96" s="255" t="str">
        <f t="shared" si="7"/>
        <v/>
      </c>
      <c r="AD96" s="255" t="str">
        <f t="shared" si="8"/>
        <v/>
      </c>
      <c r="AE96" s="256" t="str">
        <f>IF(AA96&lt;&gt;"",IF($CI96=1,IF(AND(AD96&lt;&gt;1,AC96=1,X96&lt;='Submission Template'!P$26),1,0),AE95),"")</f>
        <v/>
      </c>
      <c r="AF96" s="257" t="str">
        <f>IF('Submission Template'!$BA$34=1,$CD96,"")</f>
        <v/>
      </c>
      <c r="AG96" s="258" t="str">
        <f t="shared" si="35"/>
        <v/>
      </c>
      <c r="AH96" s="260" t="str">
        <f>IF('Submission Template'!$BA$34=1,IF(AND('Submission Template'!Y90="yes",'Submission Template'!BW90&lt;&gt;""),IF(AND('Submission Template'!$P$15="yes",AF96&gt;1),ROUND(AVERAGE(CP$41:CP96),2),ROUND(AVERAGE(CP$40:CP96),2)),""),"")</f>
        <v/>
      </c>
      <c r="AI96" s="260" t="str">
        <f>IF('Submission Template'!$BA$34=1,IF($BL96&gt;1,IF(AND('Submission Template'!Y90&lt;&gt;"no",'Submission Template'!BW90&lt;&gt;""), IF(AND('Submission Template'!$P$15="yes",$AF96&gt;1), STDEV(CP$41:CP96),STDEV(CP$40:CP96)),""),""),"")</f>
        <v/>
      </c>
      <c r="AJ96" s="260" t="str">
        <f>IF('Submission Template'!$BA$34=1,IF('Submission Template'!BW90&lt;&gt;"",AK95,""),"")</f>
        <v/>
      </c>
      <c r="AK96" s="260" t="str">
        <f>IF(AND('Submission Template'!$BA$34=1,'Submission Template'!$C90&lt;&gt;""),IF(OR($BL96=1,$BL96=0),0,IF('Submission Template'!$C90="initial",$AK95,IF('Submission Template'!Y90="yes",MAX(($AJ96+'Submission Template'!BW90-('Submission Template'!U$26+0.25*$AI96)),0),$AK95))),"")</f>
        <v/>
      </c>
      <c r="AL96" s="260" t="str">
        <f t="shared" si="9"/>
        <v/>
      </c>
      <c r="AM96" s="255" t="str">
        <f t="shared" si="10"/>
        <v/>
      </c>
      <c r="AN96" s="255" t="str">
        <f t="shared" si="11"/>
        <v/>
      </c>
      <c r="AO96" s="256" t="str">
        <f>IF(AK96&lt;&gt;"",IF($CJ96=1,IF(AND(AN96&lt;&gt;1,AM96=1,AH96&lt;='Submission Template'!U$26),1,0),AO95),"")</f>
        <v/>
      </c>
      <c r="AP96" s="257" t="str">
        <f>IF('Submission Template'!$BB$34=1,$CE96,"")</f>
        <v/>
      </c>
      <c r="AQ96" s="258" t="str">
        <f t="shared" si="36"/>
        <v/>
      </c>
      <c r="AR96" s="261" t="str">
        <f>IF('Submission Template'!$BB$34=1,IF(AND('Submission Template'!AD90="yes",'Submission Template'!BX90&lt;&gt;""),ROUND(AVERAGE(CQ$40:CQ96),2),""),"")</f>
        <v/>
      </c>
      <c r="AS96" s="261" t="str">
        <f>IF('Submission Template'!$BB$34=1,IF($BM96&gt;1,IF(AND('Submission Template'!AD90&lt;&gt;"no",'Submission Template'!BX90&lt;&gt;""), IF(AND('Submission Template'!$P$15="yes",$AP96&gt;1), STDEV(CQ$41:CQ96),STDEV(CQ$40:CQ96)),""),""),"")</f>
        <v/>
      </c>
      <c r="AT96" s="261" t="str">
        <f>IF('Submission Template'!$BB$34=1,IF('Submission Template'!BX90&lt;&gt;"",AU95,""),"")</f>
        <v/>
      </c>
      <c r="AU96" s="261" t="str">
        <f>IF(AND('Submission Template'!$BB$34=1,'Submission Template'!$C90&lt;&gt;""),IF(OR($BM96=1,$BM96=0),0,IF('Submission Template'!$C90="initial",$AU95,IF('Submission Template'!AD90="yes",MAX(($AT96+'Submission Template'!BX90-('Submission Template'!Z$26+0.25*$AS96)),0),$AU95))),"")</f>
        <v/>
      </c>
      <c r="AV96" s="261" t="str">
        <f t="shared" si="12"/>
        <v/>
      </c>
      <c r="AW96" s="255" t="str">
        <f t="shared" si="13"/>
        <v/>
      </c>
      <c r="AX96" s="255" t="str">
        <f t="shared" si="14"/>
        <v/>
      </c>
      <c r="AY96" s="256" t="str">
        <f>IF(AU96&lt;&gt;"",IF($CK96=1,IF(AND(AX96&lt;&gt;1,AW96=1,AR96&lt;='Submission Template'!Z$26),1,0),AY95),"")</f>
        <v/>
      </c>
      <c r="AZ96" s="246"/>
      <c r="BA96" s="262" t="str">
        <f>IF(AND(OR('Submission Template'!BK90="yes",'Submission Template'!O90="yes"),'Submission Template'!AG90="yes"),"Test cannot be invalid AND included in CumSum",IF(OR(AND($Q96&gt;$R96,$N96&lt;&gt;""),AND($G96&gt;H96,$D96&lt;&gt;"")),"Warning:  CumSum statistic exceeds the Action Limit.",""))</f>
        <v/>
      </c>
      <c r="BB96" s="244"/>
      <c r="BC96" s="244"/>
      <c r="BD96" s="244"/>
      <c r="BE96" s="245"/>
      <c r="BF96" s="141"/>
      <c r="BG96" s="5"/>
      <c r="BH96" s="5"/>
      <c r="BI96" s="167" t="str">
        <f t="shared" si="39"/>
        <v/>
      </c>
      <c r="BJ96" s="211" t="str">
        <f t="shared" si="40"/>
        <v/>
      </c>
      <c r="BK96" s="167" t="str">
        <f t="shared" si="24"/>
        <v/>
      </c>
      <c r="BL96" s="211" t="str">
        <f t="shared" si="25"/>
        <v/>
      </c>
      <c r="BM96" s="168" t="str">
        <f t="shared" si="26"/>
        <v/>
      </c>
      <c r="BN96" s="20"/>
      <c r="BO96" s="307">
        <f>IF(AND('Submission Template'!BW90&lt;&gt;"",'Submission Template'!BX90&lt;&gt;"",'Submission Template'!V$26&lt;&gt;"",'Submission Template'!Y90&lt;&gt;"",'Submission Template'!AD90&lt;&gt;"",$BK$31="yes"),1,0)</f>
        <v>0</v>
      </c>
      <c r="BP96" s="193">
        <f>IF(AND('Submission Template'!BU90&lt;&gt;"",'Submission Template'!K$26&lt;&gt;"",'Submission Template'!O90&lt;&gt;""),1,0)</f>
        <v>0</v>
      </c>
      <c r="BQ96" s="193">
        <f>IF(AND('Submission Template'!BV90&lt;&gt;"",'Submission Template'!P$26&lt;&gt;"",'Submission Template'!T90&lt;&gt;""),1,0)</f>
        <v>0</v>
      </c>
      <c r="BR96" s="193">
        <f>IF(AND('Submission Template'!BW90&lt;&gt;"",'Submission Template'!U$26&lt;&gt;"",'Submission Template'!Y90&lt;&gt;""),1,0)</f>
        <v>0</v>
      </c>
      <c r="BS96" s="194">
        <f>IF(AND('Submission Template'!BX90&lt;&gt;"",'Submission Template'!Z$26&lt;&gt;"",'Submission Template'!AD90&lt;&gt;""),1,0)</f>
        <v>0</v>
      </c>
      <c r="BT96" s="22"/>
      <c r="BU96" s="199" t="str">
        <f t="shared" si="37"/>
        <v/>
      </c>
      <c r="BV96" s="192" t="str">
        <f t="shared" si="38"/>
        <v/>
      </c>
      <c r="BW96" s="192" t="str">
        <f t="shared" si="17"/>
        <v/>
      </c>
      <c r="BX96" s="193" t="str">
        <f t="shared" si="18"/>
        <v/>
      </c>
      <c r="BY96" s="194" t="str">
        <f t="shared" si="19"/>
        <v/>
      </c>
      <c r="BZ96" s="22"/>
      <c r="CA96" s="192" t="str">
        <f>IF(AND($BK$31="Yes",'Submission Template'!$C90&lt;&gt;""),IF(AND('Submission Template'!BW90&lt;&gt;"",'Submission Template'!BX90&lt;&gt;""),IF(AND('Submission Template'!Y90="yes",'Submission Template'!AD90="yes"),CA95+1,CA95),CA95),"")</f>
        <v/>
      </c>
      <c r="CB96" s="193" t="str">
        <f>IF('Submission Template'!$C90&lt;&gt;"",IF('Submission Template'!BU90&lt;&gt;"",IF('Submission Template'!O90="yes",CB95+1,CB95),CB95),"")</f>
        <v/>
      </c>
      <c r="CC96" s="193" t="str">
        <f>IF('Submission Template'!$C90&lt;&gt;"",IF('Submission Template'!BV90&lt;&gt;"",IF('Submission Template'!T90="yes",CC95+1,CC95),CC95),"")</f>
        <v/>
      </c>
      <c r="CD96" s="193" t="str">
        <f>IF('Submission Template'!$C90&lt;&gt;"",IF('Submission Template'!BW90&lt;&gt;"",IF('Submission Template'!Y90="yes",CD95+1,CD95),CD95),"")</f>
        <v/>
      </c>
      <c r="CE96" s="194" t="str">
        <f>IF('Submission Template'!$C90&lt;&gt;"",IF('Submission Template'!BX90&lt;&gt;"",IF('Submission Template'!AD90="yes",CE95+1,CE95),CE95),"")</f>
        <v/>
      </c>
      <c r="CF96" s="22"/>
      <c r="CG96" s="192" t="str">
        <f>IF(AND($BK$31="Yes",'Submission Template'!BW90&lt;&gt;"",'Submission Template'!BX90&lt;&gt;""),IF(AND('Submission Template'!Y90="yes",'Submission Template'!AD90="yes"),1,0),"")</f>
        <v/>
      </c>
      <c r="CH96" s="193" t="str">
        <f>IF('Submission Template'!BU90&lt;&gt;"",IF('Submission Template'!O90="yes",1,0),"")</f>
        <v/>
      </c>
      <c r="CI96" s="193" t="str">
        <f>IF('Submission Template'!BV90&lt;&gt;"",IF('Submission Template'!T90="yes",1,0),"")</f>
        <v/>
      </c>
      <c r="CJ96" s="193" t="str">
        <f>IF('Submission Template'!BW90&lt;&gt;"",IF('Submission Template'!Y90="yes",1,0),"")</f>
        <v/>
      </c>
      <c r="CK96" s="194" t="str">
        <f>IF('Submission Template'!BX90&lt;&gt;"",IF('Submission Template'!AD90="yes",1,0),"")</f>
        <v/>
      </c>
      <c r="CL96" s="22"/>
      <c r="CM96" s="192" t="str">
        <f>IF(AND($BK$31="Yes",'Submission Template'!Y90="yes",'Submission Template'!AD90="yes",'Submission Template'!BW90&lt;&gt;"",'Submission Template'!BX90&lt;&gt;""),'Submission Template'!BW90+'Submission Template'!BX90,"")</f>
        <v/>
      </c>
      <c r="CN96" s="193" t="str">
        <f>IF(AND('Submission Template'!O90="yes",'Submission Template'!BU90&lt;&gt;""),'Submission Template'!BU90,"")</f>
        <v/>
      </c>
      <c r="CO96" s="193" t="str">
        <f>IF(AND('Submission Template'!T90="yes",'Submission Template'!BV90&lt;&gt;""),'Submission Template'!BV90,"")</f>
        <v/>
      </c>
      <c r="CP96" s="193" t="str">
        <f>IF(AND('Submission Template'!Y90="yes",'Submission Template'!BW90&lt;&gt;""),'Submission Template'!BW90,"")</f>
        <v/>
      </c>
      <c r="CQ96" s="194" t="str">
        <f>IF(AND('Submission Template'!AD90="yes",'Submission Template'!BX90&lt;&gt;""),'Submission Template'!BX90,"")</f>
        <v/>
      </c>
      <c r="CR96" s="22"/>
      <c r="CS96" s="22"/>
      <c r="CT96" s="22"/>
      <c r="CU96" s="24"/>
      <c r="CV96" s="22"/>
      <c r="CW96" s="35" t="str">
        <f>IF('Submission Template'!$BA$36=1,IF(AND('Submission Template'!Y90="yes",'Submission Template'!AD90="yes",$BI96&gt;1,'Submission Template'!BW90&lt;&gt;"",'Submission Template'!BX90&lt;&gt;""),IF($D96&lt;&gt;'Submission Template'!V$29,ROUND((($BU96*$E96)/($D96-'Submission Template'!V$29))^2+1,1),31),""),"")</f>
        <v/>
      </c>
      <c r="CX96" s="35" t="str">
        <f>IF('Submission Template'!$BB$36=1,IF(AND('Submission Template'!O90="yes",$BJ96&gt;1,'Submission Template'!BU90&lt;&gt;""),IF($N96&lt;&gt;'Submission Template'!K$26,ROUND((($BV96*$O96)/($N96-'Submission Template'!K$26))^2+1,1),31),""),"")</f>
        <v/>
      </c>
      <c r="CY96" s="35" t="str">
        <f>IF('Submission Template'!$BC$34=1,IF(AND('Submission Template'!T90="yes",$BK96&gt;1,'Submission Template'!BV90&lt;&gt;""),IF($X96&lt;&gt;'Submission Template'!P$26,ROUND((($BW96*$Y96)/($X96-'Submission Template'!P$26))^2+1,1),31),""),"")</f>
        <v/>
      </c>
      <c r="CZ96" s="35" t="str">
        <f>IF('Submission Template'!$BA$34=1,IF(AND('Submission Template'!Y90="yes",$BL96&gt;1,'Submission Template'!BW90&lt;&gt;""),IF($AH96&lt;&gt;'Submission Template'!U$26,ROUND((($BX96*$AI96)/($AH96-'Submission Template'!U$26))^2+1,1),31),""),"")</f>
        <v/>
      </c>
      <c r="DA96" s="35" t="str">
        <f>IF('Submission Template'!$BB$34=1,IF(AND('Submission Template'!AD90="yes",$BM96&gt;1,'Submission Template'!BX90&lt;&gt;""),IF($AR96&lt;&gt;'Submission Template'!Z$26,ROUND((($BY96*$AS96)/($AR96-'Submission Template'!Z$26))^2+1,1),31),""),"")</f>
        <v/>
      </c>
      <c r="DB96" s="48">
        <f t="shared" si="20"/>
        <v>5</v>
      </c>
      <c r="DC96" s="5"/>
      <c r="DD96" s="5"/>
      <c r="DE96" s="5"/>
      <c r="DF96" s="175">
        <f>IF(AND('Submission Template'!C90="final",'Submission Template'!AG90="yes"),1,0)</f>
        <v>0</v>
      </c>
      <c r="DG96" s="175" t="str">
        <f>IF(AND('Submission Template'!$C90="final",'Submission Template'!$Y90="yes",'Submission Template'!$AD90="yes",'Submission Template'!$AG90&lt;&gt;"yes"),$D96,$DG95)</f>
        <v/>
      </c>
      <c r="DH96" s="175" t="str">
        <f>IF(AND('Submission Template'!$C90="final",'Submission Template'!$Y90="yes",'Submission Template'!$AD90="yes",'Submission Template'!$AG90&lt;&gt;"yes"),$C96,$DH95)</f>
        <v/>
      </c>
      <c r="DI96" s="175" t="str">
        <f>IF(AND('Submission Template'!$C90="final",'Submission Template'!$O90="yes",'Submission Template'!$AG90&lt;&gt;"yes"),$N96,$DI95)</f>
        <v/>
      </c>
      <c r="DJ96" s="175" t="str">
        <f>IF(AND('Submission Template'!$C90="final",'Submission Template'!$O90="yes",'Submission Template'!$AG90&lt;&gt;"yes"),$M96,$DJ95)</f>
        <v/>
      </c>
      <c r="DK96" s="167" t="str">
        <f>IF(AND('Submission Template'!$C90="final",'Submission Template'!$T90="yes",'Submission Template'!$AG90&lt;&gt;"yes"),$X96,$DK95)</f>
        <v/>
      </c>
      <c r="DL96" s="168" t="str">
        <f>IF(AND('Submission Template'!$C90="final",'Submission Template'!$T90="yes",'Submission Template'!$AG90&lt;&gt;"yes"),$W96,$DL95)</f>
        <v/>
      </c>
      <c r="DM96" s="167" t="str">
        <f>IF(AND('Submission Template'!$C90="final",'Submission Template'!$Y90="yes",'Submission Template'!$AG90&lt;&gt;"yes"),$AH96,$DM95)</f>
        <v/>
      </c>
      <c r="DN96" s="211" t="str">
        <f>IF(AND('Submission Template'!$C90="final",'Submission Template'!$Y90="yes",'Submission Template'!$AG90&lt;&gt;"yes"),$AG96,$DN95)</f>
        <v/>
      </c>
      <c r="DO96" s="220" t="str">
        <f>IF(AND('Submission Template'!$C90="final",'Submission Template'!$AD90="yes",'Submission Template'!$AG90&lt;&gt;"yes"),$AR96,$DO95)</f>
        <v/>
      </c>
      <c r="DP96" s="221" t="str">
        <f>IF(AND('Submission Template'!$C90="final",'Submission Template'!$AD90="yes",'Submission Template'!$AG90&lt;&gt;"yes"),$AQ96,$DP95)</f>
        <v/>
      </c>
      <c r="DZ96" s="5"/>
      <c r="EA96" s="5"/>
    </row>
    <row r="97" spans="1:131" ht="15" x14ac:dyDescent="0.25">
      <c r="A97" s="9"/>
      <c r="B97" s="251" t="str">
        <f>IF('Submission Template'!$BA$36=1,$CA97,"")</f>
        <v/>
      </c>
      <c r="C97" s="252" t="str">
        <f t="shared" si="33"/>
        <v/>
      </c>
      <c r="D97" s="253" t="str">
        <f>IF('Submission Template'!$BA$36=1,IF(AND('Submission Template'!Y91="yes",'Submission Template'!AD91="yes",'Submission Template'!BW91&lt;&gt;"",'Submission Template'!BX91&lt;&gt;""),IF(AND('Submission Template'!$P$15="yes",$B97&gt;1),ROUND(AVERAGE(CM$41:CM97),2),ROUND(AVERAGE(CM$40:CM97),2)),""),"")</f>
        <v/>
      </c>
      <c r="E97" s="264" t="str">
        <f>IF('Submission Template'!$BA$36=1,IF($BI97&gt;1,IF(AND('Submission Template'!Y91&lt;&gt;"no",'Submission Template'!AD91&lt;&gt;"no",'Submission Template'!BW91&lt;&gt;"",'Submission Template'!BX91&lt;&gt;""), IF(AND('Submission Template'!$P$15="yes",$B97&gt;1), STDEV(CM$41:CM97),STDEV(CM$40:CM97)),""),""),"")</f>
        <v/>
      </c>
      <c r="F97" s="253" t="str">
        <f>IF('Submission Template'!$BA$36=1,IF(AND('Submission Template'!BW91&lt;&gt;"",'Submission Template'!BX91&lt;&gt;""),G96,""),"")</f>
        <v/>
      </c>
      <c r="G97" s="253" t="str">
        <f>IF(AND('Submission Template'!$BA$36=1,'Submission Template'!$C91&lt;&gt;""),IF(OR($BI97=1,$BI97=0),0,IF('Submission Template'!$C91="initial",$G96,IF(AND('Submission Template'!Y91="yes",'Submission Template'!AD91="yes"),MAX(($F97+CM97-('Submission Template'!$V$26+0.25*$E97)),0),$G96))),"")</f>
        <v/>
      </c>
      <c r="H97" s="253" t="str">
        <f t="shared" si="27"/>
        <v/>
      </c>
      <c r="I97" s="255" t="str">
        <f t="shared" si="28"/>
        <v/>
      </c>
      <c r="J97" s="255" t="str">
        <f t="shared" si="29"/>
        <v/>
      </c>
      <c r="K97" s="256" t="str">
        <f>IF(G97&lt;&gt;"",IF($CG97=1,IF(AND(J97&lt;&gt;1,I97=1,D97&lt;='Submission Template'!$V$26),1,0),K96),"")</f>
        <v/>
      </c>
      <c r="L97" s="251" t="str">
        <f>IF('Submission Template'!$BB$36=1,$CB97,"")</f>
        <v/>
      </c>
      <c r="M97" s="252" t="str">
        <f t="shared" si="1"/>
        <v/>
      </c>
      <c r="N97" s="253" t="str">
        <f>IF('Submission Template'!$BB$36=1,IF(AND('Submission Template'!O91="yes",'Submission Template'!BU91&lt;&gt;""),IF(AND('Submission Template'!$P$15="yes",$L97&gt;1),ROUND(AVERAGE(CN$41:CN97),2),ROUND(AVERAGE(CN$40:CN97),2)),""),"")</f>
        <v/>
      </c>
      <c r="O97" s="253" t="str">
        <f>IF('Submission Template'!$BB$36=1,IF($BJ97&gt;1,IF(AND('Submission Template'!O91&lt;&gt;"no",'Submission Template'!BU91&lt;&gt;""),IF(AND('Submission Template'!$P$15="yes",$L97&gt;1),STDEV(CN$41:CN97),STDEV(CN$40:CN97)),""),""),"")</f>
        <v/>
      </c>
      <c r="P97" s="253" t="str">
        <f>IF('Submission Template'!$BB$36=1,IF('Submission Template'!BU91&lt;&gt;"",Q96,""),"")</f>
        <v/>
      </c>
      <c r="Q97" s="253" t="str">
        <f>IF(AND('Submission Template'!$BB$36=1,'Submission Template'!$C91&lt;&gt;""),IF(OR($BJ97=1,$BJ97=0),0,IF('Submission Template'!$C91="initial",$Q96,IF('Submission Template'!O91="yes",MAX(($P97+'Submission Template'!BU91-('Submission Template'!K$26+0.25*$O97)),0),$Q96))),"")</f>
        <v/>
      </c>
      <c r="R97" s="253" t="str">
        <f t="shared" si="30"/>
        <v/>
      </c>
      <c r="S97" s="255" t="str">
        <f t="shared" si="31"/>
        <v/>
      </c>
      <c r="T97" s="255" t="str">
        <f t="shared" si="32"/>
        <v/>
      </c>
      <c r="U97" s="256" t="str">
        <f>IF(Q97&lt;&gt;"",IF($CH97=1,IF(AND(T97&lt;&gt;1,S97=1,N97&lt;='Submission Template'!K$26),1,0),U96),"")</f>
        <v/>
      </c>
      <c r="V97" s="257" t="str">
        <f>IF('Submission Template'!$BC$34=1,$CC97,"")</f>
        <v/>
      </c>
      <c r="W97" s="258" t="str">
        <f t="shared" si="34"/>
        <v/>
      </c>
      <c r="X97" s="259" t="str">
        <f>IF('Submission Template'!$BC$34=1,IF(AND('Submission Template'!T91="yes",'Submission Template'!BV91&lt;&gt;""),IF(AND('Submission Template'!$P$15="yes",$V97&gt;1),ROUND(AVERAGE(CO$41:CO97),2),ROUND(AVERAGE(CO$40:CO97),2)),""),"")</f>
        <v/>
      </c>
      <c r="Y97" s="259" t="str">
        <f>IF('Submission Template'!$BC$34=1,IF($BK97&gt;1,IF(AND('Submission Template'!T91&lt;&gt;"no",'Submission Template'!BV91&lt;&gt;""), IF(AND('Submission Template'!$P$15="yes",$V97&gt;1), STDEV(CO$41:CO97),STDEV(CO$40:CO97)),""),""),"")</f>
        <v/>
      </c>
      <c r="Z97" s="259" t="str">
        <f>IF('Submission Template'!$BC$34=1,IF('Submission Template'!BV91&lt;&gt;"",AA96,""),"")</f>
        <v/>
      </c>
      <c r="AA97" s="259" t="str">
        <f>IF(AND('Submission Template'!$BC$34=1,'Submission Template'!$C91&lt;&gt;""),IF(OR($BK97=1,$BK97=0),0,IF('Submission Template'!$C91="initial",$AA96,IF('Submission Template'!T91="yes",MAX(($Z97+'Submission Template'!BV91-('Submission Template'!P$26+0.25*$Y97)),0),$AA96))),"")</f>
        <v/>
      </c>
      <c r="AB97" s="259" t="str">
        <f t="shared" si="6"/>
        <v/>
      </c>
      <c r="AC97" s="255" t="str">
        <f t="shared" si="7"/>
        <v/>
      </c>
      <c r="AD97" s="255" t="str">
        <f t="shared" si="8"/>
        <v/>
      </c>
      <c r="AE97" s="256" t="str">
        <f>IF(AA97&lt;&gt;"",IF($CI97=1,IF(AND(AD97&lt;&gt;1,AC97=1,X97&lt;='Submission Template'!P$26),1,0),AE96),"")</f>
        <v/>
      </c>
      <c r="AF97" s="257" t="str">
        <f>IF('Submission Template'!$BA$34=1,$CD97,"")</f>
        <v/>
      </c>
      <c r="AG97" s="258" t="str">
        <f t="shared" si="35"/>
        <v/>
      </c>
      <c r="AH97" s="260" t="str">
        <f>IF('Submission Template'!$BA$34=1,IF(AND('Submission Template'!Y91="yes",'Submission Template'!BW91&lt;&gt;""),IF(AND('Submission Template'!$P$15="yes",AF97&gt;1),ROUND(AVERAGE(CP$41:CP97),2),ROUND(AVERAGE(CP$40:CP97),2)),""),"")</f>
        <v/>
      </c>
      <c r="AI97" s="260" t="str">
        <f>IF('Submission Template'!$BA$34=1,IF($BL97&gt;1,IF(AND('Submission Template'!Y91&lt;&gt;"no",'Submission Template'!BW91&lt;&gt;""), IF(AND('Submission Template'!$P$15="yes",$AF97&gt;1), STDEV(CP$41:CP97),STDEV(CP$40:CP97)),""),""),"")</f>
        <v/>
      </c>
      <c r="AJ97" s="260" t="str">
        <f>IF('Submission Template'!$BA$34=1,IF('Submission Template'!BW91&lt;&gt;"",AK96,""),"")</f>
        <v/>
      </c>
      <c r="AK97" s="260" t="str">
        <f>IF(AND('Submission Template'!$BA$34=1,'Submission Template'!$C91&lt;&gt;""),IF(OR($BL97=1,$BL97=0),0,IF('Submission Template'!$C91="initial",$AK96,IF('Submission Template'!Y91="yes",MAX(($AJ97+'Submission Template'!BW91-('Submission Template'!U$26+0.25*$AI97)),0),$AK96))),"")</f>
        <v/>
      </c>
      <c r="AL97" s="260" t="str">
        <f t="shared" si="9"/>
        <v/>
      </c>
      <c r="AM97" s="255" t="str">
        <f t="shared" si="10"/>
        <v/>
      </c>
      <c r="AN97" s="255" t="str">
        <f t="shared" si="11"/>
        <v/>
      </c>
      <c r="AO97" s="256" t="str">
        <f>IF(AK97&lt;&gt;"",IF($CJ97=1,IF(AND(AN97&lt;&gt;1,AM97=1,AH97&lt;='Submission Template'!U$26),1,0),AO96),"")</f>
        <v/>
      </c>
      <c r="AP97" s="257" t="str">
        <f>IF('Submission Template'!$BB$34=1,$CE97,"")</f>
        <v/>
      </c>
      <c r="AQ97" s="258" t="str">
        <f t="shared" si="36"/>
        <v/>
      </c>
      <c r="AR97" s="261" t="str">
        <f>IF('Submission Template'!$BB$34=1,IF(AND('Submission Template'!AD91="yes",'Submission Template'!BX91&lt;&gt;""),ROUND(AVERAGE(CQ$40:CQ97),2),""),"")</f>
        <v/>
      </c>
      <c r="AS97" s="261" t="str">
        <f>IF('Submission Template'!$BB$34=1,IF($BM97&gt;1,IF(AND('Submission Template'!AD91&lt;&gt;"no",'Submission Template'!BX91&lt;&gt;""), IF(AND('Submission Template'!$P$15="yes",$AP97&gt;1), STDEV(CQ$41:CQ97),STDEV(CQ$40:CQ97)),""),""),"")</f>
        <v/>
      </c>
      <c r="AT97" s="261" t="str">
        <f>IF('Submission Template'!$BB$34=1,IF('Submission Template'!BX91&lt;&gt;"",AU96,""),"")</f>
        <v/>
      </c>
      <c r="AU97" s="261" t="str">
        <f>IF(AND('Submission Template'!$BB$34=1,'Submission Template'!$C91&lt;&gt;""),IF(OR($BM97=1,$BM97=0),0,IF('Submission Template'!$C91="initial",$AU96,IF('Submission Template'!AD91="yes",MAX(($AT97+'Submission Template'!BX91-('Submission Template'!Z$26+0.25*$AS97)),0),$AU96))),"")</f>
        <v/>
      </c>
      <c r="AV97" s="261" t="str">
        <f t="shared" si="12"/>
        <v/>
      </c>
      <c r="AW97" s="255" t="str">
        <f t="shared" si="13"/>
        <v/>
      </c>
      <c r="AX97" s="255" t="str">
        <f t="shared" si="14"/>
        <v/>
      </c>
      <c r="AY97" s="256" t="str">
        <f>IF(AU97&lt;&gt;"",IF($CK97=1,IF(AND(AX97&lt;&gt;1,AW97=1,AR97&lt;='Submission Template'!Z$26),1,0),AY96),"")</f>
        <v/>
      </c>
      <c r="AZ97" s="246"/>
      <c r="BA97" s="262" t="str">
        <f>IF(AND(OR('Submission Template'!BK91="yes",'Submission Template'!O91="yes"),'Submission Template'!AG91="yes"),"Test cannot be invalid AND included in CumSum",IF(OR(AND($Q97&gt;$R97,$N97&lt;&gt;""),AND($G97&gt;H97,$D97&lt;&gt;"")),"Warning:  CumSum statistic exceeds the Action Limit.",""))</f>
        <v/>
      </c>
      <c r="BB97" s="244"/>
      <c r="BC97" s="244"/>
      <c r="BD97" s="244"/>
      <c r="BE97" s="245"/>
      <c r="BF97" s="141"/>
      <c r="BG97" s="5"/>
      <c r="BH97" s="5"/>
      <c r="BI97" s="167" t="str">
        <f t="shared" si="39"/>
        <v/>
      </c>
      <c r="BJ97" s="211" t="str">
        <f t="shared" si="40"/>
        <v/>
      </c>
      <c r="BK97" s="167" t="str">
        <f t="shared" si="24"/>
        <v/>
      </c>
      <c r="BL97" s="211" t="str">
        <f t="shared" si="25"/>
        <v/>
      </c>
      <c r="BM97" s="168" t="str">
        <f t="shared" si="26"/>
        <v/>
      </c>
      <c r="BN97" s="20"/>
      <c r="BO97" s="307">
        <f>IF(AND('Submission Template'!BW91&lt;&gt;"",'Submission Template'!BX91&lt;&gt;"",'Submission Template'!V$26&lt;&gt;"",'Submission Template'!Y91&lt;&gt;"",'Submission Template'!AD91&lt;&gt;"",$BK$31="yes"),1,0)</f>
        <v>0</v>
      </c>
      <c r="BP97" s="193">
        <f>IF(AND('Submission Template'!BU91&lt;&gt;"",'Submission Template'!K$26&lt;&gt;"",'Submission Template'!O91&lt;&gt;""),1,0)</f>
        <v>0</v>
      </c>
      <c r="BQ97" s="193">
        <f>IF(AND('Submission Template'!BV91&lt;&gt;"",'Submission Template'!P$26&lt;&gt;"",'Submission Template'!T91&lt;&gt;""),1,0)</f>
        <v>0</v>
      </c>
      <c r="BR97" s="193">
        <f>IF(AND('Submission Template'!BW91&lt;&gt;"",'Submission Template'!U$26&lt;&gt;"",'Submission Template'!Y91&lt;&gt;""),1,0)</f>
        <v>0</v>
      </c>
      <c r="BS97" s="194">
        <f>IF(AND('Submission Template'!BX91&lt;&gt;"",'Submission Template'!Z$26&lt;&gt;"",'Submission Template'!AD91&lt;&gt;""),1,0)</f>
        <v>0</v>
      </c>
      <c r="BT97" s="22"/>
      <c r="BU97" s="199" t="str">
        <f t="shared" si="37"/>
        <v/>
      </c>
      <c r="BV97" s="192" t="str">
        <f t="shared" si="38"/>
        <v/>
      </c>
      <c r="BW97" s="192" t="str">
        <f t="shared" si="17"/>
        <v/>
      </c>
      <c r="BX97" s="193" t="str">
        <f t="shared" si="18"/>
        <v/>
      </c>
      <c r="BY97" s="194" t="str">
        <f t="shared" si="19"/>
        <v/>
      </c>
      <c r="BZ97" s="22"/>
      <c r="CA97" s="192" t="str">
        <f>IF(AND($BK$31="Yes",'Submission Template'!$C91&lt;&gt;""),IF(AND('Submission Template'!BW91&lt;&gt;"",'Submission Template'!BX91&lt;&gt;""),IF(AND('Submission Template'!Y91="yes",'Submission Template'!AD91="yes"),CA96+1,CA96),CA96),"")</f>
        <v/>
      </c>
      <c r="CB97" s="193" t="str">
        <f>IF('Submission Template'!$C91&lt;&gt;"",IF('Submission Template'!BU91&lt;&gt;"",IF('Submission Template'!O91="yes",CB96+1,CB96),CB96),"")</f>
        <v/>
      </c>
      <c r="CC97" s="193" t="str">
        <f>IF('Submission Template'!$C91&lt;&gt;"",IF('Submission Template'!BV91&lt;&gt;"",IF('Submission Template'!T91="yes",CC96+1,CC96),CC96),"")</f>
        <v/>
      </c>
      <c r="CD97" s="193" t="str">
        <f>IF('Submission Template'!$C91&lt;&gt;"",IF('Submission Template'!BW91&lt;&gt;"",IF('Submission Template'!Y91="yes",CD96+1,CD96),CD96),"")</f>
        <v/>
      </c>
      <c r="CE97" s="194" t="str">
        <f>IF('Submission Template'!$C91&lt;&gt;"",IF('Submission Template'!BX91&lt;&gt;"",IF('Submission Template'!AD91="yes",CE96+1,CE96),CE96),"")</f>
        <v/>
      </c>
      <c r="CF97" s="22"/>
      <c r="CG97" s="192" t="str">
        <f>IF(AND($BK$31="Yes",'Submission Template'!BW91&lt;&gt;"",'Submission Template'!BX91&lt;&gt;""),IF(AND('Submission Template'!Y91="yes",'Submission Template'!AD91="yes"),1,0),"")</f>
        <v/>
      </c>
      <c r="CH97" s="193" t="str">
        <f>IF('Submission Template'!BU91&lt;&gt;"",IF('Submission Template'!O91="yes",1,0),"")</f>
        <v/>
      </c>
      <c r="CI97" s="193" t="str">
        <f>IF('Submission Template'!BV91&lt;&gt;"",IF('Submission Template'!T91="yes",1,0),"")</f>
        <v/>
      </c>
      <c r="CJ97" s="193" t="str">
        <f>IF('Submission Template'!BW91&lt;&gt;"",IF('Submission Template'!Y91="yes",1,0),"")</f>
        <v/>
      </c>
      <c r="CK97" s="194" t="str">
        <f>IF('Submission Template'!BX91&lt;&gt;"",IF('Submission Template'!AD91="yes",1,0),"")</f>
        <v/>
      </c>
      <c r="CL97" s="22"/>
      <c r="CM97" s="192" t="str">
        <f>IF(AND($BK$31="Yes",'Submission Template'!Y91="yes",'Submission Template'!AD91="yes",'Submission Template'!BW91&lt;&gt;"",'Submission Template'!BX91&lt;&gt;""),'Submission Template'!BW91+'Submission Template'!BX91,"")</f>
        <v/>
      </c>
      <c r="CN97" s="193" t="str">
        <f>IF(AND('Submission Template'!O91="yes",'Submission Template'!BU91&lt;&gt;""),'Submission Template'!BU91,"")</f>
        <v/>
      </c>
      <c r="CO97" s="193" t="str">
        <f>IF(AND('Submission Template'!T91="yes",'Submission Template'!BV91&lt;&gt;""),'Submission Template'!BV91,"")</f>
        <v/>
      </c>
      <c r="CP97" s="193" t="str">
        <f>IF(AND('Submission Template'!Y91="yes",'Submission Template'!BW91&lt;&gt;""),'Submission Template'!BW91,"")</f>
        <v/>
      </c>
      <c r="CQ97" s="194" t="str">
        <f>IF(AND('Submission Template'!AD91="yes",'Submission Template'!BX91&lt;&gt;""),'Submission Template'!BX91,"")</f>
        <v/>
      </c>
      <c r="CR97" s="22"/>
      <c r="CS97" s="22"/>
      <c r="CT97" s="22"/>
      <c r="CU97" s="24"/>
      <c r="CV97" s="22"/>
      <c r="CW97" s="35" t="str">
        <f>IF('Submission Template'!$BA$36=1,IF(AND('Submission Template'!Y91="yes",'Submission Template'!AD91="yes",$BI97&gt;1,'Submission Template'!BW91&lt;&gt;"",'Submission Template'!BX91&lt;&gt;""),IF($D97&lt;&gt;'Submission Template'!V$29,ROUND((($BU97*$E97)/($D97-'Submission Template'!V$29))^2+1,1),31),""),"")</f>
        <v/>
      </c>
      <c r="CX97" s="35" t="str">
        <f>IF('Submission Template'!$BB$36=1,IF(AND('Submission Template'!O91="yes",$BJ97&gt;1,'Submission Template'!BU91&lt;&gt;""),IF($N97&lt;&gt;'Submission Template'!K$26,ROUND((($BV97*$O97)/($N97-'Submission Template'!K$26))^2+1,1),31),""),"")</f>
        <v/>
      </c>
      <c r="CY97" s="35" t="str">
        <f>IF('Submission Template'!$BC$34=1,IF(AND('Submission Template'!T91="yes",$BK97&gt;1,'Submission Template'!BV91&lt;&gt;""),IF($X97&lt;&gt;'Submission Template'!P$26,ROUND((($BW97*$Y97)/($X97-'Submission Template'!P$26))^2+1,1),31),""),"")</f>
        <v/>
      </c>
      <c r="CZ97" s="35" t="str">
        <f>IF('Submission Template'!$BA$34=1,IF(AND('Submission Template'!Y91="yes",$BL97&gt;1,'Submission Template'!BW91&lt;&gt;""),IF($AH97&lt;&gt;'Submission Template'!U$26,ROUND((($BX97*$AI97)/($AH97-'Submission Template'!U$26))^2+1,1),31),""),"")</f>
        <v/>
      </c>
      <c r="DA97" s="35" t="str">
        <f>IF('Submission Template'!$BB$34=1,IF(AND('Submission Template'!AD91="yes",$BM97&gt;1,'Submission Template'!BX91&lt;&gt;""),IF($AR97&lt;&gt;'Submission Template'!Z$26,ROUND((($BY97*$AS97)/($AR97-'Submission Template'!Z$26))^2+1,1),31),""),"")</f>
        <v/>
      </c>
      <c r="DB97" s="48">
        <f t="shared" si="20"/>
        <v>5</v>
      </c>
      <c r="DC97" s="5"/>
      <c r="DD97" s="5"/>
      <c r="DE97" s="5"/>
      <c r="DF97" s="175">
        <f>IF(AND('Submission Template'!C91="final",'Submission Template'!AG91="yes"),1,0)</f>
        <v>0</v>
      </c>
      <c r="DG97" s="175" t="str">
        <f>IF(AND('Submission Template'!$C91="final",'Submission Template'!$Y91="yes",'Submission Template'!$AD91="yes",'Submission Template'!$AG91&lt;&gt;"yes"),$D97,$DG96)</f>
        <v/>
      </c>
      <c r="DH97" s="175" t="str">
        <f>IF(AND('Submission Template'!$C91="final",'Submission Template'!$Y91="yes",'Submission Template'!$AD91="yes",'Submission Template'!$AG91&lt;&gt;"yes"),$C97,$DH96)</f>
        <v/>
      </c>
      <c r="DI97" s="175" t="str">
        <f>IF(AND('Submission Template'!$C91="final",'Submission Template'!$O91="yes",'Submission Template'!$AG91&lt;&gt;"yes"),$N97,$DI96)</f>
        <v/>
      </c>
      <c r="DJ97" s="175" t="str">
        <f>IF(AND('Submission Template'!$C91="final",'Submission Template'!$O91="yes",'Submission Template'!$AG91&lt;&gt;"yes"),$M97,$DJ96)</f>
        <v/>
      </c>
      <c r="DK97" s="167" t="str">
        <f>IF(AND('Submission Template'!$C91="final",'Submission Template'!$T91="yes",'Submission Template'!$AG91&lt;&gt;"yes"),$X97,$DK96)</f>
        <v/>
      </c>
      <c r="DL97" s="168" t="str">
        <f>IF(AND('Submission Template'!$C91="final",'Submission Template'!$T91="yes",'Submission Template'!$AG91&lt;&gt;"yes"),$W97,$DL96)</f>
        <v/>
      </c>
      <c r="DM97" s="167" t="str">
        <f>IF(AND('Submission Template'!$C91="final",'Submission Template'!$Y91="yes",'Submission Template'!$AG91&lt;&gt;"yes"),$AH97,$DM96)</f>
        <v/>
      </c>
      <c r="DN97" s="211" t="str">
        <f>IF(AND('Submission Template'!$C91="final",'Submission Template'!$Y91="yes",'Submission Template'!$AG91&lt;&gt;"yes"),$AG97,$DN96)</f>
        <v/>
      </c>
      <c r="DO97" s="220" t="str">
        <f>IF(AND('Submission Template'!$C91="final",'Submission Template'!$AD91="yes",'Submission Template'!$AG91&lt;&gt;"yes"),$AR97,$DO96)</f>
        <v/>
      </c>
      <c r="DP97" s="221" t="str">
        <f>IF(AND('Submission Template'!$C91="final",'Submission Template'!$AD91="yes",'Submission Template'!$AG91&lt;&gt;"yes"),$AQ97,$DP96)</f>
        <v/>
      </c>
      <c r="DZ97" s="5"/>
      <c r="EA97" s="5"/>
    </row>
    <row r="98" spans="1:131" ht="15" x14ac:dyDescent="0.25">
      <c r="A98" s="9"/>
      <c r="B98" s="251" t="str">
        <f>IF('Submission Template'!$BA$36=1,$CA98,"")</f>
        <v/>
      </c>
      <c r="C98" s="252" t="str">
        <f t="shared" si="33"/>
        <v/>
      </c>
      <c r="D98" s="253" t="str">
        <f>IF('Submission Template'!$BA$36=1,IF(AND('Submission Template'!Y92="yes",'Submission Template'!AD92="yes",'Submission Template'!BW92&lt;&gt;"",'Submission Template'!BX92&lt;&gt;""),IF(AND('Submission Template'!$P$15="yes",$B98&gt;1),ROUND(AVERAGE(CM$41:CM98),2),ROUND(AVERAGE(CM$40:CM98),2)),""),"")</f>
        <v/>
      </c>
      <c r="E98" s="264" t="str">
        <f>IF('Submission Template'!$BA$36=1,IF($BI98&gt;1,IF(AND('Submission Template'!Y92&lt;&gt;"no",'Submission Template'!AD92&lt;&gt;"no",'Submission Template'!BW92&lt;&gt;"",'Submission Template'!BX92&lt;&gt;""), IF(AND('Submission Template'!$P$15="yes",$B98&gt;1), STDEV(CM$41:CM98),STDEV(CM$40:CM98)),""),""),"")</f>
        <v/>
      </c>
      <c r="F98" s="253" t="str">
        <f>IF('Submission Template'!$BA$36=1,IF(AND('Submission Template'!BW92&lt;&gt;"",'Submission Template'!BX92&lt;&gt;""),G97,""),"")</f>
        <v/>
      </c>
      <c r="G98" s="253" t="str">
        <f>IF(AND('Submission Template'!$BA$36=1,'Submission Template'!$C92&lt;&gt;""),IF(OR($BI98=1,$BI98=0),0,IF('Submission Template'!$C92="initial",$G97,IF(AND('Submission Template'!Y92="yes",'Submission Template'!AD92="yes"),MAX(($F98+CM98-('Submission Template'!$V$26+0.25*$E98)),0),$G97))),"")</f>
        <v/>
      </c>
      <c r="H98" s="253" t="str">
        <f t="shared" si="27"/>
        <v/>
      </c>
      <c r="I98" s="255" t="str">
        <f t="shared" si="28"/>
        <v/>
      </c>
      <c r="J98" s="255" t="str">
        <f t="shared" si="29"/>
        <v/>
      </c>
      <c r="K98" s="256" t="str">
        <f>IF(G98&lt;&gt;"",IF($CG98=1,IF(AND(J98&lt;&gt;1,I98=1,D98&lt;='Submission Template'!$V$26),1,0),K97),"")</f>
        <v/>
      </c>
      <c r="L98" s="251" t="str">
        <f>IF('Submission Template'!$BB$36=1,$CB98,"")</f>
        <v/>
      </c>
      <c r="M98" s="252" t="str">
        <f t="shared" si="1"/>
        <v/>
      </c>
      <c r="N98" s="253" t="str">
        <f>IF('Submission Template'!$BB$36=1,IF(AND('Submission Template'!O92="yes",'Submission Template'!BU92&lt;&gt;""),IF(AND('Submission Template'!$P$15="yes",$L98&gt;1),ROUND(AVERAGE(CN$41:CN98),2),ROUND(AVERAGE(CN$40:CN98),2)),""),"")</f>
        <v/>
      </c>
      <c r="O98" s="253" t="str">
        <f>IF('Submission Template'!$BB$36=1,IF($BJ98&gt;1,IF(AND('Submission Template'!O92&lt;&gt;"no",'Submission Template'!BU92&lt;&gt;""),IF(AND('Submission Template'!$P$15="yes",$L98&gt;1),STDEV(CN$41:CN98),STDEV(CN$40:CN98)),""),""),"")</f>
        <v/>
      </c>
      <c r="P98" s="253" t="str">
        <f>IF('Submission Template'!$BB$36=1,IF('Submission Template'!BU92&lt;&gt;"",Q97,""),"")</f>
        <v/>
      </c>
      <c r="Q98" s="253" t="str">
        <f>IF(AND('Submission Template'!$BB$36=1,'Submission Template'!$C92&lt;&gt;""),IF(OR($BJ98=1,$BJ98=0),0,IF('Submission Template'!$C92="initial",$Q97,IF('Submission Template'!O92="yes",MAX(($P98+'Submission Template'!BU92-('Submission Template'!K$26+0.25*$O98)),0),$Q97))),"")</f>
        <v/>
      </c>
      <c r="R98" s="253" t="str">
        <f t="shared" si="30"/>
        <v/>
      </c>
      <c r="S98" s="255" t="str">
        <f t="shared" si="31"/>
        <v/>
      </c>
      <c r="T98" s="255" t="str">
        <f t="shared" si="32"/>
        <v/>
      </c>
      <c r="U98" s="256" t="str">
        <f>IF(Q98&lt;&gt;"",IF($CH98=1,IF(AND(T98&lt;&gt;1,S98=1,N98&lt;='Submission Template'!K$26),1,0),U97),"")</f>
        <v/>
      </c>
      <c r="V98" s="257" t="str">
        <f>IF('Submission Template'!$BC$34=1,$CC98,"")</f>
        <v/>
      </c>
      <c r="W98" s="258" t="str">
        <f t="shared" si="34"/>
        <v/>
      </c>
      <c r="X98" s="259" t="str">
        <f>IF('Submission Template'!$BC$34=1,IF(AND('Submission Template'!T92="yes",'Submission Template'!BV92&lt;&gt;""),IF(AND('Submission Template'!$P$15="yes",$V98&gt;1),ROUND(AVERAGE(CO$41:CO98),2),ROUND(AVERAGE(CO$40:CO98),2)),""),"")</f>
        <v/>
      </c>
      <c r="Y98" s="259" t="str">
        <f>IF('Submission Template'!$BC$34=1,IF($BK98&gt;1,IF(AND('Submission Template'!T92&lt;&gt;"no",'Submission Template'!BV92&lt;&gt;""), IF(AND('Submission Template'!$P$15="yes",$V98&gt;1), STDEV(CO$41:CO98),STDEV(CO$40:CO98)),""),""),"")</f>
        <v/>
      </c>
      <c r="Z98" s="259" t="str">
        <f>IF('Submission Template'!$BC$34=1,IF('Submission Template'!BV92&lt;&gt;"",AA97,""),"")</f>
        <v/>
      </c>
      <c r="AA98" s="259" t="str">
        <f>IF(AND('Submission Template'!$BC$34=1,'Submission Template'!$C92&lt;&gt;""),IF(OR($BK98=1,$BK98=0),0,IF('Submission Template'!$C92="initial",$AA97,IF('Submission Template'!T92="yes",MAX(($Z98+'Submission Template'!BV92-('Submission Template'!P$26+0.25*$Y98)),0),$AA97))),"")</f>
        <v/>
      </c>
      <c r="AB98" s="259" t="str">
        <f t="shared" si="6"/>
        <v/>
      </c>
      <c r="AC98" s="255" t="str">
        <f t="shared" si="7"/>
        <v/>
      </c>
      <c r="AD98" s="255" t="str">
        <f t="shared" si="8"/>
        <v/>
      </c>
      <c r="AE98" s="256" t="str">
        <f>IF(AA98&lt;&gt;"",IF($CI98=1,IF(AND(AD98&lt;&gt;1,AC98=1,X98&lt;='Submission Template'!P$26),1,0),AE97),"")</f>
        <v/>
      </c>
      <c r="AF98" s="257" t="str">
        <f>IF('Submission Template'!$BA$34=1,$CD98,"")</f>
        <v/>
      </c>
      <c r="AG98" s="258" t="str">
        <f t="shared" si="35"/>
        <v/>
      </c>
      <c r="AH98" s="260" t="str">
        <f>IF('Submission Template'!$BA$34=1,IF(AND('Submission Template'!Y92="yes",'Submission Template'!BW92&lt;&gt;""),IF(AND('Submission Template'!$P$15="yes",AF98&gt;1),ROUND(AVERAGE(CP$41:CP98),2),ROUND(AVERAGE(CP$40:CP98),2)),""),"")</f>
        <v/>
      </c>
      <c r="AI98" s="260" t="str">
        <f>IF('Submission Template'!$BA$34=1,IF($BL98&gt;1,IF(AND('Submission Template'!Y92&lt;&gt;"no",'Submission Template'!BW92&lt;&gt;""), IF(AND('Submission Template'!$P$15="yes",$AF98&gt;1), STDEV(CP$41:CP98),STDEV(CP$40:CP98)),""),""),"")</f>
        <v/>
      </c>
      <c r="AJ98" s="260" t="str">
        <f>IF('Submission Template'!$BA$34=1,IF('Submission Template'!BW92&lt;&gt;"",AK97,""),"")</f>
        <v/>
      </c>
      <c r="AK98" s="260" t="str">
        <f>IF(AND('Submission Template'!$BA$34=1,'Submission Template'!$C92&lt;&gt;""),IF(OR($BL98=1,$BL98=0),0,IF('Submission Template'!$C92="initial",$AK97,IF('Submission Template'!Y92="yes",MAX(($AJ98+'Submission Template'!BW92-('Submission Template'!U$26+0.25*$AI98)),0),$AK97))),"")</f>
        <v/>
      </c>
      <c r="AL98" s="260" t="str">
        <f t="shared" si="9"/>
        <v/>
      </c>
      <c r="AM98" s="255" t="str">
        <f t="shared" si="10"/>
        <v/>
      </c>
      <c r="AN98" s="255" t="str">
        <f t="shared" si="11"/>
        <v/>
      </c>
      <c r="AO98" s="256" t="str">
        <f>IF(AK98&lt;&gt;"",IF($CJ98=1,IF(AND(AN98&lt;&gt;1,AM98=1,AH98&lt;='Submission Template'!U$26),1,0),AO97),"")</f>
        <v/>
      </c>
      <c r="AP98" s="257" t="str">
        <f>IF('Submission Template'!$BB$34=1,$CE98,"")</f>
        <v/>
      </c>
      <c r="AQ98" s="258" t="str">
        <f t="shared" si="36"/>
        <v/>
      </c>
      <c r="AR98" s="261" t="str">
        <f>IF('Submission Template'!$BB$34=1,IF(AND('Submission Template'!AD92="yes",'Submission Template'!BX92&lt;&gt;""),ROUND(AVERAGE(CQ$40:CQ98),2),""),"")</f>
        <v/>
      </c>
      <c r="AS98" s="261" t="str">
        <f>IF('Submission Template'!$BB$34=1,IF($BM98&gt;1,IF(AND('Submission Template'!AD92&lt;&gt;"no",'Submission Template'!BX92&lt;&gt;""), IF(AND('Submission Template'!$P$15="yes",$AP98&gt;1), STDEV(CQ$41:CQ98),STDEV(CQ$40:CQ98)),""),""),"")</f>
        <v/>
      </c>
      <c r="AT98" s="261" t="str">
        <f>IF('Submission Template'!$BB$34=1,IF('Submission Template'!BX92&lt;&gt;"",AU97,""),"")</f>
        <v/>
      </c>
      <c r="AU98" s="261" t="str">
        <f>IF(AND('Submission Template'!$BB$34=1,'Submission Template'!$C92&lt;&gt;""),IF(OR($BM98=1,$BM98=0),0,IF('Submission Template'!$C92="initial",$AU97,IF('Submission Template'!AD92="yes",MAX(($AT98+'Submission Template'!BX92-('Submission Template'!Z$26+0.25*$AS98)),0),$AU97))),"")</f>
        <v/>
      </c>
      <c r="AV98" s="261" t="str">
        <f t="shared" si="12"/>
        <v/>
      </c>
      <c r="AW98" s="255" t="str">
        <f t="shared" si="13"/>
        <v/>
      </c>
      <c r="AX98" s="255" t="str">
        <f t="shared" si="14"/>
        <v/>
      </c>
      <c r="AY98" s="256" t="str">
        <f>IF(AU98&lt;&gt;"",IF($CK98=1,IF(AND(AX98&lt;&gt;1,AW98=1,AR98&lt;='Submission Template'!Z$26),1,0),AY97),"")</f>
        <v/>
      </c>
      <c r="AZ98" s="246"/>
      <c r="BA98" s="262" t="str">
        <f>IF(AND(OR('Submission Template'!BK92="yes",'Submission Template'!O92="yes"),'Submission Template'!AG92="yes"),"Test cannot be invalid AND included in CumSum",IF(OR(AND($Q98&gt;$R98,$N98&lt;&gt;""),AND($G98&gt;H98,$D98&lt;&gt;"")),"Warning:  CumSum statistic exceeds the Action Limit.",""))</f>
        <v/>
      </c>
      <c r="BB98" s="244"/>
      <c r="BC98" s="244"/>
      <c r="BD98" s="244"/>
      <c r="BE98" s="245"/>
      <c r="BF98" s="141"/>
      <c r="BG98" s="5"/>
      <c r="BH98" s="5"/>
      <c r="BI98" s="167" t="str">
        <f t="shared" si="39"/>
        <v/>
      </c>
      <c r="BJ98" s="211" t="str">
        <f t="shared" si="40"/>
        <v/>
      </c>
      <c r="BK98" s="167" t="str">
        <f t="shared" si="24"/>
        <v/>
      </c>
      <c r="BL98" s="211" t="str">
        <f t="shared" si="25"/>
        <v/>
      </c>
      <c r="BM98" s="168" t="str">
        <f t="shared" si="26"/>
        <v/>
      </c>
      <c r="BN98" s="20"/>
      <c r="BO98" s="307">
        <f>IF(AND('Submission Template'!BW92&lt;&gt;"",'Submission Template'!BX92&lt;&gt;"",'Submission Template'!V$26&lt;&gt;"",'Submission Template'!Y92&lt;&gt;"",'Submission Template'!AD92&lt;&gt;"",$BK$31="yes"),1,0)</f>
        <v>0</v>
      </c>
      <c r="BP98" s="193">
        <f>IF(AND('Submission Template'!BU92&lt;&gt;"",'Submission Template'!K$26&lt;&gt;"",'Submission Template'!O92&lt;&gt;""),1,0)</f>
        <v>0</v>
      </c>
      <c r="BQ98" s="193">
        <f>IF(AND('Submission Template'!BV92&lt;&gt;"",'Submission Template'!P$26&lt;&gt;"",'Submission Template'!T92&lt;&gt;""),1,0)</f>
        <v>0</v>
      </c>
      <c r="BR98" s="193">
        <f>IF(AND('Submission Template'!BW92&lt;&gt;"",'Submission Template'!U$26&lt;&gt;"",'Submission Template'!Y92&lt;&gt;""),1,0)</f>
        <v>0</v>
      </c>
      <c r="BS98" s="194">
        <f>IF(AND('Submission Template'!BX92&lt;&gt;"",'Submission Template'!Z$26&lt;&gt;"",'Submission Template'!AD92&lt;&gt;""),1,0)</f>
        <v>0</v>
      </c>
      <c r="BT98" s="22"/>
      <c r="BU98" s="199" t="str">
        <f t="shared" si="37"/>
        <v/>
      </c>
      <c r="BV98" s="192" t="str">
        <f t="shared" si="38"/>
        <v/>
      </c>
      <c r="BW98" s="192" t="str">
        <f t="shared" si="17"/>
        <v/>
      </c>
      <c r="BX98" s="193" t="str">
        <f t="shared" si="18"/>
        <v/>
      </c>
      <c r="BY98" s="194" t="str">
        <f t="shared" si="19"/>
        <v/>
      </c>
      <c r="BZ98" s="22"/>
      <c r="CA98" s="192" t="str">
        <f>IF(AND($BK$31="Yes",'Submission Template'!$C92&lt;&gt;""),IF(AND('Submission Template'!BW92&lt;&gt;"",'Submission Template'!BX92&lt;&gt;""),IF(AND('Submission Template'!Y92="yes",'Submission Template'!AD92="yes"),CA97+1,CA97),CA97),"")</f>
        <v/>
      </c>
      <c r="CB98" s="193" t="str">
        <f>IF('Submission Template'!$C92&lt;&gt;"",IF('Submission Template'!BU92&lt;&gt;"",IF('Submission Template'!O92="yes",CB97+1,CB97),CB97),"")</f>
        <v/>
      </c>
      <c r="CC98" s="193" t="str">
        <f>IF('Submission Template'!$C92&lt;&gt;"",IF('Submission Template'!BV92&lt;&gt;"",IF('Submission Template'!T92="yes",CC97+1,CC97),CC97),"")</f>
        <v/>
      </c>
      <c r="CD98" s="193" t="str">
        <f>IF('Submission Template'!$C92&lt;&gt;"",IF('Submission Template'!BW92&lt;&gt;"",IF('Submission Template'!Y92="yes",CD97+1,CD97),CD97),"")</f>
        <v/>
      </c>
      <c r="CE98" s="194" t="str">
        <f>IF('Submission Template'!$C92&lt;&gt;"",IF('Submission Template'!BX92&lt;&gt;"",IF('Submission Template'!AD92="yes",CE97+1,CE97),CE97),"")</f>
        <v/>
      </c>
      <c r="CF98" s="22"/>
      <c r="CG98" s="192" t="str">
        <f>IF(AND($BK$31="Yes",'Submission Template'!BW92&lt;&gt;"",'Submission Template'!BX92&lt;&gt;""),IF(AND('Submission Template'!Y92="yes",'Submission Template'!AD92="yes"),1,0),"")</f>
        <v/>
      </c>
      <c r="CH98" s="193" t="str">
        <f>IF('Submission Template'!BU92&lt;&gt;"",IF('Submission Template'!O92="yes",1,0),"")</f>
        <v/>
      </c>
      <c r="CI98" s="193" t="str">
        <f>IF('Submission Template'!BV92&lt;&gt;"",IF('Submission Template'!T92="yes",1,0),"")</f>
        <v/>
      </c>
      <c r="CJ98" s="193" t="str">
        <f>IF('Submission Template'!BW92&lt;&gt;"",IF('Submission Template'!Y92="yes",1,0),"")</f>
        <v/>
      </c>
      <c r="CK98" s="194" t="str">
        <f>IF('Submission Template'!BX92&lt;&gt;"",IF('Submission Template'!AD92="yes",1,0),"")</f>
        <v/>
      </c>
      <c r="CL98" s="22"/>
      <c r="CM98" s="192" t="str">
        <f>IF(AND($BK$31="Yes",'Submission Template'!Y92="yes",'Submission Template'!AD92="yes",'Submission Template'!BW92&lt;&gt;"",'Submission Template'!BX92&lt;&gt;""),'Submission Template'!BW92+'Submission Template'!BX92,"")</f>
        <v/>
      </c>
      <c r="CN98" s="193" t="str">
        <f>IF(AND('Submission Template'!O92="yes",'Submission Template'!BU92&lt;&gt;""),'Submission Template'!BU92,"")</f>
        <v/>
      </c>
      <c r="CO98" s="193" t="str">
        <f>IF(AND('Submission Template'!T92="yes",'Submission Template'!BV92&lt;&gt;""),'Submission Template'!BV92,"")</f>
        <v/>
      </c>
      <c r="CP98" s="193" t="str">
        <f>IF(AND('Submission Template'!Y92="yes",'Submission Template'!BW92&lt;&gt;""),'Submission Template'!BW92,"")</f>
        <v/>
      </c>
      <c r="CQ98" s="194" t="str">
        <f>IF(AND('Submission Template'!AD92="yes",'Submission Template'!BX92&lt;&gt;""),'Submission Template'!BX92,"")</f>
        <v/>
      </c>
      <c r="CR98" s="22"/>
      <c r="CS98" s="22"/>
      <c r="CT98" s="22"/>
      <c r="CU98" s="24"/>
      <c r="CV98" s="22"/>
      <c r="CW98" s="35" t="str">
        <f>IF('Submission Template'!$BA$36=1,IF(AND('Submission Template'!Y92="yes",'Submission Template'!AD92="yes",$BI98&gt;1,'Submission Template'!BW92&lt;&gt;"",'Submission Template'!BX92&lt;&gt;""),IF($D98&lt;&gt;'Submission Template'!V$29,ROUND((($BU98*$E98)/($D98-'Submission Template'!V$29))^2+1,1),31),""),"")</f>
        <v/>
      </c>
      <c r="CX98" s="35" t="str">
        <f>IF('Submission Template'!$BB$36=1,IF(AND('Submission Template'!O92="yes",$BJ98&gt;1,'Submission Template'!BU92&lt;&gt;""),IF($N98&lt;&gt;'Submission Template'!K$26,ROUND((($BV98*$O98)/($N98-'Submission Template'!K$26))^2+1,1),31),""),"")</f>
        <v/>
      </c>
      <c r="CY98" s="35" t="str">
        <f>IF('Submission Template'!$BC$34=1,IF(AND('Submission Template'!T92="yes",$BK98&gt;1,'Submission Template'!BV92&lt;&gt;""),IF($X98&lt;&gt;'Submission Template'!P$26,ROUND((($BW98*$Y98)/($X98-'Submission Template'!P$26))^2+1,1),31),""),"")</f>
        <v/>
      </c>
      <c r="CZ98" s="35" t="str">
        <f>IF('Submission Template'!$BA$34=1,IF(AND('Submission Template'!Y92="yes",$BL98&gt;1,'Submission Template'!BW92&lt;&gt;""),IF($AH98&lt;&gt;'Submission Template'!U$26,ROUND((($BX98*$AI98)/($AH98-'Submission Template'!U$26))^2+1,1),31),""),"")</f>
        <v/>
      </c>
      <c r="DA98" s="35" t="str">
        <f>IF('Submission Template'!$BB$34=1,IF(AND('Submission Template'!AD92="yes",$BM98&gt;1,'Submission Template'!BX92&lt;&gt;""),IF($AR98&lt;&gt;'Submission Template'!Z$26,ROUND((($BY98*$AS98)/($AR98-'Submission Template'!Z$26))^2+1,1),31),""),"")</f>
        <v/>
      </c>
      <c r="DB98" s="48">
        <f t="shared" si="20"/>
        <v>5</v>
      </c>
      <c r="DC98" s="5"/>
      <c r="DD98" s="5"/>
      <c r="DE98" s="5"/>
      <c r="DF98" s="175">
        <f>IF(AND('Submission Template'!C92="final",'Submission Template'!AG92="yes"),1,0)</f>
        <v>0</v>
      </c>
      <c r="DG98" s="175" t="str">
        <f>IF(AND('Submission Template'!$C92="final",'Submission Template'!$Y92="yes",'Submission Template'!$AD92="yes",'Submission Template'!$AG92&lt;&gt;"yes"),$D98,$DG97)</f>
        <v/>
      </c>
      <c r="DH98" s="175" t="str">
        <f>IF(AND('Submission Template'!$C92="final",'Submission Template'!$Y92="yes",'Submission Template'!$AD92="yes",'Submission Template'!$AG92&lt;&gt;"yes"),$C98,$DH97)</f>
        <v/>
      </c>
      <c r="DI98" s="175" t="str">
        <f>IF(AND('Submission Template'!$C92="final",'Submission Template'!$O92="yes",'Submission Template'!$AG92&lt;&gt;"yes"),$N98,$DI97)</f>
        <v/>
      </c>
      <c r="DJ98" s="175" t="str">
        <f>IF(AND('Submission Template'!$C92="final",'Submission Template'!$O92="yes",'Submission Template'!$AG92&lt;&gt;"yes"),$M98,$DJ97)</f>
        <v/>
      </c>
      <c r="DK98" s="167" t="str">
        <f>IF(AND('Submission Template'!$C92="final",'Submission Template'!$T92="yes",'Submission Template'!$AG92&lt;&gt;"yes"),$X98,$DK97)</f>
        <v/>
      </c>
      <c r="DL98" s="168" t="str">
        <f>IF(AND('Submission Template'!$C92="final",'Submission Template'!$T92="yes",'Submission Template'!$AG92&lt;&gt;"yes"),$W98,$DL97)</f>
        <v/>
      </c>
      <c r="DM98" s="167" t="str">
        <f>IF(AND('Submission Template'!$C92="final",'Submission Template'!$Y92="yes",'Submission Template'!$AG92&lt;&gt;"yes"),$AH98,$DM97)</f>
        <v/>
      </c>
      <c r="DN98" s="211" t="str">
        <f>IF(AND('Submission Template'!$C92="final",'Submission Template'!$Y92="yes",'Submission Template'!$AG92&lt;&gt;"yes"),$AG98,$DN97)</f>
        <v/>
      </c>
      <c r="DO98" s="220" t="str">
        <f>IF(AND('Submission Template'!$C92="final",'Submission Template'!$AD92="yes",'Submission Template'!$AG92&lt;&gt;"yes"),$AR98,$DO97)</f>
        <v/>
      </c>
      <c r="DP98" s="221" t="str">
        <f>IF(AND('Submission Template'!$C92="final",'Submission Template'!$AD92="yes",'Submission Template'!$AG92&lt;&gt;"yes"),$AQ98,$DP97)</f>
        <v/>
      </c>
      <c r="DZ98" s="5"/>
      <c r="EA98" s="5"/>
    </row>
    <row r="99" spans="1:131" ht="15" x14ac:dyDescent="0.25">
      <c r="A99" s="9"/>
      <c r="B99" s="251" t="str">
        <f>IF('Submission Template'!$BA$36=1,$CA99,"")</f>
        <v/>
      </c>
      <c r="C99" s="252" t="str">
        <f t="shared" si="33"/>
        <v/>
      </c>
      <c r="D99" s="253" t="str">
        <f>IF('Submission Template'!$BA$36=1,IF(AND('Submission Template'!Y93="yes",'Submission Template'!AD93="yes",'Submission Template'!BW93&lt;&gt;"",'Submission Template'!BX93&lt;&gt;""),IF(AND('Submission Template'!$P$15="yes",$B99&gt;1),ROUND(AVERAGE(CM$41:CM99),2),ROUND(AVERAGE(CM$40:CM99),2)),""),"")</f>
        <v/>
      </c>
      <c r="E99" s="264" t="str">
        <f>IF('Submission Template'!$BA$36=1,IF($BI99&gt;1,IF(AND('Submission Template'!Y93&lt;&gt;"no",'Submission Template'!AD93&lt;&gt;"no",'Submission Template'!BW93&lt;&gt;"",'Submission Template'!BX93&lt;&gt;""), IF(AND('Submission Template'!$P$15="yes",$B99&gt;1), STDEV(CM$41:CM99),STDEV(CM$40:CM99)),""),""),"")</f>
        <v/>
      </c>
      <c r="F99" s="253" t="str">
        <f>IF('Submission Template'!$BA$36=1,IF(AND('Submission Template'!BW93&lt;&gt;"",'Submission Template'!BX93&lt;&gt;""),G98,""),"")</f>
        <v/>
      </c>
      <c r="G99" s="253" t="str">
        <f>IF(AND('Submission Template'!$BA$36=1,'Submission Template'!$C93&lt;&gt;""),IF(OR($BI99=1,$BI99=0),0,IF('Submission Template'!$C93="initial",$G98,IF(AND('Submission Template'!Y93="yes",'Submission Template'!AD93="yes"),MAX(($F99+CM99-('Submission Template'!$V$26+0.25*$E99)),0),$G98))),"")</f>
        <v/>
      </c>
      <c r="H99" s="253" t="str">
        <f t="shared" si="27"/>
        <v/>
      </c>
      <c r="I99" s="255" t="str">
        <f t="shared" si="28"/>
        <v/>
      </c>
      <c r="J99" s="255" t="str">
        <f t="shared" si="29"/>
        <v/>
      </c>
      <c r="K99" s="256" t="str">
        <f>IF(G99&lt;&gt;"",IF($CG99=1,IF(AND(J99&lt;&gt;1,I99=1,D99&lt;='Submission Template'!$V$26),1,0),K98),"")</f>
        <v/>
      </c>
      <c r="L99" s="251" t="str">
        <f>IF('Submission Template'!$BB$36=1,$CB99,"")</f>
        <v/>
      </c>
      <c r="M99" s="252" t="str">
        <f t="shared" si="1"/>
        <v/>
      </c>
      <c r="N99" s="253" t="str">
        <f>IF('Submission Template'!$BB$36=1,IF(AND('Submission Template'!O93="yes",'Submission Template'!BU93&lt;&gt;""),IF(AND('Submission Template'!$P$15="yes",$L99&gt;1),ROUND(AVERAGE(CN$41:CN99),2),ROUND(AVERAGE(CN$40:CN99),2)),""),"")</f>
        <v/>
      </c>
      <c r="O99" s="253" t="str">
        <f>IF('Submission Template'!$BB$36=1,IF($BJ99&gt;1,IF(AND('Submission Template'!O93&lt;&gt;"no",'Submission Template'!BU93&lt;&gt;""),IF(AND('Submission Template'!$P$15="yes",$L99&gt;1),STDEV(CN$41:CN99),STDEV(CN$40:CN99)),""),""),"")</f>
        <v/>
      </c>
      <c r="P99" s="253" t="str">
        <f>IF('Submission Template'!$BB$36=1,IF('Submission Template'!BU93&lt;&gt;"",Q98,""),"")</f>
        <v/>
      </c>
      <c r="Q99" s="253" t="str">
        <f>IF(AND('Submission Template'!$BB$36=1,'Submission Template'!$C93&lt;&gt;""),IF(OR($BJ99=1,$BJ99=0),0,IF('Submission Template'!$C93="initial",$Q98,IF('Submission Template'!O93="yes",MAX(($P99+'Submission Template'!BU93-('Submission Template'!K$26+0.25*$O99)),0),$Q98))),"")</f>
        <v/>
      </c>
      <c r="R99" s="253" t="str">
        <f t="shared" si="30"/>
        <v/>
      </c>
      <c r="S99" s="255" t="str">
        <f t="shared" si="31"/>
        <v/>
      </c>
      <c r="T99" s="255" t="str">
        <f t="shared" si="32"/>
        <v/>
      </c>
      <c r="U99" s="256" t="str">
        <f>IF(Q99&lt;&gt;"",IF($CH99=1,IF(AND(T99&lt;&gt;1,S99=1,N99&lt;='Submission Template'!K$26),1,0),U98),"")</f>
        <v/>
      </c>
      <c r="V99" s="257" t="str">
        <f>IF('Submission Template'!$BC$34=1,$CC99,"")</f>
        <v/>
      </c>
      <c r="W99" s="258" t="str">
        <f t="shared" si="34"/>
        <v/>
      </c>
      <c r="X99" s="259" t="str">
        <f>IF('Submission Template'!$BC$34=1,IF(AND('Submission Template'!T93="yes",'Submission Template'!BV93&lt;&gt;""),IF(AND('Submission Template'!$P$15="yes",$V99&gt;1),ROUND(AVERAGE(CO$41:CO99),2),ROUND(AVERAGE(CO$40:CO99),2)),""),"")</f>
        <v/>
      </c>
      <c r="Y99" s="259" t="str">
        <f>IF('Submission Template'!$BC$34=1,IF($BK99&gt;1,IF(AND('Submission Template'!T93&lt;&gt;"no",'Submission Template'!BV93&lt;&gt;""), IF(AND('Submission Template'!$P$15="yes",$V99&gt;1), STDEV(CO$41:CO99),STDEV(CO$40:CO99)),""),""),"")</f>
        <v/>
      </c>
      <c r="Z99" s="259" t="str">
        <f>IF('Submission Template'!$BC$34=1,IF('Submission Template'!BV93&lt;&gt;"",AA98,""),"")</f>
        <v/>
      </c>
      <c r="AA99" s="259" t="str">
        <f>IF(AND('Submission Template'!$BC$34=1,'Submission Template'!$C93&lt;&gt;""),IF(OR($BK99=1,$BK99=0),0,IF('Submission Template'!$C93="initial",$AA98,IF('Submission Template'!T93="yes",MAX(($Z99+'Submission Template'!BV93-('Submission Template'!P$26+0.25*$Y99)),0),$AA98))),"")</f>
        <v/>
      </c>
      <c r="AB99" s="259" t="str">
        <f t="shared" si="6"/>
        <v/>
      </c>
      <c r="AC99" s="255" t="str">
        <f t="shared" si="7"/>
        <v/>
      </c>
      <c r="AD99" s="255" t="str">
        <f t="shared" si="8"/>
        <v/>
      </c>
      <c r="AE99" s="256" t="str">
        <f>IF(AA99&lt;&gt;"",IF($CI99=1,IF(AND(AD99&lt;&gt;1,AC99=1,X99&lt;='Submission Template'!P$26),1,0),AE98),"")</f>
        <v/>
      </c>
      <c r="AF99" s="257" t="str">
        <f>IF('Submission Template'!$BA$34=1,$CD99,"")</f>
        <v/>
      </c>
      <c r="AG99" s="258" t="str">
        <f t="shared" si="35"/>
        <v/>
      </c>
      <c r="AH99" s="260" t="str">
        <f>IF('Submission Template'!$BA$34=1,IF(AND('Submission Template'!Y93="yes",'Submission Template'!BW93&lt;&gt;""),IF(AND('Submission Template'!$P$15="yes",AF99&gt;1),ROUND(AVERAGE(CP$41:CP99),2),ROUND(AVERAGE(CP$40:CP99),2)),""),"")</f>
        <v/>
      </c>
      <c r="AI99" s="260" t="str">
        <f>IF('Submission Template'!$BA$34=1,IF($BL99&gt;1,IF(AND('Submission Template'!Y93&lt;&gt;"no",'Submission Template'!BW93&lt;&gt;""), IF(AND('Submission Template'!$P$15="yes",$AF99&gt;1), STDEV(CP$41:CP99),STDEV(CP$40:CP99)),""),""),"")</f>
        <v/>
      </c>
      <c r="AJ99" s="260" t="str">
        <f>IF('Submission Template'!$BA$34=1,IF('Submission Template'!BW93&lt;&gt;"",AK98,""),"")</f>
        <v/>
      </c>
      <c r="AK99" s="260" t="str">
        <f>IF(AND('Submission Template'!$BA$34=1,'Submission Template'!$C93&lt;&gt;""),IF(OR($BL99=1,$BL99=0),0,IF('Submission Template'!$C93="initial",$AK98,IF('Submission Template'!Y93="yes",MAX(($AJ99+'Submission Template'!BW93-('Submission Template'!U$26+0.25*$AI99)),0),$AK98))),"")</f>
        <v/>
      </c>
      <c r="AL99" s="260" t="str">
        <f t="shared" si="9"/>
        <v/>
      </c>
      <c r="AM99" s="255" t="str">
        <f t="shared" si="10"/>
        <v/>
      </c>
      <c r="AN99" s="255" t="str">
        <f t="shared" si="11"/>
        <v/>
      </c>
      <c r="AO99" s="256" t="str">
        <f>IF(AK99&lt;&gt;"",IF($CJ99=1,IF(AND(AN99&lt;&gt;1,AM99=1,AH99&lt;='Submission Template'!U$26),1,0),AO98),"")</f>
        <v/>
      </c>
      <c r="AP99" s="257" t="str">
        <f>IF('Submission Template'!$BB$34=1,$CE99,"")</f>
        <v/>
      </c>
      <c r="AQ99" s="258" t="str">
        <f t="shared" si="36"/>
        <v/>
      </c>
      <c r="AR99" s="261" t="str">
        <f>IF('Submission Template'!$BB$34=1,IF(AND('Submission Template'!AD93="yes",'Submission Template'!BX93&lt;&gt;""),ROUND(AVERAGE(CQ$40:CQ99),2),""),"")</f>
        <v/>
      </c>
      <c r="AS99" s="261" t="str">
        <f>IF('Submission Template'!$BB$34=1,IF($BM99&gt;1,IF(AND('Submission Template'!AD93&lt;&gt;"no",'Submission Template'!BX93&lt;&gt;""), IF(AND('Submission Template'!$P$15="yes",$AP99&gt;1), STDEV(CQ$41:CQ99),STDEV(CQ$40:CQ99)),""),""),"")</f>
        <v/>
      </c>
      <c r="AT99" s="261" t="str">
        <f>IF('Submission Template'!$BB$34=1,IF('Submission Template'!BX93&lt;&gt;"",AU98,""),"")</f>
        <v/>
      </c>
      <c r="AU99" s="261" t="str">
        <f>IF(AND('Submission Template'!$BB$34=1,'Submission Template'!$C93&lt;&gt;""),IF(OR($BM99=1,$BM99=0),0,IF('Submission Template'!$C93="initial",$AU98,IF('Submission Template'!AD93="yes",MAX(($AT99+'Submission Template'!BX93-('Submission Template'!Z$26+0.25*$AS99)),0),$AU98))),"")</f>
        <v/>
      </c>
      <c r="AV99" s="261" t="str">
        <f t="shared" si="12"/>
        <v/>
      </c>
      <c r="AW99" s="255" t="str">
        <f t="shared" si="13"/>
        <v/>
      </c>
      <c r="AX99" s="255" t="str">
        <f t="shared" si="14"/>
        <v/>
      </c>
      <c r="AY99" s="256" t="str">
        <f>IF(AU99&lt;&gt;"",IF($CK99=1,IF(AND(AX99&lt;&gt;1,AW99=1,AR99&lt;='Submission Template'!Z$26),1,0),AY98),"")</f>
        <v/>
      </c>
      <c r="AZ99" s="246"/>
      <c r="BA99" s="262" t="str">
        <f>IF(AND(OR('Submission Template'!BK93="yes",'Submission Template'!O93="yes"),'Submission Template'!AG93="yes"),"Test cannot be invalid AND included in CumSum",IF(OR(AND($Q99&gt;$R99,$N99&lt;&gt;""),AND($G99&gt;H99,$D99&lt;&gt;"")),"Warning:  CumSum statistic exceeds the Action Limit.",""))</f>
        <v/>
      </c>
      <c r="BB99" s="244"/>
      <c r="BC99" s="244"/>
      <c r="BD99" s="244"/>
      <c r="BE99" s="245"/>
      <c r="BF99" s="141"/>
      <c r="BG99" s="5"/>
      <c r="BH99" s="5"/>
      <c r="BI99" s="167" t="str">
        <f t="shared" si="39"/>
        <v/>
      </c>
      <c r="BJ99" s="211" t="str">
        <f t="shared" si="40"/>
        <v/>
      </c>
      <c r="BK99" s="167" t="str">
        <f t="shared" si="24"/>
        <v/>
      </c>
      <c r="BL99" s="211" t="str">
        <f t="shared" si="25"/>
        <v/>
      </c>
      <c r="BM99" s="168" t="str">
        <f t="shared" si="26"/>
        <v/>
      </c>
      <c r="BN99" s="20"/>
      <c r="BO99" s="307">
        <f>IF(AND('Submission Template'!BW93&lt;&gt;"",'Submission Template'!BX93&lt;&gt;"",'Submission Template'!V$26&lt;&gt;"",'Submission Template'!Y93&lt;&gt;"",'Submission Template'!AD93&lt;&gt;"",$BK$31="yes"),1,0)</f>
        <v>0</v>
      </c>
      <c r="BP99" s="193">
        <f>IF(AND('Submission Template'!BU93&lt;&gt;"",'Submission Template'!K$26&lt;&gt;"",'Submission Template'!O93&lt;&gt;""),1,0)</f>
        <v>0</v>
      </c>
      <c r="BQ99" s="193">
        <f>IF(AND('Submission Template'!BV93&lt;&gt;"",'Submission Template'!P$26&lt;&gt;"",'Submission Template'!T93&lt;&gt;""),1,0)</f>
        <v>0</v>
      </c>
      <c r="BR99" s="193">
        <f>IF(AND('Submission Template'!BW93&lt;&gt;"",'Submission Template'!U$26&lt;&gt;"",'Submission Template'!Y93&lt;&gt;""),1,0)</f>
        <v>0</v>
      </c>
      <c r="BS99" s="194">
        <f>IF(AND('Submission Template'!BX93&lt;&gt;"",'Submission Template'!Z$26&lt;&gt;"",'Submission Template'!AD93&lt;&gt;""),1,0)</f>
        <v>0</v>
      </c>
      <c r="BT99" s="22"/>
      <c r="BU99" s="199" t="str">
        <f t="shared" si="37"/>
        <v/>
      </c>
      <c r="BV99" s="192" t="str">
        <f t="shared" si="38"/>
        <v/>
      </c>
      <c r="BW99" s="192" t="str">
        <f t="shared" si="17"/>
        <v/>
      </c>
      <c r="BX99" s="193" t="str">
        <f t="shared" si="18"/>
        <v/>
      </c>
      <c r="BY99" s="194" t="str">
        <f t="shared" si="19"/>
        <v/>
      </c>
      <c r="BZ99" s="22"/>
      <c r="CA99" s="192" t="str">
        <f>IF(AND($BK$31="Yes",'Submission Template'!$C93&lt;&gt;""),IF(AND('Submission Template'!BW93&lt;&gt;"",'Submission Template'!BX93&lt;&gt;""),IF(AND('Submission Template'!Y93="yes",'Submission Template'!AD93="yes"),CA98+1,CA98),CA98),"")</f>
        <v/>
      </c>
      <c r="CB99" s="193" t="str">
        <f>IF('Submission Template'!$C93&lt;&gt;"",IF('Submission Template'!BU93&lt;&gt;"",IF('Submission Template'!O93="yes",CB98+1,CB98),CB98),"")</f>
        <v/>
      </c>
      <c r="CC99" s="193" t="str">
        <f>IF('Submission Template'!$C93&lt;&gt;"",IF('Submission Template'!BV93&lt;&gt;"",IF('Submission Template'!T93="yes",CC98+1,CC98),CC98),"")</f>
        <v/>
      </c>
      <c r="CD99" s="193" t="str">
        <f>IF('Submission Template'!$C93&lt;&gt;"",IF('Submission Template'!BW93&lt;&gt;"",IF('Submission Template'!Y93="yes",CD98+1,CD98),CD98),"")</f>
        <v/>
      </c>
      <c r="CE99" s="194" t="str">
        <f>IF('Submission Template'!$C93&lt;&gt;"",IF('Submission Template'!BX93&lt;&gt;"",IF('Submission Template'!AD93="yes",CE98+1,CE98),CE98),"")</f>
        <v/>
      </c>
      <c r="CF99" s="22"/>
      <c r="CG99" s="192" t="str">
        <f>IF(AND($BK$31="Yes",'Submission Template'!BW93&lt;&gt;"",'Submission Template'!BX93&lt;&gt;""),IF(AND('Submission Template'!Y93="yes",'Submission Template'!AD93="yes"),1,0),"")</f>
        <v/>
      </c>
      <c r="CH99" s="193" t="str">
        <f>IF('Submission Template'!BU93&lt;&gt;"",IF('Submission Template'!O93="yes",1,0),"")</f>
        <v/>
      </c>
      <c r="CI99" s="193" t="str">
        <f>IF('Submission Template'!BV93&lt;&gt;"",IF('Submission Template'!T93="yes",1,0),"")</f>
        <v/>
      </c>
      <c r="CJ99" s="193" t="str">
        <f>IF('Submission Template'!BW93&lt;&gt;"",IF('Submission Template'!Y93="yes",1,0),"")</f>
        <v/>
      </c>
      <c r="CK99" s="194" t="str">
        <f>IF('Submission Template'!BX93&lt;&gt;"",IF('Submission Template'!AD93="yes",1,0),"")</f>
        <v/>
      </c>
      <c r="CL99" s="22"/>
      <c r="CM99" s="192" t="str">
        <f>IF(AND($BK$31="Yes",'Submission Template'!Y93="yes",'Submission Template'!AD93="yes",'Submission Template'!BW93&lt;&gt;"",'Submission Template'!BX93&lt;&gt;""),'Submission Template'!BW93+'Submission Template'!BX93,"")</f>
        <v/>
      </c>
      <c r="CN99" s="193" t="str">
        <f>IF(AND('Submission Template'!O93="yes",'Submission Template'!BU93&lt;&gt;""),'Submission Template'!BU93,"")</f>
        <v/>
      </c>
      <c r="CO99" s="193" t="str">
        <f>IF(AND('Submission Template'!T93="yes",'Submission Template'!BV93&lt;&gt;""),'Submission Template'!BV93,"")</f>
        <v/>
      </c>
      <c r="CP99" s="193" t="str">
        <f>IF(AND('Submission Template'!Y93="yes",'Submission Template'!BW93&lt;&gt;""),'Submission Template'!BW93,"")</f>
        <v/>
      </c>
      <c r="CQ99" s="194" t="str">
        <f>IF(AND('Submission Template'!AD93="yes",'Submission Template'!BX93&lt;&gt;""),'Submission Template'!BX93,"")</f>
        <v/>
      </c>
      <c r="CR99" s="22"/>
      <c r="CS99" s="22"/>
      <c r="CT99" s="22"/>
      <c r="CU99" s="24"/>
      <c r="CV99" s="22"/>
      <c r="CW99" s="35" t="str">
        <f>IF('Submission Template'!$BA$36=1,IF(AND('Submission Template'!Y93="yes",'Submission Template'!AD93="yes",$BI99&gt;1,'Submission Template'!BW93&lt;&gt;"",'Submission Template'!BX93&lt;&gt;""),IF($D99&lt;&gt;'Submission Template'!V$29,ROUND((($BU99*$E99)/($D99-'Submission Template'!V$29))^2+1,1),31),""),"")</f>
        <v/>
      </c>
      <c r="CX99" s="35" t="str">
        <f>IF('Submission Template'!$BB$36=1,IF(AND('Submission Template'!O93="yes",$BJ99&gt;1,'Submission Template'!BU93&lt;&gt;""),IF($N99&lt;&gt;'Submission Template'!K$26,ROUND((($BV99*$O99)/($N99-'Submission Template'!K$26))^2+1,1),31),""),"")</f>
        <v/>
      </c>
      <c r="CY99" s="35" t="str">
        <f>IF('Submission Template'!$BC$34=1,IF(AND('Submission Template'!T93="yes",$BK99&gt;1,'Submission Template'!BV93&lt;&gt;""),IF($X99&lt;&gt;'Submission Template'!P$26,ROUND((($BW99*$Y99)/($X99-'Submission Template'!P$26))^2+1,1),31),""),"")</f>
        <v/>
      </c>
      <c r="CZ99" s="35" t="str">
        <f>IF('Submission Template'!$BA$34=1,IF(AND('Submission Template'!Y93="yes",$BL99&gt;1,'Submission Template'!BW93&lt;&gt;""),IF($AH99&lt;&gt;'Submission Template'!U$26,ROUND((($BX99*$AI99)/($AH99-'Submission Template'!U$26))^2+1,1),31),""),"")</f>
        <v/>
      </c>
      <c r="DA99" s="35" t="str">
        <f>IF('Submission Template'!$BB$34=1,IF(AND('Submission Template'!AD93="yes",$BM99&gt;1,'Submission Template'!BX93&lt;&gt;""),IF($AR99&lt;&gt;'Submission Template'!Z$26,ROUND((($BY99*$AS99)/($AR99-'Submission Template'!Z$26))^2+1,1),31),""),"")</f>
        <v/>
      </c>
      <c r="DB99" s="48">
        <f t="shared" si="20"/>
        <v>5</v>
      </c>
      <c r="DC99" s="5"/>
      <c r="DD99" s="5"/>
      <c r="DE99" s="5"/>
      <c r="DF99" s="175">
        <f>IF(AND('Submission Template'!C93="final",'Submission Template'!AG93="yes"),1,0)</f>
        <v>0</v>
      </c>
      <c r="DG99" s="175" t="str">
        <f>IF(AND('Submission Template'!$C93="final",'Submission Template'!$Y93="yes",'Submission Template'!$AD93="yes",'Submission Template'!$AG93&lt;&gt;"yes"),$D99,$DG98)</f>
        <v/>
      </c>
      <c r="DH99" s="175" t="str">
        <f>IF(AND('Submission Template'!$C93="final",'Submission Template'!$Y93="yes",'Submission Template'!$AD93="yes",'Submission Template'!$AG93&lt;&gt;"yes"),$C99,$DH98)</f>
        <v/>
      </c>
      <c r="DI99" s="175" t="str">
        <f>IF(AND('Submission Template'!$C93="final",'Submission Template'!$O93="yes",'Submission Template'!$AG93&lt;&gt;"yes"),$N99,$DI98)</f>
        <v/>
      </c>
      <c r="DJ99" s="175" t="str">
        <f>IF(AND('Submission Template'!$C93="final",'Submission Template'!$O93="yes",'Submission Template'!$AG93&lt;&gt;"yes"),$M99,$DJ98)</f>
        <v/>
      </c>
      <c r="DK99" s="167" t="str">
        <f>IF(AND('Submission Template'!$C93="final",'Submission Template'!$T93="yes",'Submission Template'!$AG93&lt;&gt;"yes"),$X99,$DK98)</f>
        <v/>
      </c>
      <c r="DL99" s="168" t="str">
        <f>IF(AND('Submission Template'!$C93="final",'Submission Template'!$T93="yes",'Submission Template'!$AG93&lt;&gt;"yes"),$W99,$DL98)</f>
        <v/>
      </c>
      <c r="DM99" s="167" t="str">
        <f>IF(AND('Submission Template'!$C93="final",'Submission Template'!$Y93="yes",'Submission Template'!$AG93&lt;&gt;"yes"),$AH99,$DM98)</f>
        <v/>
      </c>
      <c r="DN99" s="211" t="str">
        <f>IF(AND('Submission Template'!$C93="final",'Submission Template'!$Y93="yes",'Submission Template'!$AG93&lt;&gt;"yes"),$AG99,$DN98)</f>
        <v/>
      </c>
      <c r="DO99" s="220" t="str">
        <f>IF(AND('Submission Template'!$C93="final",'Submission Template'!$AD93="yes",'Submission Template'!$AG93&lt;&gt;"yes"),$AR99,$DO98)</f>
        <v/>
      </c>
      <c r="DP99" s="221" t="str">
        <f>IF(AND('Submission Template'!$C93="final",'Submission Template'!$AD93="yes",'Submission Template'!$AG93&lt;&gt;"yes"),$AQ99,$DP98)</f>
        <v/>
      </c>
      <c r="DZ99" s="5"/>
      <c r="EA99" s="5"/>
    </row>
    <row r="100" spans="1:131" ht="15" x14ac:dyDescent="0.25">
      <c r="A100" s="9"/>
      <c r="B100" s="251" t="str">
        <f>IF('Submission Template'!$BA$36=1,$CA100,"")</f>
        <v/>
      </c>
      <c r="C100" s="252" t="str">
        <f t="shared" si="33"/>
        <v/>
      </c>
      <c r="D100" s="253" t="str">
        <f>IF('Submission Template'!$BA$36=1,IF(AND('Submission Template'!Y94="yes",'Submission Template'!AD94="yes",'Submission Template'!BW94&lt;&gt;"",'Submission Template'!BX94&lt;&gt;""),IF(AND('Submission Template'!$P$15="yes",$B100&gt;1),ROUND(AVERAGE(CM$41:CM100),2),ROUND(AVERAGE(CM$40:CM100),2)),""),"")</f>
        <v/>
      </c>
      <c r="E100" s="264" t="str">
        <f>IF('Submission Template'!$BA$36=1,IF($BI100&gt;1,IF(AND('Submission Template'!Y94&lt;&gt;"no",'Submission Template'!AD94&lt;&gt;"no",'Submission Template'!BW94&lt;&gt;"",'Submission Template'!BX94&lt;&gt;""), IF(AND('Submission Template'!$P$15="yes",$B100&gt;1), STDEV(CM$41:CM100),STDEV(CM$40:CM100)),""),""),"")</f>
        <v/>
      </c>
      <c r="F100" s="253" t="str">
        <f>IF('Submission Template'!$BA$36=1,IF(AND('Submission Template'!BW94&lt;&gt;"",'Submission Template'!BX94&lt;&gt;""),G99,""),"")</f>
        <v/>
      </c>
      <c r="G100" s="253" t="str">
        <f>IF(AND('Submission Template'!$BA$36=1,'Submission Template'!$C94&lt;&gt;""),IF(OR($BI100=1,$BI100=0),0,IF('Submission Template'!$C94="initial",$G99,IF(AND('Submission Template'!Y94="yes",'Submission Template'!AD94="yes"),MAX(($F100+CM100-('Submission Template'!$V$26+0.25*$E100)),0),$G99))),"")</f>
        <v/>
      </c>
      <c r="H100" s="253" t="str">
        <f t="shared" si="27"/>
        <v/>
      </c>
      <c r="I100" s="255" t="str">
        <f t="shared" si="28"/>
        <v/>
      </c>
      <c r="J100" s="255" t="str">
        <f t="shared" si="29"/>
        <v/>
      </c>
      <c r="K100" s="256" t="str">
        <f>IF(G100&lt;&gt;"",IF($CG100=1,IF(AND(J100&lt;&gt;1,I100=1,D100&lt;='Submission Template'!$V$26),1,0),K99),"")</f>
        <v/>
      </c>
      <c r="L100" s="251" t="str">
        <f>IF('Submission Template'!$BB$36=1,$CB100,"")</f>
        <v/>
      </c>
      <c r="M100" s="252" t="str">
        <f t="shared" si="1"/>
        <v/>
      </c>
      <c r="N100" s="253" t="str">
        <f>IF('Submission Template'!$BB$36=1,IF(AND('Submission Template'!O94="yes",'Submission Template'!BU94&lt;&gt;""),IF(AND('Submission Template'!$P$15="yes",$L100&gt;1),ROUND(AVERAGE(CN$41:CN100),2),ROUND(AVERAGE(CN$40:CN100),2)),""),"")</f>
        <v/>
      </c>
      <c r="O100" s="253" t="str">
        <f>IF('Submission Template'!$BB$36=1,IF($BJ100&gt;1,IF(AND('Submission Template'!O94&lt;&gt;"no",'Submission Template'!BU94&lt;&gt;""),IF(AND('Submission Template'!$P$15="yes",$L100&gt;1),STDEV(CN$41:CN100),STDEV(CN$40:CN100)),""),""),"")</f>
        <v/>
      </c>
      <c r="P100" s="253" t="str">
        <f>IF('Submission Template'!$BB$36=1,IF('Submission Template'!BU94&lt;&gt;"",Q99,""),"")</f>
        <v/>
      </c>
      <c r="Q100" s="253" t="str">
        <f>IF(AND('Submission Template'!$BB$36=1,'Submission Template'!$C94&lt;&gt;""),IF(OR($BJ100=1,$BJ100=0),0,IF('Submission Template'!$C94="initial",$Q99,IF('Submission Template'!O94="yes",MAX(($P100+'Submission Template'!BU94-('Submission Template'!K$26+0.25*$O100)),0),$Q99))),"")</f>
        <v/>
      </c>
      <c r="R100" s="253" t="str">
        <f t="shared" si="30"/>
        <v/>
      </c>
      <c r="S100" s="255" t="str">
        <f t="shared" si="31"/>
        <v/>
      </c>
      <c r="T100" s="255" t="str">
        <f t="shared" si="32"/>
        <v/>
      </c>
      <c r="U100" s="256" t="str">
        <f>IF(Q100&lt;&gt;"",IF($CH100=1,IF(AND(T100&lt;&gt;1,S100=1,N100&lt;='Submission Template'!K$26),1,0),U99),"")</f>
        <v/>
      </c>
      <c r="V100" s="257" t="str">
        <f>IF('Submission Template'!$BC$34=1,$CC100,"")</f>
        <v/>
      </c>
      <c r="W100" s="258" t="str">
        <f t="shared" si="34"/>
        <v/>
      </c>
      <c r="X100" s="259" t="str">
        <f>IF('Submission Template'!$BC$34=1,IF(AND('Submission Template'!T94="yes",'Submission Template'!BV94&lt;&gt;""),IF(AND('Submission Template'!$P$15="yes",$V100&gt;1),ROUND(AVERAGE(CO$41:CO100),2),ROUND(AVERAGE(CO$40:CO100),2)),""),"")</f>
        <v/>
      </c>
      <c r="Y100" s="259" t="str">
        <f>IF('Submission Template'!$BC$34=1,IF($BK100&gt;1,IF(AND('Submission Template'!T94&lt;&gt;"no",'Submission Template'!BV94&lt;&gt;""), IF(AND('Submission Template'!$P$15="yes",$V100&gt;1), STDEV(CO$41:CO100),STDEV(CO$40:CO100)),""),""),"")</f>
        <v/>
      </c>
      <c r="Z100" s="259" t="str">
        <f>IF('Submission Template'!$BC$34=1,IF('Submission Template'!BV94&lt;&gt;"",AA99,""),"")</f>
        <v/>
      </c>
      <c r="AA100" s="259" t="str">
        <f>IF(AND('Submission Template'!$BC$34=1,'Submission Template'!$C94&lt;&gt;""),IF(OR($BK100=1,$BK100=0),0,IF('Submission Template'!$C94="initial",$AA99,IF('Submission Template'!T94="yes",MAX(($Z100+'Submission Template'!BV94-('Submission Template'!P$26+0.25*$Y100)),0),$AA99))),"")</f>
        <v/>
      </c>
      <c r="AB100" s="259" t="str">
        <f t="shared" si="6"/>
        <v/>
      </c>
      <c r="AC100" s="255" t="str">
        <f t="shared" si="7"/>
        <v/>
      </c>
      <c r="AD100" s="255" t="str">
        <f t="shared" si="8"/>
        <v/>
      </c>
      <c r="AE100" s="256" t="str">
        <f>IF(AA100&lt;&gt;"",IF($CI100=1,IF(AND(AD100&lt;&gt;1,AC100=1,X100&lt;='Submission Template'!P$26),1,0),AE99),"")</f>
        <v/>
      </c>
      <c r="AF100" s="257" t="str">
        <f>IF('Submission Template'!$BA$34=1,$CD100,"")</f>
        <v/>
      </c>
      <c r="AG100" s="258" t="str">
        <f t="shared" si="35"/>
        <v/>
      </c>
      <c r="AH100" s="260" t="str">
        <f>IF('Submission Template'!$BA$34=1,IF(AND('Submission Template'!Y94="yes",'Submission Template'!BW94&lt;&gt;""),IF(AND('Submission Template'!$P$15="yes",AF100&gt;1),ROUND(AVERAGE(CP$41:CP100),2),ROUND(AVERAGE(CP$40:CP100),2)),""),"")</f>
        <v/>
      </c>
      <c r="AI100" s="260" t="str">
        <f>IF('Submission Template'!$BA$34=1,IF($BL100&gt;1,IF(AND('Submission Template'!Y94&lt;&gt;"no",'Submission Template'!BW94&lt;&gt;""), IF(AND('Submission Template'!$P$15="yes",$AF100&gt;1), STDEV(CP$41:CP100),STDEV(CP$40:CP100)),""),""),"")</f>
        <v/>
      </c>
      <c r="AJ100" s="260" t="str">
        <f>IF('Submission Template'!$BA$34=1,IF('Submission Template'!BW94&lt;&gt;"",AK99,""),"")</f>
        <v/>
      </c>
      <c r="AK100" s="260" t="str">
        <f>IF(AND('Submission Template'!$BA$34=1,'Submission Template'!$C94&lt;&gt;""),IF(OR($BL100=1,$BL100=0),0,IF('Submission Template'!$C94="initial",$AK99,IF('Submission Template'!Y94="yes",MAX(($AJ100+'Submission Template'!BW94-('Submission Template'!U$26+0.25*$AI100)),0),$AK99))),"")</f>
        <v/>
      </c>
      <c r="AL100" s="260" t="str">
        <f t="shared" si="9"/>
        <v/>
      </c>
      <c r="AM100" s="255" t="str">
        <f t="shared" si="10"/>
        <v/>
      </c>
      <c r="AN100" s="255" t="str">
        <f t="shared" si="11"/>
        <v/>
      </c>
      <c r="AO100" s="256" t="str">
        <f>IF(AK100&lt;&gt;"",IF($CJ100=1,IF(AND(AN100&lt;&gt;1,AM100=1,AH100&lt;='Submission Template'!U$26),1,0),AO99),"")</f>
        <v/>
      </c>
      <c r="AP100" s="257" t="str">
        <f>IF('Submission Template'!$BB$34=1,$CE100,"")</f>
        <v/>
      </c>
      <c r="AQ100" s="258" t="str">
        <f t="shared" si="36"/>
        <v/>
      </c>
      <c r="AR100" s="261" t="str">
        <f>IF('Submission Template'!$BB$34=1,IF(AND('Submission Template'!AD94="yes",'Submission Template'!BX94&lt;&gt;""),ROUND(AVERAGE(CQ$40:CQ100),2),""),"")</f>
        <v/>
      </c>
      <c r="AS100" s="261" t="str">
        <f>IF('Submission Template'!$BB$34=1,IF($BM100&gt;1,IF(AND('Submission Template'!AD94&lt;&gt;"no",'Submission Template'!BX94&lt;&gt;""), IF(AND('Submission Template'!$P$15="yes",$AP100&gt;1), STDEV(CQ$41:CQ100),STDEV(CQ$40:CQ100)),""),""),"")</f>
        <v/>
      </c>
      <c r="AT100" s="261" t="str">
        <f>IF('Submission Template'!$BB$34=1,IF('Submission Template'!BX94&lt;&gt;"",AU99,""),"")</f>
        <v/>
      </c>
      <c r="AU100" s="261" t="str">
        <f>IF(AND('Submission Template'!$BB$34=1,'Submission Template'!$C94&lt;&gt;""),IF(OR($BM100=1,$BM100=0),0,IF('Submission Template'!$C94="initial",$AU99,IF('Submission Template'!AD94="yes",MAX(($AT100+'Submission Template'!BX94-('Submission Template'!Z$26+0.25*$AS100)),0),$AU99))),"")</f>
        <v/>
      </c>
      <c r="AV100" s="261" t="str">
        <f t="shared" si="12"/>
        <v/>
      </c>
      <c r="AW100" s="255" t="str">
        <f t="shared" si="13"/>
        <v/>
      </c>
      <c r="AX100" s="255" t="str">
        <f t="shared" si="14"/>
        <v/>
      </c>
      <c r="AY100" s="256" t="str">
        <f>IF(AU100&lt;&gt;"",IF($CK100=1,IF(AND(AX100&lt;&gt;1,AW100=1,AR100&lt;='Submission Template'!Z$26),1,0),AY99),"")</f>
        <v/>
      </c>
      <c r="AZ100" s="246"/>
      <c r="BA100" s="262" t="str">
        <f>IF(AND(OR('Submission Template'!BK94="yes",'Submission Template'!O94="yes"),'Submission Template'!AG94="yes"),"Test cannot be invalid AND included in CumSum",IF(OR(AND($Q100&gt;$R100,$N100&lt;&gt;""),AND($G100&gt;H100,$D100&lt;&gt;"")),"Warning:  CumSum statistic exceeds the Action Limit.",""))</f>
        <v/>
      </c>
      <c r="BB100" s="244"/>
      <c r="BC100" s="244"/>
      <c r="BD100" s="244"/>
      <c r="BE100" s="245"/>
      <c r="BF100" s="141"/>
      <c r="BG100" s="5"/>
      <c r="BH100" s="5"/>
      <c r="BI100" s="167" t="str">
        <f t="shared" si="39"/>
        <v/>
      </c>
      <c r="BJ100" s="211" t="str">
        <f t="shared" si="40"/>
        <v/>
      </c>
      <c r="BK100" s="167" t="str">
        <f t="shared" si="24"/>
        <v/>
      </c>
      <c r="BL100" s="211" t="str">
        <f t="shared" si="25"/>
        <v/>
      </c>
      <c r="BM100" s="168" t="str">
        <f t="shared" si="26"/>
        <v/>
      </c>
      <c r="BN100" s="20"/>
      <c r="BO100" s="307">
        <f>IF(AND('Submission Template'!BW94&lt;&gt;"",'Submission Template'!BX94&lt;&gt;"",'Submission Template'!V$26&lt;&gt;"",'Submission Template'!Y94&lt;&gt;"",'Submission Template'!AD94&lt;&gt;"",$BK$31="yes"),1,0)</f>
        <v>0</v>
      </c>
      <c r="BP100" s="193">
        <f>IF(AND('Submission Template'!BU94&lt;&gt;"",'Submission Template'!K$26&lt;&gt;"",'Submission Template'!O94&lt;&gt;""),1,0)</f>
        <v>0</v>
      </c>
      <c r="BQ100" s="193">
        <f>IF(AND('Submission Template'!BV94&lt;&gt;"",'Submission Template'!P$26&lt;&gt;"",'Submission Template'!T94&lt;&gt;""),1,0)</f>
        <v>0</v>
      </c>
      <c r="BR100" s="193">
        <f>IF(AND('Submission Template'!BW94&lt;&gt;"",'Submission Template'!U$26&lt;&gt;"",'Submission Template'!Y94&lt;&gt;""),1,0)</f>
        <v>0</v>
      </c>
      <c r="BS100" s="194">
        <f>IF(AND('Submission Template'!BX94&lt;&gt;"",'Submission Template'!Z$26&lt;&gt;"",'Submission Template'!AD94&lt;&gt;""),1,0)</f>
        <v>0</v>
      </c>
      <c r="BT100" s="22"/>
      <c r="BU100" s="199" t="str">
        <f t="shared" si="37"/>
        <v/>
      </c>
      <c r="BV100" s="192" t="str">
        <f t="shared" si="38"/>
        <v/>
      </c>
      <c r="BW100" s="192" t="str">
        <f t="shared" si="17"/>
        <v/>
      </c>
      <c r="BX100" s="193" t="str">
        <f t="shared" si="18"/>
        <v/>
      </c>
      <c r="BY100" s="194" t="str">
        <f t="shared" si="19"/>
        <v/>
      </c>
      <c r="BZ100" s="22"/>
      <c r="CA100" s="192" t="str">
        <f>IF(AND($BK$31="Yes",'Submission Template'!$C94&lt;&gt;""),IF(AND('Submission Template'!BW94&lt;&gt;"",'Submission Template'!BX94&lt;&gt;""),IF(AND('Submission Template'!Y94="yes",'Submission Template'!AD94="yes"),CA99+1,CA99),CA99),"")</f>
        <v/>
      </c>
      <c r="CB100" s="193" t="str">
        <f>IF('Submission Template'!$C94&lt;&gt;"",IF('Submission Template'!BU94&lt;&gt;"",IF('Submission Template'!O94="yes",CB99+1,CB99),CB99),"")</f>
        <v/>
      </c>
      <c r="CC100" s="193" t="str">
        <f>IF('Submission Template'!$C94&lt;&gt;"",IF('Submission Template'!BV94&lt;&gt;"",IF('Submission Template'!T94="yes",CC99+1,CC99),CC99),"")</f>
        <v/>
      </c>
      <c r="CD100" s="193" t="str">
        <f>IF('Submission Template'!$C94&lt;&gt;"",IF('Submission Template'!BW94&lt;&gt;"",IF('Submission Template'!Y94="yes",CD99+1,CD99),CD99),"")</f>
        <v/>
      </c>
      <c r="CE100" s="194" t="str">
        <f>IF('Submission Template'!$C94&lt;&gt;"",IF('Submission Template'!BX94&lt;&gt;"",IF('Submission Template'!AD94="yes",CE99+1,CE99),CE99),"")</f>
        <v/>
      </c>
      <c r="CF100" s="22"/>
      <c r="CG100" s="192" t="str">
        <f>IF(AND($BK$31="Yes",'Submission Template'!BW94&lt;&gt;"",'Submission Template'!BX94&lt;&gt;""),IF(AND('Submission Template'!Y94="yes",'Submission Template'!AD94="yes"),1,0),"")</f>
        <v/>
      </c>
      <c r="CH100" s="193" t="str">
        <f>IF('Submission Template'!BU94&lt;&gt;"",IF('Submission Template'!O94="yes",1,0),"")</f>
        <v/>
      </c>
      <c r="CI100" s="193" t="str">
        <f>IF('Submission Template'!BV94&lt;&gt;"",IF('Submission Template'!T94="yes",1,0),"")</f>
        <v/>
      </c>
      <c r="CJ100" s="193" t="str">
        <f>IF('Submission Template'!BW94&lt;&gt;"",IF('Submission Template'!Y94="yes",1,0),"")</f>
        <v/>
      </c>
      <c r="CK100" s="194" t="str">
        <f>IF('Submission Template'!BX94&lt;&gt;"",IF('Submission Template'!AD94="yes",1,0),"")</f>
        <v/>
      </c>
      <c r="CL100" s="22"/>
      <c r="CM100" s="192" t="str">
        <f>IF(AND($BK$31="Yes",'Submission Template'!Y94="yes",'Submission Template'!AD94="yes",'Submission Template'!BW94&lt;&gt;"",'Submission Template'!BX94&lt;&gt;""),'Submission Template'!BW94+'Submission Template'!BX94,"")</f>
        <v/>
      </c>
      <c r="CN100" s="193" t="str">
        <f>IF(AND('Submission Template'!O94="yes",'Submission Template'!BU94&lt;&gt;""),'Submission Template'!BU94,"")</f>
        <v/>
      </c>
      <c r="CO100" s="193" t="str">
        <f>IF(AND('Submission Template'!T94="yes",'Submission Template'!BV94&lt;&gt;""),'Submission Template'!BV94,"")</f>
        <v/>
      </c>
      <c r="CP100" s="193" t="str">
        <f>IF(AND('Submission Template'!Y94="yes",'Submission Template'!BW94&lt;&gt;""),'Submission Template'!BW94,"")</f>
        <v/>
      </c>
      <c r="CQ100" s="194" t="str">
        <f>IF(AND('Submission Template'!AD94="yes",'Submission Template'!BX94&lt;&gt;""),'Submission Template'!BX94,"")</f>
        <v/>
      </c>
      <c r="CR100" s="22"/>
      <c r="CS100" s="22"/>
      <c r="CT100" s="22"/>
      <c r="CU100" s="24"/>
      <c r="CV100" s="22"/>
      <c r="CW100" s="35" t="str">
        <f>IF('Submission Template'!$BA$36=1,IF(AND('Submission Template'!Y94="yes",'Submission Template'!AD94="yes",$BI100&gt;1,'Submission Template'!BW94&lt;&gt;"",'Submission Template'!BX94&lt;&gt;""),IF($D100&lt;&gt;'Submission Template'!V$29,ROUND((($BU100*$E100)/($D100-'Submission Template'!V$29))^2+1,1),31),""),"")</f>
        <v/>
      </c>
      <c r="CX100" s="35" t="str">
        <f>IF('Submission Template'!$BB$36=1,IF(AND('Submission Template'!O94="yes",$BJ100&gt;1,'Submission Template'!BU94&lt;&gt;""),IF($N100&lt;&gt;'Submission Template'!K$26,ROUND((($BV100*$O100)/($N100-'Submission Template'!K$26))^2+1,1),31),""),"")</f>
        <v/>
      </c>
      <c r="CY100" s="35" t="str">
        <f>IF('Submission Template'!$BC$34=1,IF(AND('Submission Template'!T94="yes",$BK100&gt;1,'Submission Template'!BV94&lt;&gt;""),IF($X100&lt;&gt;'Submission Template'!P$26,ROUND((($BW100*$Y100)/($X100-'Submission Template'!P$26))^2+1,1),31),""),"")</f>
        <v/>
      </c>
      <c r="CZ100" s="35" t="str">
        <f>IF('Submission Template'!$BA$34=1,IF(AND('Submission Template'!Y94="yes",$BL100&gt;1,'Submission Template'!BW94&lt;&gt;""),IF($AH100&lt;&gt;'Submission Template'!U$26,ROUND((($BX100*$AI100)/($AH100-'Submission Template'!U$26))^2+1,1),31),""),"")</f>
        <v/>
      </c>
      <c r="DA100" s="35" t="str">
        <f>IF('Submission Template'!$BB$34=1,IF(AND('Submission Template'!AD94="yes",$BM100&gt;1,'Submission Template'!BX94&lt;&gt;""),IF($AR100&lt;&gt;'Submission Template'!Z$26,ROUND((($BY100*$AS100)/($AR100-'Submission Template'!Z$26))^2+1,1),31),""),"")</f>
        <v/>
      </c>
      <c r="DB100" s="48">
        <f t="shared" si="20"/>
        <v>5</v>
      </c>
      <c r="DC100" s="5"/>
      <c r="DD100" s="5"/>
      <c r="DE100" s="5"/>
      <c r="DF100" s="175">
        <f>IF(AND('Submission Template'!C94="final",'Submission Template'!AG94="yes"),1,0)</f>
        <v>0</v>
      </c>
      <c r="DG100" s="175" t="str">
        <f>IF(AND('Submission Template'!$C94="final",'Submission Template'!$Y94="yes",'Submission Template'!$AD94="yes",'Submission Template'!$AG94&lt;&gt;"yes"),$D100,$DG99)</f>
        <v/>
      </c>
      <c r="DH100" s="175" t="str">
        <f>IF(AND('Submission Template'!$C94="final",'Submission Template'!$Y94="yes",'Submission Template'!$AD94="yes",'Submission Template'!$AG94&lt;&gt;"yes"),$C100,$DH99)</f>
        <v/>
      </c>
      <c r="DI100" s="175" t="str">
        <f>IF(AND('Submission Template'!$C94="final",'Submission Template'!$O94="yes",'Submission Template'!$AG94&lt;&gt;"yes"),$N100,$DI99)</f>
        <v/>
      </c>
      <c r="DJ100" s="175" t="str">
        <f>IF(AND('Submission Template'!$C94="final",'Submission Template'!$O94="yes",'Submission Template'!$AG94&lt;&gt;"yes"),$M100,$DJ99)</f>
        <v/>
      </c>
      <c r="DK100" s="167" t="str">
        <f>IF(AND('Submission Template'!$C94="final",'Submission Template'!$T94="yes",'Submission Template'!$AG94&lt;&gt;"yes"),$X100,$DK99)</f>
        <v/>
      </c>
      <c r="DL100" s="168" t="str">
        <f>IF(AND('Submission Template'!$C94="final",'Submission Template'!$T94="yes",'Submission Template'!$AG94&lt;&gt;"yes"),$W100,$DL99)</f>
        <v/>
      </c>
      <c r="DM100" s="167" t="str">
        <f>IF(AND('Submission Template'!$C94="final",'Submission Template'!$Y94="yes",'Submission Template'!$AG94&lt;&gt;"yes"),$AH100,$DM99)</f>
        <v/>
      </c>
      <c r="DN100" s="211" t="str">
        <f>IF(AND('Submission Template'!$C94="final",'Submission Template'!$Y94="yes",'Submission Template'!$AG94&lt;&gt;"yes"),$AG100,$DN99)</f>
        <v/>
      </c>
      <c r="DO100" s="220" t="str">
        <f>IF(AND('Submission Template'!$C94="final",'Submission Template'!$AD94="yes",'Submission Template'!$AG94&lt;&gt;"yes"),$AR100,$DO99)</f>
        <v/>
      </c>
      <c r="DP100" s="221" t="str">
        <f>IF(AND('Submission Template'!$C94="final",'Submission Template'!$AD94="yes",'Submission Template'!$AG94&lt;&gt;"yes"),$AQ100,$DP99)</f>
        <v/>
      </c>
      <c r="DZ100" s="5"/>
      <c r="EA100" s="5"/>
    </row>
    <row r="101" spans="1:131" ht="15" x14ac:dyDescent="0.25">
      <c r="A101" s="9"/>
      <c r="B101" s="251" t="str">
        <f>IF('Submission Template'!$BA$36=1,$CA101,"")</f>
        <v/>
      </c>
      <c r="C101" s="252" t="str">
        <f t="shared" si="33"/>
        <v/>
      </c>
      <c r="D101" s="253" t="str">
        <f>IF('Submission Template'!$BA$36=1,IF(AND('Submission Template'!Y95="yes",'Submission Template'!AD95="yes",'Submission Template'!BW95&lt;&gt;"",'Submission Template'!BX95&lt;&gt;""),IF(AND('Submission Template'!$P$15="yes",$B101&gt;1),ROUND(AVERAGE(CM$41:CM101),2),ROUND(AVERAGE(CM$40:CM101),2)),""),"")</f>
        <v/>
      </c>
      <c r="E101" s="264" t="str">
        <f>IF('Submission Template'!$BA$36=1,IF($BI101&gt;1,IF(AND('Submission Template'!Y95&lt;&gt;"no",'Submission Template'!AD95&lt;&gt;"no",'Submission Template'!BW95&lt;&gt;"",'Submission Template'!BX95&lt;&gt;""), IF(AND('Submission Template'!$P$15="yes",$B101&gt;1), STDEV(CM$41:CM101),STDEV(CM$40:CM101)),""),""),"")</f>
        <v/>
      </c>
      <c r="F101" s="253" t="str">
        <f>IF('Submission Template'!$BA$36=1,IF(AND('Submission Template'!BW95&lt;&gt;"",'Submission Template'!BX95&lt;&gt;""),G100,""),"")</f>
        <v/>
      </c>
      <c r="G101" s="253" t="str">
        <f>IF(AND('Submission Template'!$BA$36=1,'Submission Template'!$C95&lt;&gt;""),IF(OR($BI101=1,$BI101=0),0,IF('Submission Template'!$C95="initial",$G100,IF(AND('Submission Template'!Y95="yes",'Submission Template'!AD95="yes"),MAX(($F101+CM101-('Submission Template'!$V$26+0.25*$E101)),0),$G100))),"")</f>
        <v/>
      </c>
      <c r="H101" s="253" t="str">
        <f t="shared" si="27"/>
        <v/>
      </c>
      <c r="I101" s="255" t="str">
        <f t="shared" si="28"/>
        <v/>
      </c>
      <c r="J101" s="255" t="str">
        <f t="shared" si="29"/>
        <v/>
      </c>
      <c r="K101" s="256" t="str">
        <f>IF(G101&lt;&gt;"",IF($CG101=1,IF(AND(J101&lt;&gt;1,I101=1,D101&lt;='Submission Template'!$V$26),1,0),K100),"")</f>
        <v/>
      </c>
      <c r="L101" s="251" t="str">
        <f>IF('Submission Template'!$BB$36=1,$CB101,"")</f>
        <v/>
      </c>
      <c r="M101" s="252" t="str">
        <f t="shared" si="1"/>
        <v/>
      </c>
      <c r="N101" s="253" t="str">
        <f>IF('Submission Template'!$BB$36=1,IF(AND('Submission Template'!O95="yes",'Submission Template'!BU95&lt;&gt;""),IF(AND('Submission Template'!$P$15="yes",$L101&gt;1),ROUND(AVERAGE(CN$41:CN101),2),ROUND(AVERAGE(CN$40:CN101),2)),""),"")</f>
        <v/>
      </c>
      <c r="O101" s="253" t="str">
        <f>IF('Submission Template'!$BB$36=1,IF($BJ101&gt;1,IF(AND('Submission Template'!O95&lt;&gt;"no",'Submission Template'!BU95&lt;&gt;""),IF(AND('Submission Template'!$P$15="yes",$L101&gt;1),STDEV(CN$41:CN101),STDEV(CN$40:CN101)),""),""),"")</f>
        <v/>
      </c>
      <c r="P101" s="253" t="str">
        <f>IF('Submission Template'!$BB$36=1,IF('Submission Template'!BU95&lt;&gt;"",Q100,""),"")</f>
        <v/>
      </c>
      <c r="Q101" s="253" t="str">
        <f>IF(AND('Submission Template'!$BB$36=1,'Submission Template'!$C95&lt;&gt;""),IF(OR($BJ101=1,$BJ101=0),0,IF('Submission Template'!$C95="initial",$Q100,IF('Submission Template'!O95="yes",MAX(($P101+'Submission Template'!BU95-('Submission Template'!K$26+0.25*$O101)),0),$Q100))),"")</f>
        <v/>
      </c>
      <c r="R101" s="253" t="str">
        <f t="shared" si="30"/>
        <v/>
      </c>
      <c r="S101" s="255" t="str">
        <f t="shared" si="31"/>
        <v/>
      </c>
      <c r="T101" s="255" t="str">
        <f t="shared" si="32"/>
        <v/>
      </c>
      <c r="U101" s="256" t="str">
        <f>IF(Q101&lt;&gt;"",IF($CH101=1,IF(AND(T101&lt;&gt;1,S101=1,N101&lt;='Submission Template'!K$26),1,0),U100),"")</f>
        <v/>
      </c>
      <c r="V101" s="257" t="str">
        <f>IF('Submission Template'!$BC$34=1,$CC101,"")</f>
        <v/>
      </c>
      <c r="W101" s="258" t="str">
        <f t="shared" si="34"/>
        <v/>
      </c>
      <c r="X101" s="259" t="str">
        <f>IF('Submission Template'!$BC$34=1,IF(AND('Submission Template'!T95="yes",'Submission Template'!BV95&lt;&gt;""),IF(AND('Submission Template'!$P$15="yes",$V101&gt;1),ROUND(AVERAGE(CO$41:CO101),2),ROUND(AVERAGE(CO$40:CO101),2)),""),"")</f>
        <v/>
      </c>
      <c r="Y101" s="259" t="str">
        <f>IF('Submission Template'!$BC$34=1,IF($BK101&gt;1,IF(AND('Submission Template'!T95&lt;&gt;"no",'Submission Template'!BV95&lt;&gt;""), IF(AND('Submission Template'!$P$15="yes",$V101&gt;1), STDEV(CO$41:CO101),STDEV(CO$40:CO101)),""),""),"")</f>
        <v/>
      </c>
      <c r="Z101" s="259" t="str">
        <f>IF('Submission Template'!$BC$34=1,IF('Submission Template'!BV95&lt;&gt;"",AA100,""),"")</f>
        <v/>
      </c>
      <c r="AA101" s="259" t="str">
        <f>IF(AND('Submission Template'!$BC$34=1,'Submission Template'!$C95&lt;&gt;""),IF(OR($BK101=1,$BK101=0),0,IF('Submission Template'!$C95="initial",$AA100,IF('Submission Template'!T95="yes",MAX(($Z101+'Submission Template'!BV95-('Submission Template'!P$26+0.25*$Y101)),0),$AA100))),"")</f>
        <v/>
      </c>
      <c r="AB101" s="259" t="str">
        <f t="shared" si="6"/>
        <v/>
      </c>
      <c r="AC101" s="255" t="str">
        <f t="shared" si="7"/>
        <v/>
      </c>
      <c r="AD101" s="255" t="str">
        <f t="shared" si="8"/>
        <v/>
      </c>
      <c r="AE101" s="256" t="str">
        <f>IF(AA101&lt;&gt;"",IF($CI101=1,IF(AND(AD101&lt;&gt;1,AC101=1,X101&lt;='Submission Template'!P$26),1,0),AE100),"")</f>
        <v/>
      </c>
      <c r="AF101" s="257" t="str">
        <f>IF('Submission Template'!$BA$34=1,$CD101,"")</f>
        <v/>
      </c>
      <c r="AG101" s="258" t="str">
        <f t="shared" si="35"/>
        <v/>
      </c>
      <c r="AH101" s="260" t="str">
        <f>IF('Submission Template'!$BA$34=1,IF(AND('Submission Template'!Y95="yes",'Submission Template'!BW95&lt;&gt;""),IF(AND('Submission Template'!$P$15="yes",AF101&gt;1),ROUND(AVERAGE(CP$41:CP101),2),ROUND(AVERAGE(CP$40:CP101),2)),""),"")</f>
        <v/>
      </c>
      <c r="AI101" s="260" t="str">
        <f>IF('Submission Template'!$BA$34=1,IF($BL101&gt;1,IF(AND('Submission Template'!Y95&lt;&gt;"no",'Submission Template'!BW95&lt;&gt;""), IF(AND('Submission Template'!$P$15="yes",$AF101&gt;1), STDEV(CP$41:CP101),STDEV(CP$40:CP101)),""),""),"")</f>
        <v/>
      </c>
      <c r="AJ101" s="260" t="str">
        <f>IF('Submission Template'!$BA$34=1,IF('Submission Template'!BW95&lt;&gt;"",AK100,""),"")</f>
        <v/>
      </c>
      <c r="AK101" s="260" t="str">
        <f>IF(AND('Submission Template'!$BA$34=1,'Submission Template'!$C95&lt;&gt;""),IF(OR($BL101=1,$BL101=0),0,IF('Submission Template'!$C95="initial",$AK100,IF('Submission Template'!Y95="yes",MAX(($AJ101+'Submission Template'!BW95-('Submission Template'!U$26+0.25*$AI101)),0),$AK100))),"")</f>
        <v/>
      </c>
      <c r="AL101" s="260" t="str">
        <f t="shared" si="9"/>
        <v/>
      </c>
      <c r="AM101" s="255" t="str">
        <f t="shared" si="10"/>
        <v/>
      </c>
      <c r="AN101" s="255" t="str">
        <f t="shared" si="11"/>
        <v/>
      </c>
      <c r="AO101" s="256" t="str">
        <f>IF(AK101&lt;&gt;"",IF($CJ101=1,IF(AND(AN101&lt;&gt;1,AM101=1,AH101&lt;='Submission Template'!U$26),1,0),AO100),"")</f>
        <v/>
      </c>
      <c r="AP101" s="257" t="str">
        <f>IF('Submission Template'!$BB$34=1,$CE101,"")</f>
        <v/>
      </c>
      <c r="AQ101" s="258" t="str">
        <f t="shared" si="36"/>
        <v/>
      </c>
      <c r="AR101" s="261" t="str">
        <f>IF('Submission Template'!$BB$34=1,IF(AND('Submission Template'!AD95="yes",'Submission Template'!BX95&lt;&gt;""),ROUND(AVERAGE(CQ$40:CQ101),2),""),"")</f>
        <v/>
      </c>
      <c r="AS101" s="261" t="str">
        <f>IF('Submission Template'!$BB$34=1,IF($BM101&gt;1,IF(AND('Submission Template'!AD95&lt;&gt;"no",'Submission Template'!BX95&lt;&gt;""), IF(AND('Submission Template'!$P$15="yes",$AP101&gt;1), STDEV(CQ$41:CQ101),STDEV(CQ$40:CQ101)),""),""),"")</f>
        <v/>
      </c>
      <c r="AT101" s="261" t="str">
        <f>IF('Submission Template'!$BB$34=1,IF('Submission Template'!BX95&lt;&gt;"",AU100,""),"")</f>
        <v/>
      </c>
      <c r="AU101" s="261" t="str">
        <f>IF(AND('Submission Template'!$BB$34=1,'Submission Template'!$C95&lt;&gt;""),IF(OR($BM101=1,$BM101=0),0,IF('Submission Template'!$C95="initial",$AU100,IF('Submission Template'!AD95="yes",MAX(($AT101+'Submission Template'!BX95-('Submission Template'!Z$26+0.25*$AS101)),0),$AU100))),"")</f>
        <v/>
      </c>
      <c r="AV101" s="261" t="str">
        <f t="shared" si="12"/>
        <v/>
      </c>
      <c r="AW101" s="255" t="str">
        <f t="shared" si="13"/>
        <v/>
      </c>
      <c r="AX101" s="255" t="str">
        <f t="shared" si="14"/>
        <v/>
      </c>
      <c r="AY101" s="256" t="str">
        <f>IF(AU101&lt;&gt;"",IF($CK101=1,IF(AND(AX101&lt;&gt;1,AW101=1,AR101&lt;='Submission Template'!Z$26),1,0),AY100),"")</f>
        <v/>
      </c>
      <c r="AZ101" s="246"/>
      <c r="BA101" s="262" t="str">
        <f>IF(AND(OR('Submission Template'!BK95="yes",'Submission Template'!O95="yes"),'Submission Template'!AG95="yes"),"Test cannot be invalid AND included in CumSum",IF(OR(AND($Q101&gt;$R101,$N101&lt;&gt;""),AND($G101&gt;H101,$D101&lt;&gt;"")),"Warning:  CumSum statistic exceeds the Action Limit.",""))</f>
        <v/>
      </c>
      <c r="BB101" s="244"/>
      <c r="BC101" s="244"/>
      <c r="BD101" s="244"/>
      <c r="BE101" s="245"/>
      <c r="BF101" s="141"/>
      <c r="BG101" s="5"/>
      <c r="BH101" s="5"/>
      <c r="BI101" s="167" t="str">
        <f t="shared" si="39"/>
        <v/>
      </c>
      <c r="BJ101" s="211" t="str">
        <f t="shared" si="40"/>
        <v/>
      </c>
      <c r="BK101" s="167" t="str">
        <f t="shared" si="24"/>
        <v/>
      </c>
      <c r="BL101" s="211" t="str">
        <f t="shared" si="25"/>
        <v/>
      </c>
      <c r="BM101" s="168" t="str">
        <f t="shared" si="26"/>
        <v/>
      </c>
      <c r="BN101" s="20"/>
      <c r="BO101" s="307">
        <f>IF(AND('Submission Template'!BW95&lt;&gt;"",'Submission Template'!BX95&lt;&gt;"",'Submission Template'!V$26&lt;&gt;"",'Submission Template'!Y95&lt;&gt;"",'Submission Template'!AD95&lt;&gt;"",$BK$31="yes"),1,0)</f>
        <v>0</v>
      </c>
      <c r="BP101" s="193">
        <f>IF(AND('Submission Template'!BU95&lt;&gt;"",'Submission Template'!K$26&lt;&gt;"",'Submission Template'!O95&lt;&gt;""),1,0)</f>
        <v>0</v>
      </c>
      <c r="BQ101" s="193">
        <f>IF(AND('Submission Template'!BV95&lt;&gt;"",'Submission Template'!P$26&lt;&gt;"",'Submission Template'!T95&lt;&gt;""),1,0)</f>
        <v>0</v>
      </c>
      <c r="BR101" s="193">
        <f>IF(AND('Submission Template'!BW95&lt;&gt;"",'Submission Template'!U$26&lt;&gt;"",'Submission Template'!Y95&lt;&gt;""),1,0)</f>
        <v>0</v>
      </c>
      <c r="BS101" s="194">
        <f>IF(AND('Submission Template'!BX95&lt;&gt;"",'Submission Template'!Z$26&lt;&gt;"",'Submission Template'!AD95&lt;&gt;""),1,0)</f>
        <v>0</v>
      </c>
      <c r="BT101" s="22"/>
      <c r="BU101" s="199" t="str">
        <f t="shared" si="37"/>
        <v/>
      </c>
      <c r="BV101" s="192" t="str">
        <f t="shared" si="38"/>
        <v/>
      </c>
      <c r="BW101" s="192" t="str">
        <f t="shared" si="17"/>
        <v/>
      </c>
      <c r="BX101" s="193" t="str">
        <f t="shared" si="18"/>
        <v/>
      </c>
      <c r="BY101" s="194" t="str">
        <f t="shared" si="19"/>
        <v/>
      </c>
      <c r="BZ101" s="22"/>
      <c r="CA101" s="192" t="str">
        <f>IF(AND($BK$31="Yes",'Submission Template'!$C95&lt;&gt;""),IF(AND('Submission Template'!BW95&lt;&gt;"",'Submission Template'!BX95&lt;&gt;""),IF(AND('Submission Template'!Y95="yes",'Submission Template'!AD95="yes"),CA100+1,CA100),CA100),"")</f>
        <v/>
      </c>
      <c r="CB101" s="193" t="str">
        <f>IF('Submission Template'!$C95&lt;&gt;"",IF('Submission Template'!BU95&lt;&gt;"",IF('Submission Template'!O95="yes",CB100+1,CB100),CB100),"")</f>
        <v/>
      </c>
      <c r="CC101" s="193" t="str">
        <f>IF('Submission Template'!$C95&lt;&gt;"",IF('Submission Template'!BV95&lt;&gt;"",IF('Submission Template'!T95="yes",CC100+1,CC100),CC100),"")</f>
        <v/>
      </c>
      <c r="CD101" s="193" t="str">
        <f>IF('Submission Template'!$C95&lt;&gt;"",IF('Submission Template'!BW95&lt;&gt;"",IF('Submission Template'!Y95="yes",CD100+1,CD100),CD100),"")</f>
        <v/>
      </c>
      <c r="CE101" s="194" t="str">
        <f>IF('Submission Template'!$C95&lt;&gt;"",IF('Submission Template'!BX95&lt;&gt;"",IF('Submission Template'!AD95="yes",CE100+1,CE100),CE100),"")</f>
        <v/>
      </c>
      <c r="CF101" s="22"/>
      <c r="CG101" s="192" t="str">
        <f>IF(AND($BK$31="Yes",'Submission Template'!BW95&lt;&gt;"",'Submission Template'!BX95&lt;&gt;""),IF(AND('Submission Template'!Y95="yes",'Submission Template'!AD95="yes"),1,0),"")</f>
        <v/>
      </c>
      <c r="CH101" s="193" t="str">
        <f>IF('Submission Template'!BU95&lt;&gt;"",IF('Submission Template'!O95="yes",1,0),"")</f>
        <v/>
      </c>
      <c r="CI101" s="193" t="str">
        <f>IF('Submission Template'!BV95&lt;&gt;"",IF('Submission Template'!T95="yes",1,0),"")</f>
        <v/>
      </c>
      <c r="CJ101" s="193" t="str">
        <f>IF('Submission Template'!BW95&lt;&gt;"",IF('Submission Template'!Y95="yes",1,0),"")</f>
        <v/>
      </c>
      <c r="CK101" s="194" t="str">
        <f>IF('Submission Template'!BX95&lt;&gt;"",IF('Submission Template'!AD95="yes",1,0),"")</f>
        <v/>
      </c>
      <c r="CL101" s="22"/>
      <c r="CM101" s="192" t="str">
        <f>IF(AND($BK$31="Yes",'Submission Template'!Y95="yes",'Submission Template'!AD95="yes",'Submission Template'!BW95&lt;&gt;"",'Submission Template'!BX95&lt;&gt;""),'Submission Template'!BW95+'Submission Template'!BX95,"")</f>
        <v/>
      </c>
      <c r="CN101" s="193" t="str">
        <f>IF(AND('Submission Template'!O95="yes",'Submission Template'!BU95&lt;&gt;""),'Submission Template'!BU95,"")</f>
        <v/>
      </c>
      <c r="CO101" s="193" t="str">
        <f>IF(AND('Submission Template'!T95="yes",'Submission Template'!BV95&lt;&gt;""),'Submission Template'!BV95,"")</f>
        <v/>
      </c>
      <c r="CP101" s="193" t="str">
        <f>IF(AND('Submission Template'!Y95="yes",'Submission Template'!BW95&lt;&gt;""),'Submission Template'!BW95,"")</f>
        <v/>
      </c>
      <c r="CQ101" s="194" t="str">
        <f>IF(AND('Submission Template'!AD95="yes",'Submission Template'!BX95&lt;&gt;""),'Submission Template'!BX95,"")</f>
        <v/>
      </c>
      <c r="CR101" s="22"/>
      <c r="CS101" s="22"/>
      <c r="CT101" s="22"/>
      <c r="CU101" s="24"/>
      <c r="CV101" s="22"/>
      <c r="CW101" s="35" t="str">
        <f>IF('Submission Template'!$BA$36=1,IF(AND('Submission Template'!Y95="yes",'Submission Template'!AD95="yes",$BI101&gt;1,'Submission Template'!BW95&lt;&gt;"",'Submission Template'!BX95&lt;&gt;""),IF($D101&lt;&gt;'Submission Template'!V$29,ROUND((($BU101*$E101)/($D101-'Submission Template'!V$29))^2+1,1),31),""),"")</f>
        <v/>
      </c>
      <c r="CX101" s="35" t="str">
        <f>IF('Submission Template'!$BB$36=1,IF(AND('Submission Template'!O95="yes",$BJ101&gt;1,'Submission Template'!BU95&lt;&gt;""),IF($N101&lt;&gt;'Submission Template'!K$26,ROUND((($BV101*$O101)/($N101-'Submission Template'!K$26))^2+1,1),31),""),"")</f>
        <v/>
      </c>
      <c r="CY101" s="35" t="str">
        <f>IF('Submission Template'!$BC$34=1,IF(AND('Submission Template'!T95="yes",$BK101&gt;1,'Submission Template'!BV95&lt;&gt;""),IF($X101&lt;&gt;'Submission Template'!P$26,ROUND((($BW101*$Y101)/($X101-'Submission Template'!P$26))^2+1,1),31),""),"")</f>
        <v/>
      </c>
      <c r="CZ101" s="35" t="str">
        <f>IF('Submission Template'!$BA$34=1,IF(AND('Submission Template'!Y95="yes",$BL101&gt;1,'Submission Template'!BW95&lt;&gt;""),IF($AH101&lt;&gt;'Submission Template'!U$26,ROUND((($BX101*$AI101)/($AH101-'Submission Template'!U$26))^2+1,1),31),""),"")</f>
        <v/>
      </c>
      <c r="DA101" s="35" t="str">
        <f>IF('Submission Template'!$BB$34=1,IF(AND('Submission Template'!AD95="yes",$BM101&gt;1,'Submission Template'!BX95&lt;&gt;""),IF($AR101&lt;&gt;'Submission Template'!Z$26,ROUND((($BY101*$AS101)/($AR101-'Submission Template'!Z$26))^2+1,1),31),""),"")</f>
        <v/>
      </c>
      <c r="DB101" s="48">
        <f t="shared" si="20"/>
        <v>5</v>
      </c>
      <c r="DC101" s="5"/>
      <c r="DD101" s="5"/>
      <c r="DE101" s="5"/>
      <c r="DF101" s="175">
        <f>IF(AND('Submission Template'!C95="final",'Submission Template'!AG95="yes"),1,0)</f>
        <v>0</v>
      </c>
      <c r="DG101" s="175" t="str">
        <f>IF(AND('Submission Template'!$C95="final",'Submission Template'!$Y95="yes",'Submission Template'!$AD95="yes",'Submission Template'!$AG95&lt;&gt;"yes"),$D101,$DG100)</f>
        <v/>
      </c>
      <c r="DH101" s="175" t="str">
        <f>IF(AND('Submission Template'!$C95="final",'Submission Template'!$Y95="yes",'Submission Template'!$AD95="yes",'Submission Template'!$AG95&lt;&gt;"yes"),$C101,$DH100)</f>
        <v/>
      </c>
      <c r="DI101" s="175" t="str">
        <f>IF(AND('Submission Template'!$C95="final",'Submission Template'!$O95="yes",'Submission Template'!$AG95&lt;&gt;"yes"),$N101,$DI100)</f>
        <v/>
      </c>
      <c r="DJ101" s="175" t="str">
        <f>IF(AND('Submission Template'!$C95="final",'Submission Template'!$O95="yes",'Submission Template'!$AG95&lt;&gt;"yes"),$M101,$DJ100)</f>
        <v/>
      </c>
      <c r="DK101" s="167" t="str">
        <f>IF(AND('Submission Template'!$C95="final",'Submission Template'!$T95="yes",'Submission Template'!$AG95&lt;&gt;"yes"),$X101,$DK100)</f>
        <v/>
      </c>
      <c r="DL101" s="168" t="str">
        <f>IF(AND('Submission Template'!$C95="final",'Submission Template'!$T95="yes",'Submission Template'!$AG95&lt;&gt;"yes"),$W101,$DL100)</f>
        <v/>
      </c>
      <c r="DM101" s="167" t="str">
        <f>IF(AND('Submission Template'!$C95="final",'Submission Template'!$Y95="yes",'Submission Template'!$AG95&lt;&gt;"yes"),$AH101,$DM100)</f>
        <v/>
      </c>
      <c r="DN101" s="211" t="str">
        <f>IF(AND('Submission Template'!$C95="final",'Submission Template'!$Y95="yes",'Submission Template'!$AG95&lt;&gt;"yes"),$AG101,$DN100)</f>
        <v/>
      </c>
      <c r="DO101" s="220" t="str">
        <f>IF(AND('Submission Template'!$C95="final",'Submission Template'!$AD95="yes",'Submission Template'!$AG95&lt;&gt;"yes"),$AR101,$DO100)</f>
        <v/>
      </c>
      <c r="DP101" s="221" t="str">
        <f>IF(AND('Submission Template'!$C95="final",'Submission Template'!$AD95="yes",'Submission Template'!$AG95&lt;&gt;"yes"),$AQ101,$DP100)</f>
        <v/>
      </c>
      <c r="DQ101" s="55"/>
      <c r="DR101" s="55"/>
      <c r="DT101" s="55"/>
      <c r="DZ101" s="5"/>
      <c r="EA101" s="5"/>
    </row>
    <row r="102" spans="1:131" ht="15" x14ac:dyDescent="0.25">
      <c r="A102" s="9"/>
      <c r="B102" s="251" t="str">
        <f>IF('Submission Template'!$BA$36=1,$CA102,"")</f>
        <v/>
      </c>
      <c r="C102" s="252" t="str">
        <f t="shared" si="33"/>
        <v/>
      </c>
      <c r="D102" s="253" t="str">
        <f>IF('Submission Template'!$BA$36=1,IF(AND('Submission Template'!Y96="yes",'Submission Template'!AD96="yes",'Submission Template'!BW96&lt;&gt;"",'Submission Template'!BX96&lt;&gt;""),IF(AND('Submission Template'!$P$15="yes",$B102&gt;1),ROUND(AVERAGE(CM$41:CM102),2),ROUND(AVERAGE(CM$40:CM102),2)),""),"")</f>
        <v/>
      </c>
      <c r="E102" s="264" t="str">
        <f>IF('Submission Template'!$BA$36=1,IF($BI102&gt;1,IF(AND('Submission Template'!Y96&lt;&gt;"no",'Submission Template'!AD96&lt;&gt;"no",'Submission Template'!BW96&lt;&gt;"",'Submission Template'!BX96&lt;&gt;""), IF(AND('Submission Template'!$P$15="yes",$B102&gt;1), STDEV(CM$41:CM102),STDEV(CM$40:CM102)),""),""),"")</f>
        <v/>
      </c>
      <c r="F102" s="253" t="str">
        <f>IF('Submission Template'!$BA$36=1,IF(AND('Submission Template'!BW96&lt;&gt;"",'Submission Template'!BX96&lt;&gt;""),G101,""),"")</f>
        <v/>
      </c>
      <c r="G102" s="253" t="str">
        <f>IF(AND('Submission Template'!$BA$36=1,'Submission Template'!$C96&lt;&gt;""),IF(OR($BI102=1,$BI102=0),0,IF('Submission Template'!$C96="initial",$G101,IF(AND('Submission Template'!Y96="yes",'Submission Template'!AD96="yes"),MAX(($F102+CM102-('Submission Template'!$V$26+0.25*$E102)),0),$G101))),"")</f>
        <v/>
      </c>
      <c r="H102" s="253" t="str">
        <f t="shared" si="27"/>
        <v/>
      </c>
      <c r="I102" s="255" t="str">
        <f t="shared" si="28"/>
        <v/>
      </c>
      <c r="J102" s="255" t="str">
        <f t="shared" si="29"/>
        <v/>
      </c>
      <c r="K102" s="256" t="str">
        <f>IF(G102&lt;&gt;"",IF($CG102=1,IF(AND(J102&lt;&gt;1,I102=1,D102&lt;='Submission Template'!$V$26),1,0),K101),"")</f>
        <v/>
      </c>
      <c r="L102" s="251" t="str">
        <f>IF('Submission Template'!$BB$36=1,$CB102,"")</f>
        <v/>
      </c>
      <c r="M102" s="252" t="str">
        <f t="shared" si="1"/>
        <v/>
      </c>
      <c r="N102" s="253" t="str">
        <f>IF('Submission Template'!$BB$36=1,IF(AND('Submission Template'!O96="yes",'Submission Template'!BU96&lt;&gt;""),IF(AND('Submission Template'!$P$15="yes",$L102&gt;1),ROUND(AVERAGE(CN$41:CN102),2),ROUND(AVERAGE(CN$40:CN102),2)),""),"")</f>
        <v/>
      </c>
      <c r="O102" s="253" t="str">
        <f>IF('Submission Template'!$BB$36=1,IF($BJ102&gt;1,IF(AND('Submission Template'!O96&lt;&gt;"no",'Submission Template'!BU96&lt;&gt;""),IF(AND('Submission Template'!$P$15="yes",$L102&gt;1),STDEV(CN$41:CN102),STDEV(CN$40:CN102)),""),""),"")</f>
        <v/>
      </c>
      <c r="P102" s="253" t="str">
        <f>IF('Submission Template'!$BB$36=1,IF('Submission Template'!BU96&lt;&gt;"",Q101,""),"")</f>
        <v/>
      </c>
      <c r="Q102" s="253" t="str">
        <f>IF(AND('Submission Template'!$BB$36=1,'Submission Template'!$C96&lt;&gt;""),IF(OR($BJ102=1,$BJ102=0),0,IF('Submission Template'!$C96="initial",$Q101,IF('Submission Template'!O96="yes",MAX(($P102+'Submission Template'!BU96-('Submission Template'!K$26+0.25*$O102)),0),$Q101))),"")</f>
        <v/>
      </c>
      <c r="R102" s="253" t="str">
        <f t="shared" si="30"/>
        <v/>
      </c>
      <c r="S102" s="255" t="str">
        <f t="shared" si="31"/>
        <v/>
      </c>
      <c r="T102" s="255" t="str">
        <f t="shared" si="32"/>
        <v/>
      </c>
      <c r="U102" s="256" t="str">
        <f>IF(Q102&lt;&gt;"",IF($CH102=1,IF(AND(T102&lt;&gt;1,S102=1,N102&lt;='Submission Template'!K$26),1,0),U101),"")</f>
        <v/>
      </c>
      <c r="V102" s="257" t="str">
        <f>IF('Submission Template'!$BC$34=1,$CC102,"")</f>
        <v/>
      </c>
      <c r="W102" s="258" t="str">
        <f t="shared" si="34"/>
        <v/>
      </c>
      <c r="X102" s="259" t="str">
        <f>IF('Submission Template'!$BC$34=1,IF(AND('Submission Template'!T96="yes",'Submission Template'!BV96&lt;&gt;""),IF(AND('Submission Template'!$P$15="yes",$V102&gt;1),ROUND(AVERAGE(CO$41:CO102),2),ROUND(AVERAGE(CO$40:CO102),2)),""),"")</f>
        <v/>
      </c>
      <c r="Y102" s="259" t="str">
        <f>IF('Submission Template'!$BC$34=1,IF($BK102&gt;1,IF(AND('Submission Template'!T96&lt;&gt;"no",'Submission Template'!BV96&lt;&gt;""), IF(AND('Submission Template'!$P$15="yes",$V102&gt;1), STDEV(CO$41:CO102),STDEV(CO$40:CO102)),""),""),"")</f>
        <v/>
      </c>
      <c r="Z102" s="259" t="str">
        <f>IF('Submission Template'!$BC$34=1,IF('Submission Template'!BV96&lt;&gt;"",AA101,""),"")</f>
        <v/>
      </c>
      <c r="AA102" s="259" t="str">
        <f>IF(AND('Submission Template'!$BC$34=1,'Submission Template'!$C96&lt;&gt;""),IF(OR($BK102=1,$BK102=0),0,IF('Submission Template'!$C96="initial",$AA101,IF('Submission Template'!T96="yes",MAX(($Z102+'Submission Template'!BV96-('Submission Template'!P$26+0.25*$Y102)),0),$AA101))),"")</f>
        <v/>
      </c>
      <c r="AB102" s="259" t="str">
        <f t="shared" si="6"/>
        <v/>
      </c>
      <c r="AC102" s="255" t="str">
        <f t="shared" si="7"/>
        <v/>
      </c>
      <c r="AD102" s="255" t="str">
        <f t="shared" si="8"/>
        <v/>
      </c>
      <c r="AE102" s="256" t="str">
        <f>IF(AA102&lt;&gt;"",IF($CI102=1,IF(AND(AD102&lt;&gt;1,AC102=1,X102&lt;='Submission Template'!P$26),1,0),AE101),"")</f>
        <v/>
      </c>
      <c r="AF102" s="257" t="str">
        <f>IF('Submission Template'!$BA$34=1,$CD102,"")</f>
        <v/>
      </c>
      <c r="AG102" s="258" t="str">
        <f t="shared" si="35"/>
        <v/>
      </c>
      <c r="AH102" s="260" t="str">
        <f>IF('Submission Template'!$BA$34=1,IF(AND('Submission Template'!Y96="yes",'Submission Template'!BW96&lt;&gt;""),IF(AND('Submission Template'!$P$15="yes",AF102&gt;1),ROUND(AVERAGE(CP$41:CP102),2),ROUND(AVERAGE(CP$40:CP102),2)),""),"")</f>
        <v/>
      </c>
      <c r="AI102" s="260" t="str">
        <f>IF('Submission Template'!$BA$34=1,IF($BL102&gt;1,IF(AND('Submission Template'!Y96&lt;&gt;"no",'Submission Template'!BW96&lt;&gt;""), IF(AND('Submission Template'!$P$15="yes",$AF102&gt;1), STDEV(CP$41:CP102),STDEV(CP$40:CP102)),""),""),"")</f>
        <v/>
      </c>
      <c r="AJ102" s="260" t="str">
        <f>IF('Submission Template'!$BA$34=1,IF('Submission Template'!BW96&lt;&gt;"",AK101,""),"")</f>
        <v/>
      </c>
      <c r="AK102" s="260" t="str">
        <f>IF(AND('Submission Template'!$BA$34=1,'Submission Template'!$C96&lt;&gt;""),IF(OR($BL102=1,$BL102=0),0,IF('Submission Template'!$C96="initial",$AK101,IF('Submission Template'!Y96="yes",MAX(($AJ102+'Submission Template'!BW96-('Submission Template'!U$26+0.25*$AI102)),0),$AK101))),"")</f>
        <v/>
      </c>
      <c r="AL102" s="260" t="str">
        <f t="shared" si="9"/>
        <v/>
      </c>
      <c r="AM102" s="255" t="str">
        <f t="shared" si="10"/>
        <v/>
      </c>
      <c r="AN102" s="255" t="str">
        <f t="shared" si="11"/>
        <v/>
      </c>
      <c r="AO102" s="256" t="str">
        <f>IF(AK102&lt;&gt;"",IF($CJ102=1,IF(AND(AN102&lt;&gt;1,AM102=1,AH102&lt;='Submission Template'!U$26),1,0),AO101),"")</f>
        <v/>
      </c>
      <c r="AP102" s="257" t="str">
        <f>IF('Submission Template'!$BB$34=1,$CE102,"")</f>
        <v/>
      </c>
      <c r="AQ102" s="258" t="str">
        <f t="shared" si="36"/>
        <v/>
      </c>
      <c r="AR102" s="261" t="str">
        <f>IF('Submission Template'!$BB$34=1,IF(AND('Submission Template'!AD96="yes",'Submission Template'!BX96&lt;&gt;""),ROUND(AVERAGE(CQ$40:CQ102),2),""),"")</f>
        <v/>
      </c>
      <c r="AS102" s="261" t="str">
        <f>IF('Submission Template'!$BB$34=1,IF($BM102&gt;1,IF(AND('Submission Template'!AD96&lt;&gt;"no",'Submission Template'!BX96&lt;&gt;""), IF(AND('Submission Template'!$P$15="yes",$AP102&gt;1), STDEV(CQ$41:CQ102),STDEV(CQ$40:CQ102)),""),""),"")</f>
        <v/>
      </c>
      <c r="AT102" s="261" t="str">
        <f>IF('Submission Template'!$BB$34=1,IF('Submission Template'!BX96&lt;&gt;"",AU101,""),"")</f>
        <v/>
      </c>
      <c r="AU102" s="261" t="str">
        <f>IF(AND('Submission Template'!$BB$34=1,'Submission Template'!$C96&lt;&gt;""),IF(OR($BM102=1,$BM102=0),0,IF('Submission Template'!$C96="initial",$AU101,IF('Submission Template'!AD96="yes",MAX(($AT102+'Submission Template'!BX96-('Submission Template'!Z$26+0.25*$AS102)),0),$AU101))),"")</f>
        <v/>
      </c>
      <c r="AV102" s="261" t="str">
        <f t="shared" si="12"/>
        <v/>
      </c>
      <c r="AW102" s="255" t="str">
        <f t="shared" si="13"/>
        <v/>
      </c>
      <c r="AX102" s="255" t="str">
        <f t="shared" si="14"/>
        <v/>
      </c>
      <c r="AY102" s="256" t="str">
        <f>IF(AU102&lt;&gt;"",IF($CK102=1,IF(AND(AX102&lt;&gt;1,AW102=1,AR102&lt;='Submission Template'!Z$26),1,0),AY101),"")</f>
        <v/>
      </c>
      <c r="AZ102" s="246"/>
      <c r="BA102" s="262" t="str">
        <f>IF(AND(OR('Submission Template'!BK96="yes",'Submission Template'!O96="yes"),'Submission Template'!AG96="yes"),"Test cannot be invalid AND included in CumSum",IF(OR(AND($Q102&gt;$R102,$N102&lt;&gt;""),AND($G102&gt;H102,$D102&lt;&gt;"")),"Warning:  CumSum statistic exceeds the Action Limit.",""))</f>
        <v/>
      </c>
      <c r="BB102" s="244"/>
      <c r="BC102" s="244"/>
      <c r="BD102" s="244"/>
      <c r="BE102" s="245"/>
      <c r="BF102" s="141"/>
      <c r="BG102" s="5"/>
      <c r="BH102" s="5"/>
      <c r="BI102" s="167" t="str">
        <f t="shared" si="39"/>
        <v/>
      </c>
      <c r="BJ102" s="211" t="str">
        <f t="shared" si="40"/>
        <v/>
      </c>
      <c r="BK102" s="167" t="str">
        <f t="shared" si="24"/>
        <v/>
      </c>
      <c r="BL102" s="211" t="str">
        <f t="shared" si="25"/>
        <v/>
      </c>
      <c r="BM102" s="168" t="str">
        <f t="shared" si="26"/>
        <v/>
      </c>
      <c r="BN102" s="20"/>
      <c r="BO102" s="307">
        <f>IF(AND('Submission Template'!BW96&lt;&gt;"",'Submission Template'!BX96&lt;&gt;"",'Submission Template'!V$26&lt;&gt;"",'Submission Template'!Y96&lt;&gt;"",'Submission Template'!AD96&lt;&gt;"",$BK$31="yes"),1,0)</f>
        <v>0</v>
      </c>
      <c r="BP102" s="193">
        <f>IF(AND('Submission Template'!BU96&lt;&gt;"",'Submission Template'!K$26&lt;&gt;"",'Submission Template'!O96&lt;&gt;""),1,0)</f>
        <v>0</v>
      </c>
      <c r="BQ102" s="193">
        <f>IF(AND('Submission Template'!BV96&lt;&gt;"",'Submission Template'!P$26&lt;&gt;"",'Submission Template'!T96&lt;&gt;""),1,0)</f>
        <v>0</v>
      </c>
      <c r="BR102" s="193">
        <f>IF(AND('Submission Template'!BW96&lt;&gt;"",'Submission Template'!U$26&lt;&gt;"",'Submission Template'!Y96&lt;&gt;""),1,0)</f>
        <v>0</v>
      </c>
      <c r="BS102" s="194">
        <f>IF(AND('Submission Template'!BX96&lt;&gt;"",'Submission Template'!Z$26&lt;&gt;"",'Submission Template'!AD96&lt;&gt;""),1,0)</f>
        <v>0</v>
      </c>
      <c r="BT102" s="22"/>
      <c r="BU102" s="199" t="str">
        <f t="shared" si="37"/>
        <v/>
      </c>
      <c r="BV102" s="192" t="str">
        <f t="shared" si="38"/>
        <v/>
      </c>
      <c r="BW102" s="192" t="str">
        <f t="shared" si="17"/>
        <v/>
      </c>
      <c r="BX102" s="193" t="str">
        <f t="shared" si="18"/>
        <v/>
      </c>
      <c r="BY102" s="194" t="str">
        <f t="shared" si="19"/>
        <v/>
      </c>
      <c r="BZ102" s="22"/>
      <c r="CA102" s="192" t="str">
        <f>IF(AND($BK$31="Yes",'Submission Template'!$C96&lt;&gt;""),IF(AND('Submission Template'!BW96&lt;&gt;"",'Submission Template'!BX96&lt;&gt;""),IF(AND('Submission Template'!Y96="yes",'Submission Template'!AD96="yes"),CA101+1,CA101),CA101),"")</f>
        <v/>
      </c>
      <c r="CB102" s="193" t="str">
        <f>IF('Submission Template'!$C96&lt;&gt;"",IF('Submission Template'!BU96&lt;&gt;"",IF('Submission Template'!O96="yes",CB101+1,CB101),CB101),"")</f>
        <v/>
      </c>
      <c r="CC102" s="193" t="str">
        <f>IF('Submission Template'!$C96&lt;&gt;"",IF('Submission Template'!BV96&lt;&gt;"",IF('Submission Template'!T96="yes",CC101+1,CC101),CC101),"")</f>
        <v/>
      </c>
      <c r="CD102" s="193" t="str">
        <f>IF('Submission Template'!$C96&lt;&gt;"",IF('Submission Template'!BW96&lt;&gt;"",IF('Submission Template'!Y96="yes",CD101+1,CD101),CD101),"")</f>
        <v/>
      </c>
      <c r="CE102" s="194" t="str">
        <f>IF('Submission Template'!$C96&lt;&gt;"",IF('Submission Template'!BX96&lt;&gt;"",IF('Submission Template'!AD96="yes",CE101+1,CE101),CE101),"")</f>
        <v/>
      </c>
      <c r="CF102" s="22"/>
      <c r="CG102" s="192" t="str">
        <f>IF(AND($BK$31="Yes",'Submission Template'!BW96&lt;&gt;"",'Submission Template'!BX96&lt;&gt;""),IF(AND('Submission Template'!Y96="yes",'Submission Template'!AD96="yes"),1,0),"")</f>
        <v/>
      </c>
      <c r="CH102" s="193" t="str">
        <f>IF('Submission Template'!BU96&lt;&gt;"",IF('Submission Template'!O96="yes",1,0),"")</f>
        <v/>
      </c>
      <c r="CI102" s="193" t="str">
        <f>IF('Submission Template'!BV96&lt;&gt;"",IF('Submission Template'!T96="yes",1,0),"")</f>
        <v/>
      </c>
      <c r="CJ102" s="193" t="str">
        <f>IF('Submission Template'!BW96&lt;&gt;"",IF('Submission Template'!Y96="yes",1,0),"")</f>
        <v/>
      </c>
      <c r="CK102" s="194" t="str">
        <f>IF('Submission Template'!BX96&lt;&gt;"",IF('Submission Template'!AD96="yes",1,0),"")</f>
        <v/>
      </c>
      <c r="CL102" s="22"/>
      <c r="CM102" s="192" t="str">
        <f>IF(AND($BK$31="Yes",'Submission Template'!Y96="yes",'Submission Template'!AD96="yes",'Submission Template'!BW96&lt;&gt;"",'Submission Template'!BX96&lt;&gt;""),'Submission Template'!BW96+'Submission Template'!BX96,"")</f>
        <v/>
      </c>
      <c r="CN102" s="193" t="str">
        <f>IF(AND('Submission Template'!O96="yes",'Submission Template'!BU96&lt;&gt;""),'Submission Template'!BU96,"")</f>
        <v/>
      </c>
      <c r="CO102" s="193" t="str">
        <f>IF(AND('Submission Template'!T96="yes",'Submission Template'!BV96&lt;&gt;""),'Submission Template'!BV96,"")</f>
        <v/>
      </c>
      <c r="CP102" s="193" t="str">
        <f>IF(AND('Submission Template'!Y96="yes",'Submission Template'!BW96&lt;&gt;""),'Submission Template'!BW96,"")</f>
        <v/>
      </c>
      <c r="CQ102" s="194" t="str">
        <f>IF(AND('Submission Template'!AD96="yes",'Submission Template'!BX96&lt;&gt;""),'Submission Template'!BX96,"")</f>
        <v/>
      </c>
      <c r="CR102" s="22"/>
      <c r="CS102" s="22"/>
      <c r="CT102" s="22"/>
      <c r="CU102" s="24"/>
      <c r="CV102" s="22"/>
      <c r="CW102" s="35" t="str">
        <f>IF('Submission Template'!$BA$36=1,IF(AND('Submission Template'!Y96="yes",'Submission Template'!AD96="yes",$BI102&gt;1,'Submission Template'!BW96&lt;&gt;"",'Submission Template'!BX96&lt;&gt;""),IF($D102&lt;&gt;'Submission Template'!V$29,ROUND((($BU102*$E102)/($D102-'Submission Template'!V$29))^2+1,1),31),""),"")</f>
        <v/>
      </c>
      <c r="CX102" s="35" t="str">
        <f>IF('Submission Template'!$BB$36=1,IF(AND('Submission Template'!O96="yes",$BJ102&gt;1,'Submission Template'!BU96&lt;&gt;""),IF($N102&lt;&gt;'Submission Template'!K$26,ROUND((($BV102*$O102)/($N102-'Submission Template'!K$26))^2+1,1),31),""),"")</f>
        <v/>
      </c>
      <c r="CY102" s="35" t="str">
        <f>IF('Submission Template'!$BC$34=1,IF(AND('Submission Template'!T96="yes",$BK102&gt;1,'Submission Template'!BV96&lt;&gt;""),IF($X102&lt;&gt;'Submission Template'!P$26,ROUND((($BW102*$Y102)/($X102-'Submission Template'!P$26))^2+1,1),31),""),"")</f>
        <v/>
      </c>
      <c r="CZ102" s="35" t="str">
        <f>IF('Submission Template'!$BA$34=1,IF(AND('Submission Template'!Y96="yes",$BL102&gt;1,'Submission Template'!BW96&lt;&gt;""),IF($AH102&lt;&gt;'Submission Template'!U$26,ROUND((($BX102*$AI102)/($AH102-'Submission Template'!U$26))^2+1,1),31),""),"")</f>
        <v/>
      </c>
      <c r="DA102" s="35" t="str">
        <f>IF('Submission Template'!$BB$34=1,IF(AND('Submission Template'!AD96="yes",$BM102&gt;1,'Submission Template'!BX96&lt;&gt;""),IF($AR102&lt;&gt;'Submission Template'!Z$26,ROUND((($BY102*$AS102)/($AR102-'Submission Template'!Z$26))^2+1,1),31),""),"")</f>
        <v/>
      </c>
      <c r="DB102" s="48">
        <f t="shared" si="20"/>
        <v>5</v>
      </c>
      <c r="DC102" s="5"/>
      <c r="DD102" s="5"/>
      <c r="DE102" s="5"/>
      <c r="DF102" s="175">
        <f>IF(AND('Submission Template'!C96="final",'Submission Template'!AG96="yes"),1,0)</f>
        <v>0</v>
      </c>
      <c r="DG102" s="175" t="str">
        <f>IF(AND('Submission Template'!$C96="final",'Submission Template'!$Y96="yes",'Submission Template'!$AD96="yes",'Submission Template'!$AG96&lt;&gt;"yes"),$D102,$DG101)</f>
        <v/>
      </c>
      <c r="DH102" s="175" t="str">
        <f>IF(AND('Submission Template'!$C96="final",'Submission Template'!$Y96="yes",'Submission Template'!$AD96="yes",'Submission Template'!$AG96&lt;&gt;"yes"),$C102,$DH101)</f>
        <v/>
      </c>
      <c r="DI102" s="175" t="str">
        <f>IF(AND('Submission Template'!$C96="final",'Submission Template'!$O96="yes",'Submission Template'!$AG96&lt;&gt;"yes"),$N102,$DI101)</f>
        <v/>
      </c>
      <c r="DJ102" s="175" t="str">
        <f>IF(AND('Submission Template'!$C96="final",'Submission Template'!$O96="yes",'Submission Template'!$AG96&lt;&gt;"yes"),$M102,$DJ101)</f>
        <v/>
      </c>
      <c r="DK102" s="167" t="str">
        <f>IF(AND('Submission Template'!$C96="final",'Submission Template'!$T96="yes",'Submission Template'!$AG96&lt;&gt;"yes"),$X102,$DK101)</f>
        <v/>
      </c>
      <c r="DL102" s="168" t="str">
        <f>IF(AND('Submission Template'!$C96="final",'Submission Template'!$T96="yes",'Submission Template'!$AG96&lt;&gt;"yes"),$W102,$DL101)</f>
        <v/>
      </c>
      <c r="DM102" s="167" t="str">
        <f>IF(AND('Submission Template'!$C96="final",'Submission Template'!$Y96="yes",'Submission Template'!$AG96&lt;&gt;"yes"),$AH102,$DM101)</f>
        <v/>
      </c>
      <c r="DN102" s="211" t="str">
        <f>IF(AND('Submission Template'!$C96="final",'Submission Template'!$Y96="yes",'Submission Template'!$AG96&lt;&gt;"yes"),$AG102,$DN101)</f>
        <v/>
      </c>
      <c r="DO102" s="220" t="str">
        <f>IF(AND('Submission Template'!$C96="final",'Submission Template'!$AD96="yes",'Submission Template'!$AG96&lt;&gt;"yes"),$AR102,$DO101)</f>
        <v/>
      </c>
      <c r="DP102" s="221" t="str">
        <f>IF(AND('Submission Template'!$C96="final",'Submission Template'!$AD96="yes",'Submission Template'!$AG96&lt;&gt;"yes"),$AQ102,$DP101)</f>
        <v/>
      </c>
      <c r="DQ102" s="55"/>
      <c r="DR102" s="55"/>
      <c r="DT102" s="55"/>
      <c r="DZ102" s="5"/>
      <c r="EA102" s="5"/>
    </row>
    <row r="103" spans="1:131" ht="15" x14ac:dyDescent="0.25">
      <c r="A103" s="9"/>
      <c r="B103" s="251" t="str">
        <f>IF('Submission Template'!$BA$36=1,$CA103,"")</f>
        <v/>
      </c>
      <c r="C103" s="252" t="str">
        <f t="shared" si="33"/>
        <v/>
      </c>
      <c r="D103" s="253" t="str">
        <f>IF('Submission Template'!$BA$36=1,IF(AND('Submission Template'!Y97="yes",'Submission Template'!AD97="yes",'Submission Template'!BW97&lt;&gt;"",'Submission Template'!BX97&lt;&gt;""),IF(AND('Submission Template'!$P$15="yes",$B103&gt;1),ROUND(AVERAGE(CM$41:CM103),2),ROUND(AVERAGE(CM$40:CM103),2)),""),"")</f>
        <v/>
      </c>
      <c r="E103" s="264" t="str">
        <f>IF('Submission Template'!$BA$36=1,IF($BI103&gt;1,IF(AND('Submission Template'!Y97&lt;&gt;"no",'Submission Template'!AD97&lt;&gt;"no",'Submission Template'!BW97&lt;&gt;"",'Submission Template'!BX97&lt;&gt;""), IF(AND('Submission Template'!$P$15="yes",$B103&gt;1), STDEV(CM$41:CM103),STDEV(CM$40:CM103)),""),""),"")</f>
        <v/>
      </c>
      <c r="F103" s="253" t="str">
        <f>IF('Submission Template'!$BA$36=1,IF(AND('Submission Template'!BW97&lt;&gt;"",'Submission Template'!BX97&lt;&gt;""),G102,""),"")</f>
        <v/>
      </c>
      <c r="G103" s="253" t="str">
        <f>IF(AND('Submission Template'!$BA$36=1,'Submission Template'!$C97&lt;&gt;""),IF(OR($BI103=1,$BI103=0),0,IF('Submission Template'!$C97="initial",$G102,IF(AND('Submission Template'!Y97="yes",'Submission Template'!AD97="yes"),MAX(($F103+CM103-('Submission Template'!$V$26+0.25*$E103)),0),$G102))),"")</f>
        <v/>
      </c>
      <c r="H103" s="253" t="str">
        <f t="shared" si="27"/>
        <v/>
      </c>
      <c r="I103" s="255" t="str">
        <f t="shared" si="28"/>
        <v/>
      </c>
      <c r="J103" s="255" t="str">
        <f t="shared" si="29"/>
        <v/>
      </c>
      <c r="K103" s="256" t="str">
        <f>IF(G103&lt;&gt;"",IF($CG103=1,IF(AND(J103&lt;&gt;1,I103=1,D103&lt;='Submission Template'!$V$26),1,0),K102),"")</f>
        <v/>
      </c>
      <c r="L103" s="251" t="str">
        <f>IF('Submission Template'!$BB$36=1,$CB103,"")</f>
        <v/>
      </c>
      <c r="M103" s="252" t="str">
        <f t="shared" si="1"/>
        <v/>
      </c>
      <c r="N103" s="253" t="str">
        <f>IF('Submission Template'!$BB$36=1,IF(AND('Submission Template'!O97="yes",'Submission Template'!BU97&lt;&gt;""),IF(AND('Submission Template'!$P$15="yes",$L103&gt;1),ROUND(AVERAGE(CN$41:CN103),2),ROUND(AVERAGE(CN$40:CN103),2)),""),"")</f>
        <v/>
      </c>
      <c r="O103" s="253" t="str">
        <f>IF('Submission Template'!$BB$36=1,IF($BJ103&gt;1,IF(AND('Submission Template'!O97&lt;&gt;"no",'Submission Template'!BU97&lt;&gt;""),IF(AND('Submission Template'!$P$15="yes",$L103&gt;1),STDEV(CN$41:CN103),STDEV(CN$40:CN103)),""),""),"")</f>
        <v/>
      </c>
      <c r="P103" s="253" t="str">
        <f>IF('Submission Template'!$BB$36=1,IF('Submission Template'!BU97&lt;&gt;"",Q102,""),"")</f>
        <v/>
      </c>
      <c r="Q103" s="253" t="str">
        <f>IF(AND('Submission Template'!$BB$36=1,'Submission Template'!$C97&lt;&gt;""),IF(OR($BJ103=1,$BJ103=0),0,IF('Submission Template'!$C97="initial",$Q102,IF('Submission Template'!O97="yes",MAX(($P103+'Submission Template'!BU97-('Submission Template'!K$26+0.25*$O103)),0),$Q102))),"")</f>
        <v/>
      </c>
      <c r="R103" s="253" t="str">
        <f t="shared" si="30"/>
        <v/>
      </c>
      <c r="S103" s="255" t="str">
        <f t="shared" si="31"/>
        <v/>
      </c>
      <c r="T103" s="255" t="str">
        <f t="shared" si="32"/>
        <v/>
      </c>
      <c r="U103" s="256" t="str">
        <f>IF(Q103&lt;&gt;"",IF($CH103=1,IF(AND(T103&lt;&gt;1,S103=1,N103&lt;='Submission Template'!K$26),1,0),U102),"")</f>
        <v/>
      </c>
      <c r="V103" s="257" t="str">
        <f>IF('Submission Template'!$BC$34=1,$CC103,"")</f>
        <v/>
      </c>
      <c r="W103" s="258" t="str">
        <f t="shared" si="34"/>
        <v/>
      </c>
      <c r="X103" s="259" t="str">
        <f>IF('Submission Template'!$BC$34=1,IF(AND('Submission Template'!T97="yes",'Submission Template'!BV97&lt;&gt;""),IF(AND('Submission Template'!$P$15="yes",$V103&gt;1),ROUND(AVERAGE(CO$41:CO103),2),ROUND(AVERAGE(CO$40:CO103),2)),""),"")</f>
        <v/>
      </c>
      <c r="Y103" s="259" t="str">
        <f>IF('Submission Template'!$BC$34=1,IF($BK103&gt;1,IF(AND('Submission Template'!T97&lt;&gt;"no",'Submission Template'!BV97&lt;&gt;""), IF(AND('Submission Template'!$P$15="yes",$V103&gt;1), STDEV(CO$41:CO103),STDEV(CO$40:CO103)),""),""),"")</f>
        <v/>
      </c>
      <c r="Z103" s="259" t="str">
        <f>IF('Submission Template'!$BC$34=1,IF('Submission Template'!BV97&lt;&gt;"",AA102,""),"")</f>
        <v/>
      </c>
      <c r="AA103" s="259" t="str">
        <f>IF(AND('Submission Template'!$BC$34=1,'Submission Template'!$C97&lt;&gt;""),IF(OR($BK103=1,$BK103=0),0,IF('Submission Template'!$C97="initial",$AA102,IF('Submission Template'!T97="yes",MAX(($Z103+'Submission Template'!BV97-('Submission Template'!P$26+0.25*$Y103)),0),$AA102))),"")</f>
        <v/>
      </c>
      <c r="AB103" s="259" t="str">
        <f t="shared" si="6"/>
        <v/>
      </c>
      <c r="AC103" s="255" t="str">
        <f t="shared" si="7"/>
        <v/>
      </c>
      <c r="AD103" s="255" t="str">
        <f t="shared" si="8"/>
        <v/>
      </c>
      <c r="AE103" s="256" t="str">
        <f>IF(AA103&lt;&gt;"",IF($CI103=1,IF(AND(AD103&lt;&gt;1,AC103=1,X103&lt;='Submission Template'!P$26),1,0),AE102),"")</f>
        <v/>
      </c>
      <c r="AF103" s="257" t="str">
        <f>IF('Submission Template'!$BA$34=1,$CD103,"")</f>
        <v/>
      </c>
      <c r="AG103" s="258" t="str">
        <f t="shared" si="35"/>
        <v/>
      </c>
      <c r="AH103" s="260" t="str">
        <f>IF('Submission Template'!$BA$34=1,IF(AND('Submission Template'!Y97="yes",'Submission Template'!BW97&lt;&gt;""),IF(AND('Submission Template'!$P$15="yes",AF103&gt;1),ROUND(AVERAGE(CP$41:CP103),2),ROUND(AVERAGE(CP$40:CP103),2)),""),"")</f>
        <v/>
      </c>
      <c r="AI103" s="260" t="str">
        <f>IF('Submission Template'!$BA$34=1,IF($BL103&gt;1,IF(AND('Submission Template'!Y97&lt;&gt;"no",'Submission Template'!BW97&lt;&gt;""), IF(AND('Submission Template'!$P$15="yes",$AF103&gt;1), STDEV(CP$41:CP103),STDEV(CP$40:CP103)),""),""),"")</f>
        <v/>
      </c>
      <c r="AJ103" s="260" t="str">
        <f>IF('Submission Template'!$BA$34=1,IF('Submission Template'!BW97&lt;&gt;"",AK102,""),"")</f>
        <v/>
      </c>
      <c r="AK103" s="260" t="str">
        <f>IF(AND('Submission Template'!$BA$34=1,'Submission Template'!$C97&lt;&gt;""),IF(OR($BL103=1,$BL103=0),0,IF('Submission Template'!$C97="initial",$AK102,IF('Submission Template'!Y97="yes",MAX(($AJ103+'Submission Template'!BW97-('Submission Template'!U$26+0.25*$AI103)),0),$AK102))),"")</f>
        <v/>
      </c>
      <c r="AL103" s="260" t="str">
        <f t="shared" si="9"/>
        <v/>
      </c>
      <c r="AM103" s="255" t="str">
        <f t="shared" si="10"/>
        <v/>
      </c>
      <c r="AN103" s="255" t="str">
        <f t="shared" si="11"/>
        <v/>
      </c>
      <c r="AO103" s="256" t="str">
        <f>IF(AK103&lt;&gt;"",IF($CJ103=1,IF(AND(AN103&lt;&gt;1,AM103=1,AH103&lt;='Submission Template'!U$26),1,0),AO102),"")</f>
        <v/>
      </c>
      <c r="AP103" s="257" t="str">
        <f>IF('Submission Template'!$BB$34=1,$CE103,"")</f>
        <v/>
      </c>
      <c r="AQ103" s="258" t="str">
        <f t="shared" si="36"/>
        <v/>
      </c>
      <c r="AR103" s="261" t="str">
        <f>IF('Submission Template'!$BB$34=1,IF(AND('Submission Template'!AD97="yes",'Submission Template'!BX97&lt;&gt;""),ROUND(AVERAGE(CQ$40:CQ103),2),""),"")</f>
        <v/>
      </c>
      <c r="AS103" s="261" t="str">
        <f>IF('Submission Template'!$BB$34=1,IF($BM103&gt;1,IF(AND('Submission Template'!AD97&lt;&gt;"no",'Submission Template'!BX97&lt;&gt;""), IF(AND('Submission Template'!$P$15="yes",$AP103&gt;1), STDEV(CQ$41:CQ103),STDEV(CQ$40:CQ103)),""),""),"")</f>
        <v/>
      </c>
      <c r="AT103" s="261" t="str">
        <f>IF('Submission Template'!$BB$34=1,IF('Submission Template'!BX97&lt;&gt;"",AU102,""),"")</f>
        <v/>
      </c>
      <c r="AU103" s="261" t="str">
        <f>IF(AND('Submission Template'!$BB$34=1,'Submission Template'!$C97&lt;&gt;""),IF(OR($BM103=1,$BM103=0),0,IF('Submission Template'!$C97="initial",$AU102,IF('Submission Template'!AD97="yes",MAX(($AT103+'Submission Template'!BX97-('Submission Template'!Z$26+0.25*$AS103)),0),$AU102))),"")</f>
        <v/>
      </c>
      <c r="AV103" s="261" t="str">
        <f t="shared" si="12"/>
        <v/>
      </c>
      <c r="AW103" s="255" t="str">
        <f t="shared" si="13"/>
        <v/>
      </c>
      <c r="AX103" s="255" t="str">
        <f t="shared" si="14"/>
        <v/>
      </c>
      <c r="AY103" s="256" t="str">
        <f>IF(AU103&lt;&gt;"",IF($CK103=1,IF(AND(AX103&lt;&gt;1,AW103=1,AR103&lt;='Submission Template'!Z$26),1,0),AY102),"")</f>
        <v/>
      </c>
      <c r="AZ103" s="246"/>
      <c r="BA103" s="262" t="str">
        <f>IF(AND(OR('Submission Template'!BK97="yes",'Submission Template'!O97="yes"),'Submission Template'!AG97="yes"),"Test cannot be invalid AND included in CumSum",IF(OR(AND($Q103&gt;$R103,$N103&lt;&gt;""),AND($G103&gt;H103,$D103&lt;&gt;"")),"Warning:  CumSum statistic exceeds the Action Limit.",""))</f>
        <v/>
      </c>
      <c r="BB103" s="244"/>
      <c r="BC103" s="244"/>
      <c r="BD103" s="244"/>
      <c r="BE103" s="245"/>
      <c r="BF103" s="141"/>
      <c r="BG103" s="5"/>
      <c r="BH103" s="5"/>
      <c r="BI103" s="167" t="str">
        <f t="shared" si="39"/>
        <v/>
      </c>
      <c r="BJ103" s="211" t="str">
        <f t="shared" si="40"/>
        <v/>
      </c>
      <c r="BK103" s="167" t="str">
        <f t="shared" si="24"/>
        <v/>
      </c>
      <c r="BL103" s="211" t="str">
        <f t="shared" si="25"/>
        <v/>
      </c>
      <c r="BM103" s="168" t="str">
        <f t="shared" si="26"/>
        <v/>
      </c>
      <c r="BN103" s="20"/>
      <c r="BO103" s="307">
        <f>IF(AND('Submission Template'!BW97&lt;&gt;"",'Submission Template'!BX97&lt;&gt;"",'Submission Template'!V$26&lt;&gt;"",'Submission Template'!Y97&lt;&gt;"",'Submission Template'!AD97&lt;&gt;"",$BK$31="yes"),1,0)</f>
        <v>0</v>
      </c>
      <c r="BP103" s="193">
        <f>IF(AND('Submission Template'!BU97&lt;&gt;"",'Submission Template'!K$26&lt;&gt;"",'Submission Template'!O97&lt;&gt;""),1,0)</f>
        <v>0</v>
      </c>
      <c r="BQ103" s="193">
        <f>IF(AND('Submission Template'!BV97&lt;&gt;"",'Submission Template'!P$26&lt;&gt;"",'Submission Template'!T97&lt;&gt;""),1,0)</f>
        <v>0</v>
      </c>
      <c r="BR103" s="193">
        <f>IF(AND('Submission Template'!BW97&lt;&gt;"",'Submission Template'!U$26&lt;&gt;"",'Submission Template'!Y97&lt;&gt;""),1,0)</f>
        <v>0</v>
      </c>
      <c r="BS103" s="194">
        <f>IF(AND('Submission Template'!BX97&lt;&gt;"",'Submission Template'!Z$26&lt;&gt;"",'Submission Template'!AD97&lt;&gt;""),1,0)</f>
        <v>0</v>
      </c>
      <c r="BT103" s="22"/>
      <c r="BU103" s="199" t="str">
        <f t="shared" si="37"/>
        <v/>
      </c>
      <c r="BV103" s="192" t="str">
        <f t="shared" si="38"/>
        <v/>
      </c>
      <c r="BW103" s="192" t="str">
        <f t="shared" si="17"/>
        <v/>
      </c>
      <c r="BX103" s="193" t="str">
        <f t="shared" si="18"/>
        <v/>
      </c>
      <c r="BY103" s="194" t="str">
        <f t="shared" si="19"/>
        <v/>
      </c>
      <c r="BZ103" s="22"/>
      <c r="CA103" s="192" t="str">
        <f>IF(AND($BK$31="Yes",'Submission Template'!$C97&lt;&gt;""),IF(AND('Submission Template'!BW97&lt;&gt;"",'Submission Template'!BX97&lt;&gt;""),IF(AND('Submission Template'!Y97="yes",'Submission Template'!AD97="yes"),CA102+1,CA102),CA102),"")</f>
        <v/>
      </c>
      <c r="CB103" s="193" t="str">
        <f>IF('Submission Template'!$C97&lt;&gt;"",IF('Submission Template'!BU97&lt;&gt;"",IF('Submission Template'!O97="yes",CB102+1,CB102),CB102),"")</f>
        <v/>
      </c>
      <c r="CC103" s="193" t="str">
        <f>IF('Submission Template'!$C97&lt;&gt;"",IF('Submission Template'!BV97&lt;&gt;"",IF('Submission Template'!T97="yes",CC102+1,CC102),CC102),"")</f>
        <v/>
      </c>
      <c r="CD103" s="193" t="str">
        <f>IF('Submission Template'!$C97&lt;&gt;"",IF('Submission Template'!BW97&lt;&gt;"",IF('Submission Template'!Y97="yes",CD102+1,CD102),CD102),"")</f>
        <v/>
      </c>
      <c r="CE103" s="194" t="str">
        <f>IF('Submission Template'!$C97&lt;&gt;"",IF('Submission Template'!BX97&lt;&gt;"",IF('Submission Template'!AD97="yes",CE102+1,CE102),CE102),"")</f>
        <v/>
      </c>
      <c r="CF103" s="22"/>
      <c r="CG103" s="192" t="str">
        <f>IF(AND($BK$31="Yes",'Submission Template'!BW97&lt;&gt;"",'Submission Template'!BX97&lt;&gt;""),IF(AND('Submission Template'!Y97="yes",'Submission Template'!AD97="yes"),1,0),"")</f>
        <v/>
      </c>
      <c r="CH103" s="193" t="str">
        <f>IF('Submission Template'!BU97&lt;&gt;"",IF('Submission Template'!O97="yes",1,0),"")</f>
        <v/>
      </c>
      <c r="CI103" s="193" t="str">
        <f>IF('Submission Template'!BV97&lt;&gt;"",IF('Submission Template'!T97="yes",1,0),"")</f>
        <v/>
      </c>
      <c r="CJ103" s="193" t="str">
        <f>IF('Submission Template'!BW97&lt;&gt;"",IF('Submission Template'!Y97="yes",1,0),"")</f>
        <v/>
      </c>
      <c r="CK103" s="194" t="str">
        <f>IF('Submission Template'!BX97&lt;&gt;"",IF('Submission Template'!AD97="yes",1,0),"")</f>
        <v/>
      </c>
      <c r="CL103" s="22"/>
      <c r="CM103" s="192" t="str">
        <f>IF(AND($BK$31="Yes",'Submission Template'!Y97="yes",'Submission Template'!AD97="yes",'Submission Template'!BW97&lt;&gt;"",'Submission Template'!BX97&lt;&gt;""),'Submission Template'!BW97+'Submission Template'!BX97,"")</f>
        <v/>
      </c>
      <c r="CN103" s="193" t="str">
        <f>IF(AND('Submission Template'!O97="yes",'Submission Template'!BU97&lt;&gt;""),'Submission Template'!BU97,"")</f>
        <v/>
      </c>
      <c r="CO103" s="193" t="str">
        <f>IF(AND('Submission Template'!T97="yes",'Submission Template'!BV97&lt;&gt;""),'Submission Template'!BV97,"")</f>
        <v/>
      </c>
      <c r="CP103" s="193" t="str">
        <f>IF(AND('Submission Template'!Y97="yes",'Submission Template'!BW97&lt;&gt;""),'Submission Template'!BW97,"")</f>
        <v/>
      </c>
      <c r="CQ103" s="194" t="str">
        <f>IF(AND('Submission Template'!AD97="yes",'Submission Template'!BX97&lt;&gt;""),'Submission Template'!BX97,"")</f>
        <v/>
      </c>
      <c r="CR103" s="22"/>
      <c r="CS103" s="22"/>
      <c r="CT103" s="22"/>
      <c r="CU103" s="24"/>
      <c r="CV103" s="22"/>
      <c r="CW103" s="35" t="str">
        <f>IF('Submission Template'!$BA$36=1,IF(AND('Submission Template'!Y97="yes",'Submission Template'!AD97="yes",$BI103&gt;1,'Submission Template'!BW97&lt;&gt;"",'Submission Template'!BX97&lt;&gt;""),IF($D103&lt;&gt;'Submission Template'!V$29,ROUND((($BU103*$E103)/($D103-'Submission Template'!V$29))^2+1,1),31),""),"")</f>
        <v/>
      </c>
      <c r="CX103" s="35" t="str">
        <f>IF('Submission Template'!$BB$36=1,IF(AND('Submission Template'!O97="yes",$BJ103&gt;1,'Submission Template'!BU97&lt;&gt;""),IF($N103&lt;&gt;'Submission Template'!K$26,ROUND((($BV103*$O103)/($N103-'Submission Template'!K$26))^2+1,1),31),""),"")</f>
        <v/>
      </c>
      <c r="CY103" s="35" t="str">
        <f>IF('Submission Template'!$BC$34=1,IF(AND('Submission Template'!T97="yes",$BK103&gt;1,'Submission Template'!BV97&lt;&gt;""),IF($X103&lt;&gt;'Submission Template'!P$26,ROUND((($BW103*$Y103)/($X103-'Submission Template'!P$26))^2+1,1),31),""),"")</f>
        <v/>
      </c>
      <c r="CZ103" s="35" t="str">
        <f>IF('Submission Template'!$BA$34=1,IF(AND('Submission Template'!Y97="yes",$BL103&gt;1,'Submission Template'!BW97&lt;&gt;""),IF($AH103&lt;&gt;'Submission Template'!U$26,ROUND((($BX103*$AI103)/($AH103-'Submission Template'!U$26))^2+1,1),31),""),"")</f>
        <v/>
      </c>
      <c r="DA103" s="35" t="str">
        <f>IF('Submission Template'!$BB$34=1,IF(AND('Submission Template'!AD97="yes",$BM103&gt;1,'Submission Template'!BX97&lt;&gt;""),IF($AR103&lt;&gt;'Submission Template'!Z$26,ROUND((($BY103*$AS103)/($AR103-'Submission Template'!Z$26))^2+1,1),31),""),"")</f>
        <v/>
      </c>
      <c r="DB103" s="48">
        <f t="shared" si="20"/>
        <v>5</v>
      </c>
      <c r="DC103" s="5"/>
      <c r="DD103" s="5"/>
      <c r="DE103" s="5"/>
      <c r="DF103" s="175">
        <f>IF(AND('Submission Template'!C97="final",'Submission Template'!AG97="yes"),1,0)</f>
        <v>0</v>
      </c>
      <c r="DG103" s="175" t="str">
        <f>IF(AND('Submission Template'!$C97="final",'Submission Template'!$Y97="yes",'Submission Template'!$AD97="yes",'Submission Template'!$AG97&lt;&gt;"yes"),$D103,$DG102)</f>
        <v/>
      </c>
      <c r="DH103" s="175" t="str">
        <f>IF(AND('Submission Template'!$C97="final",'Submission Template'!$Y97="yes",'Submission Template'!$AD97="yes",'Submission Template'!$AG97&lt;&gt;"yes"),$C103,$DH102)</f>
        <v/>
      </c>
      <c r="DI103" s="175" t="str">
        <f>IF(AND('Submission Template'!$C97="final",'Submission Template'!$O97="yes",'Submission Template'!$AG97&lt;&gt;"yes"),$N103,$DI102)</f>
        <v/>
      </c>
      <c r="DJ103" s="175" t="str">
        <f>IF(AND('Submission Template'!$C97="final",'Submission Template'!$O97="yes",'Submission Template'!$AG97&lt;&gt;"yes"),$M103,$DJ102)</f>
        <v/>
      </c>
      <c r="DK103" s="167" t="str">
        <f>IF(AND('Submission Template'!$C97="final",'Submission Template'!$T97="yes",'Submission Template'!$AG97&lt;&gt;"yes"),$X103,$DK102)</f>
        <v/>
      </c>
      <c r="DL103" s="168" t="str">
        <f>IF(AND('Submission Template'!$C97="final",'Submission Template'!$T97="yes",'Submission Template'!$AG97&lt;&gt;"yes"),$W103,$DL102)</f>
        <v/>
      </c>
      <c r="DM103" s="167" t="str">
        <f>IF(AND('Submission Template'!$C97="final",'Submission Template'!$Y97="yes",'Submission Template'!$AG97&lt;&gt;"yes"),$AH103,$DM102)</f>
        <v/>
      </c>
      <c r="DN103" s="211" t="str">
        <f>IF(AND('Submission Template'!$C97="final",'Submission Template'!$Y97="yes",'Submission Template'!$AG97&lt;&gt;"yes"),$AG103,$DN102)</f>
        <v/>
      </c>
      <c r="DO103" s="220" t="str">
        <f>IF(AND('Submission Template'!$C97="final",'Submission Template'!$AD97="yes",'Submission Template'!$AG97&lt;&gt;"yes"),$AR103,$DO102)</f>
        <v/>
      </c>
      <c r="DP103" s="221" t="str">
        <f>IF(AND('Submission Template'!$C97="final",'Submission Template'!$AD97="yes",'Submission Template'!$AG97&lt;&gt;"yes"),$AQ103,$DP102)</f>
        <v/>
      </c>
      <c r="DQ103" s="55"/>
      <c r="DR103" s="55"/>
      <c r="DT103" s="55"/>
      <c r="DZ103" s="5"/>
      <c r="EA103" s="5"/>
    </row>
    <row r="104" spans="1:131" ht="15" x14ac:dyDescent="0.25">
      <c r="A104" s="9"/>
      <c r="B104" s="251" t="str">
        <f>IF('Submission Template'!$BA$36=1,$CA104,"")</f>
        <v/>
      </c>
      <c r="C104" s="252" t="str">
        <f t="shared" ref="C104:C129" si="41">IF($CW104&lt;&gt;"",MIN($N$24,MAX($CW104,$DB104)),"")</f>
        <v/>
      </c>
      <c r="D104" s="253" t="str">
        <f>IF('Submission Template'!$BA$36=1,IF(AND('Submission Template'!Y98="yes",'Submission Template'!AD98="yes",'Submission Template'!BW98&lt;&gt;"",'Submission Template'!BX98&lt;&gt;""),IF(AND('Submission Template'!$P$15="yes",$B104&gt;1),ROUND(AVERAGE(CM$41:CM104),2),ROUND(AVERAGE(CM$40:CM104),2)),""),"")</f>
        <v/>
      </c>
      <c r="E104" s="264" t="str">
        <f>IF('Submission Template'!$BA$36=1,IF($BI104&gt;1,IF(AND('Submission Template'!Y98&lt;&gt;"no",'Submission Template'!AD98&lt;&gt;"no",'Submission Template'!BW98&lt;&gt;"",'Submission Template'!BX98&lt;&gt;""), IF(AND('Submission Template'!$P$15="yes",$B104&gt;1), STDEV(CM$41:CM104),STDEV(CM$40:CM104)),""),""),"")</f>
        <v/>
      </c>
      <c r="F104" s="253" t="str">
        <f>IF('Submission Template'!$BA$36=1,IF(AND('Submission Template'!BW98&lt;&gt;"",'Submission Template'!BX98&lt;&gt;""),G103,""),"")</f>
        <v/>
      </c>
      <c r="G104" s="253" t="str">
        <f>IF(AND('Submission Template'!$BA$36=1,'Submission Template'!$C98&lt;&gt;""),IF(OR($BI104=1,$BI104=0),0,IF('Submission Template'!$C98="initial",$G103,IF(AND('Submission Template'!Y98="yes",'Submission Template'!AD98="yes"),MAX(($F104+CM104-('Submission Template'!$V$26+0.25*$E104)),0),$G103))),"")</f>
        <v/>
      </c>
      <c r="H104" s="253" t="str">
        <f t="shared" si="27"/>
        <v/>
      </c>
      <c r="I104" s="255" t="str">
        <f t="shared" si="28"/>
        <v/>
      </c>
      <c r="J104" s="255" t="str">
        <f t="shared" si="29"/>
        <v/>
      </c>
      <c r="K104" s="256" t="str">
        <f>IF(G104&lt;&gt;"",IF($CG104=1,IF(AND(J104&lt;&gt;1,I104=1,D104&lt;='Submission Template'!$V$26),1,0),K103),"")</f>
        <v/>
      </c>
      <c r="L104" s="251" t="str">
        <f>IF('Submission Template'!$BB$36=1,$CB104,"")</f>
        <v/>
      </c>
      <c r="M104" s="252" t="str">
        <f t="shared" ref="M104:M129" si="42">IF($CX104&lt;&gt;"",MIN($N$24,MAX($CX104,$DB104)),"")</f>
        <v/>
      </c>
      <c r="N104" s="253" t="str">
        <f>IF('Submission Template'!$BB$36=1,IF(AND('Submission Template'!O98="yes",'Submission Template'!BU98&lt;&gt;""),IF(AND('Submission Template'!$P$15="yes",$L104&gt;1),ROUND(AVERAGE(CN$41:CN104),2),ROUND(AVERAGE(CN$40:CN104),2)),""),"")</f>
        <v/>
      </c>
      <c r="O104" s="253" t="str">
        <f>IF('Submission Template'!$BB$36=1,IF($BJ104&gt;1,IF(AND('Submission Template'!O98&lt;&gt;"no",'Submission Template'!BU98&lt;&gt;""),IF(AND('Submission Template'!$P$15="yes",$L104&gt;1),STDEV(CN$41:CN104),STDEV(CN$40:CN104)),""),""),"")</f>
        <v/>
      </c>
      <c r="P104" s="253" t="str">
        <f>IF('Submission Template'!$BB$36=1,IF('Submission Template'!BU98&lt;&gt;"",Q103,""),"")</f>
        <v/>
      </c>
      <c r="Q104" s="253" t="str">
        <f>IF(AND('Submission Template'!$BB$36=1,'Submission Template'!$C98&lt;&gt;""),IF(OR($BJ104=1,$BJ104=0),0,IF('Submission Template'!$C98="initial",$Q103,IF('Submission Template'!O98="yes",MAX(($P104+'Submission Template'!BU98-('Submission Template'!K$26+0.25*$O104)),0),$Q103))),"")</f>
        <v/>
      </c>
      <c r="R104" s="253" t="str">
        <f t="shared" si="30"/>
        <v/>
      </c>
      <c r="S104" s="255" t="str">
        <f t="shared" si="31"/>
        <v/>
      </c>
      <c r="T104" s="255" t="str">
        <f t="shared" si="32"/>
        <v/>
      </c>
      <c r="U104" s="256" t="str">
        <f>IF(Q104&lt;&gt;"",IF($CH104=1,IF(AND(T104&lt;&gt;1,S104=1,N104&lt;='Submission Template'!K$26),1,0),U103),"")</f>
        <v/>
      </c>
      <c r="V104" s="257" t="str">
        <f>IF('Submission Template'!$BC$34=1,$CC104,"")</f>
        <v/>
      </c>
      <c r="W104" s="258" t="str">
        <f t="shared" ref="W104:W129" si="43">IF($CY104&lt;&gt;"",MIN($N$24,MAX($CY104,$DB104)),"")</f>
        <v/>
      </c>
      <c r="X104" s="259" t="str">
        <f>IF('Submission Template'!$BC$34=1,IF(AND('Submission Template'!T98="yes",'Submission Template'!BV98&lt;&gt;""),IF(AND('Submission Template'!$P$15="yes",$V104&gt;1),ROUND(AVERAGE(CO$41:CO104),2),ROUND(AVERAGE(CO$40:CO104),2)),""),"")</f>
        <v/>
      </c>
      <c r="Y104" s="259" t="str">
        <f>IF('Submission Template'!$BC$34=1,IF($BK104&gt;1,IF(AND('Submission Template'!T98&lt;&gt;"no",'Submission Template'!BV98&lt;&gt;""), IF(AND('Submission Template'!$P$15="yes",$V104&gt;1), STDEV(CO$41:CO104),STDEV(CO$40:CO104)),""),""),"")</f>
        <v/>
      </c>
      <c r="Z104" s="259" t="str">
        <f>IF('Submission Template'!$BC$34=1,IF('Submission Template'!BV98&lt;&gt;"",AA103,""),"")</f>
        <v/>
      </c>
      <c r="AA104" s="259" t="str">
        <f>IF(AND('Submission Template'!$BC$34=1,'Submission Template'!$C98&lt;&gt;""),IF(OR($BK104=1,$BK104=0),0,IF('Submission Template'!$C98="initial",$AA103,IF('Submission Template'!T98="yes",MAX(($Z104+'Submission Template'!BV98-('Submission Template'!P$26+0.25*$Y104)),0),$AA103))),"")</f>
        <v/>
      </c>
      <c r="AB104" s="259" t="str">
        <f t="shared" si="6"/>
        <v/>
      </c>
      <c r="AC104" s="255" t="str">
        <f t="shared" si="7"/>
        <v/>
      </c>
      <c r="AD104" s="255" t="str">
        <f t="shared" si="8"/>
        <v/>
      </c>
      <c r="AE104" s="256" t="str">
        <f>IF(AA104&lt;&gt;"",IF($CI104=1,IF(AND(AD104&lt;&gt;1,AC104=1,X104&lt;='Submission Template'!P$26),1,0),AE103),"")</f>
        <v/>
      </c>
      <c r="AF104" s="257" t="str">
        <f>IF('Submission Template'!$BA$34=1,$CD104,"")</f>
        <v/>
      </c>
      <c r="AG104" s="258" t="str">
        <f t="shared" ref="AG104:AG129" si="44">IF($CZ104&lt;&gt;"",MIN($N$24,MAX($CZ104,$DB104)),"")</f>
        <v/>
      </c>
      <c r="AH104" s="260" t="str">
        <f>IF('Submission Template'!$BA$34=1,IF(AND('Submission Template'!Y98="yes",'Submission Template'!BW98&lt;&gt;""),IF(AND('Submission Template'!$P$15="yes",AF104&gt;1),ROUND(AVERAGE(CP$41:CP104),2),ROUND(AVERAGE(CP$40:CP104),2)),""),"")</f>
        <v/>
      </c>
      <c r="AI104" s="260" t="str">
        <f>IF('Submission Template'!$BA$34=1,IF($BL104&gt;1,IF(AND('Submission Template'!Y98&lt;&gt;"no",'Submission Template'!BW98&lt;&gt;""), IF(AND('Submission Template'!$P$15="yes",$AF104&gt;1), STDEV(CP$41:CP104),STDEV(CP$40:CP104)),""),""),"")</f>
        <v/>
      </c>
      <c r="AJ104" s="260" t="str">
        <f>IF('Submission Template'!$BA$34=1,IF('Submission Template'!BW98&lt;&gt;"",AK103,""),"")</f>
        <v/>
      </c>
      <c r="AK104" s="260" t="str">
        <f>IF(AND('Submission Template'!$BA$34=1,'Submission Template'!$C98&lt;&gt;""),IF(OR($BL104=1,$BL104=0),0,IF('Submission Template'!$C98="initial",$AK103,IF('Submission Template'!Y98="yes",MAX(($AJ104+'Submission Template'!BW98-('Submission Template'!U$26+0.25*$AI104)),0),$AK103))),"")</f>
        <v/>
      </c>
      <c r="AL104" s="260" t="str">
        <f t="shared" si="9"/>
        <v/>
      </c>
      <c r="AM104" s="255" t="str">
        <f t="shared" si="10"/>
        <v/>
      </c>
      <c r="AN104" s="255" t="str">
        <f t="shared" si="11"/>
        <v/>
      </c>
      <c r="AO104" s="256" t="str">
        <f>IF(AK104&lt;&gt;"",IF($CJ104=1,IF(AND(AN104&lt;&gt;1,AM104=1,AH104&lt;='Submission Template'!U$26),1,0),AO103),"")</f>
        <v/>
      </c>
      <c r="AP104" s="257" t="str">
        <f>IF('Submission Template'!$BB$34=1,$CE104,"")</f>
        <v/>
      </c>
      <c r="AQ104" s="258" t="str">
        <f t="shared" ref="AQ104:AQ129" si="45">IF($DA104&lt;&gt;"",MIN($N$24,MAX($DA104,$DB104)),"")</f>
        <v/>
      </c>
      <c r="AR104" s="261" t="str">
        <f>IF('Submission Template'!$BB$34=1,IF(AND('Submission Template'!AD98="yes",'Submission Template'!BX98&lt;&gt;""),ROUND(AVERAGE(CQ$40:CQ104),2),""),"")</f>
        <v/>
      </c>
      <c r="AS104" s="261" t="str">
        <f>IF('Submission Template'!$BB$34=1,IF($BM104&gt;1,IF(AND('Submission Template'!AD98&lt;&gt;"no",'Submission Template'!BX98&lt;&gt;""), IF(AND('Submission Template'!$P$15="yes",$AP104&gt;1), STDEV(CQ$41:CQ104),STDEV(CQ$40:CQ104)),""),""),"")</f>
        <v/>
      </c>
      <c r="AT104" s="261" t="str">
        <f>IF('Submission Template'!$BB$34=1,IF('Submission Template'!BX98&lt;&gt;"",AU103,""),"")</f>
        <v/>
      </c>
      <c r="AU104" s="261" t="str">
        <f>IF(AND('Submission Template'!$BB$34=1,'Submission Template'!$C98&lt;&gt;""),IF(OR($BM104=1,$BM104=0),0,IF('Submission Template'!$C98="initial",$AU103,IF('Submission Template'!AD98="yes",MAX(($AT104+'Submission Template'!BX98-('Submission Template'!Z$26+0.25*$AS104)),0),$AU103))),"")</f>
        <v/>
      </c>
      <c r="AV104" s="261" t="str">
        <f t="shared" si="12"/>
        <v/>
      </c>
      <c r="AW104" s="255" t="str">
        <f t="shared" si="13"/>
        <v/>
      </c>
      <c r="AX104" s="255" t="str">
        <f t="shared" si="14"/>
        <v/>
      </c>
      <c r="AY104" s="256" t="str">
        <f>IF(AU104&lt;&gt;"",IF($CK104=1,IF(AND(AX104&lt;&gt;1,AW104=1,AR104&lt;='Submission Template'!Z$26),1,0),AY103),"")</f>
        <v/>
      </c>
      <c r="AZ104" s="246"/>
      <c r="BA104" s="262" t="str">
        <f>IF(AND(OR('Submission Template'!BK98="yes",'Submission Template'!O98="yes"),'Submission Template'!AG98="yes"),"Test cannot be invalid AND included in CumSum",IF(OR(AND($Q104&gt;$R104,$N104&lt;&gt;""),AND($G104&gt;H104,$D104&lt;&gt;"")),"Warning:  CumSum statistic exceeds the Action Limit.",""))</f>
        <v/>
      </c>
      <c r="BB104" s="244"/>
      <c r="BC104" s="244"/>
      <c r="BD104" s="244"/>
      <c r="BE104" s="245"/>
      <c r="BF104" s="141"/>
      <c r="BG104" s="5"/>
      <c r="BH104" s="5"/>
      <c r="BI104" s="167" t="str">
        <f t="shared" si="39"/>
        <v/>
      </c>
      <c r="BJ104" s="211" t="str">
        <f t="shared" si="40"/>
        <v/>
      </c>
      <c r="BK104" s="167" t="str">
        <f t="shared" si="24"/>
        <v/>
      </c>
      <c r="BL104" s="211" t="str">
        <f t="shared" si="25"/>
        <v/>
      </c>
      <c r="BM104" s="168" t="str">
        <f t="shared" si="26"/>
        <v/>
      </c>
      <c r="BN104" s="20"/>
      <c r="BO104" s="307">
        <f>IF(AND('Submission Template'!BW98&lt;&gt;"",'Submission Template'!BX98&lt;&gt;"",'Submission Template'!V$26&lt;&gt;"",'Submission Template'!Y98&lt;&gt;"",'Submission Template'!AD98&lt;&gt;"",$BK$31="yes"),1,0)</f>
        <v>0</v>
      </c>
      <c r="BP104" s="193">
        <f>IF(AND('Submission Template'!BU98&lt;&gt;"",'Submission Template'!K$26&lt;&gt;"",'Submission Template'!O98&lt;&gt;""),1,0)</f>
        <v>0</v>
      </c>
      <c r="BQ104" s="193">
        <f>IF(AND('Submission Template'!BV98&lt;&gt;"",'Submission Template'!P$26&lt;&gt;"",'Submission Template'!T98&lt;&gt;""),1,0)</f>
        <v>0</v>
      </c>
      <c r="BR104" s="193">
        <f>IF(AND('Submission Template'!BW98&lt;&gt;"",'Submission Template'!U$26&lt;&gt;"",'Submission Template'!Y98&lt;&gt;""),1,0)</f>
        <v>0</v>
      </c>
      <c r="BS104" s="194">
        <f>IF(AND('Submission Template'!BX98&lt;&gt;"",'Submission Template'!Z$26&lt;&gt;"",'Submission Template'!AD98&lt;&gt;""),1,0)</f>
        <v>0</v>
      </c>
      <c r="BT104" s="22"/>
      <c r="BU104" s="199" t="str">
        <f t="shared" si="37"/>
        <v/>
      </c>
      <c r="BV104" s="192" t="str">
        <f t="shared" si="38"/>
        <v/>
      </c>
      <c r="BW104" s="192" t="str">
        <f t="shared" si="17"/>
        <v/>
      </c>
      <c r="BX104" s="193" t="str">
        <f t="shared" si="18"/>
        <v/>
      </c>
      <c r="BY104" s="194" t="str">
        <f t="shared" si="19"/>
        <v/>
      </c>
      <c r="BZ104" s="22"/>
      <c r="CA104" s="192" t="str">
        <f>IF(AND($BK$31="Yes",'Submission Template'!$C98&lt;&gt;""),IF(AND('Submission Template'!BW98&lt;&gt;"",'Submission Template'!BX98&lt;&gt;""),IF(AND('Submission Template'!Y98="yes",'Submission Template'!AD98="yes"),CA103+1,CA103),CA103),"")</f>
        <v/>
      </c>
      <c r="CB104" s="193" t="str">
        <f>IF('Submission Template'!$C98&lt;&gt;"",IF('Submission Template'!BU98&lt;&gt;"",IF('Submission Template'!O98="yes",CB103+1,CB103),CB103),"")</f>
        <v/>
      </c>
      <c r="CC104" s="193" t="str">
        <f>IF('Submission Template'!$C98&lt;&gt;"",IF('Submission Template'!BV98&lt;&gt;"",IF('Submission Template'!T98="yes",CC103+1,CC103),CC103),"")</f>
        <v/>
      </c>
      <c r="CD104" s="193" t="str">
        <f>IF('Submission Template'!$C98&lt;&gt;"",IF('Submission Template'!BW98&lt;&gt;"",IF('Submission Template'!Y98="yes",CD103+1,CD103),CD103),"")</f>
        <v/>
      </c>
      <c r="CE104" s="194" t="str">
        <f>IF('Submission Template'!$C98&lt;&gt;"",IF('Submission Template'!BX98&lt;&gt;"",IF('Submission Template'!AD98="yes",CE103+1,CE103),CE103),"")</f>
        <v/>
      </c>
      <c r="CF104" s="22"/>
      <c r="CG104" s="192" t="str">
        <f>IF(AND($BK$31="Yes",'Submission Template'!BW98&lt;&gt;"",'Submission Template'!BX98&lt;&gt;""),IF(AND('Submission Template'!Y98="yes",'Submission Template'!AD98="yes"),1,0),"")</f>
        <v/>
      </c>
      <c r="CH104" s="193" t="str">
        <f>IF('Submission Template'!BU98&lt;&gt;"",IF('Submission Template'!O98="yes",1,0),"")</f>
        <v/>
      </c>
      <c r="CI104" s="193" t="str">
        <f>IF('Submission Template'!BV98&lt;&gt;"",IF('Submission Template'!T98="yes",1,0),"")</f>
        <v/>
      </c>
      <c r="CJ104" s="193" t="str">
        <f>IF('Submission Template'!BW98&lt;&gt;"",IF('Submission Template'!Y98="yes",1,0),"")</f>
        <v/>
      </c>
      <c r="CK104" s="194" t="str">
        <f>IF('Submission Template'!BX98&lt;&gt;"",IF('Submission Template'!AD98="yes",1,0),"")</f>
        <v/>
      </c>
      <c r="CL104" s="22"/>
      <c r="CM104" s="192" t="str">
        <f>IF(AND($BK$31="Yes",'Submission Template'!Y98="yes",'Submission Template'!AD98="yes",'Submission Template'!BW98&lt;&gt;"",'Submission Template'!BX98&lt;&gt;""),'Submission Template'!BW98+'Submission Template'!BX98,"")</f>
        <v/>
      </c>
      <c r="CN104" s="193" t="str">
        <f>IF(AND('Submission Template'!O98="yes",'Submission Template'!BU98&lt;&gt;""),'Submission Template'!BU98,"")</f>
        <v/>
      </c>
      <c r="CO104" s="193" t="str">
        <f>IF(AND('Submission Template'!T98="yes",'Submission Template'!BV98&lt;&gt;""),'Submission Template'!BV98,"")</f>
        <v/>
      </c>
      <c r="CP104" s="193" t="str">
        <f>IF(AND('Submission Template'!Y98="yes",'Submission Template'!BW98&lt;&gt;""),'Submission Template'!BW98,"")</f>
        <v/>
      </c>
      <c r="CQ104" s="194" t="str">
        <f>IF(AND('Submission Template'!AD98="yes",'Submission Template'!BX98&lt;&gt;""),'Submission Template'!BX98,"")</f>
        <v/>
      </c>
      <c r="CR104" s="22"/>
      <c r="CS104" s="22"/>
      <c r="CT104" s="22"/>
      <c r="CU104" s="24"/>
      <c r="CV104" s="22"/>
      <c r="CW104" s="35" t="str">
        <f>IF('Submission Template'!$BA$36=1,IF(AND('Submission Template'!Y98="yes",'Submission Template'!AD98="yes",$BI104&gt;1,'Submission Template'!BW98&lt;&gt;"",'Submission Template'!BX98&lt;&gt;""),IF($D104&lt;&gt;'Submission Template'!V$29,ROUND((($BU104*$E104)/($D104-'Submission Template'!V$29))^2+1,1),31),""),"")</f>
        <v/>
      </c>
      <c r="CX104" s="35" t="str">
        <f>IF('Submission Template'!$BB$36=1,IF(AND('Submission Template'!O98="yes",$BJ104&gt;1,'Submission Template'!BU98&lt;&gt;""),IF($N104&lt;&gt;'Submission Template'!K$26,ROUND((($BV104*$O104)/($N104-'Submission Template'!K$26))^2+1,1),31),""),"")</f>
        <v/>
      </c>
      <c r="CY104" s="35" t="str">
        <f>IF('Submission Template'!$BC$34=1,IF(AND('Submission Template'!T98="yes",$BK104&gt;1,'Submission Template'!BV98&lt;&gt;""),IF($X104&lt;&gt;'Submission Template'!P$26,ROUND((($BW104*$Y104)/($X104-'Submission Template'!P$26))^2+1,1),31),""),"")</f>
        <v/>
      </c>
      <c r="CZ104" s="35" t="str">
        <f>IF('Submission Template'!$BA$34=1,IF(AND('Submission Template'!Y98="yes",$BL104&gt;1,'Submission Template'!BW98&lt;&gt;""),IF($AH104&lt;&gt;'Submission Template'!U$26,ROUND((($BX104*$AI104)/($AH104-'Submission Template'!U$26))^2+1,1),31),""),"")</f>
        <v/>
      </c>
      <c r="DA104" s="35" t="str">
        <f>IF('Submission Template'!$BB$34=1,IF(AND('Submission Template'!AD98="yes",$BM104&gt;1,'Submission Template'!BX98&lt;&gt;""),IF($AR104&lt;&gt;'Submission Template'!Z$26,ROUND((($BY104*$AS104)/($AR104-'Submission Template'!Z$26))^2+1,1),31),""),"")</f>
        <v/>
      </c>
      <c r="DB104" s="48">
        <f t="shared" si="20"/>
        <v>5</v>
      </c>
      <c r="DC104" s="5"/>
      <c r="DD104" s="5"/>
      <c r="DE104" s="5"/>
      <c r="DF104" s="175">
        <f>IF(AND('Submission Template'!C98="final",'Submission Template'!AG98="yes"),1,0)</f>
        <v>0</v>
      </c>
      <c r="DG104" s="175" t="str">
        <f>IF(AND('Submission Template'!$C98="final",'Submission Template'!$Y98="yes",'Submission Template'!$AD98="yes",'Submission Template'!$AG98&lt;&gt;"yes"),$D104,$DG103)</f>
        <v/>
      </c>
      <c r="DH104" s="175" t="str">
        <f>IF(AND('Submission Template'!$C98="final",'Submission Template'!$Y98="yes",'Submission Template'!$AD98="yes",'Submission Template'!$AG98&lt;&gt;"yes"),$C104,$DH103)</f>
        <v/>
      </c>
      <c r="DI104" s="175" t="str">
        <f>IF(AND('Submission Template'!$C98="final",'Submission Template'!$O98="yes",'Submission Template'!$AG98&lt;&gt;"yes"),$N104,$DI103)</f>
        <v/>
      </c>
      <c r="DJ104" s="175" t="str">
        <f>IF(AND('Submission Template'!$C98="final",'Submission Template'!$O98="yes",'Submission Template'!$AG98&lt;&gt;"yes"),$M104,$DJ103)</f>
        <v/>
      </c>
      <c r="DK104" s="167" t="str">
        <f>IF(AND('Submission Template'!$C98="final",'Submission Template'!$T98="yes",'Submission Template'!$AG98&lt;&gt;"yes"),$X104,$DK103)</f>
        <v/>
      </c>
      <c r="DL104" s="168" t="str">
        <f>IF(AND('Submission Template'!$C98="final",'Submission Template'!$T98="yes",'Submission Template'!$AG98&lt;&gt;"yes"),$W104,$DL103)</f>
        <v/>
      </c>
      <c r="DM104" s="167" t="str">
        <f>IF(AND('Submission Template'!$C98="final",'Submission Template'!$Y98="yes",'Submission Template'!$AG98&lt;&gt;"yes"),$AH104,$DM103)</f>
        <v/>
      </c>
      <c r="DN104" s="211" t="str">
        <f>IF(AND('Submission Template'!$C98="final",'Submission Template'!$Y98="yes",'Submission Template'!$AG98&lt;&gt;"yes"),$AG104,$DN103)</f>
        <v/>
      </c>
      <c r="DO104" s="220" t="str">
        <f>IF(AND('Submission Template'!$C98="final",'Submission Template'!$AD98="yes",'Submission Template'!$AG98&lt;&gt;"yes"),$AR104,$DO103)</f>
        <v/>
      </c>
      <c r="DP104" s="221" t="str">
        <f>IF(AND('Submission Template'!$C98="final",'Submission Template'!$AD98="yes",'Submission Template'!$AG98&lt;&gt;"yes"),$AQ104,$DP103)</f>
        <v/>
      </c>
      <c r="DQ104" s="5"/>
      <c r="DR104" s="5"/>
      <c r="DT104" s="5"/>
      <c r="DU104" s="5"/>
      <c r="DV104" s="5"/>
      <c r="DW104" s="5"/>
      <c r="DX104" s="5"/>
      <c r="DY104" s="5"/>
      <c r="DZ104" s="5"/>
      <c r="EA104" s="5"/>
    </row>
    <row r="105" spans="1:131" ht="15" x14ac:dyDescent="0.25">
      <c r="A105" s="9"/>
      <c r="B105" s="251" t="str">
        <f>IF('Submission Template'!$BA$36=1,$CA105,"")</f>
        <v/>
      </c>
      <c r="C105" s="252" t="str">
        <f t="shared" si="41"/>
        <v/>
      </c>
      <c r="D105" s="253" t="str">
        <f>IF('Submission Template'!$BA$36=1,IF(AND('Submission Template'!Y99="yes",'Submission Template'!AD99="yes",'Submission Template'!BW99&lt;&gt;"",'Submission Template'!BX99&lt;&gt;""),IF(AND('Submission Template'!$P$15="yes",$B105&gt;1),ROUND(AVERAGE(CM$41:CM105),2),ROUND(AVERAGE(CM$40:CM105),2)),""),"")</f>
        <v/>
      </c>
      <c r="E105" s="264" t="str">
        <f>IF('Submission Template'!$BA$36=1,IF($BI105&gt;1,IF(AND('Submission Template'!Y99&lt;&gt;"no",'Submission Template'!AD99&lt;&gt;"no",'Submission Template'!BW99&lt;&gt;"",'Submission Template'!BX99&lt;&gt;""), IF(AND('Submission Template'!$P$15="yes",$B105&gt;1), STDEV(CM$41:CM105),STDEV(CM$40:CM105)),""),""),"")</f>
        <v/>
      </c>
      <c r="F105" s="253" t="str">
        <f>IF('Submission Template'!$BA$36=1,IF(AND('Submission Template'!BW99&lt;&gt;"",'Submission Template'!BX99&lt;&gt;""),G104,""),"")</f>
        <v/>
      </c>
      <c r="G105" s="253" t="str">
        <f>IF(AND('Submission Template'!$BA$36=1,'Submission Template'!$C99&lt;&gt;""),IF(OR($BI105=1,$BI105=0),0,IF('Submission Template'!$C99="initial",$G104,IF(AND('Submission Template'!Y99="yes",'Submission Template'!AD99="yes"),MAX(($F105+CM105-('Submission Template'!$V$26+0.25*$E105)),0),$G104))),"")</f>
        <v/>
      </c>
      <c r="H105" s="253" t="str">
        <f t="shared" si="27"/>
        <v/>
      </c>
      <c r="I105" s="255" t="str">
        <f t="shared" si="28"/>
        <v/>
      </c>
      <c r="J105" s="255" t="str">
        <f t="shared" si="29"/>
        <v/>
      </c>
      <c r="K105" s="256" t="str">
        <f>IF(G105&lt;&gt;"",IF($CG105=1,IF(AND(J105&lt;&gt;1,I105=1,D105&lt;='Submission Template'!$V$26),1,0),K104),"")</f>
        <v/>
      </c>
      <c r="L105" s="251" t="str">
        <f>IF('Submission Template'!$BB$36=1,$CB105,"")</f>
        <v/>
      </c>
      <c r="M105" s="252" t="str">
        <f t="shared" si="42"/>
        <v/>
      </c>
      <c r="N105" s="253" t="str">
        <f>IF('Submission Template'!$BB$36=1,IF(AND('Submission Template'!O99="yes",'Submission Template'!BU99&lt;&gt;""),IF(AND('Submission Template'!$P$15="yes",$L105&gt;1),ROUND(AVERAGE(CN$41:CN105),2),ROUND(AVERAGE(CN$40:CN105),2)),""),"")</f>
        <v/>
      </c>
      <c r="O105" s="253" t="str">
        <f>IF('Submission Template'!$BB$36=1,IF($BJ105&gt;1,IF(AND('Submission Template'!O99&lt;&gt;"no",'Submission Template'!BU99&lt;&gt;""),IF(AND('Submission Template'!$P$15="yes",$L105&gt;1),STDEV(CN$41:CN105),STDEV(CN$40:CN105)),""),""),"")</f>
        <v/>
      </c>
      <c r="P105" s="253" t="str">
        <f>IF('Submission Template'!$BB$36=1,IF('Submission Template'!BU99&lt;&gt;"",Q104,""),"")</f>
        <v/>
      </c>
      <c r="Q105" s="253" t="str">
        <f>IF(AND('Submission Template'!$BB$36=1,'Submission Template'!$C99&lt;&gt;""),IF(OR($BJ105=1,$BJ105=0),0,IF('Submission Template'!$C99="initial",$Q104,IF('Submission Template'!O99="yes",MAX(($P105+'Submission Template'!BU99-('Submission Template'!K$26+0.25*$O105)),0),$Q104))),"")</f>
        <v/>
      </c>
      <c r="R105" s="253" t="str">
        <f t="shared" si="30"/>
        <v/>
      </c>
      <c r="S105" s="255" t="str">
        <f t="shared" si="31"/>
        <v/>
      </c>
      <c r="T105" s="255" t="str">
        <f t="shared" si="32"/>
        <v/>
      </c>
      <c r="U105" s="256" t="str">
        <f>IF(Q105&lt;&gt;"",IF($CH105=1,IF(AND(T105&lt;&gt;1,S105=1,N105&lt;='Submission Template'!K$26),1,0),U104),"")</f>
        <v/>
      </c>
      <c r="V105" s="257" t="str">
        <f>IF('Submission Template'!$BC$34=1,$CC105,"")</f>
        <v/>
      </c>
      <c r="W105" s="258" t="str">
        <f t="shared" si="43"/>
        <v/>
      </c>
      <c r="X105" s="259" t="str">
        <f>IF('Submission Template'!$BC$34=1,IF(AND('Submission Template'!T99="yes",'Submission Template'!BV99&lt;&gt;""),IF(AND('Submission Template'!$P$15="yes",$V105&gt;1),ROUND(AVERAGE(CO$41:CO105),2),ROUND(AVERAGE(CO$40:CO105),2)),""),"")</f>
        <v/>
      </c>
      <c r="Y105" s="259" t="str">
        <f>IF('Submission Template'!$BC$34=1,IF($BK105&gt;1,IF(AND('Submission Template'!T99&lt;&gt;"no",'Submission Template'!BV99&lt;&gt;""), IF(AND('Submission Template'!$P$15="yes",$V105&gt;1), STDEV(CO$41:CO105),STDEV(CO$40:CO105)),""),""),"")</f>
        <v/>
      </c>
      <c r="Z105" s="259" t="str">
        <f>IF('Submission Template'!$BC$34=1,IF('Submission Template'!BV99&lt;&gt;"",AA104,""),"")</f>
        <v/>
      </c>
      <c r="AA105" s="259" t="str">
        <f>IF(AND('Submission Template'!$BC$34=1,'Submission Template'!$C99&lt;&gt;""),IF(OR($BK105=1,$BK105=0),0,IF('Submission Template'!$C99="initial",$AA104,IF('Submission Template'!T99="yes",MAX(($Z105+'Submission Template'!BV99-('Submission Template'!P$26+0.25*$Y105)),0),$AA104))),"")</f>
        <v/>
      </c>
      <c r="AB105" s="259" t="str">
        <f t="shared" ref="AB105:AB129" si="46">IF(AA105&lt;&gt;"",IF(Y105&lt;&gt;"",5*Y105,AB104),"")</f>
        <v/>
      </c>
      <c r="AC105" s="255" t="str">
        <f t="shared" ref="AC105:AC129" si="47">IF(AA105&lt;&gt;"",IF(OR(V105&gt;=$W105,AC104=1),1,0),"")</f>
        <v/>
      </c>
      <c r="AD105" s="255" t="str">
        <f t="shared" ref="AD105:AD129" si="48">IF(AA105&lt;&gt;"",IF(AND(AND(AA104&gt;AB104,AA105&gt;AB105),V104&lt;&gt;V105),1,IF(AD104=1,1,0)),"")</f>
        <v/>
      </c>
      <c r="AE105" s="256" t="str">
        <f>IF(AA105&lt;&gt;"",IF($CI105=1,IF(AND(AD105&lt;&gt;1,AC105=1,X105&lt;='Submission Template'!P$26),1,0),AE104),"")</f>
        <v/>
      </c>
      <c r="AF105" s="257" t="str">
        <f>IF('Submission Template'!$BA$34=1,$CD105,"")</f>
        <v/>
      </c>
      <c r="AG105" s="258" t="str">
        <f t="shared" si="44"/>
        <v/>
      </c>
      <c r="AH105" s="260" t="str">
        <f>IF('Submission Template'!$BA$34=1,IF(AND('Submission Template'!Y99="yes",'Submission Template'!BW99&lt;&gt;""),IF(AND('Submission Template'!$P$15="yes",AF105&gt;1),ROUND(AVERAGE(CP$41:CP105),2),ROUND(AVERAGE(CP$40:CP105),2)),""),"")</f>
        <v/>
      </c>
      <c r="AI105" s="260" t="str">
        <f>IF('Submission Template'!$BA$34=1,IF($BL105&gt;1,IF(AND('Submission Template'!Y99&lt;&gt;"no",'Submission Template'!BW99&lt;&gt;""), IF(AND('Submission Template'!$P$15="yes",$AF105&gt;1), STDEV(CP$41:CP105),STDEV(CP$40:CP105)),""),""),"")</f>
        <v/>
      </c>
      <c r="AJ105" s="260" t="str">
        <f>IF('Submission Template'!$BA$34=1,IF('Submission Template'!BW99&lt;&gt;"",AK104,""),"")</f>
        <v/>
      </c>
      <c r="AK105" s="260" t="str">
        <f>IF(AND('Submission Template'!$BA$34=1,'Submission Template'!$C99&lt;&gt;""),IF(OR($BL105=1,$BL105=0),0,IF('Submission Template'!$C99="initial",$AK104,IF('Submission Template'!Y99="yes",MAX(($AJ105+'Submission Template'!BW99-('Submission Template'!U$26+0.25*$AI105)),0),$AK104))),"")</f>
        <v/>
      </c>
      <c r="AL105" s="260" t="str">
        <f t="shared" ref="AL105:AL129" si="49">IF(AK105&lt;&gt;"",IF(AI105&lt;&gt;"",5*AI105,AL104),"")</f>
        <v/>
      </c>
      <c r="AM105" s="255" t="str">
        <f t="shared" ref="AM105:AM129" si="50">IF(AK105&lt;&gt;"",IF(OR(AF105&gt;=$AG105,AM104=1),1,0),"")</f>
        <v/>
      </c>
      <c r="AN105" s="255" t="str">
        <f t="shared" ref="AN105:AN129" si="51">IF(AK105&lt;&gt;"",IF(AND(AND(AK104&gt;AL104,AK105&gt;AL105),AF104&lt;&gt;AF105),1,IF(AN104=1,1,0)),"")</f>
        <v/>
      </c>
      <c r="AO105" s="256" t="str">
        <f>IF(AK105&lt;&gt;"",IF($CJ105=1,IF(AND(AN105&lt;&gt;1,AM105=1,AH105&lt;='Submission Template'!U$26),1,0),AO104),"")</f>
        <v/>
      </c>
      <c r="AP105" s="257" t="str">
        <f>IF('Submission Template'!$BB$34=1,$CE105,"")</f>
        <v/>
      </c>
      <c r="AQ105" s="258" t="str">
        <f t="shared" si="45"/>
        <v/>
      </c>
      <c r="AR105" s="261" t="str">
        <f>IF('Submission Template'!$BB$34=1,IF(AND('Submission Template'!AD99="yes",'Submission Template'!BX99&lt;&gt;""),ROUND(AVERAGE(CQ$40:CQ105),2),""),"")</f>
        <v/>
      </c>
      <c r="AS105" s="261" t="str">
        <f>IF('Submission Template'!$BB$34=1,IF($BM105&gt;1,IF(AND('Submission Template'!AD99&lt;&gt;"no",'Submission Template'!BX99&lt;&gt;""), IF(AND('Submission Template'!$P$15="yes",$AP105&gt;1), STDEV(CQ$41:CQ105),STDEV(CQ$40:CQ105)),""),""),"")</f>
        <v/>
      </c>
      <c r="AT105" s="261" t="str">
        <f>IF('Submission Template'!$BB$34=1,IF('Submission Template'!BX99&lt;&gt;"",AU104,""),"")</f>
        <v/>
      </c>
      <c r="AU105" s="261" t="str">
        <f>IF(AND('Submission Template'!$BB$34=1,'Submission Template'!$C99&lt;&gt;""),IF(OR($BM105=1,$BM105=0),0,IF('Submission Template'!$C99="initial",$AU104,IF('Submission Template'!AD99="yes",MAX(($AT105+'Submission Template'!BX99-('Submission Template'!Z$26+0.25*$AS105)),0),$AU104))),"")</f>
        <v/>
      </c>
      <c r="AV105" s="261" t="str">
        <f t="shared" ref="AV105:AV129" si="52">IF(AU105&lt;&gt;"",IF(AS105&lt;&gt;"",5*AS105,AV104),"")</f>
        <v/>
      </c>
      <c r="AW105" s="255" t="str">
        <f t="shared" ref="AW105:AW129" si="53">IF(AU105&lt;&gt;"",IF(OR(AP105&gt;=$AQ105,AW104=1),1,0),"")</f>
        <v/>
      </c>
      <c r="AX105" s="255" t="str">
        <f t="shared" ref="AX105:AX129" si="54">IF(AU105&lt;&gt;"",IF(AND(AND(AU104&gt;AV104,AU105&gt;AV105),AP104&lt;&gt;AP105),1,IF(AX104=1,1,0)),"")</f>
        <v/>
      </c>
      <c r="AY105" s="256" t="str">
        <f>IF(AU105&lt;&gt;"",IF($CK105=1,IF(AND(AX105&lt;&gt;1,AW105=1,AR105&lt;='Submission Template'!Z$26),1,0),AY104),"")</f>
        <v/>
      </c>
      <c r="AZ105" s="246"/>
      <c r="BA105" s="262" t="str">
        <f>IF(AND(OR('Submission Template'!BK99="yes",'Submission Template'!O99="yes"),'Submission Template'!AG99="yes"),"Test cannot be invalid AND included in CumSum",IF(OR(AND($Q105&gt;$R105,$N105&lt;&gt;""),AND($G105&gt;H105,$D105&lt;&gt;"")),"Warning:  CumSum statistic exceeds the Action Limit.",""))</f>
        <v/>
      </c>
      <c r="BB105" s="244"/>
      <c r="BC105" s="244"/>
      <c r="BD105" s="244"/>
      <c r="BE105" s="245"/>
      <c r="BF105" s="141"/>
      <c r="BG105" s="5"/>
      <c r="BH105" s="5"/>
      <c r="BI105" s="167" t="str">
        <f t="shared" si="39"/>
        <v/>
      </c>
      <c r="BJ105" s="211" t="str">
        <f t="shared" si="40"/>
        <v/>
      </c>
      <c r="BK105" s="167" t="str">
        <f t="shared" si="24"/>
        <v/>
      </c>
      <c r="BL105" s="211" t="str">
        <f t="shared" si="25"/>
        <v/>
      </c>
      <c r="BM105" s="168" t="str">
        <f t="shared" si="26"/>
        <v/>
      </c>
      <c r="BN105" s="20"/>
      <c r="BO105" s="307">
        <f>IF(AND('Submission Template'!BW99&lt;&gt;"",'Submission Template'!BX99&lt;&gt;"",'Submission Template'!V$26&lt;&gt;"",'Submission Template'!Y99&lt;&gt;"",'Submission Template'!AD99&lt;&gt;"",$BK$31="yes"),1,0)</f>
        <v>0</v>
      </c>
      <c r="BP105" s="193">
        <f>IF(AND('Submission Template'!BU99&lt;&gt;"",'Submission Template'!K$26&lt;&gt;"",'Submission Template'!O99&lt;&gt;""),1,0)</f>
        <v>0</v>
      </c>
      <c r="BQ105" s="193">
        <f>IF(AND('Submission Template'!BV99&lt;&gt;"",'Submission Template'!P$26&lt;&gt;"",'Submission Template'!T99&lt;&gt;""),1,0)</f>
        <v>0</v>
      </c>
      <c r="BR105" s="193">
        <f>IF(AND('Submission Template'!BW99&lt;&gt;"",'Submission Template'!U$26&lt;&gt;"",'Submission Template'!Y99&lt;&gt;""),1,0)</f>
        <v>0</v>
      </c>
      <c r="BS105" s="194">
        <f>IF(AND('Submission Template'!BX99&lt;&gt;"",'Submission Template'!Z$26&lt;&gt;"",'Submission Template'!AD99&lt;&gt;""),1,0)</f>
        <v>0</v>
      </c>
      <c r="BT105" s="22"/>
      <c r="BU105" s="199" t="str">
        <f t="shared" ref="BU105:BU129" si="55">IF(AND(BI105&lt;&gt;0,BI105&lt;&gt;""),VLOOKUP(BI105,$CT$41:$CU$88,2),"")</f>
        <v/>
      </c>
      <c r="BV105" s="192" t="str">
        <f t="shared" ref="BV105:BV129" si="56">IF(AND(BJ105&lt;&gt;0,BJ105&lt;&gt;""),VLOOKUP(BJ105,$CT$41:$CU$88,2),"")</f>
        <v/>
      </c>
      <c r="BW105" s="192" t="str">
        <f t="shared" ref="BW105:BW129" si="57">IF(AND(BK105&lt;&gt;0,BK105&lt;&gt;""),VLOOKUP(BK105,$CT$41:$CU$88,2),"")</f>
        <v/>
      </c>
      <c r="BX105" s="193" t="str">
        <f t="shared" ref="BX105:BX129" si="58">IF(AND(BL105&lt;&gt;0,BL105&lt;&gt;""),VLOOKUP(BL105,$CT$41:$CU$88,2),"")</f>
        <v/>
      </c>
      <c r="BY105" s="194" t="str">
        <f t="shared" ref="BY105:BY129" si="59">IF(AND(BM105&lt;&gt;0,BM105&lt;&gt;""),VLOOKUP(BM105,$CT$41:$CU$88,2),"")</f>
        <v/>
      </c>
      <c r="BZ105" s="22"/>
      <c r="CA105" s="192" t="str">
        <f>IF(AND($BK$31="Yes",'Submission Template'!$C99&lt;&gt;""),IF(AND('Submission Template'!BW99&lt;&gt;"",'Submission Template'!BX99&lt;&gt;""),IF(AND('Submission Template'!Y99="yes",'Submission Template'!AD99="yes"),CA104+1,CA104),CA104),"")</f>
        <v/>
      </c>
      <c r="CB105" s="193" t="str">
        <f>IF('Submission Template'!$C99&lt;&gt;"",IF('Submission Template'!BU99&lt;&gt;"",IF('Submission Template'!O99="yes",CB104+1,CB104),CB104),"")</f>
        <v/>
      </c>
      <c r="CC105" s="193" t="str">
        <f>IF('Submission Template'!$C99&lt;&gt;"",IF('Submission Template'!BV99&lt;&gt;"",IF('Submission Template'!T99="yes",CC104+1,CC104),CC104),"")</f>
        <v/>
      </c>
      <c r="CD105" s="193" t="str">
        <f>IF('Submission Template'!$C99&lt;&gt;"",IF('Submission Template'!BW99&lt;&gt;"",IF('Submission Template'!Y99="yes",CD104+1,CD104),CD104),"")</f>
        <v/>
      </c>
      <c r="CE105" s="194" t="str">
        <f>IF('Submission Template'!$C99&lt;&gt;"",IF('Submission Template'!BX99&lt;&gt;"",IF('Submission Template'!AD99="yes",CE104+1,CE104),CE104),"")</f>
        <v/>
      </c>
      <c r="CF105" s="22"/>
      <c r="CG105" s="192" t="str">
        <f>IF(AND($BK$31="Yes",'Submission Template'!BW99&lt;&gt;"",'Submission Template'!BX99&lt;&gt;""),IF(AND('Submission Template'!Y99="yes",'Submission Template'!AD99="yes"),1,0),"")</f>
        <v/>
      </c>
      <c r="CH105" s="193" t="str">
        <f>IF('Submission Template'!BU99&lt;&gt;"",IF('Submission Template'!O99="yes",1,0),"")</f>
        <v/>
      </c>
      <c r="CI105" s="193" t="str">
        <f>IF('Submission Template'!BV99&lt;&gt;"",IF('Submission Template'!T99="yes",1,0),"")</f>
        <v/>
      </c>
      <c r="CJ105" s="193" t="str">
        <f>IF('Submission Template'!BW99&lt;&gt;"",IF('Submission Template'!Y99="yes",1,0),"")</f>
        <v/>
      </c>
      <c r="CK105" s="194" t="str">
        <f>IF('Submission Template'!BX99&lt;&gt;"",IF('Submission Template'!AD99="yes",1,0),"")</f>
        <v/>
      </c>
      <c r="CL105" s="22"/>
      <c r="CM105" s="192" t="str">
        <f>IF(AND($BK$31="Yes",'Submission Template'!Y99="yes",'Submission Template'!AD99="yes",'Submission Template'!BW99&lt;&gt;"",'Submission Template'!BX99&lt;&gt;""),'Submission Template'!BW99+'Submission Template'!BX99,"")</f>
        <v/>
      </c>
      <c r="CN105" s="193" t="str">
        <f>IF(AND('Submission Template'!O99="yes",'Submission Template'!BU99&lt;&gt;""),'Submission Template'!BU99,"")</f>
        <v/>
      </c>
      <c r="CO105" s="193" t="str">
        <f>IF(AND('Submission Template'!T99="yes",'Submission Template'!BV99&lt;&gt;""),'Submission Template'!BV99,"")</f>
        <v/>
      </c>
      <c r="CP105" s="193" t="str">
        <f>IF(AND('Submission Template'!Y99="yes",'Submission Template'!BW99&lt;&gt;""),'Submission Template'!BW99,"")</f>
        <v/>
      </c>
      <c r="CQ105" s="194" t="str">
        <f>IF(AND('Submission Template'!AD99="yes",'Submission Template'!BX99&lt;&gt;""),'Submission Template'!BX99,"")</f>
        <v/>
      </c>
      <c r="CR105" s="22"/>
      <c r="CS105" s="22"/>
      <c r="CT105" s="22"/>
      <c r="CU105" s="24"/>
      <c r="CV105" s="22"/>
      <c r="CW105" s="35" t="str">
        <f>IF('Submission Template'!$BA$36=1,IF(AND('Submission Template'!Y99="yes",'Submission Template'!AD99="yes",$BI105&gt;1,'Submission Template'!BW99&lt;&gt;"",'Submission Template'!BX99&lt;&gt;""),IF($D105&lt;&gt;'Submission Template'!V$29,ROUND((($BU105*$E105)/($D105-'Submission Template'!V$29))^2+1,1),31),""),"")</f>
        <v/>
      </c>
      <c r="CX105" s="35" t="str">
        <f>IF('Submission Template'!$BB$36=1,IF(AND('Submission Template'!O99="yes",$BJ105&gt;1,'Submission Template'!BU99&lt;&gt;""),IF($N105&lt;&gt;'Submission Template'!K$26,ROUND((($BV105*$O105)/($N105-'Submission Template'!K$26))^2+1,1),31),""),"")</f>
        <v/>
      </c>
      <c r="CY105" s="35" t="str">
        <f>IF('Submission Template'!$BC$34=1,IF(AND('Submission Template'!T99="yes",$BK105&gt;1,'Submission Template'!BV99&lt;&gt;""),IF($X105&lt;&gt;'Submission Template'!P$26,ROUND((($BW105*$Y105)/($X105-'Submission Template'!P$26))^2+1,1),31),""),"")</f>
        <v/>
      </c>
      <c r="CZ105" s="35" t="str">
        <f>IF('Submission Template'!$BA$34=1,IF(AND('Submission Template'!Y99="yes",$BL105&gt;1,'Submission Template'!BW99&lt;&gt;""),IF($AH105&lt;&gt;'Submission Template'!U$26,ROUND((($BX105*$AI105)/($AH105-'Submission Template'!U$26))^2+1,1),31),""),"")</f>
        <v/>
      </c>
      <c r="DA105" s="35" t="str">
        <f>IF('Submission Template'!$BB$34=1,IF(AND('Submission Template'!AD99="yes",$BM105&gt;1,'Submission Template'!BX99&lt;&gt;""),IF($AR105&lt;&gt;'Submission Template'!Z$26,ROUND((($BY105*$AS105)/($AR105-'Submission Template'!Z$26))^2+1,1),31),""),"")</f>
        <v/>
      </c>
      <c r="DB105" s="48">
        <f t="shared" ref="DB105:DB129" si="60">$BM$23</f>
        <v>5</v>
      </c>
      <c r="DC105" s="5"/>
      <c r="DD105" s="5"/>
      <c r="DE105" s="5"/>
      <c r="DF105" s="175">
        <f>IF(AND('Submission Template'!C99="final",'Submission Template'!AG99="yes"),1,0)</f>
        <v>0</v>
      </c>
      <c r="DG105" s="175" t="str">
        <f>IF(AND('Submission Template'!$C99="final",'Submission Template'!$Y99="yes",'Submission Template'!$AD99="yes",'Submission Template'!$AG99&lt;&gt;"yes"),$D105,$DG104)</f>
        <v/>
      </c>
      <c r="DH105" s="175" t="str">
        <f>IF(AND('Submission Template'!$C99="final",'Submission Template'!$Y99="yes",'Submission Template'!$AD99="yes",'Submission Template'!$AG99&lt;&gt;"yes"),$C105,$DH104)</f>
        <v/>
      </c>
      <c r="DI105" s="175" t="str">
        <f>IF(AND('Submission Template'!$C99="final",'Submission Template'!$O99="yes",'Submission Template'!$AG99&lt;&gt;"yes"),$N105,$DI104)</f>
        <v/>
      </c>
      <c r="DJ105" s="175" t="str">
        <f>IF(AND('Submission Template'!$C99="final",'Submission Template'!$O99="yes",'Submission Template'!$AG99&lt;&gt;"yes"),$M105,$DJ104)</f>
        <v/>
      </c>
      <c r="DK105" s="167" t="str">
        <f>IF(AND('Submission Template'!$C99="final",'Submission Template'!$T99="yes",'Submission Template'!$AG99&lt;&gt;"yes"),$X105,$DK104)</f>
        <v/>
      </c>
      <c r="DL105" s="168" t="str">
        <f>IF(AND('Submission Template'!$C99="final",'Submission Template'!$T99="yes",'Submission Template'!$AG99&lt;&gt;"yes"),$W105,$DL104)</f>
        <v/>
      </c>
      <c r="DM105" s="167" t="str">
        <f>IF(AND('Submission Template'!$C99="final",'Submission Template'!$Y99="yes",'Submission Template'!$AG99&lt;&gt;"yes"),$AH105,$DM104)</f>
        <v/>
      </c>
      <c r="DN105" s="211" t="str">
        <f>IF(AND('Submission Template'!$C99="final",'Submission Template'!$Y99="yes",'Submission Template'!$AG99&lt;&gt;"yes"),$AG105,$DN104)</f>
        <v/>
      </c>
      <c r="DO105" s="220" t="str">
        <f>IF(AND('Submission Template'!$C99="final",'Submission Template'!$AD99="yes",'Submission Template'!$AG99&lt;&gt;"yes"),$AR105,$DO104)</f>
        <v/>
      </c>
      <c r="DP105" s="221" t="str">
        <f>IF(AND('Submission Template'!$C99="final",'Submission Template'!$AD99="yes",'Submission Template'!$AG99&lt;&gt;"yes"),$AQ105,$DP104)</f>
        <v/>
      </c>
      <c r="DQ105" s="5"/>
      <c r="DR105" s="5"/>
      <c r="DT105" s="5"/>
      <c r="DU105" s="5"/>
      <c r="DV105" s="5"/>
      <c r="DW105" s="5"/>
      <c r="DX105" s="5"/>
      <c r="DY105" s="5"/>
      <c r="DZ105" s="5"/>
      <c r="EA105" s="5"/>
    </row>
    <row r="106" spans="1:131" ht="15" x14ac:dyDescent="0.25">
      <c r="A106" s="9"/>
      <c r="B106" s="251" t="str">
        <f>IF('Submission Template'!$BA$36=1,$CA106,"")</f>
        <v/>
      </c>
      <c r="C106" s="252" t="str">
        <f t="shared" si="41"/>
        <v/>
      </c>
      <c r="D106" s="253" t="str">
        <f>IF('Submission Template'!$BA$36=1,IF(AND('Submission Template'!Y100="yes",'Submission Template'!AD100="yes",'Submission Template'!BW100&lt;&gt;"",'Submission Template'!BX100&lt;&gt;""),IF(AND('Submission Template'!$P$15="yes",$B106&gt;1),ROUND(AVERAGE(CM$41:CM106),2),ROUND(AVERAGE(CM$40:CM106),2)),""),"")</f>
        <v/>
      </c>
      <c r="E106" s="264" t="str">
        <f>IF('Submission Template'!$BA$36=1,IF($BI106&gt;1,IF(AND('Submission Template'!Y100&lt;&gt;"no",'Submission Template'!AD100&lt;&gt;"no",'Submission Template'!BW100&lt;&gt;"",'Submission Template'!BX100&lt;&gt;""), IF(AND('Submission Template'!$P$15="yes",$B106&gt;1), STDEV(CM$41:CM106),STDEV(CM$40:CM106)),""),""),"")</f>
        <v/>
      </c>
      <c r="F106" s="253" t="str">
        <f>IF('Submission Template'!$BA$36=1,IF(AND('Submission Template'!BW100&lt;&gt;"",'Submission Template'!BX100&lt;&gt;""),G105,""),"")</f>
        <v/>
      </c>
      <c r="G106" s="253" t="str">
        <f>IF(AND('Submission Template'!$BA$36=1,'Submission Template'!$C100&lt;&gt;""),IF(OR($BI106=1,$BI106=0),0,IF('Submission Template'!$C100="initial",$G105,IF(AND('Submission Template'!Y100="yes",'Submission Template'!AD100="yes"),MAX(($F106+CM106-('Submission Template'!$V$26+0.25*$E106)),0),$G105))),"")</f>
        <v/>
      </c>
      <c r="H106" s="253" t="str">
        <f t="shared" si="27"/>
        <v/>
      </c>
      <c r="I106" s="255" t="str">
        <f t="shared" si="28"/>
        <v/>
      </c>
      <c r="J106" s="255" t="str">
        <f t="shared" si="29"/>
        <v/>
      </c>
      <c r="K106" s="256" t="str">
        <f>IF(G106&lt;&gt;"",IF($CG106=1,IF(AND(J106&lt;&gt;1,I106=1,D106&lt;='Submission Template'!$V$26),1,0),K105),"")</f>
        <v/>
      </c>
      <c r="L106" s="251" t="str">
        <f>IF('Submission Template'!$BB$36=1,$CB106,"")</f>
        <v/>
      </c>
      <c r="M106" s="252" t="str">
        <f t="shared" si="42"/>
        <v/>
      </c>
      <c r="N106" s="253" t="str">
        <f>IF('Submission Template'!$BB$36=1,IF(AND('Submission Template'!O100="yes",'Submission Template'!BU100&lt;&gt;""),IF(AND('Submission Template'!$P$15="yes",$L106&gt;1),ROUND(AVERAGE(CN$41:CN106),2),ROUND(AVERAGE(CN$40:CN106),2)),""),"")</f>
        <v/>
      </c>
      <c r="O106" s="253" t="str">
        <f>IF('Submission Template'!$BB$36=1,IF($BJ106&gt;1,IF(AND('Submission Template'!O100&lt;&gt;"no",'Submission Template'!BU100&lt;&gt;""),IF(AND('Submission Template'!$P$15="yes",$L106&gt;1),STDEV(CN$41:CN106),STDEV(CN$40:CN106)),""),""),"")</f>
        <v/>
      </c>
      <c r="P106" s="253" t="str">
        <f>IF('Submission Template'!$BB$36=1,IF('Submission Template'!BU100&lt;&gt;"",Q105,""),"")</f>
        <v/>
      </c>
      <c r="Q106" s="253" t="str">
        <f>IF(AND('Submission Template'!$BB$36=1,'Submission Template'!$C100&lt;&gt;""),IF(OR($BJ106=1,$BJ106=0),0,IF('Submission Template'!$C100="initial",$Q105,IF('Submission Template'!O100="yes",MAX(($P106+'Submission Template'!BU100-('Submission Template'!K$26+0.25*$O106)),0),$Q105))),"")</f>
        <v/>
      </c>
      <c r="R106" s="253" t="str">
        <f t="shared" si="30"/>
        <v/>
      </c>
      <c r="S106" s="255" t="str">
        <f t="shared" si="31"/>
        <v/>
      </c>
      <c r="T106" s="255" t="str">
        <f t="shared" si="32"/>
        <v/>
      </c>
      <c r="U106" s="256" t="str">
        <f>IF(Q106&lt;&gt;"",IF($CH106=1,IF(AND(T106&lt;&gt;1,S106=1,N106&lt;='Submission Template'!K$26),1,0),U105),"")</f>
        <v/>
      </c>
      <c r="V106" s="257" t="str">
        <f>IF('Submission Template'!$BC$34=1,$CC106,"")</f>
        <v/>
      </c>
      <c r="W106" s="258" t="str">
        <f t="shared" si="43"/>
        <v/>
      </c>
      <c r="X106" s="259" t="str">
        <f>IF('Submission Template'!$BC$34=1,IF(AND('Submission Template'!T100="yes",'Submission Template'!BV100&lt;&gt;""),IF(AND('Submission Template'!$P$15="yes",$V106&gt;1),ROUND(AVERAGE(CO$41:CO106),2),ROUND(AVERAGE(CO$40:CO106),2)),""),"")</f>
        <v/>
      </c>
      <c r="Y106" s="259" t="str">
        <f>IF('Submission Template'!$BC$34=1,IF($BK106&gt;1,IF(AND('Submission Template'!T100&lt;&gt;"no",'Submission Template'!BV100&lt;&gt;""), IF(AND('Submission Template'!$P$15="yes",$V106&gt;1), STDEV(CO$41:CO106),STDEV(CO$40:CO106)),""),""),"")</f>
        <v/>
      </c>
      <c r="Z106" s="259" t="str">
        <f>IF('Submission Template'!$BC$34=1,IF('Submission Template'!BV100&lt;&gt;"",AA105,""),"")</f>
        <v/>
      </c>
      <c r="AA106" s="259" t="str">
        <f>IF(AND('Submission Template'!$BC$34=1,'Submission Template'!$C100&lt;&gt;""),IF(OR($BK106=1,$BK106=0),0,IF('Submission Template'!$C100="initial",$AA105,IF('Submission Template'!T100="yes",MAX(($Z106+'Submission Template'!BV100-('Submission Template'!P$26+0.25*$Y106)),0),$AA105))),"")</f>
        <v/>
      </c>
      <c r="AB106" s="259" t="str">
        <f t="shared" si="46"/>
        <v/>
      </c>
      <c r="AC106" s="255" t="str">
        <f t="shared" si="47"/>
        <v/>
      </c>
      <c r="AD106" s="255" t="str">
        <f t="shared" si="48"/>
        <v/>
      </c>
      <c r="AE106" s="256" t="str">
        <f>IF(AA106&lt;&gt;"",IF($CI106=1,IF(AND(AD106&lt;&gt;1,AC106=1,X106&lt;='Submission Template'!P$26),1,0),AE105),"")</f>
        <v/>
      </c>
      <c r="AF106" s="257" t="str">
        <f>IF('Submission Template'!$BA$34=1,$CD106,"")</f>
        <v/>
      </c>
      <c r="AG106" s="258" t="str">
        <f t="shared" si="44"/>
        <v/>
      </c>
      <c r="AH106" s="260" t="str">
        <f>IF('Submission Template'!$BA$34=1,IF(AND('Submission Template'!Y100="yes",'Submission Template'!BW100&lt;&gt;""),IF(AND('Submission Template'!$P$15="yes",AF106&gt;1),ROUND(AVERAGE(CP$41:CP106),2),ROUND(AVERAGE(CP$40:CP106),2)),""),"")</f>
        <v/>
      </c>
      <c r="AI106" s="260" t="str">
        <f>IF('Submission Template'!$BA$34=1,IF($BL106&gt;1,IF(AND('Submission Template'!Y100&lt;&gt;"no",'Submission Template'!BW100&lt;&gt;""), IF(AND('Submission Template'!$P$15="yes",$AF106&gt;1), STDEV(CP$41:CP106),STDEV(CP$40:CP106)),""),""),"")</f>
        <v/>
      </c>
      <c r="AJ106" s="260" t="str">
        <f>IF('Submission Template'!$BA$34=1,IF('Submission Template'!BW100&lt;&gt;"",AK105,""),"")</f>
        <v/>
      </c>
      <c r="AK106" s="260" t="str">
        <f>IF(AND('Submission Template'!$BA$34=1,'Submission Template'!$C100&lt;&gt;""),IF(OR($BL106=1,$BL106=0),0,IF('Submission Template'!$C100="initial",$AK105,IF('Submission Template'!Y100="yes",MAX(($AJ106+'Submission Template'!BW100-('Submission Template'!U$26+0.25*$AI106)),0),$AK105))),"")</f>
        <v/>
      </c>
      <c r="AL106" s="260" t="str">
        <f t="shared" si="49"/>
        <v/>
      </c>
      <c r="AM106" s="255" t="str">
        <f t="shared" si="50"/>
        <v/>
      </c>
      <c r="AN106" s="255" t="str">
        <f t="shared" si="51"/>
        <v/>
      </c>
      <c r="AO106" s="256" t="str">
        <f>IF(AK106&lt;&gt;"",IF($CJ106=1,IF(AND(AN106&lt;&gt;1,AM106=1,AH106&lt;='Submission Template'!U$26),1,0),AO105),"")</f>
        <v/>
      </c>
      <c r="AP106" s="257" t="str">
        <f>IF('Submission Template'!$BB$34=1,$CE106,"")</f>
        <v/>
      </c>
      <c r="AQ106" s="258" t="str">
        <f t="shared" si="45"/>
        <v/>
      </c>
      <c r="AR106" s="261" t="str">
        <f>IF('Submission Template'!$BB$34=1,IF(AND('Submission Template'!AD100="yes",'Submission Template'!BX100&lt;&gt;""),ROUND(AVERAGE(CQ$40:CQ106),2),""),"")</f>
        <v/>
      </c>
      <c r="AS106" s="261" t="str">
        <f>IF('Submission Template'!$BB$34=1,IF($BM106&gt;1,IF(AND('Submission Template'!AD100&lt;&gt;"no",'Submission Template'!BX100&lt;&gt;""), IF(AND('Submission Template'!$P$15="yes",$AP106&gt;1), STDEV(CQ$41:CQ106),STDEV(CQ$40:CQ106)),""),""),"")</f>
        <v/>
      </c>
      <c r="AT106" s="261" t="str">
        <f>IF('Submission Template'!$BB$34=1,IF('Submission Template'!BX100&lt;&gt;"",AU105,""),"")</f>
        <v/>
      </c>
      <c r="AU106" s="261" t="str">
        <f>IF(AND('Submission Template'!$BB$34=1,'Submission Template'!$C100&lt;&gt;""),IF(OR($BM106=1,$BM106=0),0,IF('Submission Template'!$C100="initial",$AU105,IF('Submission Template'!AD100="yes",MAX(($AT106+'Submission Template'!BX100-('Submission Template'!Z$26+0.25*$AS106)),0),$AU105))),"")</f>
        <v/>
      </c>
      <c r="AV106" s="261" t="str">
        <f t="shared" si="52"/>
        <v/>
      </c>
      <c r="AW106" s="255" t="str">
        <f t="shared" si="53"/>
        <v/>
      </c>
      <c r="AX106" s="255" t="str">
        <f t="shared" si="54"/>
        <v/>
      </c>
      <c r="AY106" s="256" t="str">
        <f>IF(AU106&lt;&gt;"",IF($CK106=1,IF(AND(AX106&lt;&gt;1,AW106=1,AR106&lt;='Submission Template'!Z$26),1,0),AY105),"")</f>
        <v/>
      </c>
      <c r="AZ106" s="246"/>
      <c r="BA106" s="262" t="str">
        <f>IF(AND(OR('Submission Template'!BK100="yes",'Submission Template'!O100="yes"),'Submission Template'!AG100="yes"),"Test cannot be invalid AND included in CumSum",IF(OR(AND($Q106&gt;$R106,$N106&lt;&gt;""),AND($G106&gt;H106,$D106&lt;&gt;"")),"Warning:  CumSum statistic exceeds the Action Limit.",""))</f>
        <v/>
      </c>
      <c r="BB106" s="244"/>
      <c r="BC106" s="244"/>
      <c r="BD106" s="244"/>
      <c r="BE106" s="245"/>
      <c r="BF106" s="141"/>
      <c r="BG106" s="5"/>
      <c r="BH106" s="5"/>
      <c r="BI106" s="167" t="str">
        <f t="shared" ref="BI106:BI128" si="61">IF(AND($BR$24=1,CA107=2),2,CA106)</f>
        <v/>
      </c>
      <c r="BJ106" s="211" t="str">
        <f t="shared" ref="BJ106:BJ128" si="62">IF(AND($BR$24=1,CB107=2),2,CB106)</f>
        <v/>
      </c>
      <c r="BK106" s="167" t="str">
        <f t="shared" si="24"/>
        <v/>
      </c>
      <c r="BL106" s="211" t="str">
        <f t="shared" si="25"/>
        <v/>
      </c>
      <c r="BM106" s="168" t="str">
        <f t="shared" si="26"/>
        <v/>
      </c>
      <c r="BN106" s="20"/>
      <c r="BO106" s="307">
        <f>IF(AND('Submission Template'!BW100&lt;&gt;"",'Submission Template'!BX100&lt;&gt;"",'Submission Template'!V$26&lt;&gt;"",'Submission Template'!Y100&lt;&gt;"",'Submission Template'!AD100&lt;&gt;"",$BK$31="yes"),1,0)</f>
        <v>0</v>
      </c>
      <c r="BP106" s="193">
        <f>IF(AND('Submission Template'!BU100&lt;&gt;"",'Submission Template'!K$26&lt;&gt;"",'Submission Template'!O100&lt;&gt;""),1,0)</f>
        <v>0</v>
      </c>
      <c r="BQ106" s="193">
        <f>IF(AND('Submission Template'!BV100&lt;&gt;"",'Submission Template'!P$26&lt;&gt;"",'Submission Template'!T100&lt;&gt;""),1,0)</f>
        <v>0</v>
      </c>
      <c r="BR106" s="193">
        <f>IF(AND('Submission Template'!BW100&lt;&gt;"",'Submission Template'!U$26&lt;&gt;"",'Submission Template'!Y100&lt;&gt;""),1,0)</f>
        <v>0</v>
      </c>
      <c r="BS106" s="194">
        <f>IF(AND('Submission Template'!BX100&lt;&gt;"",'Submission Template'!Z$26&lt;&gt;"",'Submission Template'!AD100&lt;&gt;""),1,0)</f>
        <v>0</v>
      </c>
      <c r="BT106" s="22"/>
      <c r="BU106" s="199" t="str">
        <f t="shared" si="55"/>
        <v/>
      </c>
      <c r="BV106" s="192" t="str">
        <f t="shared" si="56"/>
        <v/>
      </c>
      <c r="BW106" s="192" t="str">
        <f t="shared" si="57"/>
        <v/>
      </c>
      <c r="BX106" s="193" t="str">
        <f t="shared" si="58"/>
        <v/>
      </c>
      <c r="BY106" s="194" t="str">
        <f t="shared" si="59"/>
        <v/>
      </c>
      <c r="BZ106" s="22"/>
      <c r="CA106" s="192" t="str">
        <f>IF(AND($BK$31="Yes",'Submission Template'!$C100&lt;&gt;""),IF(AND('Submission Template'!BW100&lt;&gt;"",'Submission Template'!BX100&lt;&gt;""),IF(AND('Submission Template'!Y100="yes",'Submission Template'!AD100="yes"),CA105+1,CA105),CA105),"")</f>
        <v/>
      </c>
      <c r="CB106" s="193" t="str">
        <f>IF('Submission Template'!$C100&lt;&gt;"",IF('Submission Template'!BU100&lt;&gt;"",IF('Submission Template'!O100="yes",CB105+1,CB105),CB105),"")</f>
        <v/>
      </c>
      <c r="CC106" s="193" t="str">
        <f>IF('Submission Template'!$C100&lt;&gt;"",IF('Submission Template'!BV100&lt;&gt;"",IF('Submission Template'!T100="yes",CC105+1,CC105),CC105),"")</f>
        <v/>
      </c>
      <c r="CD106" s="193" t="str">
        <f>IF('Submission Template'!$C100&lt;&gt;"",IF('Submission Template'!BW100&lt;&gt;"",IF('Submission Template'!Y100="yes",CD105+1,CD105),CD105),"")</f>
        <v/>
      </c>
      <c r="CE106" s="194" t="str">
        <f>IF('Submission Template'!$C100&lt;&gt;"",IF('Submission Template'!BX100&lt;&gt;"",IF('Submission Template'!AD100="yes",CE105+1,CE105),CE105),"")</f>
        <v/>
      </c>
      <c r="CF106" s="22"/>
      <c r="CG106" s="192" t="str">
        <f>IF(AND($BK$31="Yes",'Submission Template'!BW100&lt;&gt;"",'Submission Template'!BX100&lt;&gt;""),IF(AND('Submission Template'!Y100="yes",'Submission Template'!AD100="yes"),1,0),"")</f>
        <v/>
      </c>
      <c r="CH106" s="193" t="str">
        <f>IF('Submission Template'!BU100&lt;&gt;"",IF('Submission Template'!O100="yes",1,0),"")</f>
        <v/>
      </c>
      <c r="CI106" s="193" t="str">
        <f>IF('Submission Template'!BV100&lt;&gt;"",IF('Submission Template'!T100="yes",1,0),"")</f>
        <v/>
      </c>
      <c r="CJ106" s="193" t="str">
        <f>IF('Submission Template'!BW100&lt;&gt;"",IF('Submission Template'!Y100="yes",1,0),"")</f>
        <v/>
      </c>
      <c r="CK106" s="194" t="str">
        <f>IF('Submission Template'!BX100&lt;&gt;"",IF('Submission Template'!AD100="yes",1,0),"")</f>
        <v/>
      </c>
      <c r="CL106" s="22"/>
      <c r="CM106" s="192" t="str">
        <f>IF(AND($BK$31="Yes",'Submission Template'!Y100="yes",'Submission Template'!AD100="yes",'Submission Template'!BW100&lt;&gt;"",'Submission Template'!BX100&lt;&gt;""),'Submission Template'!BW100+'Submission Template'!BX100,"")</f>
        <v/>
      </c>
      <c r="CN106" s="193" t="str">
        <f>IF(AND('Submission Template'!O100="yes",'Submission Template'!BU100&lt;&gt;""),'Submission Template'!BU100,"")</f>
        <v/>
      </c>
      <c r="CO106" s="193" t="str">
        <f>IF(AND('Submission Template'!T100="yes",'Submission Template'!BV100&lt;&gt;""),'Submission Template'!BV100,"")</f>
        <v/>
      </c>
      <c r="CP106" s="193" t="str">
        <f>IF(AND('Submission Template'!Y100="yes",'Submission Template'!BW100&lt;&gt;""),'Submission Template'!BW100,"")</f>
        <v/>
      </c>
      <c r="CQ106" s="194" t="str">
        <f>IF(AND('Submission Template'!AD100="yes",'Submission Template'!BX100&lt;&gt;""),'Submission Template'!BX100,"")</f>
        <v/>
      </c>
      <c r="CR106" s="22"/>
      <c r="CS106" s="22"/>
      <c r="CT106" s="22"/>
      <c r="CU106" s="24"/>
      <c r="CV106" s="22"/>
      <c r="CW106" s="35" t="str">
        <f>IF('Submission Template'!$BA$36=1,IF(AND('Submission Template'!Y100="yes",'Submission Template'!AD100="yes",$BI106&gt;1,'Submission Template'!BW100&lt;&gt;"",'Submission Template'!BX100&lt;&gt;""),IF($D106&lt;&gt;'Submission Template'!V$29,ROUND((($BU106*$E106)/($D106-'Submission Template'!V$29))^2+1,1),31),""),"")</f>
        <v/>
      </c>
      <c r="CX106" s="35" t="str">
        <f>IF('Submission Template'!$BB$36=1,IF(AND('Submission Template'!O100="yes",$BJ106&gt;1,'Submission Template'!BU100&lt;&gt;""),IF($N106&lt;&gt;'Submission Template'!K$26,ROUND((($BV106*$O106)/($N106-'Submission Template'!K$26))^2+1,1),31),""),"")</f>
        <v/>
      </c>
      <c r="CY106" s="35" t="str">
        <f>IF('Submission Template'!$BC$34=1,IF(AND('Submission Template'!T100="yes",$BK106&gt;1,'Submission Template'!BV100&lt;&gt;""),IF($X106&lt;&gt;'Submission Template'!P$26,ROUND((($BW106*$Y106)/($X106-'Submission Template'!P$26))^2+1,1),31),""),"")</f>
        <v/>
      </c>
      <c r="CZ106" s="35" t="str">
        <f>IF('Submission Template'!$BA$34=1,IF(AND('Submission Template'!Y100="yes",$BL106&gt;1,'Submission Template'!BW100&lt;&gt;""),IF($AH106&lt;&gt;'Submission Template'!U$26,ROUND((($BX106*$AI106)/($AH106-'Submission Template'!U$26))^2+1,1),31),""),"")</f>
        <v/>
      </c>
      <c r="DA106" s="35" t="str">
        <f>IF('Submission Template'!$BB$34=1,IF(AND('Submission Template'!AD100="yes",$BM106&gt;1,'Submission Template'!BX100&lt;&gt;""),IF($AR106&lt;&gt;'Submission Template'!Z$26,ROUND((($BY106*$AS106)/($AR106-'Submission Template'!Z$26))^2+1,1),31),""),"")</f>
        <v/>
      </c>
      <c r="DB106" s="48">
        <f t="shared" si="60"/>
        <v>5</v>
      </c>
      <c r="DC106" s="5"/>
      <c r="DD106" s="5"/>
      <c r="DE106" s="5"/>
      <c r="DF106" s="175">
        <f>IF(AND('Submission Template'!C100="final",'Submission Template'!AG100="yes"),1,0)</f>
        <v>0</v>
      </c>
      <c r="DG106" s="175" t="str">
        <f>IF(AND('Submission Template'!$C100="final",'Submission Template'!$Y100="yes",'Submission Template'!$AD100="yes",'Submission Template'!$AG100&lt;&gt;"yes"),$D106,$DG105)</f>
        <v/>
      </c>
      <c r="DH106" s="175" t="str">
        <f>IF(AND('Submission Template'!$C100="final",'Submission Template'!$Y100="yes",'Submission Template'!$AD100="yes",'Submission Template'!$AG100&lt;&gt;"yes"),$C106,$DH105)</f>
        <v/>
      </c>
      <c r="DI106" s="175" t="str">
        <f>IF(AND('Submission Template'!$C100="final",'Submission Template'!$O100="yes",'Submission Template'!$AG100&lt;&gt;"yes"),$N106,$DI105)</f>
        <v/>
      </c>
      <c r="DJ106" s="175" t="str">
        <f>IF(AND('Submission Template'!$C100="final",'Submission Template'!$O100="yes",'Submission Template'!$AG100&lt;&gt;"yes"),$M106,$DJ105)</f>
        <v/>
      </c>
      <c r="DK106" s="167" t="str">
        <f>IF(AND('Submission Template'!$C100="final",'Submission Template'!$T100="yes",'Submission Template'!$AG100&lt;&gt;"yes"),$X106,$DK105)</f>
        <v/>
      </c>
      <c r="DL106" s="168" t="str">
        <f>IF(AND('Submission Template'!$C100="final",'Submission Template'!$T100="yes",'Submission Template'!$AG100&lt;&gt;"yes"),$W106,$DL105)</f>
        <v/>
      </c>
      <c r="DM106" s="167" t="str">
        <f>IF(AND('Submission Template'!$C100="final",'Submission Template'!$Y100="yes",'Submission Template'!$AG100&lt;&gt;"yes"),$AH106,$DM105)</f>
        <v/>
      </c>
      <c r="DN106" s="211" t="str">
        <f>IF(AND('Submission Template'!$C100="final",'Submission Template'!$Y100="yes",'Submission Template'!$AG100&lt;&gt;"yes"),$AG106,$DN105)</f>
        <v/>
      </c>
      <c r="DO106" s="220" t="str">
        <f>IF(AND('Submission Template'!$C100="final",'Submission Template'!$AD100="yes",'Submission Template'!$AG100&lt;&gt;"yes"),$AR106,$DO105)</f>
        <v/>
      </c>
      <c r="DP106" s="221" t="str">
        <f>IF(AND('Submission Template'!$C100="final",'Submission Template'!$AD100="yes",'Submission Template'!$AG100&lt;&gt;"yes"),$AQ106,$DP105)</f>
        <v/>
      </c>
      <c r="DQ106" s="5"/>
      <c r="DR106" s="5"/>
      <c r="DT106" s="5"/>
      <c r="DU106" s="5"/>
      <c r="DV106" s="5"/>
      <c r="DW106" s="5"/>
      <c r="DX106" s="5"/>
      <c r="DY106" s="5"/>
      <c r="DZ106" s="5"/>
      <c r="EA106" s="5"/>
    </row>
    <row r="107" spans="1:131" ht="15" x14ac:dyDescent="0.25">
      <c r="A107" s="9"/>
      <c r="B107" s="251" t="str">
        <f>IF('Submission Template'!$BA$36=1,$CA107,"")</f>
        <v/>
      </c>
      <c r="C107" s="252" t="str">
        <f t="shared" si="41"/>
        <v/>
      </c>
      <c r="D107" s="253" t="str">
        <f>IF('Submission Template'!$BA$36=1,IF(AND('Submission Template'!Y101="yes",'Submission Template'!AD101="yes",'Submission Template'!BW101&lt;&gt;"",'Submission Template'!BX101&lt;&gt;""),IF(AND('Submission Template'!$P$15="yes",$B107&gt;1),ROUND(AVERAGE(CM$41:CM107),2),ROUND(AVERAGE(CM$40:CM107),2)),""),"")</f>
        <v/>
      </c>
      <c r="E107" s="264" t="str">
        <f>IF('Submission Template'!$BA$36=1,IF($BI107&gt;1,IF(AND('Submission Template'!Y101&lt;&gt;"no",'Submission Template'!AD101&lt;&gt;"no",'Submission Template'!BW101&lt;&gt;"",'Submission Template'!BX101&lt;&gt;""), IF(AND('Submission Template'!$P$15="yes",$B107&gt;1), STDEV(CM$41:CM107),STDEV(CM$40:CM107)),""),""),"")</f>
        <v/>
      </c>
      <c r="F107" s="253" t="str">
        <f>IF('Submission Template'!$BA$36=1,IF(AND('Submission Template'!BW101&lt;&gt;"",'Submission Template'!BX101&lt;&gt;""),G106,""),"")</f>
        <v/>
      </c>
      <c r="G107" s="253" t="str">
        <f>IF(AND('Submission Template'!$BA$36=1,'Submission Template'!$C101&lt;&gt;""),IF(OR($BI107=1,$BI107=0),0,IF('Submission Template'!$C101="initial",$G106,IF(AND('Submission Template'!Y101="yes",'Submission Template'!AD101="yes"),MAX(($F107+CM107-('Submission Template'!$V$26+0.25*$E107)),0),$G106))),"")</f>
        <v/>
      </c>
      <c r="H107" s="253" t="str">
        <f t="shared" si="27"/>
        <v/>
      </c>
      <c r="I107" s="255" t="str">
        <f t="shared" si="28"/>
        <v/>
      </c>
      <c r="J107" s="255" t="str">
        <f t="shared" si="29"/>
        <v/>
      </c>
      <c r="K107" s="256" t="str">
        <f>IF(G107&lt;&gt;"",IF($CG107=1,IF(AND(J107&lt;&gt;1,I107=1,D107&lt;='Submission Template'!$V$26),1,0),K106),"")</f>
        <v/>
      </c>
      <c r="L107" s="251" t="str">
        <f>IF('Submission Template'!$BB$36=1,$CB107,"")</f>
        <v/>
      </c>
      <c r="M107" s="252" t="str">
        <f t="shared" si="42"/>
        <v/>
      </c>
      <c r="N107" s="253" t="str">
        <f>IF('Submission Template'!$BB$36=1,IF(AND('Submission Template'!O101="yes",'Submission Template'!BU101&lt;&gt;""),IF(AND('Submission Template'!$P$15="yes",$L107&gt;1),ROUND(AVERAGE(CN$41:CN107),2),ROUND(AVERAGE(CN$40:CN107),2)),""),"")</f>
        <v/>
      </c>
      <c r="O107" s="253" t="str">
        <f>IF('Submission Template'!$BB$36=1,IF($BJ107&gt;1,IF(AND('Submission Template'!O101&lt;&gt;"no",'Submission Template'!BU101&lt;&gt;""),IF(AND('Submission Template'!$P$15="yes",$L107&gt;1),STDEV(CN$41:CN107),STDEV(CN$40:CN107)),""),""),"")</f>
        <v/>
      </c>
      <c r="P107" s="253" t="str">
        <f>IF('Submission Template'!$BB$36=1,IF('Submission Template'!BU101&lt;&gt;"",Q106,""),"")</f>
        <v/>
      </c>
      <c r="Q107" s="253" t="str">
        <f>IF(AND('Submission Template'!$BB$36=1,'Submission Template'!$C101&lt;&gt;""),IF(OR($BJ107=1,$BJ107=0),0,IF('Submission Template'!$C101="initial",$Q106,IF('Submission Template'!O101="yes",MAX(($P107+'Submission Template'!BU101-('Submission Template'!K$26+0.25*$O107)),0),$Q106))),"")</f>
        <v/>
      </c>
      <c r="R107" s="253" t="str">
        <f t="shared" si="30"/>
        <v/>
      </c>
      <c r="S107" s="255" t="str">
        <f t="shared" si="31"/>
        <v/>
      </c>
      <c r="T107" s="255" t="str">
        <f t="shared" si="32"/>
        <v/>
      </c>
      <c r="U107" s="256" t="str">
        <f>IF(Q107&lt;&gt;"",IF($CH107=1,IF(AND(T107&lt;&gt;1,S107=1,N107&lt;='Submission Template'!K$26),1,0),U106),"")</f>
        <v/>
      </c>
      <c r="V107" s="257" t="str">
        <f>IF('Submission Template'!$BC$34=1,$CC107,"")</f>
        <v/>
      </c>
      <c r="W107" s="258" t="str">
        <f t="shared" si="43"/>
        <v/>
      </c>
      <c r="X107" s="259" t="str">
        <f>IF('Submission Template'!$BC$34=1,IF(AND('Submission Template'!T101="yes",'Submission Template'!BV101&lt;&gt;""),IF(AND('Submission Template'!$P$15="yes",$V107&gt;1),ROUND(AVERAGE(CO$41:CO107),2),ROUND(AVERAGE(CO$40:CO107),2)),""),"")</f>
        <v/>
      </c>
      <c r="Y107" s="259" t="str">
        <f>IF('Submission Template'!$BC$34=1,IF($BK107&gt;1,IF(AND('Submission Template'!T101&lt;&gt;"no",'Submission Template'!BV101&lt;&gt;""), IF(AND('Submission Template'!$P$15="yes",$V107&gt;1), STDEV(CO$41:CO107),STDEV(CO$40:CO107)),""),""),"")</f>
        <v/>
      </c>
      <c r="Z107" s="259" t="str">
        <f>IF('Submission Template'!$BC$34=1,IF('Submission Template'!BV101&lt;&gt;"",AA106,""),"")</f>
        <v/>
      </c>
      <c r="AA107" s="259" t="str">
        <f>IF(AND('Submission Template'!$BC$34=1,'Submission Template'!$C101&lt;&gt;""),IF(OR($BK107=1,$BK107=0),0,IF('Submission Template'!$C101="initial",$AA106,IF('Submission Template'!T101="yes",MAX(($Z107+'Submission Template'!BV101-('Submission Template'!P$26+0.25*$Y107)),0),$AA106))),"")</f>
        <v/>
      </c>
      <c r="AB107" s="259" t="str">
        <f t="shared" si="46"/>
        <v/>
      </c>
      <c r="AC107" s="255" t="str">
        <f t="shared" si="47"/>
        <v/>
      </c>
      <c r="AD107" s="255" t="str">
        <f t="shared" si="48"/>
        <v/>
      </c>
      <c r="AE107" s="256" t="str">
        <f>IF(AA107&lt;&gt;"",IF($CI107=1,IF(AND(AD107&lt;&gt;1,AC107=1,X107&lt;='Submission Template'!P$26),1,0),AE106),"")</f>
        <v/>
      </c>
      <c r="AF107" s="257" t="str">
        <f>IF('Submission Template'!$BA$34=1,$CD107,"")</f>
        <v/>
      </c>
      <c r="AG107" s="258" t="str">
        <f t="shared" si="44"/>
        <v/>
      </c>
      <c r="AH107" s="260" t="str">
        <f>IF('Submission Template'!$BA$34=1,IF(AND('Submission Template'!Y101="yes",'Submission Template'!BW101&lt;&gt;""),IF(AND('Submission Template'!$P$15="yes",AF107&gt;1),ROUND(AVERAGE(CP$41:CP107),2),ROUND(AVERAGE(CP$40:CP107),2)),""),"")</f>
        <v/>
      </c>
      <c r="AI107" s="260" t="str">
        <f>IF('Submission Template'!$BA$34=1,IF($BL107&gt;1,IF(AND('Submission Template'!Y101&lt;&gt;"no",'Submission Template'!BW101&lt;&gt;""), IF(AND('Submission Template'!$P$15="yes",$AF107&gt;1), STDEV(CP$41:CP107),STDEV(CP$40:CP107)),""),""),"")</f>
        <v/>
      </c>
      <c r="AJ107" s="260" t="str">
        <f>IF('Submission Template'!$BA$34=1,IF('Submission Template'!BW101&lt;&gt;"",AK106,""),"")</f>
        <v/>
      </c>
      <c r="AK107" s="260" t="str">
        <f>IF(AND('Submission Template'!$BA$34=1,'Submission Template'!$C101&lt;&gt;""),IF(OR($BL107=1,$BL107=0),0,IF('Submission Template'!$C101="initial",$AK106,IF('Submission Template'!Y101="yes",MAX(($AJ107+'Submission Template'!BW101-('Submission Template'!U$26+0.25*$AI107)),0),$AK106))),"")</f>
        <v/>
      </c>
      <c r="AL107" s="260" t="str">
        <f t="shared" si="49"/>
        <v/>
      </c>
      <c r="AM107" s="255" t="str">
        <f t="shared" si="50"/>
        <v/>
      </c>
      <c r="AN107" s="255" t="str">
        <f t="shared" si="51"/>
        <v/>
      </c>
      <c r="AO107" s="256" t="str">
        <f>IF(AK107&lt;&gt;"",IF($CJ107=1,IF(AND(AN107&lt;&gt;1,AM107=1,AH107&lt;='Submission Template'!U$26),1,0),AO106),"")</f>
        <v/>
      </c>
      <c r="AP107" s="257" t="str">
        <f>IF('Submission Template'!$BB$34=1,$CE107,"")</f>
        <v/>
      </c>
      <c r="AQ107" s="258" t="str">
        <f t="shared" si="45"/>
        <v/>
      </c>
      <c r="AR107" s="261" t="str">
        <f>IF('Submission Template'!$BB$34=1,IF(AND('Submission Template'!AD101="yes",'Submission Template'!BX101&lt;&gt;""),ROUND(AVERAGE(CQ$40:CQ107),2),""),"")</f>
        <v/>
      </c>
      <c r="AS107" s="261" t="str">
        <f>IF('Submission Template'!$BB$34=1,IF($BM107&gt;1,IF(AND('Submission Template'!AD101&lt;&gt;"no",'Submission Template'!BX101&lt;&gt;""), IF(AND('Submission Template'!$P$15="yes",$AP107&gt;1), STDEV(CQ$41:CQ107),STDEV(CQ$40:CQ107)),""),""),"")</f>
        <v/>
      </c>
      <c r="AT107" s="261" t="str">
        <f>IF('Submission Template'!$BB$34=1,IF('Submission Template'!BX101&lt;&gt;"",AU106,""),"")</f>
        <v/>
      </c>
      <c r="AU107" s="261" t="str">
        <f>IF(AND('Submission Template'!$BB$34=1,'Submission Template'!$C101&lt;&gt;""),IF(OR($BM107=1,$BM107=0),0,IF('Submission Template'!$C101="initial",$AU106,IF('Submission Template'!AD101="yes",MAX(($AT107+'Submission Template'!BX101-('Submission Template'!Z$26+0.25*$AS107)),0),$AU106))),"")</f>
        <v/>
      </c>
      <c r="AV107" s="261" t="str">
        <f t="shared" si="52"/>
        <v/>
      </c>
      <c r="AW107" s="255" t="str">
        <f t="shared" si="53"/>
        <v/>
      </c>
      <c r="AX107" s="255" t="str">
        <f t="shared" si="54"/>
        <v/>
      </c>
      <c r="AY107" s="256" t="str">
        <f>IF(AU107&lt;&gt;"",IF($CK107=1,IF(AND(AX107&lt;&gt;1,AW107=1,AR107&lt;='Submission Template'!Z$26),1,0),AY106),"")</f>
        <v/>
      </c>
      <c r="AZ107" s="246"/>
      <c r="BA107" s="262" t="str">
        <f>IF(AND(OR('Submission Template'!BK101="yes",'Submission Template'!O101="yes"),'Submission Template'!AG101="yes"),"Test cannot be invalid AND included in CumSum",IF(OR(AND($Q107&gt;$R107,$N107&lt;&gt;""),AND($G107&gt;H107,$D107&lt;&gt;"")),"Warning:  CumSum statistic exceeds the Action Limit.",""))</f>
        <v/>
      </c>
      <c r="BB107" s="244"/>
      <c r="BC107" s="244"/>
      <c r="BD107" s="244"/>
      <c r="BE107" s="245"/>
      <c r="BF107" s="141"/>
      <c r="BG107" s="5"/>
      <c r="BH107" s="5"/>
      <c r="BI107" s="167" t="str">
        <f t="shared" si="61"/>
        <v/>
      </c>
      <c r="BJ107" s="211" t="str">
        <f t="shared" si="62"/>
        <v/>
      </c>
      <c r="BK107" s="167" t="str">
        <f t="shared" ref="BK107:BK129" si="63">IF(AND($BR$24=1,CC108=2),2,CC107)</f>
        <v/>
      </c>
      <c r="BL107" s="211" t="str">
        <f t="shared" ref="BL107:BL129" si="64">IF(AND($BR$24=1,CD108=2),2,CD107)</f>
        <v/>
      </c>
      <c r="BM107" s="168" t="str">
        <f t="shared" ref="BM107:BM129" si="65">IF(AND($BR$24=1,CE108=2),2,CE107)</f>
        <v/>
      </c>
      <c r="BN107" s="20"/>
      <c r="BO107" s="307">
        <f>IF(AND('Submission Template'!BW101&lt;&gt;"",'Submission Template'!BX101&lt;&gt;"",'Submission Template'!V$26&lt;&gt;"",'Submission Template'!Y101&lt;&gt;"",'Submission Template'!AD101&lt;&gt;"",$BK$31="yes"),1,0)</f>
        <v>0</v>
      </c>
      <c r="BP107" s="193">
        <f>IF(AND('Submission Template'!BU101&lt;&gt;"",'Submission Template'!K$26&lt;&gt;"",'Submission Template'!O101&lt;&gt;""),1,0)</f>
        <v>0</v>
      </c>
      <c r="BQ107" s="193">
        <f>IF(AND('Submission Template'!BV101&lt;&gt;"",'Submission Template'!P$26&lt;&gt;"",'Submission Template'!T101&lt;&gt;""),1,0)</f>
        <v>0</v>
      </c>
      <c r="BR107" s="193">
        <f>IF(AND('Submission Template'!BW101&lt;&gt;"",'Submission Template'!U$26&lt;&gt;"",'Submission Template'!Y101&lt;&gt;""),1,0)</f>
        <v>0</v>
      </c>
      <c r="BS107" s="194">
        <f>IF(AND('Submission Template'!BX101&lt;&gt;"",'Submission Template'!Z$26&lt;&gt;"",'Submission Template'!AD101&lt;&gt;""),1,0)</f>
        <v>0</v>
      </c>
      <c r="BT107" s="22"/>
      <c r="BU107" s="199" t="str">
        <f t="shared" si="55"/>
        <v/>
      </c>
      <c r="BV107" s="192" t="str">
        <f t="shared" si="56"/>
        <v/>
      </c>
      <c r="BW107" s="192" t="str">
        <f t="shared" si="57"/>
        <v/>
      </c>
      <c r="BX107" s="193" t="str">
        <f t="shared" si="58"/>
        <v/>
      </c>
      <c r="BY107" s="194" t="str">
        <f t="shared" si="59"/>
        <v/>
      </c>
      <c r="BZ107" s="22"/>
      <c r="CA107" s="192" t="str">
        <f>IF(AND($BK$31="Yes",'Submission Template'!$C101&lt;&gt;""),IF(AND('Submission Template'!BW101&lt;&gt;"",'Submission Template'!BX101&lt;&gt;""),IF(AND('Submission Template'!Y101="yes",'Submission Template'!AD101="yes"),CA106+1,CA106),CA106),"")</f>
        <v/>
      </c>
      <c r="CB107" s="193" t="str">
        <f>IF('Submission Template'!$C101&lt;&gt;"",IF('Submission Template'!BU101&lt;&gt;"",IF('Submission Template'!O101="yes",CB106+1,CB106),CB106),"")</f>
        <v/>
      </c>
      <c r="CC107" s="193" t="str">
        <f>IF('Submission Template'!$C101&lt;&gt;"",IF('Submission Template'!BV101&lt;&gt;"",IF('Submission Template'!T101="yes",CC106+1,CC106),CC106),"")</f>
        <v/>
      </c>
      <c r="CD107" s="193" t="str">
        <f>IF('Submission Template'!$C101&lt;&gt;"",IF('Submission Template'!BW101&lt;&gt;"",IF('Submission Template'!Y101="yes",CD106+1,CD106),CD106),"")</f>
        <v/>
      </c>
      <c r="CE107" s="194" t="str">
        <f>IF('Submission Template'!$C101&lt;&gt;"",IF('Submission Template'!BX101&lt;&gt;"",IF('Submission Template'!AD101="yes",CE106+1,CE106),CE106),"")</f>
        <v/>
      </c>
      <c r="CF107" s="22"/>
      <c r="CG107" s="192" t="str">
        <f>IF(AND($BK$31="Yes",'Submission Template'!BW101&lt;&gt;"",'Submission Template'!BX101&lt;&gt;""),IF(AND('Submission Template'!Y101="yes",'Submission Template'!AD101="yes"),1,0),"")</f>
        <v/>
      </c>
      <c r="CH107" s="193" t="str">
        <f>IF('Submission Template'!BU101&lt;&gt;"",IF('Submission Template'!O101="yes",1,0),"")</f>
        <v/>
      </c>
      <c r="CI107" s="193" t="str">
        <f>IF('Submission Template'!BV101&lt;&gt;"",IF('Submission Template'!T101="yes",1,0),"")</f>
        <v/>
      </c>
      <c r="CJ107" s="193" t="str">
        <f>IF('Submission Template'!BW101&lt;&gt;"",IF('Submission Template'!Y101="yes",1,0),"")</f>
        <v/>
      </c>
      <c r="CK107" s="194" t="str">
        <f>IF('Submission Template'!BX101&lt;&gt;"",IF('Submission Template'!AD101="yes",1,0),"")</f>
        <v/>
      </c>
      <c r="CL107" s="22"/>
      <c r="CM107" s="192" t="str">
        <f>IF(AND($BK$31="Yes",'Submission Template'!Y101="yes",'Submission Template'!AD101="yes",'Submission Template'!BW101&lt;&gt;"",'Submission Template'!BX101&lt;&gt;""),'Submission Template'!BW101+'Submission Template'!BX101,"")</f>
        <v/>
      </c>
      <c r="CN107" s="193" t="str">
        <f>IF(AND('Submission Template'!O101="yes",'Submission Template'!BU101&lt;&gt;""),'Submission Template'!BU101,"")</f>
        <v/>
      </c>
      <c r="CO107" s="193" t="str">
        <f>IF(AND('Submission Template'!T101="yes",'Submission Template'!BV101&lt;&gt;""),'Submission Template'!BV101,"")</f>
        <v/>
      </c>
      <c r="CP107" s="193" t="str">
        <f>IF(AND('Submission Template'!Y101="yes",'Submission Template'!BW101&lt;&gt;""),'Submission Template'!BW101,"")</f>
        <v/>
      </c>
      <c r="CQ107" s="194" t="str">
        <f>IF(AND('Submission Template'!AD101="yes",'Submission Template'!BX101&lt;&gt;""),'Submission Template'!BX101,"")</f>
        <v/>
      </c>
      <c r="CR107" s="22"/>
      <c r="CS107" s="22"/>
      <c r="CT107" s="22"/>
      <c r="CU107" s="24"/>
      <c r="CV107" s="22"/>
      <c r="CW107" s="35" t="str">
        <f>IF('Submission Template'!$BA$36=1,IF(AND('Submission Template'!Y101="yes",'Submission Template'!AD101="yes",$BI107&gt;1,'Submission Template'!BW101&lt;&gt;"",'Submission Template'!BX101&lt;&gt;""),IF($D107&lt;&gt;'Submission Template'!V$29,ROUND((($BU107*$E107)/($D107-'Submission Template'!V$29))^2+1,1),31),""),"")</f>
        <v/>
      </c>
      <c r="CX107" s="35" t="str">
        <f>IF('Submission Template'!$BB$36=1,IF(AND('Submission Template'!O101="yes",$BJ107&gt;1,'Submission Template'!BU101&lt;&gt;""),IF($N107&lt;&gt;'Submission Template'!K$26,ROUND((($BV107*$O107)/($N107-'Submission Template'!K$26))^2+1,1),31),""),"")</f>
        <v/>
      </c>
      <c r="CY107" s="35" t="str">
        <f>IF('Submission Template'!$BC$34=1,IF(AND('Submission Template'!T101="yes",$BK107&gt;1,'Submission Template'!BV101&lt;&gt;""),IF($X107&lt;&gt;'Submission Template'!P$26,ROUND((($BW107*$Y107)/($X107-'Submission Template'!P$26))^2+1,1),31),""),"")</f>
        <v/>
      </c>
      <c r="CZ107" s="35" t="str">
        <f>IF('Submission Template'!$BA$34=1,IF(AND('Submission Template'!Y101="yes",$BL107&gt;1,'Submission Template'!BW101&lt;&gt;""),IF($AH107&lt;&gt;'Submission Template'!U$26,ROUND((($BX107*$AI107)/($AH107-'Submission Template'!U$26))^2+1,1),31),""),"")</f>
        <v/>
      </c>
      <c r="DA107" s="35" t="str">
        <f>IF('Submission Template'!$BB$34=1,IF(AND('Submission Template'!AD101="yes",$BM107&gt;1,'Submission Template'!BX101&lt;&gt;""),IF($AR107&lt;&gt;'Submission Template'!Z$26,ROUND((($BY107*$AS107)/($AR107-'Submission Template'!Z$26))^2+1,1),31),""),"")</f>
        <v/>
      </c>
      <c r="DB107" s="48">
        <f t="shared" si="60"/>
        <v>5</v>
      </c>
      <c r="DC107" s="5"/>
      <c r="DD107" s="5"/>
      <c r="DE107" s="5"/>
      <c r="DF107" s="175">
        <f>IF(AND('Submission Template'!C101="final",'Submission Template'!AG101="yes"),1,0)</f>
        <v>0</v>
      </c>
      <c r="DG107" s="175" t="str">
        <f>IF(AND('Submission Template'!$C101="final",'Submission Template'!$Y101="yes",'Submission Template'!$AD101="yes",'Submission Template'!$AG101&lt;&gt;"yes"),$D107,$DG106)</f>
        <v/>
      </c>
      <c r="DH107" s="175" t="str">
        <f>IF(AND('Submission Template'!$C101="final",'Submission Template'!$Y101="yes",'Submission Template'!$AD101="yes",'Submission Template'!$AG101&lt;&gt;"yes"),$C107,$DH106)</f>
        <v/>
      </c>
      <c r="DI107" s="175" t="str">
        <f>IF(AND('Submission Template'!$C101="final",'Submission Template'!$O101="yes",'Submission Template'!$AG101&lt;&gt;"yes"),$N107,$DI106)</f>
        <v/>
      </c>
      <c r="DJ107" s="175" t="str">
        <f>IF(AND('Submission Template'!$C101="final",'Submission Template'!$O101="yes",'Submission Template'!$AG101&lt;&gt;"yes"),$M107,$DJ106)</f>
        <v/>
      </c>
      <c r="DK107" s="167" t="str">
        <f>IF(AND('Submission Template'!$C101="final",'Submission Template'!$T101="yes",'Submission Template'!$AG101&lt;&gt;"yes"),$X107,$DK106)</f>
        <v/>
      </c>
      <c r="DL107" s="168" t="str">
        <f>IF(AND('Submission Template'!$C101="final",'Submission Template'!$T101="yes",'Submission Template'!$AG101&lt;&gt;"yes"),$W107,$DL106)</f>
        <v/>
      </c>
      <c r="DM107" s="167" t="str">
        <f>IF(AND('Submission Template'!$C101="final",'Submission Template'!$Y101="yes",'Submission Template'!$AG101&lt;&gt;"yes"),$AH107,$DM106)</f>
        <v/>
      </c>
      <c r="DN107" s="211" t="str">
        <f>IF(AND('Submission Template'!$C101="final",'Submission Template'!$Y101="yes",'Submission Template'!$AG101&lt;&gt;"yes"),$AG107,$DN106)</f>
        <v/>
      </c>
      <c r="DO107" s="220" t="str">
        <f>IF(AND('Submission Template'!$C101="final",'Submission Template'!$AD101="yes",'Submission Template'!$AG101&lt;&gt;"yes"),$AR107,$DO106)</f>
        <v/>
      </c>
      <c r="DP107" s="221" t="str">
        <f>IF(AND('Submission Template'!$C101="final",'Submission Template'!$AD101="yes",'Submission Template'!$AG101&lt;&gt;"yes"),$AQ107,$DP106)</f>
        <v/>
      </c>
      <c r="DQ107" s="5"/>
      <c r="DR107" s="5"/>
      <c r="DT107" s="5"/>
      <c r="DU107" s="5"/>
      <c r="DV107" s="5"/>
      <c r="DW107" s="5"/>
      <c r="DX107" s="5"/>
      <c r="DY107" s="5"/>
      <c r="DZ107" s="5"/>
      <c r="EA107" s="5"/>
    </row>
    <row r="108" spans="1:131" ht="15" x14ac:dyDescent="0.25">
      <c r="A108" s="9"/>
      <c r="B108" s="251" t="str">
        <f>IF('Submission Template'!$BA$36=1,$CA108,"")</f>
        <v/>
      </c>
      <c r="C108" s="252" t="str">
        <f t="shared" si="41"/>
        <v/>
      </c>
      <c r="D108" s="253" t="str">
        <f>IF('Submission Template'!$BA$36=1,IF(AND('Submission Template'!Y102="yes",'Submission Template'!AD102="yes",'Submission Template'!BW102&lt;&gt;"",'Submission Template'!BX102&lt;&gt;""),IF(AND('Submission Template'!$P$15="yes",$B108&gt;1),ROUND(AVERAGE(CM$41:CM108),2),ROUND(AVERAGE(CM$40:CM108),2)),""),"")</f>
        <v/>
      </c>
      <c r="E108" s="264" t="str">
        <f>IF('Submission Template'!$BA$36=1,IF($BI108&gt;1,IF(AND('Submission Template'!Y102&lt;&gt;"no",'Submission Template'!AD102&lt;&gt;"no",'Submission Template'!BW102&lt;&gt;"",'Submission Template'!BX102&lt;&gt;""), IF(AND('Submission Template'!$P$15="yes",$B108&gt;1), STDEV(CM$41:CM108),STDEV(CM$40:CM108)),""),""),"")</f>
        <v/>
      </c>
      <c r="F108" s="253" t="str">
        <f>IF('Submission Template'!$BA$36=1,IF(AND('Submission Template'!BW102&lt;&gt;"",'Submission Template'!BX102&lt;&gt;""),G107,""),"")</f>
        <v/>
      </c>
      <c r="G108" s="253" t="str">
        <f>IF(AND('Submission Template'!$BA$36=1,'Submission Template'!$C102&lt;&gt;""),IF(OR($BI108=1,$BI108=0),0,IF('Submission Template'!$C102="initial",$G107,IF(AND('Submission Template'!Y102="yes",'Submission Template'!AD102="yes"),MAX(($F108+CM108-('Submission Template'!$V$26+0.25*$E108)),0),$G107))),"")</f>
        <v/>
      </c>
      <c r="H108" s="253" t="str">
        <f t="shared" ref="H108:H129" si="66">IF(G108&lt;&gt;"",IF(E108&lt;&gt;"",5*E108,H107),"")</f>
        <v/>
      </c>
      <c r="I108" s="255" t="str">
        <f t="shared" ref="I108:I129" si="67">IF(G108&lt;&gt;"",IF(OR(B108&gt;=C108,I107=1),1,0),"")</f>
        <v/>
      </c>
      <c r="J108" s="255" t="str">
        <f t="shared" ref="J108:J129" si="68">IF(G108&lt;&gt;"",IF(AND(AND(G107&gt;H107,G108&gt;H108),B107&lt;&gt;B108),1,IF(J107=1,1,0)),"")</f>
        <v/>
      </c>
      <c r="K108" s="256" t="str">
        <f>IF(G108&lt;&gt;"",IF($CG108=1,IF(AND(J108&lt;&gt;1,I108=1,D108&lt;='Submission Template'!$V$26),1,0),K107),"")</f>
        <v/>
      </c>
      <c r="L108" s="251" t="str">
        <f>IF('Submission Template'!$BB$36=1,$CB108,"")</f>
        <v/>
      </c>
      <c r="M108" s="252" t="str">
        <f t="shared" si="42"/>
        <v/>
      </c>
      <c r="N108" s="253" t="str">
        <f>IF('Submission Template'!$BB$36=1,IF(AND('Submission Template'!O102="yes",'Submission Template'!BU102&lt;&gt;""),IF(AND('Submission Template'!$P$15="yes",$L108&gt;1),ROUND(AVERAGE(CN$41:CN108),2),ROUND(AVERAGE(CN$40:CN108),2)),""),"")</f>
        <v/>
      </c>
      <c r="O108" s="253" t="str">
        <f>IF('Submission Template'!$BB$36=1,IF($BJ108&gt;1,IF(AND('Submission Template'!O102&lt;&gt;"no",'Submission Template'!BU102&lt;&gt;""),IF(AND('Submission Template'!$P$15="yes",$L108&gt;1),STDEV(CN$41:CN108),STDEV(CN$40:CN108)),""),""),"")</f>
        <v/>
      </c>
      <c r="P108" s="253" t="str">
        <f>IF('Submission Template'!$BB$36=1,IF('Submission Template'!BU102&lt;&gt;"",Q107,""),"")</f>
        <v/>
      </c>
      <c r="Q108" s="253" t="str">
        <f>IF(AND('Submission Template'!$BB$36=1,'Submission Template'!$C102&lt;&gt;""),IF(OR($BJ108=1,$BJ108=0),0,IF('Submission Template'!$C102="initial",$Q107,IF('Submission Template'!O102="yes",MAX(($P108+'Submission Template'!BU102-('Submission Template'!K$26+0.25*$O108)),0),$Q107))),"")</f>
        <v/>
      </c>
      <c r="R108" s="253" t="str">
        <f t="shared" ref="R108:R129" si="69">IF(Q108&lt;&gt;"",IF(O108&lt;&gt;"",5*O108,R107),"")</f>
        <v/>
      </c>
      <c r="S108" s="255" t="str">
        <f t="shared" ref="S108:S129" si="70">IF(Q108&lt;&gt;"",IF(OR(L108&gt;=$M108,S107=1),1,0),"")</f>
        <v/>
      </c>
      <c r="T108" s="255" t="str">
        <f t="shared" ref="T108:T129" si="71">IF(Q108&lt;&gt;"",IF(AND(AND(Q107&gt;R107,Q108&gt;R108),L107&lt;&gt;L108),1,IF(T107=1,1,0)),"")</f>
        <v/>
      </c>
      <c r="U108" s="256" t="str">
        <f>IF(Q108&lt;&gt;"",IF($CH108=1,IF(AND(T108&lt;&gt;1,S108=1,N108&lt;='Submission Template'!K$26),1,0),U107),"")</f>
        <v/>
      </c>
      <c r="V108" s="257" t="str">
        <f>IF('Submission Template'!$BC$34=1,$CC108,"")</f>
        <v/>
      </c>
      <c r="W108" s="258" t="str">
        <f t="shared" si="43"/>
        <v/>
      </c>
      <c r="X108" s="259" t="str">
        <f>IF('Submission Template'!$BC$34=1,IF(AND('Submission Template'!T102="yes",'Submission Template'!BV102&lt;&gt;""),IF(AND('Submission Template'!$P$15="yes",$V108&gt;1),ROUND(AVERAGE(CO$41:CO108),2),ROUND(AVERAGE(CO$40:CO108),2)),""),"")</f>
        <v/>
      </c>
      <c r="Y108" s="259" t="str">
        <f>IF('Submission Template'!$BC$34=1,IF($BK108&gt;1,IF(AND('Submission Template'!T102&lt;&gt;"no",'Submission Template'!BV102&lt;&gt;""), IF(AND('Submission Template'!$P$15="yes",$V108&gt;1), STDEV(CO$41:CO108),STDEV(CO$40:CO108)),""),""),"")</f>
        <v/>
      </c>
      <c r="Z108" s="259" t="str">
        <f>IF('Submission Template'!$BC$34=1,IF('Submission Template'!BV102&lt;&gt;"",AA107,""),"")</f>
        <v/>
      </c>
      <c r="AA108" s="259" t="str">
        <f>IF(AND('Submission Template'!$BC$34=1,'Submission Template'!$C102&lt;&gt;""),IF(OR($BK108=1,$BK108=0),0,IF('Submission Template'!$C102="initial",$AA107,IF('Submission Template'!T102="yes",MAX(($Z108+'Submission Template'!BV102-('Submission Template'!P$26+0.25*$Y108)),0),$AA107))),"")</f>
        <v/>
      </c>
      <c r="AB108" s="259" t="str">
        <f t="shared" si="46"/>
        <v/>
      </c>
      <c r="AC108" s="255" t="str">
        <f t="shared" si="47"/>
        <v/>
      </c>
      <c r="AD108" s="255" t="str">
        <f t="shared" si="48"/>
        <v/>
      </c>
      <c r="AE108" s="256" t="str">
        <f>IF(AA108&lt;&gt;"",IF($CI108=1,IF(AND(AD108&lt;&gt;1,AC108=1,X108&lt;='Submission Template'!P$26),1,0),AE107),"")</f>
        <v/>
      </c>
      <c r="AF108" s="257" t="str">
        <f>IF('Submission Template'!$BA$34=1,$CD108,"")</f>
        <v/>
      </c>
      <c r="AG108" s="258" t="str">
        <f t="shared" si="44"/>
        <v/>
      </c>
      <c r="AH108" s="260" t="str">
        <f>IF('Submission Template'!$BA$34=1,IF(AND('Submission Template'!Y102="yes",'Submission Template'!BW102&lt;&gt;""),IF(AND('Submission Template'!$P$15="yes",AF108&gt;1),ROUND(AVERAGE(CP$41:CP108),2),ROUND(AVERAGE(CP$40:CP108),2)),""),"")</f>
        <v/>
      </c>
      <c r="AI108" s="260" t="str">
        <f>IF('Submission Template'!$BA$34=1,IF($BL108&gt;1,IF(AND('Submission Template'!Y102&lt;&gt;"no",'Submission Template'!BW102&lt;&gt;""), IF(AND('Submission Template'!$P$15="yes",$AF108&gt;1), STDEV(CP$41:CP108),STDEV(CP$40:CP108)),""),""),"")</f>
        <v/>
      </c>
      <c r="AJ108" s="260" t="str">
        <f>IF('Submission Template'!$BA$34=1,IF('Submission Template'!BW102&lt;&gt;"",AK107,""),"")</f>
        <v/>
      </c>
      <c r="AK108" s="260" t="str">
        <f>IF(AND('Submission Template'!$BA$34=1,'Submission Template'!$C102&lt;&gt;""),IF(OR($BL108=1,$BL108=0),0,IF('Submission Template'!$C102="initial",$AK107,IF('Submission Template'!Y102="yes",MAX(($AJ108+'Submission Template'!BW102-('Submission Template'!U$26+0.25*$AI108)),0),$AK107))),"")</f>
        <v/>
      </c>
      <c r="AL108" s="260" t="str">
        <f t="shared" si="49"/>
        <v/>
      </c>
      <c r="AM108" s="255" t="str">
        <f t="shared" si="50"/>
        <v/>
      </c>
      <c r="AN108" s="255" t="str">
        <f t="shared" si="51"/>
        <v/>
      </c>
      <c r="AO108" s="256" t="str">
        <f>IF(AK108&lt;&gt;"",IF($CJ108=1,IF(AND(AN108&lt;&gt;1,AM108=1,AH108&lt;='Submission Template'!U$26),1,0),AO107),"")</f>
        <v/>
      </c>
      <c r="AP108" s="257" t="str">
        <f>IF('Submission Template'!$BB$34=1,$CE108,"")</f>
        <v/>
      </c>
      <c r="AQ108" s="258" t="str">
        <f t="shared" si="45"/>
        <v/>
      </c>
      <c r="AR108" s="261" t="str">
        <f>IF('Submission Template'!$BB$34=1,IF(AND('Submission Template'!AD102="yes",'Submission Template'!BX102&lt;&gt;""),ROUND(AVERAGE(CQ$40:CQ108),2),""),"")</f>
        <v/>
      </c>
      <c r="AS108" s="261" t="str">
        <f>IF('Submission Template'!$BB$34=1,IF($BM108&gt;1,IF(AND('Submission Template'!AD102&lt;&gt;"no",'Submission Template'!BX102&lt;&gt;""), IF(AND('Submission Template'!$P$15="yes",$AP108&gt;1), STDEV(CQ$41:CQ108),STDEV(CQ$40:CQ108)),""),""),"")</f>
        <v/>
      </c>
      <c r="AT108" s="261" t="str">
        <f>IF('Submission Template'!$BB$34=1,IF('Submission Template'!BX102&lt;&gt;"",AU107,""),"")</f>
        <v/>
      </c>
      <c r="AU108" s="261" t="str">
        <f>IF(AND('Submission Template'!$BB$34=1,'Submission Template'!$C102&lt;&gt;""),IF(OR($BM108=1,$BM108=0),0,IF('Submission Template'!$C102="initial",$AU107,IF('Submission Template'!AD102="yes",MAX(($AT108+'Submission Template'!BX102-('Submission Template'!Z$26+0.25*$AS108)),0),$AU107))),"")</f>
        <v/>
      </c>
      <c r="AV108" s="261" t="str">
        <f t="shared" si="52"/>
        <v/>
      </c>
      <c r="AW108" s="255" t="str">
        <f t="shared" si="53"/>
        <v/>
      </c>
      <c r="AX108" s="255" t="str">
        <f t="shared" si="54"/>
        <v/>
      </c>
      <c r="AY108" s="256" t="str">
        <f>IF(AU108&lt;&gt;"",IF($CK108=1,IF(AND(AX108&lt;&gt;1,AW108=1,AR108&lt;='Submission Template'!Z$26),1,0),AY107),"")</f>
        <v/>
      </c>
      <c r="AZ108" s="246"/>
      <c r="BA108" s="262" t="str">
        <f>IF(AND(OR('Submission Template'!BK102="yes",'Submission Template'!O102="yes"),'Submission Template'!AG102="yes"),"Test cannot be invalid AND included in CumSum",IF(OR(AND($Q108&gt;$R108,$N108&lt;&gt;""),AND($G108&gt;H108,$D108&lt;&gt;"")),"Warning:  CumSum statistic exceeds the Action Limit.",""))</f>
        <v/>
      </c>
      <c r="BB108" s="244"/>
      <c r="BC108" s="244"/>
      <c r="BD108" s="244"/>
      <c r="BE108" s="245"/>
      <c r="BF108" s="141"/>
      <c r="BG108" s="5"/>
      <c r="BH108" s="5"/>
      <c r="BI108" s="167" t="str">
        <f t="shared" si="61"/>
        <v/>
      </c>
      <c r="BJ108" s="211" t="str">
        <f t="shared" si="62"/>
        <v/>
      </c>
      <c r="BK108" s="167" t="str">
        <f t="shared" si="63"/>
        <v/>
      </c>
      <c r="BL108" s="211" t="str">
        <f t="shared" si="64"/>
        <v/>
      </c>
      <c r="BM108" s="168" t="str">
        <f t="shared" si="65"/>
        <v/>
      </c>
      <c r="BN108" s="20"/>
      <c r="BO108" s="307">
        <f>IF(AND('Submission Template'!BW102&lt;&gt;"",'Submission Template'!BX102&lt;&gt;"",'Submission Template'!V$26&lt;&gt;"",'Submission Template'!Y102&lt;&gt;"",'Submission Template'!AD102&lt;&gt;"",$BK$31="yes"),1,0)</f>
        <v>0</v>
      </c>
      <c r="BP108" s="193">
        <f>IF(AND('Submission Template'!BU102&lt;&gt;"",'Submission Template'!K$26&lt;&gt;"",'Submission Template'!O102&lt;&gt;""),1,0)</f>
        <v>0</v>
      </c>
      <c r="BQ108" s="193">
        <f>IF(AND('Submission Template'!BV102&lt;&gt;"",'Submission Template'!P$26&lt;&gt;"",'Submission Template'!T102&lt;&gt;""),1,0)</f>
        <v>0</v>
      </c>
      <c r="BR108" s="193">
        <f>IF(AND('Submission Template'!BW102&lt;&gt;"",'Submission Template'!U$26&lt;&gt;"",'Submission Template'!Y102&lt;&gt;""),1,0)</f>
        <v>0</v>
      </c>
      <c r="BS108" s="194">
        <f>IF(AND('Submission Template'!BX102&lt;&gt;"",'Submission Template'!Z$26&lt;&gt;"",'Submission Template'!AD102&lt;&gt;""),1,0)</f>
        <v>0</v>
      </c>
      <c r="BT108" s="22"/>
      <c r="BU108" s="199" t="str">
        <f t="shared" si="55"/>
        <v/>
      </c>
      <c r="BV108" s="192" t="str">
        <f t="shared" si="56"/>
        <v/>
      </c>
      <c r="BW108" s="192" t="str">
        <f t="shared" si="57"/>
        <v/>
      </c>
      <c r="BX108" s="193" t="str">
        <f t="shared" si="58"/>
        <v/>
      </c>
      <c r="BY108" s="194" t="str">
        <f t="shared" si="59"/>
        <v/>
      </c>
      <c r="BZ108" s="22"/>
      <c r="CA108" s="192" t="str">
        <f>IF(AND($BK$31="Yes",'Submission Template'!$C102&lt;&gt;""),IF(AND('Submission Template'!BW102&lt;&gt;"",'Submission Template'!BX102&lt;&gt;""),IF(AND('Submission Template'!Y102="yes",'Submission Template'!AD102="yes"),CA107+1,CA107),CA107),"")</f>
        <v/>
      </c>
      <c r="CB108" s="193" t="str">
        <f>IF('Submission Template'!$C102&lt;&gt;"",IF('Submission Template'!BU102&lt;&gt;"",IF('Submission Template'!O102="yes",CB107+1,CB107),CB107),"")</f>
        <v/>
      </c>
      <c r="CC108" s="193" t="str">
        <f>IF('Submission Template'!$C102&lt;&gt;"",IF('Submission Template'!BV102&lt;&gt;"",IF('Submission Template'!T102="yes",CC107+1,CC107),CC107),"")</f>
        <v/>
      </c>
      <c r="CD108" s="193" t="str">
        <f>IF('Submission Template'!$C102&lt;&gt;"",IF('Submission Template'!BW102&lt;&gt;"",IF('Submission Template'!Y102="yes",CD107+1,CD107),CD107),"")</f>
        <v/>
      </c>
      <c r="CE108" s="194" t="str">
        <f>IF('Submission Template'!$C102&lt;&gt;"",IF('Submission Template'!BX102&lt;&gt;"",IF('Submission Template'!AD102="yes",CE107+1,CE107),CE107),"")</f>
        <v/>
      </c>
      <c r="CF108" s="22"/>
      <c r="CG108" s="192" t="str">
        <f>IF(AND($BK$31="Yes",'Submission Template'!BW102&lt;&gt;"",'Submission Template'!BX102&lt;&gt;""),IF(AND('Submission Template'!Y102="yes",'Submission Template'!AD102="yes"),1,0),"")</f>
        <v/>
      </c>
      <c r="CH108" s="193" t="str">
        <f>IF('Submission Template'!BU102&lt;&gt;"",IF('Submission Template'!O102="yes",1,0),"")</f>
        <v/>
      </c>
      <c r="CI108" s="193" t="str">
        <f>IF('Submission Template'!BV102&lt;&gt;"",IF('Submission Template'!T102="yes",1,0),"")</f>
        <v/>
      </c>
      <c r="CJ108" s="193" t="str">
        <f>IF('Submission Template'!BW102&lt;&gt;"",IF('Submission Template'!Y102="yes",1,0),"")</f>
        <v/>
      </c>
      <c r="CK108" s="194" t="str">
        <f>IF('Submission Template'!BX102&lt;&gt;"",IF('Submission Template'!AD102="yes",1,0),"")</f>
        <v/>
      </c>
      <c r="CL108" s="22"/>
      <c r="CM108" s="192" t="str">
        <f>IF(AND($BK$31="Yes",'Submission Template'!Y102="yes",'Submission Template'!AD102="yes",'Submission Template'!BW102&lt;&gt;"",'Submission Template'!BX102&lt;&gt;""),'Submission Template'!BW102+'Submission Template'!BX102,"")</f>
        <v/>
      </c>
      <c r="CN108" s="193" t="str">
        <f>IF(AND('Submission Template'!O102="yes",'Submission Template'!BU102&lt;&gt;""),'Submission Template'!BU102,"")</f>
        <v/>
      </c>
      <c r="CO108" s="193" t="str">
        <f>IF(AND('Submission Template'!T102="yes",'Submission Template'!BV102&lt;&gt;""),'Submission Template'!BV102,"")</f>
        <v/>
      </c>
      <c r="CP108" s="193" t="str">
        <f>IF(AND('Submission Template'!Y102="yes",'Submission Template'!BW102&lt;&gt;""),'Submission Template'!BW102,"")</f>
        <v/>
      </c>
      <c r="CQ108" s="194" t="str">
        <f>IF(AND('Submission Template'!AD102="yes",'Submission Template'!BX102&lt;&gt;""),'Submission Template'!BX102,"")</f>
        <v/>
      </c>
      <c r="CR108" s="22"/>
      <c r="CS108" s="22"/>
      <c r="CT108" s="22"/>
      <c r="CU108" s="24"/>
      <c r="CV108" s="22"/>
      <c r="CW108" s="35" t="str">
        <f>IF('Submission Template'!$BA$36=1,IF(AND('Submission Template'!Y102="yes",'Submission Template'!AD102="yes",$BI108&gt;1,'Submission Template'!BW102&lt;&gt;"",'Submission Template'!BX102&lt;&gt;""),IF($D108&lt;&gt;'Submission Template'!V$29,ROUND((($BU108*$E108)/($D108-'Submission Template'!V$29))^2+1,1),31),""),"")</f>
        <v/>
      </c>
      <c r="CX108" s="35" t="str">
        <f>IF('Submission Template'!$BB$36=1,IF(AND('Submission Template'!O102="yes",$BJ108&gt;1,'Submission Template'!BU102&lt;&gt;""),IF($N108&lt;&gt;'Submission Template'!K$26,ROUND((($BV108*$O108)/($N108-'Submission Template'!K$26))^2+1,1),31),""),"")</f>
        <v/>
      </c>
      <c r="CY108" s="35" t="str">
        <f>IF('Submission Template'!$BC$34=1,IF(AND('Submission Template'!T102="yes",$BK108&gt;1,'Submission Template'!BV102&lt;&gt;""),IF($X108&lt;&gt;'Submission Template'!P$26,ROUND((($BW108*$Y108)/($X108-'Submission Template'!P$26))^2+1,1),31),""),"")</f>
        <v/>
      </c>
      <c r="CZ108" s="35" t="str">
        <f>IF('Submission Template'!$BA$34=1,IF(AND('Submission Template'!Y102="yes",$BL108&gt;1,'Submission Template'!BW102&lt;&gt;""),IF($AH108&lt;&gt;'Submission Template'!U$26,ROUND((($BX108*$AI108)/($AH108-'Submission Template'!U$26))^2+1,1),31),""),"")</f>
        <v/>
      </c>
      <c r="DA108" s="35" t="str">
        <f>IF('Submission Template'!$BB$34=1,IF(AND('Submission Template'!AD102="yes",$BM108&gt;1,'Submission Template'!BX102&lt;&gt;""),IF($AR108&lt;&gt;'Submission Template'!Z$26,ROUND((($BY108*$AS108)/($AR108-'Submission Template'!Z$26))^2+1,1),31),""),"")</f>
        <v/>
      </c>
      <c r="DB108" s="48">
        <f t="shared" si="60"/>
        <v>5</v>
      </c>
      <c r="DC108" s="5"/>
      <c r="DD108" s="5"/>
      <c r="DE108" s="5"/>
      <c r="DF108" s="175">
        <f>IF(AND('Submission Template'!C102="final",'Submission Template'!AG102="yes"),1,0)</f>
        <v>0</v>
      </c>
      <c r="DG108" s="175" t="str">
        <f>IF(AND('Submission Template'!$C102="final",'Submission Template'!$Y102="yes",'Submission Template'!$AD102="yes",'Submission Template'!$AG102&lt;&gt;"yes"),$D108,$DG107)</f>
        <v/>
      </c>
      <c r="DH108" s="175" t="str">
        <f>IF(AND('Submission Template'!$C102="final",'Submission Template'!$Y102="yes",'Submission Template'!$AD102="yes",'Submission Template'!$AG102&lt;&gt;"yes"),$C108,$DH107)</f>
        <v/>
      </c>
      <c r="DI108" s="175" t="str">
        <f>IF(AND('Submission Template'!$C102="final",'Submission Template'!$O102="yes",'Submission Template'!$AG102&lt;&gt;"yes"),$N108,$DI107)</f>
        <v/>
      </c>
      <c r="DJ108" s="175" t="str">
        <f>IF(AND('Submission Template'!$C102="final",'Submission Template'!$O102="yes",'Submission Template'!$AG102&lt;&gt;"yes"),$M108,$DJ107)</f>
        <v/>
      </c>
      <c r="DK108" s="167" t="str">
        <f>IF(AND('Submission Template'!$C102="final",'Submission Template'!$T102="yes",'Submission Template'!$AG102&lt;&gt;"yes"),$X108,$DK107)</f>
        <v/>
      </c>
      <c r="DL108" s="168" t="str">
        <f>IF(AND('Submission Template'!$C102="final",'Submission Template'!$T102="yes",'Submission Template'!$AG102&lt;&gt;"yes"),$W108,$DL107)</f>
        <v/>
      </c>
      <c r="DM108" s="167" t="str">
        <f>IF(AND('Submission Template'!$C102="final",'Submission Template'!$Y102="yes",'Submission Template'!$AG102&lt;&gt;"yes"),$AH108,$DM107)</f>
        <v/>
      </c>
      <c r="DN108" s="211" t="str">
        <f>IF(AND('Submission Template'!$C102="final",'Submission Template'!$Y102="yes",'Submission Template'!$AG102&lt;&gt;"yes"),$AG108,$DN107)</f>
        <v/>
      </c>
      <c r="DO108" s="220" t="str">
        <f>IF(AND('Submission Template'!$C102="final",'Submission Template'!$AD102="yes",'Submission Template'!$AG102&lt;&gt;"yes"),$AR108,$DO107)</f>
        <v/>
      </c>
      <c r="DP108" s="221" t="str">
        <f>IF(AND('Submission Template'!$C102="final",'Submission Template'!$AD102="yes",'Submission Template'!$AG102&lt;&gt;"yes"),$AQ108,$DP107)</f>
        <v/>
      </c>
      <c r="DQ108" s="5"/>
      <c r="DR108" s="5"/>
      <c r="DT108" s="5"/>
      <c r="DU108" s="5"/>
      <c r="DV108" s="5"/>
      <c r="DW108" s="5"/>
      <c r="DX108" s="5"/>
      <c r="DY108" s="5"/>
      <c r="DZ108" s="5"/>
      <c r="EA108" s="5"/>
    </row>
    <row r="109" spans="1:131" ht="15" x14ac:dyDescent="0.25">
      <c r="A109" s="9"/>
      <c r="B109" s="251" t="str">
        <f>IF('Submission Template'!$BA$36=1,$CA109,"")</f>
        <v/>
      </c>
      <c r="C109" s="252" t="str">
        <f t="shared" si="41"/>
        <v/>
      </c>
      <c r="D109" s="253" t="str">
        <f>IF('Submission Template'!$BA$36=1,IF(AND('Submission Template'!Y103="yes",'Submission Template'!AD103="yes",'Submission Template'!BW103&lt;&gt;"",'Submission Template'!BX103&lt;&gt;""),IF(AND('Submission Template'!$P$15="yes",$B109&gt;1),ROUND(AVERAGE(CM$41:CM109),2),ROUND(AVERAGE(CM$40:CM109),2)),""),"")</f>
        <v/>
      </c>
      <c r="E109" s="264" t="str">
        <f>IF('Submission Template'!$BA$36=1,IF($BI109&gt;1,IF(AND('Submission Template'!Y103&lt;&gt;"no",'Submission Template'!AD103&lt;&gt;"no",'Submission Template'!BW103&lt;&gt;"",'Submission Template'!BX103&lt;&gt;""), IF(AND('Submission Template'!$P$15="yes",$B109&gt;1), STDEV(CM$41:CM109),STDEV(CM$40:CM109)),""),""),"")</f>
        <v/>
      </c>
      <c r="F109" s="253" t="str">
        <f>IF('Submission Template'!$BA$36=1,IF(AND('Submission Template'!BW103&lt;&gt;"",'Submission Template'!BX103&lt;&gt;""),G108,""),"")</f>
        <v/>
      </c>
      <c r="G109" s="253" t="str">
        <f>IF(AND('Submission Template'!$BA$36=1,'Submission Template'!$C103&lt;&gt;""),IF(OR($BI109=1,$BI109=0),0,IF('Submission Template'!$C103="initial",$G108,IF(AND('Submission Template'!Y103="yes",'Submission Template'!AD103="yes"),MAX(($F109+CM109-('Submission Template'!$V$26+0.25*$E109)),0),$G108))),"")</f>
        <v/>
      </c>
      <c r="H109" s="253" t="str">
        <f t="shared" si="66"/>
        <v/>
      </c>
      <c r="I109" s="255" t="str">
        <f t="shared" si="67"/>
        <v/>
      </c>
      <c r="J109" s="255" t="str">
        <f t="shared" si="68"/>
        <v/>
      </c>
      <c r="K109" s="256" t="str">
        <f>IF(G109&lt;&gt;"",IF($CG109=1,IF(AND(J109&lt;&gt;1,I109=1,D109&lt;='Submission Template'!$V$26),1,0),K108),"")</f>
        <v/>
      </c>
      <c r="L109" s="251" t="str">
        <f>IF('Submission Template'!$BB$36=1,$CB109,"")</f>
        <v/>
      </c>
      <c r="M109" s="252" t="str">
        <f t="shared" si="42"/>
        <v/>
      </c>
      <c r="N109" s="253" t="str">
        <f>IF('Submission Template'!$BB$36=1,IF(AND('Submission Template'!O103="yes",'Submission Template'!BU103&lt;&gt;""),IF(AND('Submission Template'!$P$15="yes",$L109&gt;1),ROUND(AVERAGE(CN$41:CN109),2),ROUND(AVERAGE(CN$40:CN109),2)),""),"")</f>
        <v/>
      </c>
      <c r="O109" s="253" t="str">
        <f>IF('Submission Template'!$BB$36=1,IF($BJ109&gt;1,IF(AND('Submission Template'!O103&lt;&gt;"no",'Submission Template'!BU103&lt;&gt;""),IF(AND('Submission Template'!$P$15="yes",$L109&gt;1),STDEV(CN$41:CN109),STDEV(CN$40:CN109)),""),""),"")</f>
        <v/>
      </c>
      <c r="P109" s="253" t="str">
        <f>IF('Submission Template'!$BB$36=1,IF('Submission Template'!BU103&lt;&gt;"",Q108,""),"")</f>
        <v/>
      </c>
      <c r="Q109" s="253" t="str">
        <f>IF(AND('Submission Template'!$BB$36=1,'Submission Template'!$C103&lt;&gt;""),IF(OR($BJ109=1,$BJ109=0),0,IF('Submission Template'!$C103="initial",$Q108,IF('Submission Template'!O103="yes",MAX(($P109+'Submission Template'!BU103-('Submission Template'!K$26+0.25*$O109)),0),$Q108))),"")</f>
        <v/>
      </c>
      <c r="R109" s="253" t="str">
        <f t="shared" si="69"/>
        <v/>
      </c>
      <c r="S109" s="255" t="str">
        <f t="shared" si="70"/>
        <v/>
      </c>
      <c r="T109" s="255" t="str">
        <f t="shared" si="71"/>
        <v/>
      </c>
      <c r="U109" s="256" t="str">
        <f>IF(Q109&lt;&gt;"",IF($CH109=1,IF(AND(T109&lt;&gt;1,S109=1,N109&lt;='Submission Template'!K$26),1,0),U108),"")</f>
        <v/>
      </c>
      <c r="V109" s="257" t="str">
        <f>IF('Submission Template'!$BC$34=1,$CC109,"")</f>
        <v/>
      </c>
      <c r="W109" s="258" t="str">
        <f t="shared" si="43"/>
        <v/>
      </c>
      <c r="X109" s="259" t="str">
        <f>IF('Submission Template'!$BC$34=1,IF(AND('Submission Template'!T103="yes",'Submission Template'!BV103&lt;&gt;""),IF(AND('Submission Template'!$P$15="yes",$V109&gt;1),ROUND(AVERAGE(CO$41:CO109),2),ROUND(AVERAGE(CO$40:CO109),2)),""),"")</f>
        <v/>
      </c>
      <c r="Y109" s="259" t="str">
        <f>IF('Submission Template'!$BC$34=1,IF($BK109&gt;1,IF(AND('Submission Template'!T103&lt;&gt;"no",'Submission Template'!BV103&lt;&gt;""), IF(AND('Submission Template'!$P$15="yes",$V109&gt;1), STDEV(CO$41:CO109),STDEV(CO$40:CO109)),""),""),"")</f>
        <v/>
      </c>
      <c r="Z109" s="259" t="str">
        <f>IF('Submission Template'!$BC$34=1,IF('Submission Template'!BV103&lt;&gt;"",AA108,""),"")</f>
        <v/>
      </c>
      <c r="AA109" s="259" t="str">
        <f>IF(AND('Submission Template'!$BC$34=1,'Submission Template'!$C103&lt;&gt;""),IF(OR($BK109=1,$BK109=0),0,IF('Submission Template'!$C103="initial",$AA108,IF('Submission Template'!T103="yes",MAX(($Z109+'Submission Template'!BV103-('Submission Template'!P$26+0.25*$Y109)),0),$AA108))),"")</f>
        <v/>
      </c>
      <c r="AB109" s="259" t="str">
        <f t="shared" si="46"/>
        <v/>
      </c>
      <c r="AC109" s="255" t="str">
        <f t="shared" si="47"/>
        <v/>
      </c>
      <c r="AD109" s="255" t="str">
        <f t="shared" si="48"/>
        <v/>
      </c>
      <c r="AE109" s="256" t="str">
        <f>IF(AA109&lt;&gt;"",IF($CI109=1,IF(AND(AD109&lt;&gt;1,AC109=1,X109&lt;='Submission Template'!P$26),1,0),AE108),"")</f>
        <v/>
      </c>
      <c r="AF109" s="257" t="str">
        <f>IF('Submission Template'!$BA$34=1,$CD109,"")</f>
        <v/>
      </c>
      <c r="AG109" s="258" t="str">
        <f t="shared" si="44"/>
        <v/>
      </c>
      <c r="AH109" s="260" t="str">
        <f>IF('Submission Template'!$BA$34=1,IF(AND('Submission Template'!Y103="yes",'Submission Template'!BW103&lt;&gt;""),IF(AND('Submission Template'!$P$15="yes",AF109&gt;1),ROUND(AVERAGE(CP$41:CP109),2),ROUND(AVERAGE(CP$40:CP109),2)),""),"")</f>
        <v/>
      </c>
      <c r="AI109" s="260" t="str">
        <f>IF('Submission Template'!$BA$34=1,IF($BL109&gt;1,IF(AND('Submission Template'!Y103&lt;&gt;"no",'Submission Template'!BW103&lt;&gt;""), IF(AND('Submission Template'!$P$15="yes",$AF109&gt;1), STDEV(CP$41:CP109),STDEV(CP$40:CP109)),""),""),"")</f>
        <v/>
      </c>
      <c r="AJ109" s="260" t="str">
        <f>IF('Submission Template'!$BA$34=1,IF('Submission Template'!BW103&lt;&gt;"",AK108,""),"")</f>
        <v/>
      </c>
      <c r="AK109" s="260" t="str">
        <f>IF(AND('Submission Template'!$BA$34=1,'Submission Template'!$C103&lt;&gt;""),IF(OR($BL109=1,$BL109=0),0,IF('Submission Template'!$C103="initial",$AK108,IF('Submission Template'!Y103="yes",MAX(($AJ109+'Submission Template'!BW103-('Submission Template'!U$26+0.25*$AI109)),0),$AK108))),"")</f>
        <v/>
      </c>
      <c r="AL109" s="260" t="str">
        <f t="shared" si="49"/>
        <v/>
      </c>
      <c r="AM109" s="255" t="str">
        <f t="shared" si="50"/>
        <v/>
      </c>
      <c r="AN109" s="255" t="str">
        <f t="shared" si="51"/>
        <v/>
      </c>
      <c r="AO109" s="256" t="str">
        <f>IF(AK109&lt;&gt;"",IF($CJ109=1,IF(AND(AN109&lt;&gt;1,AM109=1,AH109&lt;='Submission Template'!U$26),1,0),AO108),"")</f>
        <v/>
      </c>
      <c r="AP109" s="257" t="str">
        <f>IF('Submission Template'!$BB$34=1,$CE109,"")</f>
        <v/>
      </c>
      <c r="AQ109" s="258" t="str">
        <f t="shared" si="45"/>
        <v/>
      </c>
      <c r="AR109" s="261" t="str">
        <f>IF('Submission Template'!$BB$34=1,IF(AND('Submission Template'!AD103="yes",'Submission Template'!BX103&lt;&gt;""),ROUND(AVERAGE(CQ$40:CQ109),2),""),"")</f>
        <v/>
      </c>
      <c r="AS109" s="261" t="str">
        <f>IF('Submission Template'!$BB$34=1,IF($BM109&gt;1,IF(AND('Submission Template'!AD103&lt;&gt;"no",'Submission Template'!BX103&lt;&gt;""), IF(AND('Submission Template'!$P$15="yes",$AP109&gt;1), STDEV(CQ$41:CQ109),STDEV(CQ$40:CQ109)),""),""),"")</f>
        <v/>
      </c>
      <c r="AT109" s="261" t="str">
        <f>IF('Submission Template'!$BB$34=1,IF('Submission Template'!BX103&lt;&gt;"",AU108,""),"")</f>
        <v/>
      </c>
      <c r="AU109" s="261" t="str">
        <f>IF(AND('Submission Template'!$BB$34=1,'Submission Template'!$C103&lt;&gt;""),IF(OR($BM109=1,$BM109=0),0,IF('Submission Template'!$C103="initial",$AU108,IF('Submission Template'!AD103="yes",MAX(($AT109+'Submission Template'!BX103-('Submission Template'!Z$26+0.25*$AS109)),0),$AU108))),"")</f>
        <v/>
      </c>
      <c r="AV109" s="261" t="str">
        <f t="shared" si="52"/>
        <v/>
      </c>
      <c r="AW109" s="255" t="str">
        <f t="shared" si="53"/>
        <v/>
      </c>
      <c r="AX109" s="255" t="str">
        <f t="shared" si="54"/>
        <v/>
      </c>
      <c r="AY109" s="256" t="str">
        <f>IF(AU109&lt;&gt;"",IF($CK109=1,IF(AND(AX109&lt;&gt;1,AW109=1,AR109&lt;='Submission Template'!Z$26),1,0),AY108),"")</f>
        <v/>
      </c>
      <c r="AZ109" s="246"/>
      <c r="BA109" s="262" t="str">
        <f>IF(AND(OR('Submission Template'!BK103="yes",'Submission Template'!O103="yes"),'Submission Template'!AG103="yes"),"Test cannot be invalid AND included in CumSum",IF(OR(AND($Q109&gt;$R109,$N109&lt;&gt;""),AND($G109&gt;H109,$D109&lt;&gt;"")),"Warning:  CumSum statistic exceeds the Action Limit.",""))</f>
        <v/>
      </c>
      <c r="BB109" s="244"/>
      <c r="BC109" s="244"/>
      <c r="BD109" s="244"/>
      <c r="BE109" s="245"/>
      <c r="BF109" s="141"/>
      <c r="BG109" s="5"/>
      <c r="BH109" s="5"/>
      <c r="BI109" s="167" t="str">
        <f t="shared" si="61"/>
        <v/>
      </c>
      <c r="BJ109" s="211" t="str">
        <f t="shared" si="62"/>
        <v/>
      </c>
      <c r="BK109" s="167" t="str">
        <f t="shared" si="63"/>
        <v/>
      </c>
      <c r="BL109" s="211" t="str">
        <f t="shared" si="64"/>
        <v/>
      </c>
      <c r="BM109" s="168" t="str">
        <f t="shared" si="65"/>
        <v/>
      </c>
      <c r="BN109" s="20"/>
      <c r="BO109" s="307">
        <f>IF(AND('Submission Template'!BW103&lt;&gt;"",'Submission Template'!BX103&lt;&gt;"",'Submission Template'!V$26&lt;&gt;"",'Submission Template'!Y103&lt;&gt;"",'Submission Template'!AD103&lt;&gt;"",$BK$31="yes"),1,0)</f>
        <v>0</v>
      </c>
      <c r="BP109" s="193">
        <f>IF(AND('Submission Template'!BU103&lt;&gt;"",'Submission Template'!K$26&lt;&gt;"",'Submission Template'!O103&lt;&gt;""),1,0)</f>
        <v>0</v>
      </c>
      <c r="BQ109" s="193">
        <f>IF(AND('Submission Template'!BV103&lt;&gt;"",'Submission Template'!P$26&lt;&gt;"",'Submission Template'!T103&lt;&gt;""),1,0)</f>
        <v>0</v>
      </c>
      <c r="BR109" s="193">
        <f>IF(AND('Submission Template'!BW103&lt;&gt;"",'Submission Template'!U$26&lt;&gt;"",'Submission Template'!Y103&lt;&gt;""),1,0)</f>
        <v>0</v>
      </c>
      <c r="BS109" s="194">
        <f>IF(AND('Submission Template'!BX103&lt;&gt;"",'Submission Template'!Z$26&lt;&gt;"",'Submission Template'!AD103&lt;&gt;""),1,0)</f>
        <v>0</v>
      </c>
      <c r="BT109" s="22"/>
      <c r="BU109" s="199" t="str">
        <f t="shared" si="55"/>
        <v/>
      </c>
      <c r="BV109" s="192" t="str">
        <f t="shared" si="56"/>
        <v/>
      </c>
      <c r="BW109" s="192" t="str">
        <f t="shared" si="57"/>
        <v/>
      </c>
      <c r="BX109" s="193" t="str">
        <f t="shared" si="58"/>
        <v/>
      </c>
      <c r="BY109" s="194" t="str">
        <f t="shared" si="59"/>
        <v/>
      </c>
      <c r="BZ109" s="22"/>
      <c r="CA109" s="192" t="str">
        <f>IF(AND($BK$31="Yes",'Submission Template'!$C103&lt;&gt;""),IF(AND('Submission Template'!BW103&lt;&gt;"",'Submission Template'!BX103&lt;&gt;""),IF(AND('Submission Template'!Y103="yes",'Submission Template'!AD103="yes"),CA108+1,CA108),CA108),"")</f>
        <v/>
      </c>
      <c r="CB109" s="193" t="str">
        <f>IF('Submission Template'!$C103&lt;&gt;"",IF('Submission Template'!BU103&lt;&gt;"",IF('Submission Template'!O103="yes",CB108+1,CB108),CB108),"")</f>
        <v/>
      </c>
      <c r="CC109" s="193" t="str">
        <f>IF('Submission Template'!$C103&lt;&gt;"",IF('Submission Template'!BV103&lt;&gt;"",IF('Submission Template'!T103="yes",CC108+1,CC108),CC108),"")</f>
        <v/>
      </c>
      <c r="CD109" s="193" t="str">
        <f>IF('Submission Template'!$C103&lt;&gt;"",IF('Submission Template'!BW103&lt;&gt;"",IF('Submission Template'!Y103="yes",CD108+1,CD108),CD108),"")</f>
        <v/>
      </c>
      <c r="CE109" s="194" t="str">
        <f>IF('Submission Template'!$C103&lt;&gt;"",IF('Submission Template'!BX103&lt;&gt;"",IF('Submission Template'!AD103="yes",CE108+1,CE108),CE108),"")</f>
        <v/>
      </c>
      <c r="CF109" s="22"/>
      <c r="CG109" s="192" t="str">
        <f>IF(AND($BK$31="Yes",'Submission Template'!BW103&lt;&gt;"",'Submission Template'!BX103&lt;&gt;""),IF(AND('Submission Template'!Y103="yes",'Submission Template'!AD103="yes"),1,0),"")</f>
        <v/>
      </c>
      <c r="CH109" s="193" t="str">
        <f>IF('Submission Template'!BU103&lt;&gt;"",IF('Submission Template'!O103="yes",1,0),"")</f>
        <v/>
      </c>
      <c r="CI109" s="193" t="str">
        <f>IF('Submission Template'!BV103&lt;&gt;"",IF('Submission Template'!T103="yes",1,0),"")</f>
        <v/>
      </c>
      <c r="CJ109" s="193" t="str">
        <f>IF('Submission Template'!BW103&lt;&gt;"",IF('Submission Template'!Y103="yes",1,0),"")</f>
        <v/>
      </c>
      <c r="CK109" s="194" t="str">
        <f>IF('Submission Template'!BX103&lt;&gt;"",IF('Submission Template'!AD103="yes",1,0),"")</f>
        <v/>
      </c>
      <c r="CL109" s="22"/>
      <c r="CM109" s="192" t="str">
        <f>IF(AND($BK$31="Yes",'Submission Template'!Y103="yes",'Submission Template'!AD103="yes",'Submission Template'!BW103&lt;&gt;"",'Submission Template'!BX103&lt;&gt;""),'Submission Template'!BW103+'Submission Template'!BX103,"")</f>
        <v/>
      </c>
      <c r="CN109" s="193" t="str">
        <f>IF(AND('Submission Template'!O103="yes",'Submission Template'!BU103&lt;&gt;""),'Submission Template'!BU103,"")</f>
        <v/>
      </c>
      <c r="CO109" s="193" t="str">
        <f>IF(AND('Submission Template'!T103="yes",'Submission Template'!BV103&lt;&gt;""),'Submission Template'!BV103,"")</f>
        <v/>
      </c>
      <c r="CP109" s="193" t="str">
        <f>IF(AND('Submission Template'!Y103="yes",'Submission Template'!BW103&lt;&gt;""),'Submission Template'!BW103,"")</f>
        <v/>
      </c>
      <c r="CQ109" s="194" t="str">
        <f>IF(AND('Submission Template'!AD103="yes",'Submission Template'!BX103&lt;&gt;""),'Submission Template'!BX103,"")</f>
        <v/>
      </c>
      <c r="CR109" s="22"/>
      <c r="CS109" s="22"/>
      <c r="CT109" s="22"/>
      <c r="CU109" s="24"/>
      <c r="CV109" s="22"/>
      <c r="CW109" s="35" t="str">
        <f>IF('Submission Template'!$BA$36=1,IF(AND('Submission Template'!Y103="yes",'Submission Template'!AD103="yes",$BI109&gt;1,'Submission Template'!BW103&lt;&gt;"",'Submission Template'!BX103&lt;&gt;""),IF($D109&lt;&gt;'Submission Template'!V$29,ROUND((($BU109*$E109)/($D109-'Submission Template'!V$29))^2+1,1),31),""),"")</f>
        <v/>
      </c>
      <c r="CX109" s="35" t="str">
        <f>IF('Submission Template'!$BB$36=1,IF(AND('Submission Template'!O103="yes",$BJ109&gt;1,'Submission Template'!BU103&lt;&gt;""),IF($N109&lt;&gt;'Submission Template'!K$26,ROUND((($BV109*$O109)/($N109-'Submission Template'!K$26))^2+1,1),31),""),"")</f>
        <v/>
      </c>
      <c r="CY109" s="35" t="str">
        <f>IF('Submission Template'!$BC$34=1,IF(AND('Submission Template'!T103="yes",$BK109&gt;1,'Submission Template'!BV103&lt;&gt;""),IF($X109&lt;&gt;'Submission Template'!P$26,ROUND((($BW109*$Y109)/($X109-'Submission Template'!P$26))^2+1,1),31),""),"")</f>
        <v/>
      </c>
      <c r="CZ109" s="35" t="str">
        <f>IF('Submission Template'!$BA$34=1,IF(AND('Submission Template'!Y103="yes",$BL109&gt;1,'Submission Template'!BW103&lt;&gt;""),IF($AH109&lt;&gt;'Submission Template'!U$26,ROUND((($BX109*$AI109)/($AH109-'Submission Template'!U$26))^2+1,1),31),""),"")</f>
        <v/>
      </c>
      <c r="DA109" s="35" t="str">
        <f>IF('Submission Template'!$BB$34=1,IF(AND('Submission Template'!AD103="yes",$BM109&gt;1,'Submission Template'!BX103&lt;&gt;""),IF($AR109&lt;&gt;'Submission Template'!Z$26,ROUND((($BY109*$AS109)/($AR109-'Submission Template'!Z$26))^2+1,1),31),""),"")</f>
        <v/>
      </c>
      <c r="DB109" s="48">
        <f t="shared" si="60"/>
        <v>5</v>
      </c>
      <c r="DC109" s="5"/>
      <c r="DD109" s="5"/>
      <c r="DE109" s="5"/>
      <c r="DF109" s="175">
        <f>IF(AND('Submission Template'!C103="final",'Submission Template'!AG103="yes"),1,0)</f>
        <v>0</v>
      </c>
      <c r="DG109" s="175" t="str">
        <f>IF(AND('Submission Template'!$C103="final",'Submission Template'!$Y103="yes",'Submission Template'!$AD103="yes",'Submission Template'!$AG103&lt;&gt;"yes"),$D109,$DG108)</f>
        <v/>
      </c>
      <c r="DH109" s="175" t="str">
        <f>IF(AND('Submission Template'!$C103="final",'Submission Template'!$Y103="yes",'Submission Template'!$AD103="yes",'Submission Template'!$AG103&lt;&gt;"yes"),$C109,$DH108)</f>
        <v/>
      </c>
      <c r="DI109" s="175" t="str">
        <f>IF(AND('Submission Template'!$C103="final",'Submission Template'!$O103="yes",'Submission Template'!$AG103&lt;&gt;"yes"),$N109,$DI108)</f>
        <v/>
      </c>
      <c r="DJ109" s="175" t="str">
        <f>IF(AND('Submission Template'!$C103="final",'Submission Template'!$O103="yes",'Submission Template'!$AG103&lt;&gt;"yes"),$M109,$DJ108)</f>
        <v/>
      </c>
      <c r="DK109" s="167" t="str">
        <f>IF(AND('Submission Template'!$C103="final",'Submission Template'!$T103="yes",'Submission Template'!$AG103&lt;&gt;"yes"),$X109,$DK108)</f>
        <v/>
      </c>
      <c r="DL109" s="168" t="str">
        <f>IF(AND('Submission Template'!$C103="final",'Submission Template'!$T103="yes",'Submission Template'!$AG103&lt;&gt;"yes"),$W109,$DL108)</f>
        <v/>
      </c>
      <c r="DM109" s="167" t="str">
        <f>IF(AND('Submission Template'!$C103="final",'Submission Template'!$Y103="yes",'Submission Template'!$AG103&lt;&gt;"yes"),$AH109,$DM108)</f>
        <v/>
      </c>
      <c r="DN109" s="211" t="str">
        <f>IF(AND('Submission Template'!$C103="final",'Submission Template'!$Y103="yes",'Submission Template'!$AG103&lt;&gt;"yes"),$AG109,$DN108)</f>
        <v/>
      </c>
      <c r="DO109" s="220" t="str">
        <f>IF(AND('Submission Template'!$C103="final",'Submission Template'!$AD103="yes",'Submission Template'!$AG103&lt;&gt;"yes"),$AR109,$DO108)</f>
        <v/>
      </c>
      <c r="DP109" s="221" t="str">
        <f>IF(AND('Submission Template'!$C103="final",'Submission Template'!$AD103="yes",'Submission Template'!$AG103&lt;&gt;"yes"),$AQ109,$DP108)</f>
        <v/>
      </c>
      <c r="DQ109" s="5"/>
      <c r="DR109" s="5"/>
      <c r="DT109" s="5"/>
      <c r="DU109" s="5"/>
      <c r="DV109" s="5"/>
      <c r="DW109" s="5"/>
      <c r="DX109" s="5"/>
      <c r="DY109" s="5"/>
      <c r="DZ109" s="5"/>
      <c r="EA109" s="5"/>
    </row>
    <row r="110" spans="1:131" ht="15" x14ac:dyDescent="0.25">
      <c r="A110" s="9"/>
      <c r="B110" s="251" t="str">
        <f>IF('Submission Template'!$BA$36=1,$CA110,"")</f>
        <v/>
      </c>
      <c r="C110" s="252" t="str">
        <f t="shared" si="41"/>
        <v/>
      </c>
      <c r="D110" s="253" t="str">
        <f>IF('Submission Template'!$BA$36=1,IF(AND('Submission Template'!Y104="yes",'Submission Template'!AD104="yes",'Submission Template'!BW104&lt;&gt;"",'Submission Template'!BX104&lt;&gt;""),IF(AND('Submission Template'!$P$15="yes",$B110&gt;1),ROUND(AVERAGE(CM$41:CM110),2),ROUND(AVERAGE(CM$40:CM110),2)),""),"")</f>
        <v/>
      </c>
      <c r="E110" s="264" t="str">
        <f>IF('Submission Template'!$BA$36=1,IF($BI110&gt;1,IF(AND('Submission Template'!Y104&lt;&gt;"no",'Submission Template'!AD104&lt;&gt;"no",'Submission Template'!BW104&lt;&gt;"",'Submission Template'!BX104&lt;&gt;""), IF(AND('Submission Template'!$P$15="yes",$B110&gt;1), STDEV(CM$41:CM110),STDEV(CM$40:CM110)),""),""),"")</f>
        <v/>
      </c>
      <c r="F110" s="253" t="str">
        <f>IF('Submission Template'!$BA$36=1,IF(AND('Submission Template'!BW104&lt;&gt;"",'Submission Template'!BX104&lt;&gt;""),G109,""),"")</f>
        <v/>
      </c>
      <c r="G110" s="253" t="str">
        <f>IF(AND('Submission Template'!$BA$36=1,'Submission Template'!$C104&lt;&gt;""),IF(OR($BI110=1,$BI110=0),0,IF('Submission Template'!$C104="initial",$G109,IF(AND('Submission Template'!Y104="yes",'Submission Template'!AD104="yes"),MAX(($F110+CM110-('Submission Template'!$V$26+0.25*$E110)),0),$G109))),"")</f>
        <v/>
      </c>
      <c r="H110" s="253" t="str">
        <f t="shared" si="66"/>
        <v/>
      </c>
      <c r="I110" s="255" t="str">
        <f t="shared" si="67"/>
        <v/>
      </c>
      <c r="J110" s="255" t="str">
        <f t="shared" si="68"/>
        <v/>
      </c>
      <c r="K110" s="256" t="str">
        <f>IF(G110&lt;&gt;"",IF($CG110=1,IF(AND(J110&lt;&gt;1,I110=1,D110&lt;='Submission Template'!$V$26),1,0),K109),"")</f>
        <v/>
      </c>
      <c r="L110" s="251" t="str">
        <f>IF('Submission Template'!$BB$36=1,$CB110,"")</f>
        <v/>
      </c>
      <c r="M110" s="252" t="str">
        <f t="shared" si="42"/>
        <v/>
      </c>
      <c r="N110" s="253" t="str">
        <f>IF('Submission Template'!$BB$36=1,IF(AND('Submission Template'!O104="yes",'Submission Template'!BU104&lt;&gt;""),IF(AND('Submission Template'!$P$15="yes",$L110&gt;1),ROUND(AVERAGE(CN$41:CN110),2),ROUND(AVERAGE(CN$40:CN110),2)),""),"")</f>
        <v/>
      </c>
      <c r="O110" s="253" t="str">
        <f>IF('Submission Template'!$BB$36=1,IF($BJ110&gt;1,IF(AND('Submission Template'!O104&lt;&gt;"no",'Submission Template'!BU104&lt;&gt;""),IF(AND('Submission Template'!$P$15="yes",$L110&gt;1),STDEV(CN$41:CN110),STDEV(CN$40:CN110)),""),""),"")</f>
        <v/>
      </c>
      <c r="P110" s="253" t="str">
        <f>IF('Submission Template'!$BB$36=1,IF('Submission Template'!BU104&lt;&gt;"",Q109,""),"")</f>
        <v/>
      </c>
      <c r="Q110" s="253" t="str">
        <f>IF(AND('Submission Template'!$BB$36=1,'Submission Template'!$C104&lt;&gt;""),IF(OR($BJ110=1,$BJ110=0),0,IF('Submission Template'!$C104="initial",$Q109,IF('Submission Template'!O104="yes",MAX(($P110+'Submission Template'!BU104-('Submission Template'!K$26+0.25*$O110)),0),$Q109))),"")</f>
        <v/>
      </c>
      <c r="R110" s="253" t="str">
        <f t="shared" si="69"/>
        <v/>
      </c>
      <c r="S110" s="255" t="str">
        <f t="shared" si="70"/>
        <v/>
      </c>
      <c r="T110" s="255" t="str">
        <f t="shared" si="71"/>
        <v/>
      </c>
      <c r="U110" s="256" t="str">
        <f>IF(Q110&lt;&gt;"",IF($CH110=1,IF(AND(T110&lt;&gt;1,S110=1,N110&lt;='Submission Template'!K$26),1,0),U109),"")</f>
        <v/>
      </c>
      <c r="V110" s="257" t="str">
        <f>IF('Submission Template'!$BC$34=1,$CC110,"")</f>
        <v/>
      </c>
      <c r="W110" s="258" t="str">
        <f t="shared" si="43"/>
        <v/>
      </c>
      <c r="X110" s="259" t="str">
        <f>IF('Submission Template'!$BC$34=1,IF(AND('Submission Template'!T104="yes",'Submission Template'!BV104&lt;&gt;""),IF(AND('Submission Template'!$P$15="yes",$V110&gt;1),ROUND(AVERAGE(CO$41:CO110),2),ROUND(AVERAGE(CO$40:CO110),2)),""),"")</f>
        <v/>
      </c>
      <c r="Y110" s="259" t="str">
        <f>IF('Submission Template'!$BC$34=1,IF($BK110&gt;1,IF(AND('Submission Template'!T104&lt;&gt;"no",'Submission Template'!BV104&lt;&gt;""), IF(AND('Submission Template'!$P$15="yes",$V110&gt;1), STDEV(CO$41:CO110),STDEV(CO$40:CO110)),""),""),"")</f>
        <v/>
      </c>
      <c r="Z110" s="259" t="str">
        <f>IF('Submission Template'!$BC$34=1,IF('Submission Template'!BV104&lt;&gt;"",AA109,""),"")</f>
        <v/>
      </c>
      <c r="AA110" s="259" t="str">
        <f>IF(AND('Submission Template'!$BC$34=1,'Submission Template'!$C104&lt;&gt;""),IF(OR($BK110=1,$BK110=0),0,IF('Submission Template'!$C104="initial",$AA109,IF('Submission Template'!T104="yes",MAX(($Z110+'Submission Template'!BV104-('Submission Template'!P$26+0.25*$Y110)),0),$AA109))),"")</f>
        <v/>
      </c>
      <c r="AB110" s="259" t="str">
        <f t="shared" si="46"/>
        <v/>
      </c>
      <c r="AC110" s="255" t="str">
        <f t="shared" si="47"/>
        <v/>
      </c>
      <c r="AD110" s="255" t="str">
        <f t="shared" si="48"/>
        <v/>
      </c>
      <c r="AE110" s="256" t="str">
        <f>IF(AA110&lt;&gt;"",IF($CI110=1,IF(AND(AD110&lt;&gt;1,AC110=1,X110&lt;='Submission Template'!P$26),1,0),AE109),"")</f>
        <v/>
      </c>
      <c r="AF110" s="257" t="str">
        <f>IF('Submission Template'!$BA$34=1,$CD110,"")</f>
        <v/>
      </c>
      <c r="AG110" s="258" t="str">
        <f t="shared" si="44"/>
        <v/>
      </c>
      <c r="AH110" s="260" t="str">
        <f>IF('Submission Template'!$BA$34=1,IF(AND('Submission Template'!Y104="yes",'Submission Template'!BW104&lt;&gt;""),IF(AND('Submission Template'!$P$15="yes",AF110&gt;1),ROUND(AVERAGE(CP$41:CP110),2),ROUND(AVERAGE(CP$40:CP110),2)),""),"")</f>
        <v/>
      </c>
      <c r="AI110" s="260" t="str">
        <f>IF('Submission Template'!$BA$34=1,IF($BL110&gt;1,IF(AND('Submission Template'!Y104&lt;&gt;"no",'Submission Template'!BW104&lt;&gt;""), IF(AND('Submission Template'!$P$15="yes",$AF110&gt;1), STDEV(CP$41:CP110),STDEV(CP$40:CP110)),""),""),"")</f>
        <v/>
      </c>
      <c r="AJ110" s="260" t="str">
        <f>IF('Submission Template'!$BA$34=1,IF('Submission Template'!BW104&lt;&gt;"",AK109,""),"")</f>
        <v/>
      </c>
      <c r="AK110" s="260" t="str">
        <f>IF(AND('Submission Template'!$BA$34=1,'Submission Template'!$C104&lt;&gt;""),IF(OR($BL110=1,$BL110=0),0,IF('Submission Template'!$C104="initial",$AK109,IF('Submission Template'!Y104="yes",MAX(($AJ110+'Submission Template'!BW104-('Submission Template'!U$26+0.25*$AI110)),0),$AK109))),"")</f>
        <v/>
      </c>
      <c r="AL110" s="260" t="str">
        <f t="shared" si="49"/>
        <v/>
      </c>
      <c r="AM110" s="255" t="str">
        <f t="shared" si="50"/>
        <v/>
      </c>
      <c r="AN110" s="255" t="str">
        <f t="shared" si="51"/>
        <v/>
      </c>
      <c r="AO110" s="256" t="str">
        <f>IF(AK110&lt;&gt;"",IF($CJ110=1,IF(AND(AN110&lt;&gt;1,AM110=1,AH110&lt;='Submission Template'!U$26),1,0),AO109),"")</f>
        <v/>
      </c>
      <c r="AP110" s="257" t="str">
        <f>IF('Submission Template'!$BB$34=1,$CE110,"")</f>
        <v/>
      </c>
      <c r="AQ110" s="258" t="str">
        <f t="shared" si="45"/>
        <v/>
      </c>
      <c r="AR110" s="261" t="str">
        <f>IF('Submission Template'!$BB$34=1,IF(AND('Submission Template'!AD104="yes",'Submission Template'!BX104&lt;&gt;""),ROUND(AVERAGE(CQ$40:CQ110),2),""),"")</f>
        <v/>
      </c>
      <c r="AS110" s="261" t="str">
        <f>IF('Submission Template'!$BB$34=1,IF($BM110&gt;1,IF(AND('Submission Template'!AD104&lt;&gt;"no",'Submission Template'!BX104&lt;&gt;""), IF(AND('Submission Template'!$P$15="yes",$AP110&gt;1), STDEV(CQ$41:CQ110),STDEV(CQ$40:CQ110)),""),""),"")</f>
        <v/>
      </c>
      <c r="AT110" s="261" t="str">
        <f>IF('Submission Template'!$BB$34=1,IF('Submission Template'!BX104&lt;&gt;"",AU109,""),"")</f>
        <v/>
      </c>
      <c r="AU110" s="261" t="str">
        <f>IF(AND('Submission Template'!$BB$34=1,'Submission Template'!$C104&lt;&gt;""),IF(OR($BM110=1,$BM110=0),0,IF('Submission Template'!$C104="initial",$AU109,IF('Submission Template'!AD104="yes",MAX(($AT110+'Submission Template'!BX104-('Submission Template'!Z$26+0.25*$AS110)),0),$AU109))),"")</f>
        <v/>
      </c>
      <c r="AV110" s="261" t="str">
        <f t="shared" si="52"/>
        <v/>
      </c>
      <c r="AW110" s="255" t="str">
        <f t="shared" si="53"/>
        <v/>
      </c>
      <c r="AX110" s="255" t="str">
        <f t="shared" si="54"/>
        <v/>
      </c>
      <c r="AY110" s="256" t="str">
        <f>IF(AU110&lt;&gt;"",IF($CK110=1,IF(AND(AX110&lt;&gt;1,AW110=1,AR110&lt;='Submission Template'!Z$26),1,0),AY109),"")</f>
        <v/>
      </c>
      <c r="AZ110" s="246"/>
      <c r="BA110" s="262" t="str">
        <f>IF(AND(OR('Submission Template'!BK104="yes",'Submission Template'!O104="yes"),'Submission Template'!AG104="yes"),"Test cannot be invalid AND included in CumSum",IF(OR(AND($Q110&gt;$R110,$N110&lt;&gt;""),AND($G110&gt;H110,$D110&lt;&gt;"")),"Warning:  CumSum statistic exceeds the Action Limit.",""))</f>
        <v/>
      </c>
      <c r="BB110" s="244"/>
      <c r="BC110" s="244"/>
      <c r="BD110" s="244"/>
      <c r="BE110" s="245"/>
      <c r="BF110" s="141"/>
      <c r="BG110" s="5"/>
      <c r="BH110" s="5"/>
      <c r="BI110" s="167" t="str">
        <f t="shared" si="61"/>
        <v/>
      </c>
      <c r="BJ110" s="211" t="str">
        <f t="shared" si="62"/>
        <v/>
      </c>
      <c r="BK110" s="167" t="str">
        <f t="shared" si="63"/>
        <v/>
      </c>
      <c r="BL110" s="211" t="str">
        <f t="shared" si="64"/>
        <v/>
      </c>
      <c r="BM110" s="168" t="str">
        <f t="shared" si="65"/>
        <v/>
      </c>
      <c r="BN110" s="20"/>
      <c r="BO110" s="307">
        <f>IF(AND('Submission Template'!BW104&lt;&gt;"",'Submission Template'!BX104&lt;&gt;"",'Submission Template'!V$26&lt;&gt;"",'Submission Template'!Y104&lt;&gt;"",'Submission Template'!AD104&lt;&gt;"",$BK$31="yes"),1,0)</f>
        <v>0</v>
      </c>
      <c r="BP110" s="193">
        <f>IF(AND('Submission Template'!BU104&lt;&gt;"",'Submission Template'!K$26&lt;&gt;"",'Submission Template'!O104&lt;&gt;""),1,0)</f>
        <v>0</v>
      </c>
      <c r="BQ110" s="193">
        <f>IF(AND('Submission Template'!BV104&lt;&gt;"",'Submission Template'!P$26&lt;&gt;"",'Submission Template'!T104&lt;&gt;""),1,0)</f>
        <v>0</v>
      </c>
      <c r="BR110" s="193">
        <f>IF(AND('Submission Template'!BW104&lt;&gt;"",'Submission Template'!U$26&lt;&gt;"",'Submission Template'!Y104&lt;&gt;""),1,0)</f>
        <v>0</v>
      </c>
      <c r="BS110" s="194">
        <f>IF(AND('Submission Template'!BX104&lt;&gt;"",'Submission Template'!Z$26&lt;&gt;"",'Submission Template'!AD104&lt;&gt;""),1,0)</f>
        <v>0</v>
      </c>
      <c r="BT110" s="22"/>
      <c r="BU110" s="199" t="str">
        <f t="shared" si="55"/>
        <v/>
      </c>
      <c r="BV110" s="192" t="str">
        <f t="shared" si="56"/>
        <v/>
      </c>
      <c r="BW110" s="192" t="str">
        <f t="shared" si="57"/>
        <v/>
      </c>
      <c r="BX110" s="193" t="str">
        <f t="shared" si="58"/>
        <v/>
      </c>
      <c r="BY110" s="194" t="str">
        <f t="shared" si="59"/>
        <v/>
      </c>
      <c r="BZ110" s="22"/>
      <c r="CA110" s="192" t="str">
        <f>IF(AND($BK$31="Yes",'Submission Template'!$C104&lt;&gt;""),IF(AND('Submission Template'!BW104&lt;&gt;"",'Submission Template'!BX104&lt;&gt;""),IF(AND('Submission Template'!Y104="yes",'Submission Template'!AD104="yes"),CA109+1,CA109),CA109),"")</f>
        <v/>
      </c>
      <c r="CB110" s="193" t="str">
        <f>IF('Submission Template'!$C104&lt;&gt;"",IF('Submission Template'!BU104&lt;&gt;"",IF('Submission Template'!O104="yes",CB109+1,CB109),CB109),"")</f>
        <v/>
      </c>
      <c r="CC110" s="193" t="str">
        <f>IF('Submission Template'!$C104&lt;&gt;"",IF('Submission Template'!BV104&lt;&gt;"",IF('Submission Template'!T104="yes",CC109+1,CC109),CC109),"")</f>
        <v/>
      </c>
      <c r="CD110" s="193" t="str">
        <f>IF('Submission Template'!$C104&lt;&gt;"",IF('Submission Template'!BW104&lt;&gt;"",IF('Submission Template'!Y104="yes",CD109+1,CD109),CD109),"")</f>
        <v/>
      </c>
      <c r="CE110" s="194" t="str">
        <f>IF('Submission Template'!$C104&lt;&gt;"",IF('Submission Template'!BX104&lt;&gt;"",IF('Submission Template'!AD104="yes",CE109+1,CE109),CE109),"")</f>
        <v/>
      </c>
      <c r="CF110" s="22"/>
      <c r="CG110" s="192" t="str">
        <f>IF(AND($BK$31="Yes",'Submission Template'!BW104&lt;&gt;"",'Submission Template'!BX104&lt;&gt;""),IF(AND('Submission Template'!Y104="yes",'Submission Template'!AD104="yes"),1,0),"")</f>
        <v/>
      </c>
      <c r="CH110" s="193" t="str">
        <f>IF('Submission Template'!BU104&lt;&gt;"",IF('Submission Template'!O104="yes",1,0),"")</f>
        <v/>
      </c>
      <c r="CI110" s="193" t="str">
        <f>IF('Submission Template'!BV104&lt;&gt;"",IF('Submission Template'!T104="yes",1,0),"")</f>
        <v/>
      </c>
      <c r="CJ110" s="193" t="str">
        <f>IF('Submission Template'!BW104&lt;&gt;"",IF('Submission Template'!Y104="yes",1,0),"")</f>
        <v/>
      </c>
      <c r="CK110" s="194" t="str">
        <f>IF('Submission Template'!BX104&lt;&gt;"",IF('Submission Template'!AD104="yes",1,0),"")</f>
        <v/>
      </c>
      <c r="CL110" s="22"/>
      <c r="CM110" s="192" t="str">
        <f>IF(AND($BK$31="Yes",'Submission Template'!Y104="yes",'Submission Template'!AD104="yes",'Submission Template'!BW104&lt;&gt;"",'Submission Template'!BX104&lt;&gt;""),'Submission Template'!BW104+'Submission Template'!BX104,"")</f>
        <v/>
      </c>
      <c r="CN110" s="193" t="str">
        <f>IF(AND('Submission Template'!O104="yes",'Submission Template'!BU104&lt;&gt;""),'Submission Template'!BU104,"")</f>
        <v/>
      </c>
      <c r="CO110" s="193" t="str">
        <f>IF(AND('Submission Template'!T104="yes",'Submission Template'!BV104&lt;&gt;""),'Submission Template'!BV104,"")</f>
        <v/>
      </c>
      <c r="CP110" s="193" t="str">
        <f>IF(AND('Submission Template'!Y104="yes",'Submission Template'!BW104&lt;&gt;""),'Submission Template'!BW104,"")</f>
        <v/>
      </c>
      <c r="CQ110" s="194" t="str">
        <f>IF(AND('Submission Template'!AD104="yes",'Submission Template'!BX104&lt;&gt;""),'Submission Template'!BX104,"")</f>
        <v/>
      </c>
      <c r="CR110" s="22"/>
      <c r="CS110" s="22"/>
      <c r="CT110" s="22"/>
      <c r="CU110" s="24"/>
      <c r="CV110" s="22"/>
      <c r="CW110" s="35" t="str">
        <f>IF('Submission Template'!$BA$36=1,IF(AND('Submission Template'!Y104="yes",'Submission Template'!AD104="yes",$BI110&gt;1,'Submission Template'!BW104&lt;&gt;"",'Submission Template'!BX104&lt;&gt;""),IF($D110&lt;&gt;'Submission Template'!V$29,ROUND((($BU110*$E110)/($D110-'Submission Template'!V$29))^2+1,1),31),""),"")</f>
        <v/>
      </c>
      <c r="CX110" s="35" t="str">
        <f>IF('Submission Template'!$BB$36=1,IF(AND('Submission Template'!O104="yes",$BJ110&gt;1,'Submission Template'!BU104&lt;&gt;""),IF($N110&lt;&gt;'Submission Template'!K$26,ROUND((($BV110*$O110)/($N110-'Submission Template'!K$26))^2+1,1),31),""),"")</f>
        <v/>
      </c>
      <c r="CY110" s="35" t="str">
        <f>IF('Submission Template'!$BC$34=1,IF(AND('Submission Template'!T104="yes",$BK110&gt;1,'Submission Template'!BV104&lt;&gt;""),IF($X110&lt;&gt;'Submission Template'!P$26,ROUND((($BW110*$Y110)/($X110-'Submission Template'!P$26))^2+1,1),31),""),"")</f>
        <v/>
      </c>
      <c r="CZ110" s="35" t="str">
        <f>IF('Submission Template'!$BA$34=1,IF(AND('Submission Template'!Y104="yes",$BL110&gt;1,'Submission Template'!BW104&lt;&gt;""),IF($AH110&lt;&gt;'Submission Template'!U$26,ROUND((($BX110*$AI110)/($AH110-'Submission Template'!U$26))^2+1,1),31),""),"")</f>
        <v/>
      </c>
      <c r="DA110" s="35" t="str">
        <f>IF('Submission Template'!$BB$34=1,IF(AND('Submission Template'!AD104="yes",$BM110&gt;1,'Submission Template'!BX104&lt;&gt;""),IF($AR110&lt;&gt;'Submission Template'!Z$26,ROUND((($BY110*$AS110)/($AR110-'Submission Template'!Z$26))^2+1,1),31),""),"")</f>
        <v/>
      </c>
      <c r="DB110" s="48">
        <f t="shared" si="60"/>
        <v>5</v>
      </c>
      <c r="DC110" s="5"/>
      <c r="DD110" s="5"/>
      <c r="DE110" s="5"/>
      <c r="DF110" s="175">
        <f>IF(AND('Submission Template'!C104="final",'Submission Template'!AG104="yes"),1,0)</f>
        <v>0</v>
      </c>
      <c r="DG110" s="175" t="str">
        <f>IF(AND('Submission Template'!$C104="final",'Submission Template'!$Y104="yes",'Submission Template'!$AD104="yes",'Submission Template'!$AG104&lt;&gt;"yes"),$D110,$DG109)</f>
        <v/>
      </c>
      <c r="DH110" s="175" t="str">
        <f>IF(AND('Submission Template'!$C104="final",'Submission Template'!$Y104="yes",'Submission Template'!$AD104="yes",'Submission Template'!$AG104&lt;&gt;"yes"),$C110,$DH109)</f>
        <v/>
      </c>
      <c r="DI110" s="175" t="str">
        <f>IF(AND('Submission Template'!$C104="final",'Submission Template'!$O104="yes",'Submission Template'!$AG104&lt;&gt;"yes"),$N110,$DI109)</f>
        <v/>
      </c>
      <c r="DJ110" s="175" t="str">
        <f>IF(AND('Submission Template'!$C104="final",'Submission Template'!$O104="yes",'Submission Template'!$AG104&lt;&gt;"yes"),$M110,$DJ109)</f>
        <v/>
      </c>
      <c r="DK110" s="167" t="str">
        <f>IF(AND('Submission Template'!$C104="final",'Submission Template'!$T104="yes",'Submission Template'!$AG104&lt;&gt;"yes"),$X110,$DK109)</f>
        <v/>
      </c>
      <c r="DL110" s="168" t="str">
        <f>IF(AND('Submission Template'!$C104="final",'Submission Template'!$T104="yes",'Submission Template'!$AG104&lt;&gt;"yes"),$W110,$DL109)</f>
        <v/>
      </c>
      <c r="DM110" s="167" t="str">
        <f>IF(AND('Submission Template'!$C104="final",'Submission Template'!$Y104="yes",'Submission Template'!$AG104&lt;&gt;"yes"),$AH110,$DM109)</f>
        <v/>
      </c>
      <c r="DN110" s="211" t="str">
        <f>IF(AND('Submission Template'!$C104="final",'Submission Template'!$Y104="yes",'Submission Template'!$AG104&lt;&gt;"yes"),$AG110,$DN109)</f>
        <v/>
      </c>
      <c r="DO110" s="220" t="str">
        <f>IF(AND('Submission Template'!$C104="final",'Submission Template'!$AD104="yes",'Submission Template'!$AG104&lt;&gt;"yes"),$AR110,$DO109)</f>
        <v/>
      </c>
      <c r="DP110" s="221" t="str">
        <f>IF(AND('Submission Template'!$C104="final",'Submission Template'!$AD104="yes",'Submission Template'!$AG104&lt;&gt;"yes"),$AQ110,$DP109)</f>
        <v/>
      </c>
      <c r="DQ110" s="5"/>
      <c r="DR110" s="5"/>
      <c r="DT110" s="5"/>
      <c r="DU110" s="5"/>
      <c r="DV110" s="5"/>
      <c r="DW110" s="5"/>
      <c r="DX110" s="5"/>
      <c r="DY110" s="5"/>
      <c r="DZ110" s="5"/>
      <c r="EA110" s="5"/>
    </row>
    <row r="111" spans="1:131" ht="15" x14ac:dyDescent="0.25">
      <c r="A111" s="9"/>
      <c r="B111" s="251" t="str">
        <f>IF('Submission Template'!$BA$36=1,$CA111,"")</f>
        <v/>
      </c>
      <c r="C111" s="252" t="str">
        <f t="shared" si="41"/>
        <v/>
      </c>
      <c r="D111" s="253" t="str">
        <f>IF('Submission Template'!$BA$36=1,IF(AND('Submission Template'!Y105="yes",'Submission Template'!AD105="yes",'Submission Template'!BW105&lt;&gt;"",'Submission Template'!BX105&lt;&gt;""),IF(AND('Submission Template'!$P$15="yes",$B111&gt;1),ROUND(AVERAGE(CM$41:CM111),2),ROUND(AVERAGE(CM$40:CM111),2)),""),"")</f>
        <v/>
      </c>
      <c r="E111" s="264" t="str">
        <f>IF('Submission Template'!$BA$36=1,IF($BI111&gt;1,IF(AND('Submission Template'!Y105&lt;&gt;"no",'Submission Template'!AD105&lt;&gt;"no",'Submission Template'!BW105&lt;&gt;"",'Submission Template'!BX105&lt;&gt;""), IF(AND('Submission Template'!$P$15="yes",$B111&gt;1), STDEV(CM$41:CM111),STDEV(CM$40:CM111)),""),""),"")</f>
        <v/>
      </c>
      <c r="F111" s="253" t="str">
        <f>IF('Submission Template'!$BA$36=1,IF(AND('Submission Template'!BW105&lt;&gt;"",'Submission Template'!BX105&lt;&gt;""),G110,""),"")</f>
        <v/>
      </c>
      <c r="G111" s="253" t="str">
        <f>IF(AND('Submission Template'!$BA$36=1,'Submission Template'!$C105&lt;&gt;""),IF(OR($BI111=1,$BI111=0),0,IF('Submission Template'!$C105="initial",$G110,IF(AND('Submission Template'!Y105="yes",'Submission Template'!AD105="yes"),MAX(($F111+CM111-('Submission Template'!$V$26+0.25*$E111)),0),$G110))),"")</f>
        <v/>
      </c>
      <c r="H111" s="253" t="str">
        <f t="shared" si="66"/>
        <v/>
      </c>
      <c r="I111" s="255" t="str">
        <f t="shared" si="67"/>
        <v/>
      </c>
      <c r="J111" s="255" t="str">
        <f t="shared" si="68"/>
        <v/>
      </c>
      <c r="K111" s="256" t="str">
        <f>IF(G111&lt;&gt;"",IF($CG111=1,IF(AND(J111&lt;&gt;1,I111=1,D111&lt;='Submission Template'!$V$26),1,0),K110),"")</f>
        <v/>
      </c>
      <c r="L111" s="251" t="str">
        <f>IF('Submission Template'!$BB$36=1,$CB111,"")</f>
        <v/>
      </c>
      <c r="M111" s="252" t="str">
        <f t="shared" si="42"/>
        <v/>
      </c>
      <c r="N111" s="253" t="str">
        <f>IF('Submission Template'!$BB$36=1,IF(AND('Submission Template'!O105="yes",'Submission Template'!BU105&lt;&gt;""),IF(AND('Submission Template'!$P$15="yes",$L111&gt;1),ROUND(AVERAGE(CN$41:CN111),2),ROUND(AVERAGE(CN$40:CN111),2)),""),"")</f>
        <v/>
      </c>
      <c r="O111" s="253" t="str">
        <f>IF('Submission Template'!$BB$36=1,IF($BJ111&gt;1,IF(AND('Submission Template'!O105&lt;&gt;"no",'Submission Template'!BU105&lt;&gt;""),IF(AND('Submission Template'!$P$15="yes",$L111&gt;1),STDEV(CN$41:CN111),STDEV(CN$40:CN111)),""),""),"")</f>
        <v/>
      </c>
      <c r="P111" s="253" t="str">
        <f>IF('Submission Template'!$BB$36=1,IF('Submission Template'!BU105&lt;&gt;"",Q110,""),"")</f>
        <v/>
      </c>
      <c r="Q111" s="253" t="str">
        <f>IF(AND('Submission Template'!$BB$36=1,'Submission Template'!$C105&lt;&gt;""),IF(OR($BJ111=1,$BJ111=0),0,IF('Submission Template'!$C105="initial",$Q110,IF('Submission Template'!O105="yes",MAX(($P111+'Submission Template'!BU105-('Submission Template'!K$26+0.25*$O111)),0),$Q110))),"")</f>
        <v/>
      </c>
      <c r="R111" s="253" t="str">
        <f t="shared" si="69"/>
        <v/>
      </c>
      <c r="S111" s="255" t="str">
        <f t="shared" si="70"/>
        <v/>
      </c>
      <c r="T111" s="255" t="str">
        <f t="shared" si="71"/>
        <v/>
      </c>
      <c r="U111" s="256" t="str">
        <f>IF(Q111&lt;&gt;"",IF($CH111=1,IF(AND(T111&lt;&gt;1,S111=1,N111&lt;='Submission Template'!K$26),1,0),U110),"")</f>
        <v/>
      </c>
      <c r="V111" s="257" t="str">
        <f>IF('Submission Template'!$BC$34=1,$CC111,"")</f>
        <v/>
      </c>
      <c r="W111" s="258" t="str">
        <f t="shared" si="43"/>
        <v/>
      </c>
      <c r="X111" s="259" t="str">
        <f>IF('Submission Template'!$BC$34=1,IF(AND('Submission Template'!T105="yes",'Submission Template'!BV105&lt;&gt;""),IF(AND('Submission Template'!$P$15="yes",$V111&gt;1),ROUND(AVERAGE(CO$41:CO111),2),ROUND(AVERAGE(CO$40:CO111),2)),""),"")</f>
        <v/>
      </c>
      <c r="Y111" s="259" t="str">
        <f>IF('Submission Template'!$BC$34=1,IF($BK111&gt;1,IF(AND('Submission Template'!T105&lt;&gt;"no",'Submission Template'!BV105&lt;&gt;""), IF(AND('Submission Template'!$P$15="yes",$V111&gt;1), STDEV(CO$41:CO111),STDEV(CO$40:CO111)),""),""),"")</f>
        <v/>
      </c>
      <c r="Z111" s="259" t="str">
        <f>IF('Submission Template'!$BC$34=1,IF('Submission Template'!BV105&lt;&gt;"",AA110,""),"")</f>
        <v/>
      </c>
      <c r="AA111" s="259" t="str">
        <f>IF(AND('Submission Template'!$BC$34=1,'Submission Template'!$C105&lt;&gt;""),IF(OR($BK111=1,$BK111=0),0,IF('Submission Template'!$C105="initial",$AA110,IF('Submission Template'!T105="yes",MAX(($Z111+'Submission Template'!BV105-('Submission Template'!P$26+0.25*$Y111)),0),$AA110))),"")</f>
        <v/>
      </c>
      <c r="AB111" s="259" t="str">
        <f t="shared" si="46"/>
        <v/>
      </c>
      <c r="AC111" s="255" t="str">
        <f t="shared" si="47"/>
        <v/>
      </c>
      <c r="AD111" s="255" t="str">
        <f t="shared" si="48"/>
        <v/>
      </c>
      <c r="AE111" s="256" t="str">
        <f>IF(AA111&lt;&gt;"",IF($CI111=1,IF(AND(AD111&lt;&gt;1,AC111=1,X111&lt;='Submission Template'!P$26),1,0),AE110),"")</f>
        <v/>
      </c>
      <c r="AF111" s="257" t="str">
        <f>IF('Submission Template'!$BA$34=1,$CD111,"")</f>
        <v/>
      </c>
      <c r="AG111" s="258" t="str">
        <f t="shared" si="44"/>
        <v/>
      </c>
      <c r="AH111" s="260" t="str">
        <f>IF('Submission Template'!$BA$34=1,IF(AND('Submission Template'!Y105="yes",'Submission Template'!BW105&lt;&gt;""),IF(AND('Submission Template'!$P$15="yes",AF111&gt;1),ROUND(AVERAGE(CP$41:CP111),2),ROUND(AVERAGE(CP$40:CP111),2)),""),"")</f>
        <v/>
      </c>
      <c r="AI111" s="260" t="str">
        <f>IF('Submission Template'!$BA$34=1,IF($BL111&gt;1,IF(AND('Submission Template'!Y105&lt;&gt;"no",'Submission Template'!BW105&lt;&gt;""), IF(AND('Submission Template'!$P$15="yes",$AF111&gt;1), STDEV(CP$41:CP111),STDEV(CP$40:CP111)),""),""),"")</f>
        <v/>
      </c>
      <c r="AJ111" s="260" t="str">
        <f>IF('Submission Template'!$BA$34=1,IF('Submission Template'!BW105&lt;&gt;"",AK110,""),"")</f>
        <v/>
      </c>
      <c r="AK111" s="260" t="str">
        <f>IF(AND('Submission Template'!$BA$34=1,'Submission Template'!$C105&lt;&gt;""),IF(OR($BL111=1,$BL111=0),0,IF('Submission Template'!$C105="initial",$AK110,IF('Submission Template'!Y105="yes",MAX(($AJ111+'Submission Template'!BW105-('Submission Template'!U$26+0.25*$AI111)),0),$AK110))),"")</f>
        <v/>
      </c>
      <c r="AL111" s="260" t="str">
        <f t="shared" si="49"/>
        <v/>
      </c>
      <c r="AM111" s="255" t="str">
        <f t="shared" si="50"/>
        <v/>
      </c>
      <c r="AN111" s="255" t="str">
        <f t="shared" si="51"/>
        <v/>
      </c>
      <c r="AO111" s="256" t="str">
        <f>IF(AK111&lt;&gt;"",IF($CJ111=1,IF(AND(AN111&lt;&gt;1,AM111=1,AH111&lt;='Submission Template'!U$26),1,0),AO110),"")</f>
        <v/>
      </c>
      <c r="AP111" s="257" t="str">
        <f>IF('Submission Template'!$BB$34=1,$CE111,"")</f>
        <v/>
      </c>
      <c r="AQ111" s="258" t="str">
        <f t="shared" si="45"/>
        <v/>
      </c>
      <c r="AR111" s="261" t="str">
        <f>IF('Submission Template'!$BB$34=1,IF(AND('Submission Template'!AD105="yes",'Submission Template'!BX105&lt;&gt;""),ROUND(AVERAGE(CQ$40:CQ111),2),""),"")</f>
        <v/>
      </c>
      <c r="AS111" s="261" t="str">
        <f>IF('Submission Template'!$BB$34=1,IF($BM111&gt;1,IF(AND('Submission Template'!AD105&lt;&gt;"no",'Submission Template'!BX105&lt;&gt;""), IF(AND('Submission Template'!$P$15="yes",$AP111&gt;1), STDEV(CQ$41:CQ111),STDEV(CQ$40:CQ111)),""),""),"")</f>
        <v/>
      </c>
      <c r="AT111" s="261" t="str">
        <f>IF('Submission Template'!$BB$34=1,IF('Submission Template'!BX105&lt;&gt;"",AU110,""),"")</f>
        <v/>
      </c>
      <c r="AU111" s="261" t="str">
        <f>IF(AND('Submission Template'!$BB$34=1,'Submission Template'!$C105&lt;&gt;""),IF(OR($BM111=1,$BM111=0),0,IF('Submission Template'!$C105="initial",$AU110,IF('Submission Template'!AD105="yes",MAX(($AT111+'Submission Template'!BX105-('Submission Template'!Z$26+0.25*$AS111)),0),$AU110))),"")</f>
        <v/>
      </c>
      <c r="AV111" s="261" t="str">
        <f t="shared" si="52"/>
        <v/>
      </c>
      <c r="AW111" s="255" t="str">
        <f t="shared" si="53"/>
        <v/>
      </c>
      <c r="AX111" s="255" t="str">
        <f t="shared" si="54"/>
        <v/>
      </c>
      <c r="AY111" s="256" t="str">
        <f>IF(AU111&lt;&gt;"",IF($CK111=1,IF(AND(AX111&lt;&gt;1,AW111=1,AR111&lt;='Submission Template'!Z$26),1,0),AY110),"")</f>
        <v/>
      </c>
      <c r="AZ111" s="246"/>
      <c r="BA111" s="262" t="str">
        <f>IF(AND(OR('Submission Template'!BK105="yes",'Submission Template'!O105="yes"),'Submission Template'!AG105="yes"),"Test cannot be invalid AND included in CumSum",IF(OR(AND($Q111&gt;$R111,$N111&lt;&gt;""),AND($G111&gt;H111,$D111&lt;&gt;"")),"Warning:  CumSum statistic exceeds the Action Limit.",""))</f>
        <v/>
      </c>
      <c r="BB111" s="244"/>
      <c r="BC111" s="244"/>
      <c r="BD111" s="244"/>
      <c r="BE111" s="245"/>
      <c r="BF111" s="141"/>
      <c r="BG111" s="5"/>
      <c r="BH111" s="5"/>
      <c r="BI111" s="167" t="str">
        <f t="shared" si="61"/>
        <v/>
      </c>
      <c r="BJ111" s="211" t="str">
        <f t="shared" si="62"/>
        <v/>
      </c>
      <c r="BK111" s="167" t="str">
        <f t="shared" si="63"/>
        <v/>
      </c>
      <c r="BL111" s="211" t="str">
        <f t="shared" si="64"/>
        <v/>
      </c>
      <c r="BM111" s="168" t="str">
        <f t="shared" si="65"/>
        <v/>
      </c>
      <c r="BN111" s="20"/>
      <c r="BO111" s="307">
        <f>IF(AND('Submission Template'!BW105&lt;&gt;"",'Submission Template'!BX105&lt;&gt;"",'Submission Template'!V$26&lt;&gt;"",'Submission Template'!Y105&lt;&gt;"",'Submission Template'!AD105&lt;&gt;"",$BK$31="yes"),1,0)</f>
        <v>0</v>
      </c>
      <c r="BP111" s="193">
        <f>IF(AND('Submission Template'!BU105&lt;&gt;"",'Submission Template'!K$26&lt;&gt;"",'Submission Template'!O105&lt;&gt;""),1,0)</f>
        <v>0</v>
      </c>
      <c r="BQ111" s="193">
        <f>IF(AND('Submission Template'!BV105&lt;&gt;"",'Submission Template'!P$26&lt;&gt;"",'Submission Template'!T105&lt;&gt;""),1,0)</f>
        <v>0</v>
      </c>
      <c r="BR111" s="193">
        <f>IF(AND('Submission Template'!BW105&lt;&gt;"",'Submission Template'!U$26&lt;&gt;"",'Submission Template'!Y105&lt;&gt;""),1,0)</f>
        <v>0</v>
      </c>
      <c r="BS111" s="194">
        <f>IF(AND('Submission Template'!BX105&lt;&gt;"",'Submission Template'!Z$26&lt;&gt;"",'Submission Template'!AD105&lt;&gt;""),1,0)</f>
        <v>0</v>
      </c>
      <c r="BT111" s="22"/>
      <c r="BU111" s="199" t="str">
        <f t="shared" si="55"/>
        <v/>
      </c>
      <c r="BV111" s="192" t="str">
        <f t="shared" si="56"/>
        <v/>
      </c>
      <c r="BW111" s="192" t="str">
        <f t="shared" si="57"/>
        <v/>
      </c>
      <c r="BX111" s="193" t="str">
        <f t="shared" si="58"/>
        <v/>
      </c>
      <c r="BY111" s="194" t="str">
        <f t="shared" si="59"/>
        <v/>
      </c>
      <c r="BZ111" s="22"/>
      <c r="CA111" s="192" t="str">
        <f>IF(AND($BK$31="Yes",'Submission Template'!$C105&lt;&gt;""),IF(AND('Submission Template'!BW105&lt;&gt;"",'Submission Template'!BX105&lt;&gt;""),IF(AND('Submission Template'!Y105="yes",'Submission Template'!AD105="yes"),CA110+1,CA110),CA110),"")</f>
        <v/>
      </c>
      <c r="CB111" s="193" t="str">
        <f>IF('Submission Template'!$C105&lt;&gt;"",IF('Submission Template'!BU105&lt;&gt;"",IF('Submission Template'!O105="yes",CB110+1,CB110),CB110),"")</f>
        <v/>
      </c>
      <c r="CC111" s="193" t="str">
        <f>IF('Submission Template'!$C105&lt;&gt;"",IF('Submission Template'!BV105&lt;&gt;"",IF('Submission Template'!T105="yes",CC110+1,CC110),CC110),"")</f>
        <v/>
      </c>
      <c r="CD111" s="193" t="str">
        <f>IF('Submission Template'!$C105&lt;&gt;"",IF('Submission Template'!BW105&lt;&gt;"",IF('Submission Template'!Y105="yes",CD110+1,CD110),CD110),"")</f>
        <v/>
      </c>
      <c r="CE111" s="194" t="str">
        <f>IF('Submission Template'!$C105&lt;&gt;"",IF('Submission Template'!BX105&lt;&gt;"",IF('Submission Template'!AD105="yes",CE110+1,CE110),CE110),"")</f>
        <v/>
      </c>
      <c r="CF111" s="22"/>
      <c r="CG111" s="192" t="str">
        <f>IF(AND($BK$31="Yes",'Submission Template'!BW105&lt;&gt;"",'Submission Template'!BX105&lt;&gt;""),IF(AND('Submission Template'!Y105="yes",'Submission Template'!AD105="yes"),1,0),"")</f>
        <v/>
      </c>
      <c r="CH111" s="193" t="str">
        <f>IF('Submission Template'!BU105&lt;&gt;"",IF('Submission Template'!O105="yes",1,0),"")</f>
        <v/>
      </c>
      <c r="CI111" s="193" t="str">
        <f>IF('Submission Template'!BV105&lt;&gt;"",IF('Submission Template'!T105="yes",1,0),"")</f>
        <v/>
      </c>
      <c r="CJ111" s="193" t="str">
        <f>IF('Submission Template'!BW105&lt;&gt;"",IF('Submission Template'!Y105="yes",1,0),"")</f>
        <v/>
      </c>
      <c r="CK111" s="194" t="str">
        <f>IF('Submission Template'!BX105&lt;&gt;"",IF('Submission Template'!AD105="yes",1,0),"")</f>
        <v/>
      </c>
      <c r="CL111" s="22"/>
      <c r="CM111" s="192" t="str">
        <f>IF(AND($BK$31="Yes",'Submission Template'!Y105="yes",'Submission Template'!AD105="yes",'Submission Template'!BW105&lt;&gt;"",'Submission Template'!BX105&lt;&gt;""),'Submission Template'!BW105+'Submission Template'!BX105,"")</f>
        <v/>
      </c>
      <c r="CN111" s="193" t="str">
        <f>IF(AND('Submission Template'!O105="yes",'Submission Template'!BU105&lt;&gt;""),'Submission Template'!BU105,"")</f>
        <v/>
      </c>
      <c r="CO111" s="193" t="str">
        <f>IF(AND('Submission Template'!T105="yes",'Submission Template'!BV105&lt;&gt;""),'Submission Template'!BV105,"")</f>
        <v/>
      </c>
      <c r="CP111" s="193" t="str">
        <f>IF(AND('Submission Template'!Y105="yes",'Submission Template'!BW105&lt;&gt;""),'Submission Template'!BW105,"")</f>
        <v/>
      </c>
      <c r="CQ111" s="194" t="str">
        <f>IF(AND('Submission Template'!AD105="yes",'Submission Template'!BX105&lt;&gt;""),'Submission Template'!BX105,"")</f>
        <v/>
      </c>
      <c r="CR111" s="22"/>
      <c r="CS111" s="22"/>
      <c r="CT111" s="22"/>
      <c r="CU111" s="24"/>
      <c r="CV111" s="22"/>
      <c r="CW111" s="35" t="str">
        <f>IF('Submission Template'!$BA$36=1,IF(AND('Submission Template'!Y105="yes",'Submission Template'!AD105="yes",$BI111&gt;1,'Submission Template'!BW105&lt;&gt;"",'Submission Template'!BX105&lt;&gt;""),IF($D111&lt;&gt;'Submission Template'!V$29,ROUND((($BU111*$E111)/($D111-'Submission Template'!V$29))^2+1,1),31),""),"")</f>
        <v/>
      </c>
      <c r="CX111" s="35" t="str">
        <f>IF('Submission Template'!$BB$36=1,IF(AND('Submission Template'!O105="yes",$BJ111&gt;1,'Submission Template'!BU105&lt;&gt;""),IF($N111&lt;&gt;'Submission Template'!K$26,ROUND((($BV111*$O111)/($N111-'Submission Template'!K$26))^2+1,1),31),""),"")</f>
        <v/>
      </c>
      <c r="CY111" s="35" t="str">
        <f>IF('Submission Template'!$BC$34=1,IF(AND('Submission Template'!T105="yes",$BK111&gt;1,'Submission Template'!BV105&lt;&gt;""),IF($X111&lt;&gt;'Submission Template'!P$26,ROUND((($BW111*$Y111)/($X111-'Submission Template'!P$26))^2+1,1),31),""),"")</f>
        <v/>
      </c>
      <c r="CZ111" s="35" t="str">
        <f>IF('Submission Template'!$BA$34=1,IF(AND('Submission Template'!Y105="yes",$BL111&gt;1,'Submission Template'!BW105&lt;&gt;""),IF($AH111&lt;&gt;'Submission Template'!U$26,ROUND((($BX111*$AI111)/($AH111-'Submission Template'!U$26))^2+1,1),31),""),"")</f>
        <v/>
      </c>
      <c r="DA111" s="35" t="str">
        <f>IF('Submission Template'!$BB$34=1,IF(AND('Submission Template'!AD105="yes",$BM111&gt;1,'Submission Template'!BX105&lt;&gt;""),IF($AR111&lt;&gt;'Submission Template'!Z$26,ROUND((($BY111*$AS111)/($AR111-'Submission Template'!Z$26))^2+1,1),31),""),"")</f>
        <v/>
      </c>
      <c r="DB111" s="48">
        <f t="shared" si="60"/>
        <v>5</v>
      </c>
      <c r="DC111" s="5"/>
      <c r="DD111" s="5"/>
      <c r="DE111" s="5"/>
      <c r="DF111" s="175">
        <f>IF(AND('Submission Template'!C105="final",'Submission Template'!AG105="yes"),1,0)</f>
        <v>0</v>
      </c>
      <c r="DG111" s="175" t="str">
        <f>IF(AND('Submission Template'!$C105="final",'Submission Template'!$Y105="yes",'Submission Template'!$AD105="yes",'Submission Template'!$AG105&lt;&gt;"yes"),$D111,$DG110)</f>
        <v/>
      </c>
      <c r="DH111" s="175" t="str">
        <f>IF(AND('Submission Template'!$C105="final",'Submission Template'!$Y105="yes",'Submission Template'!$AD105="yes",'Submission Template'!$AG105&lt;&gt;"yes"),$C111,$DH110)</f>
        <v/>
      </c>
      <c r="DI111" s="175" t="str">
        <f>IF(AND('Submission Template'!$C105="final",'Submission Template'!$O105="yes",'Submission Template'!$AG105&lt;&gt;"yes"),$N111,$DI110)</f>
        <v/>
      </c>
      <c r="DJ111" s="175" t="str">
        <f>IF(AND('Submission Template'!$C105="final",'Submission Template'!$O105="yes",'Submission Template'!$AG105&lt;&gt;"yes"),$M111,$DJ110)</f>
        <v/>
      </c>
      <c r="DK111" s="167" t="str">
        <f>IF(AND('Submission Template'!$C105="final",'Submission Template'!$T105="yes",'Submission Template'!$AG105&lt;&gt;"yes"),$X111,$DK110)</f>
        <v/>
      </c>
      <c r="DL111" s="168" t="str">
        <f>IF(AND('Submission Template'!$C105="final",'Submission Template'!$T105="yes",'Submission Template'!$AG105&lt;&gt;"yes"),$W111,$DL110)</f>
        <v/>
      </c>
      <c r="DM111" s="167" t="str">
        <f>IF(AND('Submission Template'!$C105="final",'Submission Template'!$Y105="yes",'Submission Template'!$AG105&lt;&gt;"yes"),$AH111,$DM110)</f>
        <v/>
      </c>
      <c r="DN111" s="211" t="str">
        <f>IF(AND('Submission Template'!$C105="final",'Submission Template'!$Y105="yes",'Submission Template'!$AG105&lt;&gt;"yes"),$AG111,$DN110)</f>
        <v/>
      </c>
      <c r="DO111" s="220" t="str">
        <f>IF(AND('Submission Template'!$C105="final",'Submission Template'!$AD105="yes",'Submission Template'!$AG105&lt;&gt;"yes"),$AR111,$DO110)</f>
        <v/>
      </c>
      <c r="DP111" s="221" t="str">
        <f>IF(AND('Submission Template'!$C105="final",'Submission Template'!$AD105="yes",'Submission Template'!$AG105&lt;&gt;"yes"),$AQ111,$DP110)</f>
        <v/>
      </c>
      <c r="DQ111" s="5"/>
      <c r="DR111" s="5"/>
      <c r="DT111" s="5"/>
      <c r="DU111" s="5"/>
      <c r="DV111" s="5"/>
      <c r="DW111" s="5"/>
      <c r="DX111" s="5"/>
      <c r="DY111" s="5"/>
      <c r="DZ111" s="5"/>
      <c r="EA111" s="5"/>
    </row>
    <row r="112" spans="1:131" ht="15" x14ac:dyDescent="0.25">
      <c r="A112" s="9"/>
      <c r="B112" s="251" t="str">
        <f>IF('Submission Template'!$BA$36=1,$CA112,"")</f>
        <v/>
      </c>
      <c r="C112" s="252" t="str">
        <f t="shared" si="41"/>
        <v/>
      </c>
      <c r="D112" s="253" t="str">
        <f>IF('Submission Template'!$BA$36=1,IF(AND('Submission Template'!Y106="yes",'Submission Template'!AD106="yes",'Submission Template'!BW106&lt;&gt;"",'Submission Template'!BX106&lt;&gt;""),IF(AND('Submission Template'!$P$15="yes",$B112&gt;1),ROUND(AVERAGE(CM$41:CM112),2),ROUND(AVERAGE(CM$40:CM112),2)),""),"")</f>
        <v/>
      </c>
      <c r="E112" s="264" t="str">
        <f>IF('Submission Template'!$BA$36=1,IF($BI112&gt;1,IF(AND('Submission Template'!Y106&lt;&gt;"no",'Submission Template'!AD106&lt;&gt;"no",'Submission Template'!BW106&lt;&gt;"",'Submission Template'!BX106&lt;&gt;""), IF(AND('Submission Template'!$P$15="yes",$B112&gt;1), STDEV(CM$41:CM112),STDEV(CM$40:CM112)),""),""),"")</f>
        <v/>
      </c>
      <c r="F112" s="253" t="str">
        <f>IF('Submission Template'!$BA$36=1,IF(AND('Submission Template'!BW106&lt;&gt;"",'Submission Template'!BX106&lt;&gt;""),G111,""),"")</f>
        <v/>
      </c>
      <c r="G112" s="253" t="str">
        <f>IF(AND('Submission Template'!$BA$36=1,'Submission Template'!$C106&lt;&gt;""),IF(OR($BI112=1,$BI112=0),0,IF('Submission Template'!$C106="initial",$G111,IF(AND('Submission Template'!Y106="yes",'Submission Template'!AD106="yes"),MAX(($F112+CM112-('Submission Template'!$V$26+0.25*$E112)),0),$G111))),"")</f>
        <v/>
      </c>
      <c r="H112" s="253" t="str">
        <f t="shared" si="66"/>
        <v/>
      </c>
      <c r="I112" s="255" t="str">
        <f t="shared" si="67"/>
        <v/>
      </c>
      <c r="J112" s="255" t="str">
        <f t="shared" si="68"/>
        <v/>
      </c>
      <c r="K112" s="256" t="str">
        <f>IF(G112&lt;&gt;"",IF($CG112=1,IF(AND(J112&lt;&gt;1,I112=1,D112&lt;='Submission Template'!$V$26),1,0),K111),"")</f>
        <v/>
      </c>
      <c r="L112" s="251" t="str">
        <f>IF('Submission Template'!$BB$36=1,$CB112,"")</f>
        <v/>
      </c>
      <c r="M112" s="252" t="str">
        <f t="shared" si="42"/>
        <v/>
      </c>
      <c r="N112" s="253" t="str">
        <f>IF('Submission Template'!$BB$36=1,IF(AND('Submission Template'!O106="yes",'Submission Template'!BU106&lt;&gt;""),IF(AND('Submission Template'!$P$15="yes",$L112&gt;1),ROUND(AVERAGE(CN$41:CN112),2),ROUND(AVERAGE(CN$40:CN112),2)),""),"")</f>
        <v/>
      </c>
      <c r="O112" s="253" t="str">
        <f>IF('Submission Template'!$BB$36=1,IF($BJ112&gt;1,IF(AND('Submission Template'!O106&lt;&gt;"no",'Submission Template'!BU106&lt;&gt;""),IF(AND('Submission Template'!$P$15="yes",$L112&gt;1),STDEV(CN$41:CN112),STDEV(CN$40:CN112)),""),""),"")</f>
        <v/>
      </c>
      <c r="P112" s="253" t="str">
        <f>IF('Submission Template'!$BB$36=1,IF('Submission Template'!BU106&lt;&gt;"",Q111,""),"")</f>
        <v/>
      </c>
      <c r="Q112" s="253" t="str">
        <f>IF(AND('Submission Template'!$BB$36=1,'Submission Template'!$C106&lt;&gt;""),IF(OR($BJ112=1,$BJ112=0),0,IF('Submission Template'!$C106="initial",$Q111,IF('Submission Template'!O106="yes",MAX(($P112+'Submission Template'!BU106-('Submission Template'!K$26+0.25*$O112)),0),$Q111))),"")</f>
        <v/>
      </c>
      <c r="R112" s="253" t="str">
        <f t="shared" si="69"/>
        <v/>
      </c>
      <c r="S112" s="255" t="str">
        <f t="shared" si="70"/>
        <v/>
      </c>
      <c r="T112" s="255" t="str">
        <f t="shared" si="71"/>
        <v/>
      </c>
      <c r="U112" s="256" t="str">
        <f>IF(Q112&lt;&gt;"",IF($CH112=1,IF(AND(T112&lt;&gt;1,S112=1,N112&lt;='Submission Template'!K$26),1,0),U111),"")</f>
        <v/>
      </c>
      <c r="V112" s="257" t="str">
        <f>IF('Submission Template'!$BC$34=1,$CC112,"")</f>
        <v/>
      </c>
      <c r="W112" s="258" t="str">
        <f t="shared" si="43"/>
        <v/>
      </c>
      <c r="X112" s="259" t="str">
        <f>IF('Submission Template'!$BC$34=1,IF(AND('Submission Template'!T106="yes",'Submission Template'!BV106&lt;&gt;""),IF(AND('Submission Template'!$P$15="yes",$V112&gt;1),ROUND(AVERAGE(CO$41:CO112),2),ROUND(AVERAGE(CO$40:CO112),2)),""),"")</f>
        <v/>
      </c>
      <c r="Y112" s="259" t="str">
        <f>IF('Submission Template'!$BC$34=1,IF($BK112&gt;1,IF(AND('Submission Template'!T106&lt;&gt;"no",'Submission Template'!BV106&lt;&gt;""), IF(AND('Submission Template'!$P$15="yes",$V112&gt;1), STDEV(CO$41:CO112),STDEV(CO$40:CO112)),""),""),"")</f>
        <v/>
      </c>
      <c r="Z112" s="259" t="str">
        <f>IF('Submission Template'!$BC$34=1,IF('Submission Template'!BV106&lt;&gt;"",AA111,""),"")</f>
        <v/>
      </c>
      <c r="AA112" s="259" t="str">
        <f>IF(AND('Submission Template'!$BC$34=1,'Submission Template'!$C106&lt;&gt;""),IF(OR($BK112=1,$BK112=0),0,IF('Submission Template'!$C106="initial",$AA111,IF('Submission Template'!T106="yes",MAX(($Z112+'Submission Template'!BV106-('Submission Template'!P$26+0.25*$Y112)),0),$AA111))),"")</f>
        <v/>
      </c>
      <c r="AB112" s="259" t="str">
        <f t="shared" si="46"/>
        <v/>
      </c>
      <c r="AC112" s="255" t="str">
        <f t="shared" si="47"/>
        <v/>
      </c>
      <c r="AD112" s="255" t="str">
        <f t="shared" si="48"/>
        <v/>
      </c>
      <c r="AE112" s="256" t="str">
        <f>IF(AA112&lt;&gt;"",IF($CI112=1,IF(AND(AD112&lt;&gt;1,AC112=1,X112&lt;='Submission Template'!P$26),1,0),AE111),"")</f>
        <v/>
      </c>
      <c r="AF112" s="257" t="str">
        <f>IF('Submission Template'!$BA$34=1,$CD112,"")</f>
        <v/>
      </c>
      <c r="AG112" s="258" t="str">
        <f t="shared" si="44"/>
        <v/>
      </c>
      <c r="AH112" s="260" t="str">
        <f>IF('Submission Template'!$BA$34=1,IF(AND('Submission Template'!Y106="yes",'Submission Template'!BW106&lt;&gt;""),IF(AND('Submission Template'!$P$15="yes",AF112&gt;1),ROUND(AVERAGE(CP$41:CP112),2),ROUND(AVERAGE(CP$40:CP112),2)),""),"")</f>
        <v/>
      </c>
      <c r="AI112" s="260" t="str">
        <f>IF('Submission Template'!$BA$34=1,IF($BL112&gt;1,IF(AND('Submission Template'!Y106&lt;&gt;"no",'Submission Template'!BW106&lt;&gt;""), IF(AND('Submission Template'!$P$15="yes",$AF112&gt;1), STDEV(CP$41:CP112),STDEV(CP$40:CP112)),""),""),"")</f>
        <v/>
      </c>
      <c r="AJ112" s="260" t="str">
        <f>IF('Submission Template'!$BA$34=1,IF('Submission Template'!BW106&lt;&gt;"",AK111,""),"")</f>
        <v/>
      </c>
      <c r="AK112" s="260" t="str">
        <f>IF(AND('Submission Template'!$BA$34=1,'Submission Template'!$C106&lt;&gt;""),IF(OR($BL112=1,$BL112=0),0,IF('Submission Template'!$C106="initial",$AK111,IF('Submission Template'!Y106="yes",MAX(($AJ112+'Submission Template'!BW106-('Submission Template'!U$26+0.25*$AI112)),0),$AK111))),"")</f>
        <v/>
      </c>
      <c r="AL112" s="260" t="str">
        <f t="shared" si="49"/>
        <v/>
      </c>
      <c r="AM112" s="255" t="str">
        <f t="shared" si="50"/>
        <v/>
      </c>
      <c r="AN112" s="255" t="str">
        <f t="shared" si="51"/>
        <v/>
      </c>
      <c r="AO112" s="256" t="str">
        <f>IF(AK112&lt;&gt;"",IF($CJ112=1,IF(AND(AN112&lt;&gt;1,AM112=1,AH112&lt;='Submission Template'!U$26),1,0),AO111),"")</f>
        <v/>
      </c>
      <c r="AP112" s="257" t="str">
        <f>IF('Submission Template'!$BB$34=1,$CE112,"")</f>
        <v/>
      </c>
      <c r="AQ112" s="258" t="str">
        <f t="shared" si="45"/>
        <v/>
      </c>
      <c r="AR112" s="261" t="str">
        <f>IF('Submission Template'!$BB$34=1,IF(AND('Submission Template'!AD106="yes",'Submission Template'!BX106&lt;&gt;""),ROUND(AVERAGE(CQ$40:CQ112),2),""),"")</f>
        <v/>
      </c>
      <c r="AS112" s="261" t="str">
        <f>IF('Submission Template'!$BB$34=1,IF($BM112&gt;1,IF(AND('Submission Template'!AD106&lt;&gt;"no",'Submission Template'!BX106&lt;&gt;""), IF(AND('Submission Template'!$P$15="yes",$AP112&gt;1), STDEV(CQ$41:CQ112),STDEV(CQ$40:CQ112)),""),""),"")</f>
        <v/>
      </c>
      <c r="AT112" s="261" t="str">
        <f>IF('Submission Template'!$BB$34=1,IF('Submission Template'!BX106&lt;&gt;"",AU111,""),"")</f>
        <v/>
      </c>
      <c r="AU112" s="261" t="str">
        <f>IF(AND('Submission Template'!$BB$34=1,'Submission Template'!$C106&lt;&gt;""),IF(OR($BM112=1,$BM112=0),0,IF('Submission Template'!$C106="initial",$AU111,IF('Submission Template'!AD106="yes",MAX(($AT112+'Submission Template'!BX106-('Submission Template'!Z$26+0.25*$AS112)),0),$AU111))),"")</f>
        <v/>
      </c>
      <c r="AV112" s="261" t="str">
        <f t="shared" si="52"/>
        <v/>
      </c>
      <c r="AW112" s="255" t="str">
        <f t="shared" si="53"/>
        <v/>
      </c>
      <c r="AX112" s="255" t="str">
        <f t="shared" si="54"/>
        <v/>
      </c>
      <c r="AY112" s="256" t="str">
        <f>IF(AU112&lt;&gt;"",IF($CK112=1,IF(AND(AX112&lt;&gt;1,AW112=1,AR112&lt;='Submission Template'!Z$26),1,0),AY111),"")</f>
        <v/>
      </c>
      <c r="AZ112" s="246"/>
      <c r="BA112" s="262" t="str">
        <f>IF(AND(OR('Submission Template'!BK106="yes",'Submission Template'!O106="yes"),'Submission Template'!AG106="yes"),"Test cannot be invalid AND included in CumSum",IF(OR(AND($Q112&gt;$R112,$N112&lt;&gt;""),AND($G112&gt;H112,$D112&lt;&gt;"")),"Warning:  CumSum statistic exceeds the Action Limit.",""))</f>
        <v/>
      </c>
      <c r="BB112" s="244"/>
      <c r="BC112" s="244"/>
      <c r="BD112" s="244"/>
      <c r="BE112" s="245"/>
      <c r="BF112" s="141"/>
      <c r="BG112" s="5"/>
      <c r="BH112" s="5"/>
      <c r="BI112" s="167" t="str">
        <f t="shared" si="61"/>
        <v/>
      </c>
      <c r="BJ112" s="211" t="str">
        <f t="shared" si="62"/>
        <v/>
      </c>
      <c r="BK112" s="167" t="str">
        <f t="shared" si="63"/>
        <v/>
      </c>
      <c r="BL112" s="211" t="str">
        <f t="shared" si="64"/>
        <v/>
      </c>
      <c r="BM112" s="168" t="str">
        <f t="shared" si="65"/>
        <v/>
      </c>
      <c r="BN112" s="20"/>
      <c r="BO112" s="307">
        <f>IF(AND('Submission Template'!BW106&lt;&gt;"",'Submission Template'!BX106&lt;&gt;"",'Submission Template'!V$26&lt;&gt;"",'Submission Template'!Y106&lt;&gt;"",'Submission Template'!AD106&lt;&gt;"",$BK$31="yes"),1,0)</f>
        <v>0</v>
      </c>
      <c r="BP112" s="193">
        <f>IF(AND('Submission Template'!BU106&lt;&gt;"",'Submission Template'!K$26&lt;&gt;"",'Submission Template'!O106&lt;&gt;""),1,0)</f>
        <v>0</v>
      </c>
      <c r="BQ112" s="193">
        <f>IF(AND('Submission Template'!BV106&lt;&gt;"",'Submission Template'!P$26&lt;&gt;"",'Submission Template'!T106&lt;&gt;""),1,0)</f>
        <v>0</v>
      </c>
      <c r="BR112" s="193">
        <f>IF(AND('Submission Template'!BW106&lt;&gt;"",'Submission Template'!U$26&lt;&gt;"",'Submission Template'!Y106&lt;&gt;""),1,0)</f>
        <v>0</v>
      </c>
      <c r="BS112" s="194">
        <f>IF(AND('Submission Template'!BX106&lt;&gt;"",'Submission Template'!Z$26&lt;&gt;"",'Submission Template'!AD106&lt;&gt;""),1,0)</f>
        <v>0</v>
      </c>
      <c r="BT112" s="22"/>
      <c r="BU112" s="199" t="str">
        <f t="shared" si="55"/>
        <v/>
      </c>
      <c r="BV112" s="192" t="str">
        <f t="shared" si="56"/>
        <v/>
      </c>
      <c r="BW112" s="192" t="str">
        <f t="shared" si="57"/>
        <v/>
      </c>
      <c r="BX112" s="193" t="str">
        <f t="shared" si="58"/>
        <v/>
      </c>
      <c r="BY112" s="194" t="str">
        <f t="shared" si="59"/>
        <v/>
      </c>
      <c r="BZ112" s="22"/>
      <c r="CA112" s="192" t="str">
        <f>IF(AND($BK$31="Yes",'Submission Template'!$C106&lt;&gt;""),IF(AND('Submission Template'!BW106&lt;&gt;"",'Submission Template'!BX106&lt;&gt;""),IF(AND('Submission Template'!Y106="yes",'Submission Template'!AD106="yes"),CA111+1,CA111),CA111),"")</f>
        <v/>
      </c>
      <c r="CB112" s="193" t="str">
        <f>IF('Submission Template'!$C106&lt;&gt;"",IF('Submission Template'!BU106&lt;&gt;"",IF('Submission Template'!O106="yes",CB111+1,CB111),CB111),"")</f>
        <v/>
      </c>
      <c r="CC112" s="193" t="str">
        <f>IF('Submission Template'!$C106&lt;&gt;"",IF('Submission Template'!BV106&lt;&gt;"",IF('Submission Template'!T106="yes",CC111+1,CC111),CC111),"")</f>
        <v/>
      </c>
      <c r="CD112" s="193" t="str">
        <f>IF('Submission Template'!$C106&lt;&gt;"",IF('Submission Template'!BW106&lt;&gt;"",IF('Submission Template'!Y106="yes",CD111+1,CD111),CD111),"")</f>
        <v/>
      </c>
      <c r="CE112" s="194" t="str">
        <f>IF('Submission Template'!$C106&lt;&gt;"",IF('Submission Template'!BX106&lt;&gt;"",IF('Submission Template'!AD106="yes",CE111+1,CE111),CE111),"")</f>
        <v/>
      </c>
      <c r="CF112" s="22"/>
      <c r="CG112" s="192" t="str">
        <f>IF(AND($BK$31="Yes",'Submission Template'!BW106&lt;&gt;"",'Submission Template'!BX106&lt;&gt;""),IF(AND('Submission Template'!Y106="yes",'Submission Template'!AD106="yes"),1,0),"")</f>
        <v/>
      </c>
      <c r="CH112" s="193" t="str">
        <f>IF('Submission Template'!BU106&lt;&gt;"",IF('Submission Template'!O106="yes",1,0),"")</f>
        <v/>
      </c>
      <c r="CI112" s="193" t="str">
        <f>IF('Submission Template'!BV106&lt;&gt;"",IF('Submission Template'!T106="yes",1,0),"")</f>
        <v/>
      </c>
      <c r="CJ112" s="193" t="str">
        <f>IF('Submission Template'!BW106&lt;&gt;"",IF('Submission Template'!Y106="yes",1,0),"")</f>
        <v/>
      </c>
      <c r="CK112" s="194" t="str">
        <f>IF('Submission Template'!BX106&lt;&gt;"",IF('Submission Template'!AD106="yes",1,0),"")</f>
        <v/>
      </c>
      <c r="CL112" s="22"/>
      <c r="CM112" s="192" t="str">
        <f>IF(AND($BK$31="Yes",'Submission Template'!Y106="yes",'Submission Template'!AD106="yes",'Submission Template'!BW106&lt;&gt;"",'Submission Template'!BX106&lt;&gt;""),'Submission Template'!BW106+'Submission Template'!BX106,"")</f>
        <v/>
      </c>
      <c r="CN112" s="193" t="str">
        <f>IF(AND('Submission Template'!O106="yes",'Submission Template'!BU106&lt;&gt;""),'Submission Template'!BU106,"")</f>
        <v/>
      </c>
      <c r="CO112" s="193" t="str">
        <f>IF(AND('Submission Template'!T106="yes",'Submission Template'!BV106&lt;&gt;""),'Submission Template'!BV106,"")</f>
        <v/>
      </c>
      <c r="CP112" s="193" t="str">
        <f>IF(AND('Submission Template'!Y106="yes",'Submission Template'!BW106&lt;&gt;""),'Submission Template'!BW106,"")</f>
        <v/>
      </c>
      <c r="CQ112" s="194" t="str">
        <f>IF(AND('Submission Template'!AD106="yes",'Submission Template'!BX106&lt;&gt;""),'Submission Template'!BX106,"")</f>
        <v/>
      </c>
      <c r="CR112" s="22"/>
      <c r="CS112" s="22"/>
      <c r="CT112" s="22"/>
      <c r="CU112" s="24"/>
      <c r="CV112" s="22"/>
      <c r="CW112" s="35" t="str">
        <f>IF('Submission Template'!$BA$36=1,IF(AND('Submission Template'!Y106="yes",'Submission Template'!AD106="yes",$BI112&gt;1,'Submission Template'!BW106&lt;&gt;"",'Submission Template'!BX106&lt;&gt;""),IF($D112&lt;&gt;'Submission Template'!V$29,ROUND((($BU112*$E112)/($D112-'Submission Template'!V$29))^2+1,1),31),""),"")</f>
        <v/>
      </c>
      <c r="CX112" s="35" t="str">
        <f>IF('Submission Template'!$BB$36=1,IF(AND('Submission Template'!O106="yes",$BJ112&gt;1,'Submission Template'!BU106&lt;&gt;""),IF($N112&lt;&gt;'Submission Template'!K$26,ROUND((($BV112*$O112)/($N112-'Submission Template'!K$26))^2+1,1),31),""),"")</f>
        <v/>
      </c>
      <c r="CY112" s="35" t="str">
        <f>IF('Submission Template'!$BC$34=1,IF(AND('Submission Template'!T106="yes",$BK112&gt;1,'Submission Template'!BV106&lt;&gt;""),IF($X112&lt;&gt;'Submission Template'!P$26,ROUND((($BW112*$Y112)/($X112-'Submission Template'!P$26))^2+1,1),31),""),"")</f>
        <v/>
      </c>
      <c r="CZ112" s="35" t="str">
        <f>IF('Submission Template'!$BA$34=1,IF(AND('Submission Template'!Y106="yes",$BL112&gt;1,'Submission Template'!BW106&lt;&gt;""),IF($AH112&lt;&gt;'Submission Template'!U$26,ROUND((($BX112*$AI112)/($AH112-'Submission Template'!U$26))^2+1,1),31),""),"")</f>
        <v/>
      </c>
      <c r="DA112" s="35" t="str">
        <f>IF('Submission Template'!$BB$34=1,IF(AND('Submission Template'!AD106="yes",$BM112&gt;1,'Submission Template'!BX106&lt;&gt;""),IF($AR112&lt;&gt;'Submission Template'!Z$26,ROUND((($BY112*$AS112)/($AR112-'Submission Template'!Z$26))^2+1,1),31),""),"")</f>
        <v/>
      </c>
      <c r="DB112" s="48">
        <f t="shared" si="60"/>
        <v>5</v>
      </c>
      <c r="DC112" s="5"/>
      <c r="DD112" s="5"/>
      <c r="DE112" s="5"/>
      <c r="DF112" s="175">
        <f>IF(AND('Submission Template'!C106="final",'Submission Template'!AG106="yes"),1,0)</f>
        <v>0</v>
      </c>
      <c r="DG112" s="175" t="str">
        <f>IF(AND('Submission Template'!$C106="final",'Submission Template'!$Y106="yes",'Submission Template'!$AD106="yes",'Submission Template'!$AG106&lt;&gt;"yes"),$D112,$DG111)</f>
        <v/>
      </c>
      <c r="DH112" s="175" t="str">
        <f>IF(AND('Submission Template'!$C106="final",'Submission Template'!$Y106="yes",'Submission Template'!$AD106="yes",'Submission Template'!$AG106&lt;&gt;"yes"),$C112,$DH111)</f>
        <v/>
      </c>
      <c r="DI112" s="175" t="str">
        <f>IF(AND('Submission Template'!$C106="final",'Submission Template'!$O106="yes",'Submission Template'!$AG106&lt;&gt;"yes"),$N112,$DI111)</f>
        <v/>
      </c>
      <c r="DJ112" s="175" t="str">
        <f>IF(AND('Submission Template'!$C106="final",'Submission Template'!$O106="yes",'Submission Template'!$AG106&lt;&gt;"yes"),$M112,$DJ111)</f>
        <v/>
      </c>
      <c r="DK112" s="167" t="str">
        <f>IF(AND('Submission Template'!$C106="final",'Submission Template'!$T106="yes",'Submission Template'!$AG106&lt;&gt;"yes"),$X112,$DK111)</f>
        <v/>
      </c>
      <c r="DL112" s="168" t="str">
        <f>IF(AND('Submission Template'!$C106="final",'Submission Template'!$T106="yes",'Submission Template'!$AG106&lt;&gt;"yes"),$W112,$DL111)</f>
        <v/>
      </c>
      <c r="DM112" s="167" t="str">
        <f>IF(AND('Submission Template'!$C106="final",'Submission Template'!$Y106="yes",'Submission Template'!$AG106&lt;&gt;"yes"),$AH112,$DM111)</f>
        <v/>
      </c>
      <c r="DN112" s="211" t="str">
        <f>IF(AND('Submission Template'!$C106="final",'Submission Template'!$Y106="yes",'Submission Template'!$AG106&lt;&gt;"yes"),$AG112,$DN111)</f>
        <v/>
      </c>
      <c r="DO112" s="220" t="str">
        <f>IF(AND('Submission Template'!$C106="final",'Submission Template'!$AD106="yes",'Submission Template'!$AG106&lt;&gt;"yes"),$AR112,$DO111)</f>
        <v/>
      </c>
      <c r="DP112" s="221" t="str">
        <f>IF(AND('Submission Template'!$C106="final",'Submission Template'!$AD106="yes",'Submission Template'!$AG106&lt;&gt;"yes"),$AQ112,$DP111)</f>
        <v/>
      </c>
      <c r="DQ112" s="5"/>
      <c r="DR112" s="5"/>
      <c r="DT112" s="5"/>
      <c r="DU112" s="5"/>
      <c r="DV112" s="5"/>
      <c r="DW112" s="5"/>
      <c r="DX112" s="5"/>
      <c r="DY112" s="5"/>
      <c r="DZ112" s="5"/>
      <c r="EA112" s="5"/>
    </row>
    <row r="113" spans="1:131" ht="15" x14ac:dyDescent="0.25">
      <c r="A113" s="9"/>
      <c r="B113" s="251" t="str">
        <f>IF('Submission Template'!$BA$36=1,$CA113,"")</f>
        <v/>
      </c>
      <c r="C113" s="252" t="str">
        <f t="shared" si="41"/>
        <v/>
      </c>
      <c r="D113" s="253" t="str">
        <f>IF('Submission Template'!$BA$36=1,IF(AND('Submission Template'!Y107="yes",'Submission Template'!AD107="yes",'Submission Template'!BW107&lt;&gt;"",'Submission Template'!BX107&lt;&gt;""),IF(AND('Submission Template'!$P$15="yes",$B113&gt;1),ROUND(AVERAGE(CM$41:CM113),2),ROUND(AVERAGE(CM$40:CM113),2)),""),"")</f>
        <v/>
      </c>
      <c r="E113" s="264" t="str">
        <f>IF('Submission Template'!$BA$36=1,IF($BI113&gt;1,IF(AND('Submission Template'!Y107&lt;&gt;"no",'Submission Template'!AD107&lt;&gt;"no",'Submission Template'!BW107&lt;&gt;"",'Submission Template'!BX107&lt;&gt;""), IF(AND('Submission Template'!$P$15="yes",$B113&gt;1), STDEV(CM$41:CM113),STDEV(CM$40:CM113)),""),""),"")</f>
        <v/>
      </c>
      <c r="F113" s="253" t="str">
        <f>IF('Submission Template'!$BA$36=1,IF(AND('Submission Template'!BW107&lt;&gt;"",'Submission Template'!BX107&lt;&gt;""),G112,""),"")</f>
        <v/>
      </c>
      <c r="G113" s="253" t="str">
        <f>IF(AND('Submission Template'!$BA$36=1,'Submission Template'!$C107&lt;&gt;""),IF(OR($BI113=1,$BI113=0),0,IF('Submission Template'!$C107="initial",$G112,IF(AND('Submission Template'!Y107="yes",'Submission Template'!AD107="yes"),MAX(($F113+CM113-('Submission Template'!$V$26+0.25*$E113)),0),$G112))),"")</f>
        <v/>
      </c>
      <c r="H113" s="253" t="str">
        <f t="shared" si="66"/>
        <v/>
      </c>
      <c r="I113" s="255" t="str">
        <f t="shared" si="67"/>
        <v/>
      </c>
      <c r="J113" s="255" t="str">
        <f t="shared" si="68"/>
        <v/>
      </c>
      <c r="K113" s="256" t="str">
        <f>IF(G113&lt;&gt;"",IF($CG113=1,IF(AND(J113&lt;&gt;1,I113=1,D113&lt;='Submission Template'!$V$26),1,0),K112),"")</f>
        <v/>
      </c>
      <c r="L113" s="251" t="str">
        <f>IF('Submission Template'!$BB$36=1,$CB113,"")</f>
        <v/>
      </c>
      <c r="M113" s="252" t="str">
        <f t="shared" si="42"/>
        <v/>
      </c>
      <c r="N113" s="253" t="str">
        <f>IF('Submission Template'!$BB$36=1,IF(AND('Submission Template'!O107="yes",'Submission Template'!BU107&lt;&gt;""),IF(AND('Submission Template'!$P$15="yes",$L113&gt;1),ROUND(AVERAGE(CN$41:CN113),2),ROUND(AVERAGE(CN$40:CN113),2)),""),"")</f>
        <v/>
      </c>
      <c r="O113" s="253" t="str">
        <f>IF('Submission Template'!$BB$36=1,IF($BJ113&gt;1,IF(AND('Submission Template'!O107&lt;&gt;"no",'Submission Template'!BU107&lt;&gt;""),IF(AND('Submission Template'!$P$15="yes",$L113&gt;1),STDEV(CN$41:CN113),STDEV(CN$40:CN113)),""),""),"")</f>
        <v/>
      </c>
      <c r="P113" s="253" t="str">
        <f>IF('Submission Template'!$BB$36=1,IF('Submission Template'!BU107&lt;&gt;"",Q112,""),"")</f>
        <v/>
      </c>
      <c r="Q113" s="253" t="str">
        <f>IF(AND('Submission Template'!$BB$36=1,'Submission Template'!$C107&lt;&gt;""),IF(OR($BJ113=1,$BJ113=0),0,IF('Submission Template'!$C107="initial",$Q112,IF('Submission Template'!O107="yes",MAX(($P113+'Submission Template'!BU107-('Submission Template'!K$26+0.25*$O113)),0),$Q112))),"")</f>
        <v/>
      </c>
      <c r="R113" s="253" t="str">
        <f t="shared" si="69"/>
        <v/>
      </c>
      <c r="S113" s="255" t="str">
        <f t="shared" si="70"/>
        <v/>
      </c>
      <c r="T113" s="255" t="str">
        <f t="shared" si="71"/>
        <v/>
      </c>
      <c r="U113" s="256" t="str">
        <f>IF(Q113&lt;&gt;"",IF($CH113=1,IF(AND(T113&lt;&gt;1,S113=1,N113&lt;='Submission Template'!K$26),1,0),U112),"")</f>
        <v/>
      </c>
      <c r="V113" s="257" t="str">
        <f>IF('Submission Template'!$BC$34=1,$CC113,"")</f>
        <v/>
      </c>
      <c r="W113" s="258" t="str">
        <f t="shared" si="43"/>
        <v/>
      </c>
      <c r="X113" s="259" t="str">
        <f>IF('Submission Template'!$BC$34=1,IF(AND('Submission Template'!T107="yes",'Submission Template'!BV107&lt;&gt;""),IF(AND('Submission Template'!$P$15="yes",$V113&gt;1),ROUND(AVERAGE(CO$41:CO113),2),ROUND(AVERAGE(CO$40:CO113),2)),""),"")</f>
        <v/>
      </c>
      <c r="Y113" s="259" t="str">
        <f>IF('Submission Template'!$BC$34=1,IF($BK113&gt;1,IF(AND('Submission Template'!T107&lt;&gt;"no",'Submission Template'!BV107&lt;&gt;""), IF(AND('Submission Template'!$P$15="yes",$V113&gt;1), STDEV(CO$41:CO113),STDEV(CO$40:CO113)),""),""),"")</f>
        <v/>
      </c>
      <c r="Z113" s="259" t="str">
        <f>IF('Submission Template'!$BC$34=1,IF('Submission Template'!BV107&lt;&gt;"",AA112,""),"")</f>
        <v/>
      </c>
      <c r="AA113" s="259" t="str">
        <f>IF(AND('Submission Template'!$BC$34=1,'Submission Template'!$C107&lt;&gt;""),IF(OR($BK113=1,$BK113=0),0,IF('Submission Template'!$C107="initial",$AA112,IF('Submission Template'!T107="yes",MAX(($Z113+'Submission Template'!BV107-('Submission Template'!P$26+0.25*$Y113)),0),$AA112))),"")</f>
        <v/>
      </c>
      <c r="AB113" s="259" t="str">
        <f t="shared" si="46"/>
        <v/>
      </c>
      <c r="AC113" s="255" t="str">
        <f t="shared" si="47"/>
        <v/>
      </c>
      <c r="AD113" s="255" t="str">
        <f t="shared" si="48"/>
        <v/>
      </c>
      <c r="AE113" s="256" t="str">
        <f>IF(AA113&lt;&gt;"",IF($CI113=1,IF(AND(AD113&lt;&gt;1,AC113=1,X113&lt;='Submission Template'!P$26),1,0),AE112),"")</f>
        <v/>
      </c>
      <c r="AF113" s="257" t="str">
        <f>IF('Submission Template'!$BA$34=1,$CD113,"")</f>
        <v/>
      </c>
      <c r="AG113" s="258" t="str">
        <f t="shared" si="44"/>
        <v/>
      </c>
      <c r="AH113" s="260" t="str">
        <f>IF('Submission Template'!$BA$34=1,IF(AND('Submission Template'!Y107="yes",'Submission Template'!BW107&lt;&gt;""),IF(AND('Submission Template'!$P$15="yes",AF113&gt;1),ROUND(AVERAGE(CP$41:CP113),2),ROUND(AVERAGE(CP$40:CP113),2)),""),"")</f>
        <v/>
      </c>
      <c r="AI113" s="260" t="str">
        <f>IF('Submission Template'!$BA$34=1,IF($BL113&gt;1,IF(AND('Submission Template'!Y107&lt;&gt;"no",'Submission Template'!BW107&lt;&gt;""), IF(AND('Submission Template'!$P$15="yes",$AF113&gt;1), STDEV(CP$41:CP113),STDEV(CP$40:CP113)),""),""),"")</f>
        <v/>
      </c>
      <c r="AJ113" s="260" t="str">
        <f>IF('Submission Template'!$BA$34=1,IF('Submission Template'!BW107&lt;&gt;"",AK112,""),"")</f>
        <v/>
      </c>
      <c r="AK113" s="260" t="str">
        <f>IF(AND('Submission Template'!$BA$34=1,'Submission Template'!$C107&lt;&gt;""),IF(OR($BL113=1,$BL113=0),0,IF('Submission Template'!$C107="initial",$AK112,IF('Submission Template'!Y107="yes",MAX(($AJ113+'Submission Template'!BW107-('Submission Template'!U$26+0.25*$AI113)),0),$AK112))),"")</f>
        <v/>
      </c>
      <c r="AL113" s="260" t="str">
        <f t="shared" si="49"/>
        <v/>
      </c>
      <c r="AM113" s="255" t="str">
        <f t="shared" si="50"/>
        <v/>
      </c>
      <c r="AN113" s="255" t="str">
        <f t="shared" si="51"/>
        <v/>
      </c>
      <c r="AO113" s="256" t="str">
        <f>IF(AK113&lt;&gt;"",IF($CJ113=1,IF(AND(AN113&lt;&gt;1,AM113=1,AH113&lt;='Submission Template'!U$26),1,0),AO112),"")</f>
        <v/>
      </c>
      <c r="AP113" s="257" t="str">
        <f>IF('Submission Template'!$BB$34=1,$CE113,"")</f>
        <v/>
      </c>
      <c r="AQ113" s="258" t="str">
        <f t="shared" si="45"/>
        <v/>
      </c>
      <c r="AR113" s="261" t="str">
        <f>IF('Submission Template'!$BB$34=1,IF(AND('Submission Template'!AD107="yes",'Submission Template'!BX107&lt;&gt;""),ROUND(AVERAGE(CQ$40:CQ113),2),""),"")</f>
        <v/>
      </c>
      <c r="AS113" s="261" t="str">
        <f>IF('Submission Template'!$BB$34=1,IF($BM113&gt;1,IF(AND('Submission Template'!AD107&lt;&gt;"no",'Submission Template'!BX107&lt;&gt;""), IF(AND('Submission Template'!$P$15="yes",$AP113&gt;1), STDEV(CQ$41:CQ113),STDEV(CQ$40:CQ113)),""),""),"")</f>
        <v/>
      </c>
      <c r="AT113" s="261" t="str">
        <f>IF('Submission Template'!$BB$34=1,IF('Submission Template'!BX107&lt;&gt;"",AU112,""),"")</f>
        <v/>
      </c>
      <c r="AU113" s="261" t="str">
        <f>IF(AND('Submission Template'!$BB$34=1,'Submission Template'!$C107&lt;&gt;""),IF(OR($BM113=1,$BM113=0),0,IF('Submission Template'!$C107="initial",$AU112,IF('Submission Template'!AD107="yes",MAX(($AT113+'Submission Template'!BX107-('Submission Template'!Z$26+0.25*$AS113)),0),$AU112))),"")</f>
        <v/>
      </c>
      <c r="AV113" s="261" t="str">
        <f t="shared" si="52"/>
        <v/>
      </c>
      <c r="AW113" s="255" t="str">
        <f t="shared" si="53"/>
        <v/>
      </c>
      <c r="AX113" s="255" t="str">
        <f t="shared" si="54"/>
        <v/>
      </c>
      <c r="AY113" s="256" t="str">
        <f>IF(AU113&lt;&gt;"",IF($CK113=1,IF(AND(AX113&lt;&gt;1,AW113=1,AR113&lt;='Submission Template'!Z$26),1,0),AY112),"")</f>
        <v/>
      </c>
      <c r="AZ113" s="246"/>
      <c r="BA113" s="262" t="str">
        <f>IF(AND(OR('Submission Template'!BK107="yes",'Submission Template'!O107="yes"),'Submission Template'!AG107="yes"),"Test cannot be invalid AND included in CumSum",IF(OR(AND($Q113&gt;$R113,$N113&lt;&gt;""),AND($G113&gt;H113,$D113&lt;&gt;"")),"Warning:  CumSum statistic exceeds the Action Limit.",""))</f>
        <v/>
      </c>
      <c r="BB113" s="244"/>
      <c r="BC113" s="244"/>
      <c r="BD113" s="244"/>
      <c r="BE113" s="245"/>
      <c r="BF113" s="141"/>
      <c r="BG113" s="5"/>
      <c r="BH113" s="5"/>
      <c r="BI113" s="167" t="str">
        <f t="shared" si="61"/>
        <v/>
      </c>
      <c r="BJ113" s="211" t="str">
        <f t="shared" si="62"/>
        <v/>
      </c>
      <c r="BK113" s="167" t="str">
        <f t="shared" si="63"/>
        <v/>
      </c>
      <c r="BL113" s="211" t="str">
        <f t="shared" si="64"/>
        <v/>
      </c>
      <c r="BM113" s="168" t="str">
        <f t="shared" si="65"/>
        <v/>
      </c>
      <c r="BN113" s="20"/>
      <c r="BO113" s="307">
        <f>IF(AND('Submission Template'!BW107&lt;&gt;"",'Submission Template'!BX107&lt;&gt;"",'Submission Template'!V$26&lt;&gt;"",'Submission Template'!Y107&lt;&gt;"",'Submission Template'!AD107&lt;&gt;"",$BK$31="yes"),1,0)</f>
        <v>0</v>
      </c>
      <c r="BP113" s="193">
        <f>IF(AND('Submission Template'!BU107&lt;&gt;"",'Submission Template'!K$26&lt;&gt;"",'Submission Template'!O107&lt;&gt;""),1,0)</f>
        <v>0</v>
      </c>
      <c r="BQ113" s="193">
        <f>IF(AND('Submission Template'!BV107&lt;&gt;"",'Submission Template'!P$26&lt;&gt;"",'Submission Template'!T107&lt;&gt;""),1,0)</f>
        <v>0</v>
      </c>
      <c r="BR113" s="193">
        <f>IF(AND('Submission Template'!BW107&lt;&gt;"",'Submission Template'!U$26&lt;&gt;"",'Submission Template'!Y107&lt;&gt;""),1,0)</f>
        <v>0</v>
      </c>
      <c r="BS113" s="194">
        <f>IF(AND('Submission Template'!BX107&lt;&gt;"",'Submission Template'!Z$26&lt;&gt;"",'Submission Template'!AD107&lt;&gt;""),1,0)</f>
        <v>0</v>
      </c>
      <c r="BT113" s="22"/>
      <c r="BU113" s="199" t="str">
        <f t="shared" si="55"/>
        <v/>
      </c>
      <c r="BV113" s="192" t="str">
        <f t="shared" si="56"/>
        <v/>
      </c>
      <c r="BW113" s="192" t="str">
        <f t="shared" si="57"/>
        <v/>
      </c>
      <c r="BX113" s="193" t="str">
        <f t="shared" si="58"/>
        <v/>
      </c>
      <c r="BY113" s="194" t="str">
        <f t="shared" si="59"/>
        <v/>
      </c>
      <c r="BZ113" s="22"/>
      <c r="CA113" s="192" t="str">
        <f>IF(AND($BK$31="Yes",'Submission Template'!$C107&lt;&gt;""),IF(AND('Submission Template'!BW107&lt;&gt;"",'Submission Template'!BX107&lt;&gt;""),IF(AND('Submission Template'!Y107="yes",'Submission Template'!AD107="yes"),CA112+1,CA112),CA112),"")</f>
        <v/>
      </c>
      <c r="CB113" s="193" t="str">
        <f>IF('Submission Template'!$C107&lt;&gt;"",IF('Submission Template'!BU107&lt;&gt;"",IF('Submission Template'!O107="yes",CB112+1,CB112),CB112),"")</f>
        <v/>
      </c>
      <c r="CC113" s="193" t="str">
        <f>IF('Submission Template'!$C107&lt;&gt;"",IF('Submission Template'!BV107&lt;&gt;"",IF('Submission Template'!T107="yes",CC112+1,CC112),CC112),"")</f>
        <v/>
      </c>
      <c r="CD113" s="193" t="str">
        <f>IF('Submission Template'!$C107&lt;&gt;"",IF('Submission Template'!BW107&lt;&gt;"",IF('Submission Template'!Y107="yes",CD112+1,CD112),CD112),"")</f>
        <v/>
      </c>
      <c r="CE113" s="194" t="str">
        <f>IF('Submission Template'!$C107&lt;&gt;"",IF('Submission Template'!BX107&lt;&gt;"",IF('Submission Template'!AD107="yes",CE112+1,CE112),CE112),"")</f>
        <v/>
      </c>
      <c r="CF113" s="22"/>
      <c r="CG113" s="192" t="str">
        <f>IF(AND($BK$31="Yes",'Submission Template'!BW107&lt;&gt;"",'Submission Template'!BX107&lt;&gt;""),IF(AND('Submission Template'!Y107="yes",'Submission Template'!AD107="yes"),1,0),"")</f>
        <v/>
      </c>
      <c r="CH113" s="193" t="str">
        <f>IF('Submission Template'!BU107&lt;&gt;"",IF('Submission Template'!O107="yes",1,0),"")</f>
        <v/>
      </c>
      <c r="CI113" s="193" t="str">
        <f>IF('Submission Template'!BV107&lt;&gt;"",IF('Submission Template'!T107="yes",1,0),"")</f>
        <v/>
      </c>
      <c r="CJ113" s="193" t="str">
        <f>IF('Submission Template'!BW107&lt;&gt;"",IF('Submission Template'!Y107="yes",1,0),"")</f>
        <v/>
      </c>
      <c r="CK113" s="194" t="str">
        <f>IF('Submission Template'!BX107&lt;&gt;"",IF('Submission Template'!AD107="yes",1,0),"")</f>
        <v/>
      </c>
      <c r="CL113" s="22"/>
      <c r="CM113" s="192" t="str">
        <f>IF(AND($BK$31="Yes",'Submission Template'!Y107="yes",'Submission Template'!AD107="yes",'Submission Template'!BW107&lt;&gt;"",'Submission Template'!BX107&lt;&gt;""),'Submission Template'!BW107+'Submission Template'!BX107,"")</f>
        <v/>
      </c>
      <c r="CN113" s="193" t="str">
        <f>IF(AND('Submission Template'!O107="yes",'Submission Template'!BU107&lt;&gt;""),'Submission Template'!BU107,"")</f>
        <v/>
      </c>
      <c r="CO113" s="193" t="str">
        <f>IF(AND('Submission Template'!T107="yes",'Submission Template'!BV107&lt;&gt;""),'Submission Template'!BV107,"")</f>
        <v/>
      </c>
      <c r="CP113" s="193" t="str">
        <f>IF(AND('Submission Template'!Y107="yes",'Submission Template'!BW107&lt;&gt;""),'Submission Template'!BW107,"")</f>
        <v/>
      </c>
      <c r="CQ113" s="194" t="str">
        <f>IF(AND('Submission Template'!AD107="yes",'Submission Template'!BX107&lt;&gt;""),'Submission Template'!BX107,"")</f>
        <v/>
      </c>
      <c r="CR113" s="22"/>
      <c r="CS113" s="22"/>
      <c r="CT113" s="22"/>
      <c r="CU113" s="24"/>
      <c r="CV113" s="22"/>
      <c r="CW113" s="35" t="str">
        <f>IF('Submission Template'!$BA$36=1,IF(AND('Submission Template'!Y107="yes",'Submission Template'!AD107="yes",$BI113&gt;1,'Submission Template'!BW107&lt;&gt;"",'Submission Template'!BX107&lt;&gt;""),IF($D113&lt;&gt;'Submission Template'!V$29,ROUND((($BU113*$E113)/($D113-'Submission Template'!V$29))^2+1,1),31),""),"")</f>
        <v/>
      </c>
      <c r="CX113" s="35" t="str">
        <f>IF('Submission Template'!$BB$36=1,IF(AND('Submission Template'!O107="yes",$BJ113&gt;1,'Submission Template'!BU107&lt;&gt;""),IF($N113&lt;&gt;'Submission Template'!K$26,ROUND((($BV113*$O113)/($N113-'Submission Template'!K$26))^2+1,1),31),""),"")</f>
        <v/>
      </c>
      <c r="CY113" s="35" t="str">
        <f>IF('Submission Template'!$BC$34=1,IF(AND('Submission Template'!T107="yes",$BK113&gt;1,'Submission Template'!BV107&lt;&gt;""),IF($X113&lt;&gt;'Submission Template'!P$26,ROUND((($BW113*$Y113)/($X113-'Submission Template'!P$26))^2+1,1),31),""),"")</f>
        <v/>
      </c>
      <c r="CZ113" s="35" t="str">
        <f>IF('Submission Template'!$BA$34=1,IF(AND('Submission Template'!Y107="yes",$BL113&gt;1,'Submission Template'!BW107&lt;&gt;""),IF($AH113&lt;&gt;'Submission Template'!U$26,ROUND((($BX113*$AI113)/($AH113-'Submission Template'!U$26))^2+1,1),31),""),"")</f>
        <v/>
      </c>
      <c r="DA113" s="35" t="str">
        <f>IF('Submission Template'!$BB$34=1,IF(AND('Submission Template'!AD107="yes",$BM113&gt;1,'Submission Template'!BX107&lt;&gt;""),IF($AR113&lt;&gt;'Submission Template'!Z$26,ROUND((($BY113*$AS113)/($AR113-'Submission Template'!Z$26))^2+1,1),31),""),"")</f>
        <v/>
      </c>
      <c r="DB113" s="48">
        <f t="shared" si="60"/>
        <v>5</v>
      </c>
      <c r="DC113" s="5"/>
      <c r="DD113" s="5"/>
      <c r="DE113" s="5"/>
      <c r="DF113" s="175">
        <f>IF(AND('Submission Template'!C107="final",'Submission Template'!AG107="yes"),1,0)</f>
        <v>0</v>
      </c>
      <c r="DG113" s="175" t="str">
        <f>IF(AND('Submission Template'!$C107="final",'Submission Template'!$Y107="yes",'Submission Template'!$AD107="yes",'Submission Template'!$AG107&lt;&gt;"yes"),$D113,$DG112)</f>
        <v/>
      </c>
      <c r="DH113" s="175" t="str">
        <f>IF(AND('Submission Template'!$C107="final",'Submission Template'!$Y107="yes",'Submission Template'!$AD107="yes",'Submission Template'!$AG107&lt;&gt;"yes"),$C113,$DH112)</f>
        <v/>
      </c>
      <c r="DI113" s="175" t="str">
        <f>IF(AND('Submission Template'!$C107="final",'Submission Template'!$O107="yes",'Submission Template'!$AG107&lt;&gt;"yes"),$N113,$DI112)</f>
        <v/>
      </c>
      <c r="DJ113" s="175" t="str">
        <f>IF(AND('Submission Template'!$C107="final",'Submission Template'!$O107="yes",'Submission Template'!$AG107&lt;&gt;"yes"),$M113,$DJ112)</f>
        <v/>
      </c>
      <c r="DK113" s="167" t="str">
        <f>IF(AND('Submission Template'!$C107="final",'Submission Template'!$T107="yes",'Submission Template'!$AG107&lt;&gt;"yes"),$X113,$DK112)</f>
        <v/>
      </c>
      <c r="DL113" s="168" t="str">
        <f>IF(AND('Submission Template'!$C107="final",'Submission Template'!$T107="yes",'Submission Template'!$AG107&lt;&gt;"yes"),$W113,$DL112)</f>
        <v/>
      </c>
      <c r="DM113" s="167" t="str">
        <f>IF(AND('Submission Template'!$C107="final",'Submission Template'!$Y107="yes",'Submission Template'!$AG107&lt;&gt;"yes"),$AH113,$DM112)</f>
        <v/>
      </c>
      <c r="DN113" s="211" t="str">
        <f>IF(AND('Submission Template'!$C107="final",'Submission Template'!$Y107="yes",'Submission Template'!$AG107&lt;&gt;"yes"),$AG113,$DN112)</f>
        <v/>
      </c>
      <c r="DO113" s="220" t="str">
        <f>IF(AND('Submission Template'!$C107="final",'Submission Template'!$AD107="yes",'Submission Template'!$AG107&lt;&gt;"yes"),$AR113,$DO112)</f>
        <v/>
      </c>
      <c r="DP113" s="221" t="str">
        <f>IF(AND('Submission Template'!$C107="final",'Submission Template'!$AD107="yes",'Submission Template'!$AG107&lt;&gt;"yes"),$AQ113,$DP112)</f>
        <v/>
      </c>
      <c r="DQ113" s="5"/>
      <c r="DR113" s="5"/>
      <c r="DT113" s="5"/>
      <c r="DU113" s="5"/>
      <c r="DV113" s="5"/>
      <c r="DW113" s="5"/>
      <c r="DX113" s="5"/>
      <c r="DY113" s="5"/>
      <c r="DZ113" s="5"/>
      <c r="EA113" s="5"/>
    </row>
    <row r="114" spans="1:131" ht="15" x14ac:dyDescent="0.25">
      <c r="A114" s="9"/>
      <c r="B114" s="251" t="str">
        <f>IF('Submission Template'!$BA$36=1,$CA114,"")</f>
        <v/>
      </c>
      <c r="C114" s="252" t="str">
        <f t="shared" si="41"/>
        <v/>
      </c>
      <c r="D114" s="253" t="str">
        <f>IF('Submission Template'!$BA$36=1,IF(AND('Submission Template'!Y108="yes",'Submission Template'!AD108="yes",'Submission Template'!BW108&lt;&gt;"",'Submission Template'!BX108&lt;&gt;""),IF(AND('Submission Template'!$P$15="yes",$B114&gt;1),ROUND(AVERAGE(CM$41:CM114),2),ROUND(AVERAGE(CM$40:CM114),2)),""),"")</f>
        <v/>
      </c>
      <c r="E114" s="264" t="str">
        <f>IF('Submission Template'!$BA$36=1,IF($BI114&gt;1,IF(AND('Submission Template'!Y108&lt;&gt;"no",'Submission Template'!AD108&lt;&gt;"no",'Submission Template'!BW108&lt;&gt;"",'Submission Template'!BX108&lt;&gt;""), IF(AND('Submission Template'!$P$15="yes",$B114&gt;1), STDEV(CM$41:CM114),STDEV(CM$40:CM114)),""),""),"")</f>
        <v/>
      </c>
      <c r="F114" s="253" t="str">
        <f>IF('Submission Template'!$BA$36=1,IF(AND('Submission Template'!BW108&lt;&gt;"",'Submission Template'!BX108&lt;&gt;""),G113,""),"")</f>
        <v/>
      </c>
      <c r="G114" s="253" t="str">
        <f>IF(AND('Submission Template'!$BA$36=1,'Submission Template'!$C108&lt;&gt;""),IF(OR($BI114=1,$BI114=0),0,IF('Submission Template'!$C108="initial",$G113,IF(AND('Submission Template'!Y108="yes",'Submission Template'!AD108="yes"),MAX(($F114+CM114-('Submission Template'!$V$26+0.25*$E114)),0),$G113))),"")</f>
        <v/>
      </c>
      <c r="H114" s="253" t="str">
        <f t="shared" si="66"/>
        <v/>
      </c>
      <c r="I114" s="255" t="str">
        <f t="shared" si="67"/>
        <v/>
      </c>
      <c r="J114" s="255" t="str">
        <f t="shared" si="68"/>
        <v/>
      </c>
      <c r="K114" s="256" t="str">
        <f>IF(G114&lt;&gt;"",IF($CG114=1,IF(AND(J114&lt;&gt;1,I114=1,D114&lt;='Submission Template'!$V$26),1,0),K113),"")</f>
        <v/>
      </c>
      <c r="L114" s="251" t="str">
        <f>IF('Submission Template'!$BB$36=1,$CB114,"")</f>
        <v/>
      </c>
      <c r="M114" s="252" t="str">
        <f t="shared" si="42"/>
        <v/>
      </c>
      <c r="N114" s="253" t="str">
        <f>IF('Submission Template'!$BB$36=1,IF(AND('Submission Template'!O108="yes",'Submission Template'!BU108&lt;&gt;""),IF(AND('Submission Template'!$P$15="yes",$L114&gt;1),ROUND(AVERAGE(CN$41:CN114),2),ROUND(AVERAGE(CN$40:CN114),2)),""),"")</f>
        <v/>
      </c>
      <c r="O114" s="253" t="str">
        <f>IF('Submission Template'!$BB$36=1,IF($BJ114&gt;1,IF(AND('Submission Template'!O108&lt;&gt;"no",'Submission Template'!BU108&lt;&gt;""),IF(AND('Submission Template'!$P$15="yes",$L114&gt;1),STDEV(CN$41:CN114),STDEV(CN$40:CN114)),""),""),"")</f>
        <v/>
      </c>
      <c r="P114" s="253" t="str">
        <f>IF('Submission Template'!$BB$36=1,IF('Submission Template'!BU108&lt;&gt;"",Q113,""),"")</f>
        <v/>
      </c>
      <c r="Q114" s="253" t="str">
        <f>IF(AND('Submission Template'!$BB$36=1,'Submission Template'!$C108&lt;&gt;""),IF(OR($BJ114=1,$BJ114=0),0,IF('Submission Template'!$C108="initial",$Q113,IF('Submission Template'!O108="yes",MAX(($P114+'Submission Template'!BU108-('Submission Template'!K$26+0.25*$O114)),0),$Q113))),"")</f>
        <v/>
      </c>
      <c r="R114" s="253" t="str">
        <f t="shared" si="69"/>
        <v/>
      </c>
      <c r="S114" s="255" t="str">
        <f t="shared" si="70"/>
        <v/>
      </c>
      <c r="T114" s="255" t="str">
        <f t="shared" si="71"/>
        <v/>
      </c>
      <c r="U114" s="256" t="str">
        <f>IF(Q114&lt;&gt;"",IF($CH114=1,IF(AND(T114&lt;&gt;1,S114=1,N114&lt;='Submission Template'!K$26),1,0),U113),"")</f>
        <v/>
      </c>
      <c r="V114" s="257" t="str">
        <f>IF('Submission Template'!$BC$34=1,$CC114,"")</f>
        <v/>
      </c>
      <c r="W114" s="258" t="str">
        <f t="shared" si="43"/>
        <v/>
      </c>
      <c r="X114" s="259" t="str">
        <f>IF('Submission Template'!$BC$34=1,IF(AND('Submission Template'!T108="yes",'Submission Template'!BV108&lt;&gt;""),IF(AND('Submission Template'!$P$15="yes",$V114&gt;1),ROUND(AVERAGE(CO$41:CO114),2),ROUND(AVERAGE(CO$40:CO114),2)),""),"")</f>
        <v/>
      </c>
      <c r="Y114" s="259" t="str">
        <f>IF('Submission Template'!$BC$34=1,IF($BK114&gt;1,IF(AND('Submission Template'!T108&lt;&gt;"no",'Submission Template'!BV108&lt;&gt;""), IF(AND('Submission Template'!$P$15="yes",$V114&gt;1), STDEV(CO$41:CO114),STDEV(CO$40:CO114)),""),""),"")</f>
        <v/>
      </c>
      <c r="Z114" s="259" t="str">
        <f>IF('Submission Template'!$BC$34=1,IF('Submission Template'!BV108&lt;&gt;"",AA113,""),"")</f>
        <v/>
      </c>
      <c r="AA114" s="259" t="str">
        <f>IF(AND('Submission Template'!$BC$34=1,'Submission Template'!$C108&lt;&gt;""),IF(OR($BK114=1,$BK114=0),0,IF('Submission Template'!$C108="initial",$AA113,IF('Submission Template'!T108="yes",MAX(($Z114+'Submission Template'!BV108-('Submission Template'!P$26+0.25*$Y114)),0),$AA113))),"")</f>
        <v/>
      </c>
      <c r="AB114" s="259" t="str">
        <f t="shared" si="46"/>
        <v/>
      </c>
      <c r="AC114" s="255" t="str">
        <f t="shared" si="47"/>
        <v/>
      </c>
      <c r="AD114" s="255" t="str">
        <f t="shared" si="48"/>
        <v/>
      </c>
      <c r="AE114" s="256" t="str">
        <f>IF(AA114&lt;&gt;"",IF($CI114=1,IF(AND(AD114&lt;&gt;1,AC114=1,X114&lt;='Submission Template'!P$26),1,0),AE113),"")</f>
        <v/>
      </c>
      <c r="AF114" s="257" t="str">
        <f>IF('Submission Template'!$BA$34=1,$CD114,"")</f>
        <v/>
      </c>
      <c r="AG114" s="258" t="str">
        <f t="shared" si="44"/>
        <v/>
      </c>
      <c r="AH114" s="260" t="str">
        <f>IF('Submission Template'!$BA$34=1,IF(AND('Submission Template'!Y108="yes",'Submission Template'!BW108&lt;&gt;""),IF(AND('Submission Template'!$P$15="yes",AF114&gt;1),ROUND(AVERAGE(CP$41:CP114),2),ROUND(AVERAGE(CP$40:CP114),2)),""),"")</f>
        <v/>
      </c>
      <c r="AI114" s="260" t="str">
        <f>IF('Submission Template'!$BA$34=1,IF($BL114&gt;1,IF(AND('Submission Template'!Y108&lt;&gt;"no",'Submission Template'!BW108&lt;&gt;""), IF(AND('Submission Template'!$P$15="yes",$AF114&gt;1), STDEV(CP$41:CP114),STDEV(CP$40:CP114)),""),""),"")</f>
        <v/>
      </c>
      <c r="AJ114" s="260" t="str">
        <f>IF('Submission Template'!$BA$34=1,IF('Submission Template'!BW108&lt;&gt;"",AK113,""),"")</f>
        <v/>
      </c>
      <c r="AK114" s="260" t="str">
        <f>IF(AND('Submission Template'!$BA$34=1,'Submission Template'!$C108&lt;&gt;""),IF(OR($BL114=1,$BL114=0),0,IF('Submission Template'!$C108="initial",$AK113,IF('Submission Template'!Y108="yes",MAX(($AJ114+'Submission Template'!BW108-('Submission Template'!U$26+0.25*$AI114)),0),$AK113))),"")</f>
        <v/>
      </c>
      <c r="AL114" s="260" t="str">
        <f t="shared" si="49"/>
        <v/>
      </c>
      <c r="AM114" s="255" t="str">
        <f t="shared" si="50"/>
        <v/>
      </c>
      <c r="AN114" s="255" t="str">
        <f t="shared" si="51"/>
        <v/>
      </c>
      <c r="AO114" s="256" t="str">
        <f>IF(AK114&lt;&gt;"",IF($CJ114=1,IF(AND(AN114&lt;&gt;1,AM114=1,AH114&lt;='Submission Template'!U$26),1,0),AO113),"")</f>
        <v/>
      </c>
      <c r="AP114" s="257" t="str">
        <f>IF('Submission Template'!$BB$34=1,$CE114,"")</f>
        <v/>
      </c>
      <c r="AQ114" s="258" t="str">
        <f t="shared" si="45"/>
        <v/>
      </c>
      <c r="AR114" s="261" t="str">
        <f>IF('Submission Template'!$BB$34=1,IF(AND('Submission Template'!AD108="yes",'Submission Template'!BX108&lt;&gt;""),ROUND(AVERAGE(CQ$40:CQ114),2),""),"")</f>
        <v/>
      </c>
      <c r="AS114" s="261" t="str">
        <f>IF('Submission Template'!$BB$34=1,IF($BM114&gt;1,IF(AND('Submission Template'!AD108&lt;&gt;"no",'Submission Template'!BX108&lt;&gt;""), IF(AND('Submission Template'!$P$15="yes",$AP114&gt;1), STDEV(CQ$41:CQ114),STDEV(CQ$40:CQ114)),""),""),"")</f>
        <v/>
      </c>
      <c r="AT114" s="261" t="str">
        <f>IF('Submission Template'!$BB$34=1,IF('Submission Template'!BX108&lt;&gt;"",AU113,""),"")</f>
        <v/>
      </c>
      <c r="AU114" s="261" t="str">
        <f>IF(AND('Submission Template'!$BB$34=1,'Submission Template'!$C108&lt;&gt;""),IF(OR($BM114=1,$BM114=0),0,IF('Submission Template'!$C108="initial",$AU113,IF('Submission Template'!AD108="yes",MAX(($AT114+'Submission Template'!BX108-('Submission Template'!Z$26+0.25*$AS114)),0),$AU113))),"")</f>
        <v/>
      </c>
      <c r="AV114" s="261" t="str">
        <f t="shared" si="52"/>
        <v/>
      </c>
      <c r="AW114" s="255" t="str">
        <f t="shared" si="53"/>
        <v/>
      </c>
      <c r="AX114" s="255" t="str">
        <f t="shared" si="54"/>
        <v/>
      </c>
      <c r="AY114" s="256" t="str">
        <f>IF(AU114&lt;&gt;"",IF($CK114=1,IF(AND(AX114&lt;&gt;1,AW114=1,AR114&lt;='Submission Template'!Z$26),1,0),AY113),"")</f>
        <v/>
      </c>
      <c r="AZ114" s="246"/>
      <c r="BA114" s="262" t="str">
        <f>IF(AND(OR('Submission Template'!BK108="yes",'Submission Template'!O108="yes"),'Submission Template'!AG108="yes"),"Test cannot be invalid AND included in CumSum",IF(OR(AND($Q114&gt;$R114,$N114&lt;&gt;""),AND($G114&gt;H114,$D114&lt;&gt;"")),"Warning:  CumSum statistic exceeds the Action Limit.",""))</f>
        <v/>
      </c>
      <c r="BB114" s="244"/>
      <c r="BC114" s="244"/>
      <c r="BD114" s="244"/>
      <c r="BE114" s="245"/>
      <c r="BF114" s="141"/>
      <c r="BG114" s="5"/>
      <c r="BH114" s="5"/>
      <c r="BI114" s="167" t="str">
        <f t="shared" si="61"/>
        <v/>
      </c>
      <c r="BJ114" s="211" t="str">
        <f t="shared" si="62"/>
        <v/>
      </c>
      <c r="BK114" s="167" t="str">
        <f t="shared" si="63"/>
        <v/>
      </c>
      <c r="BL114" s="211" t="str">
        <f t="shared" si="64"/>
        <v/>
      </c>
      <c r="BM114" s="168" t="str">
        <f t="shared" si="65"/>
        <v/>
      </c>
      <c r="BN114" s="20"/>
      <c r="BO114" s="307">
        <f>IF(AND('Submission Template'!BW108&lt;&gt;"",'Submission Template'!BX108&lt;&gt;"",'Submission Template'!V$26&lt;&gt;"",'Submission Template'!Y108&lt;&gt;"",'Submission Template'!AD108&lt;&gt;"",$BK$31="yes"),1,0)</f>
        <v>0</v>
      </c>
      <c r="BP114" s="193">
        <f>IF(AND('Submission Template'!BU108&lt;&gt;"",'Submission Template'!K$26&lt;&gt;"",'Submission Template'!O108&lt;&gt;""),1,0)</f>
        <v>0</v>
      </c>
      <c r="BQ114" s="193">
        <f>IF(AND('Submission Template'!BV108&lt;&gt;"",'Submission Template'!P$26&lt;&gt;"",'Submission Template'!T108&lt;&gt;""),1,0)</f>
        <v>0</v>
      </c>
      <c r="BR114" s="193">
        <f>IF(AND('Submission Template'!BW108&lt;&gt;"",'Submission Template'!U$26&lt;&gt;"",'Submission Template'!Y108&lt;&gt;""),1,0)</f>
        <v>0</v>
      </c>
      <c r="BS114" s="194">
        <f>IF(AND('Submission Template'!BX108&lt;&gt;"",'Submission Template'!Z$26&lt;&gt;"",'Submission Template'!AD108&lt;&gt;""),1,0)</f>
        <v>0</v>
      </c>
      <c r="BT114" s="22"/>
      <c r="BU114" s="199" t="str">
        <f t="shared" si="55"/>
        <v/>
      </c>
      <c r="BV114" s="192" t="str">
        <f t="shared" si="56"/>
        <v/>
      </c>
      <c r="BW114" s="192" t="str">
        <f t="shared" si="57"/>
        <v/>
      </c>
      <c r="BX114" s="193" t="str">
        <f t="shared" si="58"/>
        <v/>
      </c>
      <c r="BY114" s="194" t="str">
        <f t="shared" si="59"/>
        <v/>
      </c>
      <c r="BZ114" s="22"/>
      <c r="CA114" s="192" t="str">
        <f>IF(AND($BK$31="Yes",'Submission Template'!$C108&lt;&gt;""),IF(AND('Submission Template'!BW108&lt;&gt;"",'Submission Template'!BX108&lt;&gt;""),IF(AND('Submission Template'!Y108="yes",'Submission Template'!AD108="yes"),CA113+1,CA113),CA113),"")</f>
        <v/>
      </c>
      <c r="CB114" s="193" t="str">
        <f>IF('Submission Template'!$C108&lt;&gt;"",IF('Submission Template'!BU108&lt;&gt;"",IF('Submission Template'!O108="yes",CB113+1,CB113),CB113),"")</f>
        <v/>
      </c>
      <c r="CC114" s="193" t="str">
        <f>IF('Submission Template'!$C108&lt;&gt;"",IF('Submission Template'!BV108&lt;&gt;"",IF('Submission Template'!T108="yes",CC113+1,CC113),CC113),"")</f>
        <v/>
      </c>
      <c r="CD114" s="193" t="str">
        <f>IF('Submission Template'!$C108&lt;&gt;"",IF('Submission Template'!BW108&lt;&gt;"",IF('Submission Template'!Y108="yes",CD113+1,CD113),CD113),"")</f>
        <v/>
      </c>
      <c r="CE114" s="194" t="str">
        <f>IF('Submission Template'!$C108&lt;&gt;"",IF('Submission Template'!BX108&lt;&gt;"",IF('Submission Template'!AD108="yes",CE113+1,CE113),CE113),"")</f>
        <v/>
      </c>
      <c r="CF114" s="22"/>
      <c r="CG114" s="192" t="str">
        <f>IF(AND($BK$31="Yes",'Submission Template'!BW108&lt;&gt;"",'Submission Template'!BX108&lt;&gt;""),IF(AND('Submission Template'!Y108="yes",'Submission Template'!AD108="yes"),1,0),"")</f>
        <v/>
      </c>
      <c r="CH114" s="193" t="str">
        <f>IF('Submission Template'!BU108&lt;&gt;"",IF('Submission Template'!O108="yes",1,0),"")</f>
        <v/>
      </c>
      <c r="CI114" s="193" t="str">
        <f>IF('Submission Template'!BV108&lt;&gt;"",IF('Submission Template'!T108="yes",1,0),"")</f>
        <v/>
      </c>
      <c r="CJ114" s="193" t="str">
        <f>IF('Submission Template'!BW108&lt;&gt;"",IF('Submission Template'!Y108="yes",1,0),"")</f>
        <v/>
      </c>
      <c r="CK114" s="194" t="str">
        <f>IF('Submission Template'!BX108&lt;&gt;"",IF('Submission Template'!AD108="yes",1,0),"")</f>
        <v/>
      </c>
      <c r="CL114" s="22"/>
      <c r="CM114" s="192" t="str">
        <f>IF(AND($BK$31="Yes",'Submission Template'!Y108="yes",'Submission Template'!AD108="yes",'Submission Template'!BW108&lt;&gt;"",'Submission Template'!BX108&lt;&gt;""),'Submission Template'!BW108+'Submission Template'!BX108,"")</f>
        <v/>
      </c>
      <c r="CN114" s="193" t="str">
        <f>IF(AND('Submission Template'!O108="yes",'Submission Template'!BU108&lt;&gt;""),'Submission Template'!BU108,"")</f>
        <v/>
      </c>
      <c r="CO114" s="193" t="str">
        <f>IF(AND('Submission Template'!T108="yes",'Submission Template'!BV108&lt;&gt;""),'Submission Template'!BV108,"")</f>
        <v/>
      </c>
      <c r="CP114" s="193" t="str">
        <f>IF(AND('Submission Template'!Y108="yes",'Submission Template'!BW108&lt;&gt;""),'Submission Template'!BW108,"")</f>
        <v/>
      </c>
      <c r="CQ114" s="194" t="str">
        <f>IF(AND('Submission Template'!AD108="yes",'Submission Template'!BX108&lt;&gt;""),'Submission Template'!BX108,"")</f>
        <v/>
      </c>
      <c r="CR114" s="22"/>
      <c r="CS114" s="22"/>
      <c r="CT114" s="22"/>
      <c r="CU114" s="24"/>
      <c r="CV114" s="22"/>
      <c r="CW114" s="35" t="str">
        <f>IF('Submission Template'!$BA$36=1,IF(AND('Submission Template'!Y108="yes",'Submission Template'!AD108="yes",$BI114&gt;1,'Submission Template'!BW108&lt;&gt;"",'Submission Template'!BX108&lt;&gt;""),IF($D114&lt;&gt;'Submission Template'!V$29,ROUND((($BU114*$E114)/($D114-'Submission Template'!V$29))^2+1,1),31),""),"")</f>
        <v/>
      </c>
      <c r="CX114" s="35" t="str">
        <f>IF('Submission Template'!$BB$36=1,IF(AND('Submission Template'!O108="yes",$BJ114&gt;1,'Submission Template'!BU108&lt;&gt;""),IF($N114&lt;&gt;'Submission Template'!K$26,ROUND((($BV114*$O114)/($N114-'Submission Template'!K$26))^2+1,1),31),""),"")</f>
        <v/>
      </c>
      <c r="CY114" s="35" t="str">
        <f>IF('Submission Template'!$BC$34=1,IF(AND('Submission Template'!T108="yes",$BK114&gt;1,'Submission Template'!BV108&lt;&gt;""),IF($X114&lt;&gt;'Submission Template'!P$26,ROUND((($BW114*$Y114)/($X114-'Submission Template'!P$26))^2+1,1),31),""),"")</f>
        <v/>
      </c>
      <c r="CZ114" s="35" t="str">
        <f>IF('Submission Template'!$BA$34=1,IF(AND('Submission Template'!Y108="yes",$BL114&gt;1,'Submission Template'!BW108&lt;&gt;""),IF($AH114&lt;&gt;'Submission Template'!U$26,ROUND((($BX114*$AI114)/($AH114-'Submission Template'!U$26))^2+1,1),31),""),"")</f>
        <v/>
      </c>
      <c r="DA114" s="35" t="str">
        <f>IF('Submission Template'!$BB$34=1,IF(AND('Submission Template'!AD108="yes",$BM114&gt;1,'Submission Template'!BX108&lt;&gt;""),IF($AR114&lt;&gt;'Submission Template'!Z$26,ROUND((($BY114*$AS114)/($AR114-'Submission Template'!Z$26))^2+1,1),31),""),"")</f>
        <v/>
      </c>
      <c r="DB114" s="48">
        <f t="shared" si="60"/>
        <v>5</v>
      </c>
      <c r="DC114" s="5"/>
      <c r="DD114" s="5"/>
      <c r="DE114" s="5"/>
      <c r="DF114" s="175">
        <f>IF(AND('Submission Template'!C108="final",'Submission Template'!AG108="yes"),1,0)</f>
        <v>0</v>
      </c>
      <c r="DG114" s="175" t="str">
        <f>IF(AND('Submission Template'!$C108="final",'Submission Template'!$Y108="yes",'Submission Template'!$AD108="yes",'Submission Template'!$AG108&lt;&gt;"yes"),$D114,$DG113)</f>
        <v/>
      </c>
      <c r="DH114" s="175" t="str">
        <f>IF(AND('Submission Template'!$C108="final",'Submission Template'!$Y108="yes",'Submission Template'!$AD108="yes",'Submission Template'!$AG108&lt;&gt;"yes"),$C114,$DH113)</f>
        <v/>
      </c>
      <c r="DI114" s="175" t="str">
        <f>IF(AND('Submission Template'!$C108="final",'Submission Template'!$O108="yes",'Submission Template'!$AG108&lt;&gt;"yes"),$N114,$DI113)</f>
        <v/>
      </c>
      <c r="DJ114" s="175" t="str">
        <f>IF(AND('Submission Template'!$C108="final",'Submission Template'!$O108="yes",'Submission Template'!$AG108&lt;&gt;"yes"),$M114,$DJ113)</f>
        <v/>
      </c>
      <c r="DK114" s="167" t="str">
        <f>IF(AND('Submission Template'!$C108="final",'Submission Template'!$T108="yes",'Submission Template'!$AG108&lt;&gt;"yes"),$X114,$DK113)</f>
        <v/>
      </c>
      <c r="DL114" s="168" t="str">
        <f>IF(AND('Submission Template'!$C108="final",'Submission Template'!$T108="yes",'Submission Template'!$AG108&lt;&gt;"yes"),$W114,$DL113)</f>
        <v/>
      </c>
      <c r="DM114" s="167" t="str">
        <f>IF(AND('Submission Template'!$C108="final",'Submission Template'!$Y108="yes",'Submission Template'!$AG108&lt;&gt;"yes"),$AH114,$DM113)</f>
        <v/>
      </c>
      <c r="DN114" s="211" t="str">
        <f>IF(AND('Submission Template'!$C108="final",'Submission Template'!$Y108="yes",'Submission Template'!$AG108&lt;&gt;"yes"),$AG114,$DN113)</f>
        <v/>
      </c>
      <c r="DO114" s="220" t="str">
        <f>IF(AND('Submission Template'!$C108="final",'Submission Template'!$AD108="yes",'Submission Template'!$AG108&lt;&gt;"yes"),$AR114,$DO113)</f>
        <v/>
      </c>
      <c r="DP114" s="221" t="str">
        <f>IF(AND('Submission Template'!$C108="final",'Submission Template'!$AD108="yes",'Submission Template'!$AG108&lt;&gt;"yes"),$AQ114,$DP113)</f>
        <v/>
      </c>
      <c r="DQ114" s="5"/>
      <c r="DR114" s="5"/>
      <c r="DT114" s="5"/>
      <c r="DU114" s="5"/>
      <c r="DV114" s="5"/>
      <c r="DW114" s="5"/>
      <c r="DX114" s="5"/>
      <c r="DY114" s="5"/>
      <c r="DZ114" s="5"/>
      <c r="EA114" s="5"/>
    </row>
    <row r="115" spans="1:131" ht="15" x14ac:dyDescent="0.25">
      <c r="A115" s="9"/>
      <c r="B115" s="251" t="str">
        <f>IF('Submission Template'!$BA$36=1,$CA115,"")</f>
        <v/>
      </c>
      <c r="C115" s="252" t="str">
        <f t="shared" si="41"/>
        <v/>
      </c>
      <c r="D115" s="253" t="str">
        <f>IF('Submission Template'!$BA$36=1,IF(AND('Submission Template'!Y109="yes",'Submission Template'!AD109="yes",'Submission Template'!BW109&lt;&gt;"",'Submission Template'!BX109&lt;&gt;""),IF(AND('Submission Template'!$P$15="yes",$B115&gt;1),ROUND(AVERAGE(CM$41:CM115),2),ROUND(AVERAGE(CM$40:CM115),2)),""),"")</f>
        <v/>
      </c>
      <c r="E115" s="264" t="str">
        <f>IF('Submission Template'!$BA$36=1,IF($BI115&gt;1,IF(AND('Submission Template'!Y109&lt;&gt;"no",'Submission Template'!AD109&lt;&gt;"no",'Submission Template'!BW109&lt;&gt;"",'Submission Template'!BX109&lt;&gt;""), IF(AND('Submission Template'!$P$15="yes",$B115&gt;1), STDEV(CM$41:CM115),STDEV(CM$40:CM115)),""),""),"")</f>
        <v/>
      </c>
      <c r="F115" s="253" t="str">
        <f>IF('Submission Template'!$BA$36=1,IF(AND('Submission Template'!BW109&lt;&gt;"",'Submission Template'!BX109&lt;&gt;""),G114,""),"")</f>
        <v/>
      </c>
      <c r="G115" s="253" t="str">
        <f>IF(AND('Submission Template'!$BA$36=1,'Submission Template'!$C109&lt;&gt;""),IF(OR($BI115=1,$BI115=0),0,IF('Submission Template'!$C109="initial",$G114,IF(AND('Submission Template'!Y109="yes",'Submission Template'!AD109="yes"),MAX(($F115+CM115-('Submission Template'!$V$26+0.25*$E115)),0),$G114))),"")</f>
        <v/>
      </c>
      <c r="H115" s="253" t="str">
        <f t="shared" si="66"/>
        <v/>
      </c>
      <c r="I115" s="255" t="str">
        <f t="shared" si="67"/>
        <v/>
      </c>
      <c r="J115" s="255" t="str">
        <f t="shared" si="68"/>
        <v/>
      </c>
      <c r="K115" s="256" t="str">
        <f>IF(G115&lt;&gt;"",IF($CG115=1,IF(AND(J115&lt;&gt;1,I115=1,D115&lt;='Submission Template'!$V$26),1,0),K114),"")</f>
        <v/>
      </c>
      <c r="L115" s="251" t="str">
        <f>IF('Submission Template'!$BB$36=1,$CB115,"")</f>
        <v/>
      </c>
      <c r="M115" s="252" t="str">
        <f t="shared" si="42"/>
        <v/>
      </c>
      <c r="N115" s="253" t="str">
        <f>IF('Submission Template'!$BB$36=1,IF(AND('Submission Template'!O109="yes",'Submission Template'!BU109&lt;&gt;""),IF(AND('Submission Template'!$P$15="yes",$L115&gt;1),ROUND(AVERAGE(CN$41:CN115),2),ROUND(AVERAGE(CN$40:CN115),2)),""),"")</f>
        <v/>
      </c>
      <c r="O115" s="253" t="str">
        <f>IF('Submission Template'!$BB$36=1,IF($BJ115&gt;1,IF(AND('Submission Template'!O109&lt;&gt;"no",'Submission Template'!BU109&lt;&gt;""),IF(AND('Submission Template'!$P$15="yes",$L115&gt;1),STDEV(CN$41:CN115),STDEV(CN$40:CN115)),""),""),"")</f>
        <v/>
      </c>
      <c r="P115" s="253" t="str">
        <f>IF('Submission Template'!$BB$36=1,IF('Submission Template'!BU109&lt;&gt;"",Q114,""),"")</f>
        <v/>
      </c>
      <c r="Q115" s="253" t="str">
        <f>IF(AND('Submission Template'!$BB$36=1,'Submission Template'!$C109&lt;&gt;""),IF(OR($BJ115=1,$BJ115=0),0,IF('Submission Template'!$C109="initial",$Q114,IF('Submission Template'!O109="yes",MAX(($P115+'Submission Template'!BU109-('Submission Template'!K$26+0.25*$O115)),0),$Q114))),"")</f>
        <v/>
      </c>
      <c r="R115" s="253" t="str">
        <f t="shared" si="69"/>
        <v/>
      </c>
      <c r="S115" s="255" t="str">
        <f t="shared" si="70"/>
        <v/>
      </c>
      <c r="T115" s="255" t="str">
        <f t="shared" si="71"/>
        <v/>
      </c>
      <c r="U115" s="256" t="str">
        <f>IF(Q115&lt;&gt;"",IF($CH115=1,IF(AND(T115&lt;&gt;1,S115=1,N115&lt;='Submission Template'!K$26),1,0),U114),"")</f>
        <v/>
      </c>
      <c r="V115" s="257" t="str">
        <f>IF('Submission Template'!$BC$34=1,$CC115,"")</f>
        <v/>
      </c>
      <c r="W115" s="258" t="str">
        <f t="shared" si="43"/>
        <v/>
      </c>
      <c r="X115" s="259" t="str">
        <f>IF('Submission Template'!$BC$34=1,IF(AND('Submission Template'!T109="yes",'Submission Template'!BV109&lt;&gt;""),IF(AND('Submission Template'!$P$15="yes",$V115&gt;1),ROUND(AVERAGE(CO$41:CO115),2),ROUND(AVERAGE(CO$40:CO115),2)),""),"")</f>
        <v/>
      </c>
      <c r="Y115" s="259" t="str">
        <f>IF('Submission Template'!$BC$34=1,IF($BK115&gt;1,IF(AND('Submission Template'!T109&lt;&gt;"no",'Submission Template'!BV109&lt;&gt;""), IF(AND('Submission Template'!$P$15="yes",$V115&gt;1), STDEV(CO$41:CO115),STDEV(CO$40:CO115)),""),""),"")</f>
        <v/>
      </c>
      <c r="Z115" s="259" t="str">
        <f>IF('Submission Template'!$BC$34=1,IF('Submission Template'!BV109&lt;&gt;"",AA114,""),"")</f>
        <v/>
      </c>
      <c r="AA115" s="259" t="str">
        <f>IF(AND('Submission Template'!$BC$34=1,'Submission Template'!$C109&lt;&gt;""),IF(OR($BK115=1,$BK115=0),0,IF('Submission Template'!$C109="initial",$AA114,IF('Submission Template'!T109="yes",MAX(($Z115+'Submission Template'!BV109-('Submission Template'!P$26+0.25*$Y115)),0),$AA114))),"")</f>
        <v/>
      </c>
      <c r="AB115" s="259" t="str">
        <f t="shared" si="46"/>
        <v/>
      </c>
      <c r="AC115" s="255" t="str">
        <f t="shared" si="47"/>
        <v/>
      </c>
      <c r="AD115" s="255" t="str">
        <f t="shared" si="48"/>
        <v/>
      </c>
      <c r="AE115" s="256" t="str">
        <f>IF(AA115&lt;&gt;"",IF($CI115=1,IF(AND(AD115&lt;&gt;1,AC115=1,X115&lt;='Submission Template'!P$26),1,0),AE114),"")</f>
        <v/>
      </c>
      <c r="AF115" s="257" t="str">
        <f>IF('Submission Template'!$BA$34=1,$CD115,"")</f>
        <v/>
      </c>
      <c r="AG115" s="258" t="str">
        <f t="shared" si="44"/>
        <v/>
      </c>
      <c r="AH115" s="260" t="str">
        <f>IF('Submission Template'!$BA$34=1,IF(AND('Submission Template'!Y109="yes",'Submission Template'!BW109&lt;&gt;""),IF(AND('Submission Template'!$P$15="yes",AF115&gt;1),ROUND(AVERAGE(CP$41:CP115),2),ROUND(AVERAGE(CP$40:CP115),2)),""),"")</f>
        <v/>
      </c>
      <c r="AI115" s="260" t="str">
        <f>IF('Submission Template'!$BA$34=1,IF($BL115&gt;1,IF(AND('Submission Template'!Y109&lt;&gt;"no",'Submission Template'!BW109&lt;&gt;""), IF(AND('Submission Template'!$P$15="yes",$AF115&gt;1), STDEV(CP$41:CP115),STDEV(CP$40:CP115)),""),""),"")</f>
        <v/>
      </c>
      <c r="AJ115" s="260" t="str">
        <f>IF('Submission Template'!$BA$34=1,IF('Submission Template'!BW109&lt;&gt;"",AK114,""),"")</f>
        <v/>
      </c>
      <c r="AK115" s="260" t="str">
        <f>IF(AND('Submission Template'!$BA$34=1,'Submission Template'!$C109&lt;&gt;""),IF(OR($BL115=1,$BL115=0),0,IF('Submission Template'!$C109="initial",$AK114,IF('Submission Template'!Y109="yes",MAX(($AJ115+'Submission Template'!BW109-('Submission Template'!U$26+0.25*$AI115)),0),$AK114))),"")</f>
        <v/>
      </c>
      <c r="AL115" s="260" t="str">
        <f t="shared" si="49"/>
        <v/>
      </c>
      <c r="AM115" s="255" t="str">
        <f t="shared" si="50"/>
        <v/>
      </c>
      <c r="AN115" s="255" t="str">
        <f t="shared" si="51"/>
        <v/>
      </c>
      <c r="AO115" s="256" t="str">
        <f>IF(AK115&lt;&gt;"",IF($CJ115=1,IF(AND(AN115&lt;&gt;1,AM115=1,AH115&lt;='Submission Template'!U$26),1,0),AO114),"")</f>
        <v/>
      </c>
      <c r="AP115" s="257" t="str">
        <f>IF('Submission Template'!$BB$34=1,$CE115,"")</f>
        <v/>
      </c>
      <c r="AQ115" s="258" t="str">
        <f t="shared" si="45"/>
        <v/>
      </c>
      <c r="AR115" s="261" t="str">
        <f>IF('Submission Template'!$BB$34=1,IF(AND('Submission Template'!AD109="yes",'Submission Template'!BX109&lt;&gt;""),ROUND(AVERAGE(CQ$40:CQ115),2),""),"")</f>
        <v/>
      </c>
      <c r="AS115" s="261" t="str">
        <f>IF('Submission Template'!$BB$34=1,IF($BM115&gt;1,IF(AND('Submission Template'!AD109&lt;&gt;"no",'Submission Template'!BX109&lt;&gt;""), IF(AND('Submission Template'!$P$15="yes",$AP115&gt;1), STDEV(CQ$41:CQ115),STDEV(CQ$40:CQ115)),""),""),"")</f>
        <v/>
      </c>
      <c r="AT115" s="261" t="str">
        <f>IF('Submission Template'!$BB$34=1,IF('Submission Template'!BX109&lt;&gt;"",AU114,""),"")</f>
        <v/>
      </c>
      <c r="AU115" s="261" t="str">
        <f>IF(AND('Submission Template'!$BB$34=1,'Submission Template'!$C109&lt;&gt;""),IF(OR($BM115=1,$BM115=0),0,IF('Submission Template'!$C109="initial",$AU114,IF('Submission Template'!AD109="yes",MAX(($AT115+'Submission Template'!BX109-('Submission Template'!Z$26+0.25*$AS115)),0),$AU114))),"")</f>
        <v/>
      </c>
      <c r="AV115" s="261" t="str">
        <f t="shared" si="52"/>
        <v/>
      </c>
      <c r="AW115" s="255" t="str">
        <f t="shared" si="53"/>
        <v/>
      </c>
      <c r="AX115" s="255" t="str">
        <f t="shared" si="54"/>
        <v/>
      </c>
      <c r="AY115" s="256" t="str">
        <f>IF(AU115&lt;&gt;"",IF($CK115=1,IF(AND(AX115&lt;&gt;1,AW115=1,AR115&lt;='Submission Template'!Z$26),1,0),AY114),"")</f>
        <v/>
      </c>
      <c r="AZ115" s="246"/>
      <c r="BA115" s="262" t="str">
        <f>IF(AND(OR('Submission Template'!BK109="yes",'Submission Template'!O109="yes"),'Submission Template'!AG109="yes"),"Test cannot be invalid AND included in CumSum",IF(OR(AND($Q115&gt;$R115,$N115&lt;&gt;""),AND($G115&gt;H115,$D115&lt;&gt;"")),"Warning:  CumSum statistic exceeds the Action Limit.",""))</f>
        <v/>
      </c>
      <c r="BB115" s="244"/>
      <c r="BC115" s="244"/>
      <c r="BD115" s="244"/>
      <c r="BE115" s="245"/>
      <c r="BF115" s="141"/>
      <c r="BG115" s="5"/>
      <c r="BH115" s="5"/>
      <c r="BI115" s="167" t="str">
        <f t="shared" si="61"/>
        <v/>
      </c>
      <c r="BJ115" s="211" t="str">
        <f t="shared" si="62"/>
        <v/>
      </c>
      <c r="BK115" s="167" t="str">
        <f t="shared" si="63"/>
        <v/>
      </c>
      <c r="BL115" s="211" t="str">
        <f t="shared" si="64"/>
        <v/>
      </c>
      <c r="BM115" s="168" t="str">
        <f t="shared" si="65"/>
        <v/>
      </c>
      <c r="BN115" s="20"/>
      <c r="BO115" s="307">
        <f>IF(AND('Submission Template'!BW109&lt;&gt;"",'Submission Template'!BX109&lt;&gt;"",'Submission Template'!V$26&lt;&gt;"",'Submission Template'!Y109&lt;&gt;"",'Submission Template'!AD109&lt;&gt;"",$BK$31="yes"),1,0)</f>
        <v>0</v>
      </c>
      <c r="BP115" s="193">
        <f>IF(AND('Submission Template'!BU109&lt;&gt;"",'Submission Template'!K$26&lt;&gt;"",'Submission Template'!O109&lt;&gt;""),1,0)</f>
        <v>0</v>
      </c>
      <c r="BQ115" s="193">
        <f>IF(AND('Submission Template'!BV109&lt;&gt;"",'Submission Template'!P$26&lt;&gt;"",'Submission Template'!T109&lt;&gt;""),1,0)</f>
        <v>0</v>
      </c>
      <c r="BR115" s="193">
        <f>IF(AND('Submission Template'!BW109&lt;&gt;"",'Submission Template'!U$26&lt;&gt;"",'Submission Template'!Y109&lt;&gt;""),1,0)</f>
        <v>0</v>
      </c>
      <c r="BS115" s="194">
        <f>IF(AND('Submission Template'!BX109&lt;&gt;"",'Submission Template'!Z$26&lt;&gt;"",'Submission Template'!AD109&lt;&gt;""),1,0)</f>
        <v>0</v>
      </c>
      <c r="BT115" s="22"/>
      <c r="BU115" s="199" t="str">
        <f t="shared" si="55"/>
        <v/>
      </c>
      <c r="BV115" s="192" t="str">
        <f t="shared" si="56"/>
        <v/>
      </c>
      <c r="BW115" s="192" t="str">
        <f t="shared" si="57"/>
        <v/>
      </c>
      <c r="BX115" s="193" t="str">
        <f t="shared" si="58"/>
        <v/>
      </c>
      <c r="BY115" s="194" t="str">
        <f t="shared" si="59"/>
        <v/>
      </c>
      <c r="BZ115" s="22"/>
      <c r="CA115" s="192" t="str">
        <f>IF(AND($BK$31="Yes",'Submission Template'!$C109&lt;&gt;""),IF(AND('Submission Template'!BW109&lt;&gt;"",'Submission Template'!BX109&lt;&gt;""),IF(AND('Submission Template'!Y109="yes",'Submission Template'!AD109="yes"),CA114+1,CA114),CA114),"")</f>
        <v/>
      </c>
      <c r="CB115" s="193" t="str">
        <f>IF('Submission Template'!$C109&lt;&gt;"",IF('Submission Template'!BU109&lt;&gt;"",IF('Submission Template'!O109="yes",CB114+1,CB114),CB114),"")</f>
        <v/>
      </c>
      <c r="CC115" s="193" t="str">
        <f>IF('Submission Template'!$C109&lt;&gt;"",IF('Submission Template'!BV109&lt;&gt;"",IF('Submission Template'!T109="yes",CC114+1,CC114),CC114),"")</f>
        <v/>
      </c>
      <c r="CD115" s="193" t="str">
        <f>IF('Submission Template'!$C109&lt;&gt;"",IF('Submission Template'!BW109&lt;&gt;"",IF('Submission Template'!Y109="yes",CD114+1,CD114),CD114),"")</f>
        <v/>
      </c>
      <c r="CE115" s="194" t="str">
        <f>IF('Submission Template'!$C109&lt;&gt;"",IF('Submission Template'!BX109&lt;&gt;"",IF('Submission Template'!AD109="yes",CE114+1,CE114),CE114),"")</f>
        <v/>
      </c>
      <c r="CF115" s="22"/>
      <c r="CG115" s="192" t="str">
        <f>IF(AND($BK$31="Yes",'Submission Template'!BW109&lt;&gt;"",'Submission Template'!BX109&lt;&gt;""),IF(AND('Submission Template'!Y109="yes",'Submission Template'!AD109="yes"),1,0),"")</f>
        <v/>
      </c>
      <c r="CH115" s="193" t="str">
        <f>IF('Submission Template'!BU109&lt;&gt;"",IF('Submission Template'!O109="yes",1,0),"")</f>
        <v/>
      </c>
      <c r="CI115" s="193" t="str">
        <f>IF('Submission Template'!BV109&lt;&gt;"",IF('Submission Template'!T109="yes",1,0),"")</f>
        <v/>
      </c>
      <c r="CJ115" s="193" t="str">
        <f>IF('Submission Template'!BW109&lt;&gt;"",IF('Submission Template'!Y109="yes",1,0),"")</f>
        <v/>
      </c>
      <c r="CK115" s="194" t="str">
        <f>IF('Submission Template'!BX109&lt;&gt;"",IF('Submission Template'!AD109="yes",1,0),"")</f>
        <v/>
      </c>
      <c r="CL115" s="22"/>
      <c r="CM115" s="192" t="str">
        <f>IF(AND($BK$31="Yes",'Submission Template'!Y109="yes",'Submission Template'!AD109="yes",'Submission Template'!BW109&lt;&gt;"",'Submission Template'!BX109&lt;&gt;""),'Submission Template'!BW109+'Submission Template'!BX109,"")</f>
        <v/>
      </c>
      <c r="CN115" s="193" t="str">
        <f>IF(AND('Submission Template'!O109="yes",'Submission Template'!BU109&lt;&gt;""),'Submission Template'!BU109,"")</f>
        <v/>
      </c>
      <c r="CO115" s="193" t="str">
        <f>IF(AND('Submission Template'!T109="yes",'Submission Template'!BV109&lt;&gt;""),'Submission Template'!BV109,"")</f>
        <v/>
      </c>
      <c r="CP115" s="193" t="str">
        <f>IF(AND('Submission Template'!Y109="yes",'Submission Template'!BW109&lt;&gt;""),'Submission Template'!BW109,"")</f>
        <v/>
      </c>
      <c r="CQ115" s="194" t="str">
        <f>IF(AND('Submission Template'!AD109="yes",'Submission Template'!BX109&lt;&gt;""),'Submission Template'!BX109,"")</f>
        <v/>
      </c>
      <c r="CR115" s="22"/>
      <c r="CS115" s="22"/>
      <c r="CT115" s="22"/>
      <c r="CU115" s="24"/>
      <c r="CV115" s="22"/>
      <c r="CW115" s="35" t="str">
        <f>IF('Submission Template'!$BA$36=1,IF(AND('Submission Template'!Y109="yes",'Submission Template'!AD109="yes",$BI115&gt;1,'Submission Template'!BW109&lt;&gt;"",'Submission Template'!BX109&lt;&gt;""),IF($D115&lt;&gt;'Submission Template'!V$29,ROUND((($BU115*$E115)/($D115-'Submission Template'!V$29))^2+1,1),31),""),"")</f>
        <v/>
      </c>
      <c r="CX115" s="35" t="str">
        <f>IF('Submission Template'!$BB$36=1,IF(AND('Submission Template'!O109="yes",$BJ115&gt;1,'Submission Template'!BU109&lt;&gt;""),IF($N115&lt;&gt;'Submission Template'!K$26,ROUND((($BV115*$O115)/($N115-'Submission Template'!K$26))^2+1,1),31),""),"")</f>
        <v/>
      </c>
      <c r="CY115" s="35" t="str">
        <f>IF('Submission Template'!$BC$34=1,IF(AND('Submission Template'!T109="yes",$BK115&gt;1,'Submission Template'!BV109&lt;&gt;""),IF($X115&lt;&gt;'Submission Template'!P$26,ROUND((($BW115*$Y115)/($X115-'Submission Template'!P$26))^2+1,1),31),""),"")</f>
        <v/>
      </c>
      <c r="CZ115" s="35" t="str">
        <f>IF('Submission Template'!$BA$34=1,IF(AND('Submission Template'!Y109="yes",$BL115&gt;1,'Submission Template'!BW109&lt;&gt;""),IF($AH115&lt;&gt;'Submission Template'!U$26,ROUND((($BX115*$AI115)/($AH115-'Submission Template'!U$26))^2+1,1),31),""),"")</f>
        <v/>
      </c>
      <c r="DA115" s="35" t="str">
        <f>IF('Submission Template'!$BB$34=1,IF(AND('Submission Template'!AD109="yes",$BM115&gt;1,'Submission Template'!BX109&lt;&gt;""),IF($AR115&lt;&gt;'Submission Template'!Z$26,ROUND((($BY115*$AS115)/($AR115-'Submission Template'!Z$26))^2+1,1),31),""),"")</f>
        <v/>
      </c>
      <c r="DB115" s="48">
        <f t="shared" si="60"/>
        <v>5</v>
      </c>
      <c r="DC115" s="5"/>
      <c r="DD115" s="5"/>
      <c r="DE115" s="5"/>
      <c r="DF115" s="175">
        <f>IF(AND('Submission Template'!C109="final",'Submission Template'!AG109="yes"),1,0)</f>
        <v>0</v>
      </c>
      <c r="DG115" s="175" t="str">
        <f>IF(AND('Submission Template'!$C109="final",'Submission Template'!$Y109="yes",'Submission Template'!$AD109="yes",'Submission Template'!$AG109&lt;&gt;"yes"),$D115,$DG114)</f>
        <v/>
      </c>
      <c r="DH115" s="175" t="str">
        <f>IF(AND('Submission Template'!$C109="final",'Submission Template'!$Y109="yes",'Submission Template'!$AD109="yes",'Submission Template'!$AG109&lt;&gt;"yes"),$C115,$DH114)</f>
        <v/>
      </c>
      <c r="DI115" s="175" t="str">
        <f>IF(AND('Submission Template'!$C109="final",'Submission Template'!$O109="yes",'Submission Template'!$AG109&lt;&gt;"yes"),$N115,$DI114)</f>
        <v/>
      </c>
      <c r="DJ115" s="175" t="str">
        <f>IF(AND('Submission Template'!$C109="final",'Submission Template'!$O109="yes",'Submission Template'!$AG109&lt;&gt;"yes"),$M115,$DJ114)</f>
        <v/>
      </c>
      <c r="DK115" s="167" t="str">
        <f>IF(AND('Submission Template'!$C109="final",'Submission Template'!$T109="yes",'Submission Template'!$AG109&lt;&gt;"yes"),$X115,$DK114)</f>
        <v/>
      </c>
      <c r="DL115" s="168" t="str">
        <f>IF(AND('Submission Template'!$C109="final",'Submission Template'!$T109="yes",'Submission Template'!$AG109&lt;&gt;"yes"),$W115,$DL114)</f>
        <v/>
      </c>
      <c r="DM115" s="167" t="str">
        <f>IF(AND('Submission Template'!$C109="final",'Submission Template'!$Y109="yes",'Submission Template'!$AG109&lt;&gt;"yes"),$AH115,$DM114)</f>
        <v/>
      </c>
      <c r="DN115" s="211" t="str">
        <f>IF(AND('Submission Template'!$C109="final",'Submission Template'!$Y109="yes",'Submission Template'!$AG109&lt;&gt;"yes"),$AG115,$DN114)</f>
        <v/>
      </c>
      <c r="DO115" s="220" t="str">
        <f>IF(AND('Submission Template'!$C109="final",'Submission Template'!$AD109="yes",'Submission Template'!$AG109&lt;&gt;"yes"),$AR115,$DO114)</f>
        <v/>
      </c>
      <c r="DP115" s="221" t="str">
        <f>IF(AND('Submission Template'!$C109="final",'Submission Template'!$AD109="yes",'Submission Template'!$AG109&lt;&gt;"yes"),$AQ115,$DP114)</f>
        <v/>
      </c>
      <c r="DQ115" s="5"/>
      <c r="DR115" s="5"/>
      <c r="DT115" s="5"/>
      <c r="DU115" s="5"/>
      <c r="DV115" s="5"/>
      <c r="DW115" s="5"/>
      <c r="DX115" s="5"/>
      <c r="DY115" s="5"/>
      <c r="DZ115" s="5"/>
      <c r="EA115" s="5"/>
    </row>
    <row r="116" spans="1:131" ht="15" x14ac:dyDescent="0.25">
      <c r="A116" s="9"/>
      <c r="B116" s="251" t="str">
        <f>IF('Submission Template'!$BA$36=1,$CA116,"")</f>
        <v/>
      </c>
      <c r="C116" s="252" t="str">
        <f t="shared" si="41"/>
        <v/>
      </c>
      <c r="D116" s="253" t="str">
        <f>IF('Submission Template'!$BA$36=1,IF(AND('Submission Template'!Y110="yes",'Submission Template'!AD110="yes",'Submission Template'!BW110&lt;&gt;"",'Submission Template'!BX110&lt;&gt;""),IF(AND('Submission Template'!$P$15="yes",$B116&gt;1),ROUND(AVERAGE(CM$41:CM116),2),ROUND(AVERAGE(CM$40:CM116),2)),""),"")</f>
        <v/>
      </c>
      <c r="E116" s="264" t="str">
        <f>IF('Submission Template'!$BA$36=1,IF($BI116&gt;1,IF(AND('Submission Template'!Y110&lt;&gt;"no",'Submission Template'!AD110&lt;&gt;"no",'Submission Template'!BW110&lt;&gt;"",'Submission Template'!BX110&lt;&gt;""), IF(AND('Submission Template'!$P$15="yes",$B116&gt;1), STDEV(CM$41:CM116),STDEV(CM$40:CM116)),""),""),"")</f>
        <v/>
      </c>
      <c r="F116" s="253" t="str">
        <f>IF('Submission Template'!$BA$36=1,IF(AND('Submission Template'!BW110&lt;&gt;"",'Submission Template'!BX110&lt;&gt;""),G115,""),"")</f>
        <v/>
      </c>
      <c r="G116" s="253" t="str">
        <f>IF(AND('Submission Template'!$BA$36=1,'Submission Template'!$C110&lt;&gt;""),IF(OR($BI116=1,$BI116=0),0,IF('Submission Template'!$C110="initial",$G115,IF(AND('Submission Template'!Y110="yes",'Submission Template'!AD110="yes"),MAX(($F116+CM116-('Submission Template'!$V$26+0.25*$E116)),0),$G115))),"")</f>
        <v/>
      </c>
      <c r="H116" s="253" t="str">
        <f t="shared" si="66"/>
        <v/>
      </c>
      <c r="I116" s="255" t="str">
        <f t="shared" si="67"/>
        <v/>
      </c>
      <c r="J116" s="255" t="str">
        <f t="shared" si="68"/>
        <v/>
      </c>
      <c r="K116" s="256" t="str">
        <f>IF(G116&lt;&gt;"",IF($CG116=1,IF(AND(J116&lt;&gt;1,I116=1,D116&lt;='Submission Template'!$V$26),1,0),K115),"")</f>
        <v/>
      </c>
      <c r="L116" s="251" t="str">
        <f>IF('Submission Template'!$BB$36=1,$CB116,"")</f>
        <v/>
      </c>
      <c r="M116" s="252" t="str">
        <f t="shared" si="42"/>
        <v/>
      </c>
      <c r="N116" s="253" t="str">
        <f>IF('Submission Template'!$BB$36=1,IF(AND('Submission Template'!O110="yes",'Submission Template'!BU110&lt;&gt;""),IF(AND('Submission Template'!$P$15="yes",$L116&gt;1),ROUND(AVERAGE(CN$41:CN116),2),ROUND(AVERAGE(CN$40:CN116),2)),""),"")</f>
        <v/>
      </c>
      <c r="O116" s="253" t="str">
        <f>IF('Submission Template'!$BB$36=1,IF($BJ116&gt;1,IF(AND('Submission Template'!O110&lt;&gt;"no",'Submission Template'!BU110&lt;&gt;""),IF(AND('Submission Template'!$P$15="yes",$L116&gt;1),STDEV(CN$41:CN116),STDEV(CN$40:CN116)),""),""),"")</f>
        <v/>
      </c>
      <c r="P116" s="253" t="str">
        <f>IF('Submission Template'!$BB$36=1,IF('Submission Template'!BU110&lt;&gt;"",Q115,""),"")</f>
        <v/>
      </c>
      <c r="Q116" s="253" t="str">
        <f>IF(AND('Submission Template'!$BB$36=1,'Submission Template'!$C110&lt;&gt;""),IF(OR($BJ116=1,$BJ116=0),0,IF('Submission Template'!$C110="initial",$Q115,IF('Submission Template'!O110="yes",MAX(($P116+'Submission Template'!BU110-('Submission Template'!K$26+0.25*$O116)),0),$Q115))),"")</f>
        <v/>
      </c>
      <c r="R116" s="253" t="str">
        <f t="shared" si="69"/>
        <v/>
      </c>
      <c r="S116" s="255" t="str">
        <f t="shared" si="70"/>
        <v/>
      </c>
      <c r="T116" s="255" t="str">
        <f t="shared" si="71"/>
        <v/>
      </c>
      <c r="U116" s="256" t="str">
        <f>IF(Q116&lt;&gt;"",IF($CH116=1,IF(AND(T116&lt;&gt;1,S116=1,N116&lt;='Submission Template'!K$26),1,0),U115),"")</f>
        <v/>
      </c>
      <c r="V116" s="257" t="str">
        <f>IF('Submission Template'!$BC$34=1,$CC116,"")</f>
        <v/>
      </c>
      <c r="W116" s="258" t="str">
        <f t="shared" si="43"/>
        <v/>
      </c>
      <c r="X116" s="259" t="str">
        <f>IF('Submission Template'!$BC$34=1,IF(AND('Submission Template'!T110="yes",'Submission Template'!BV110&lt;&gt;""),IF(AND('Submission Template'!$P$15="yes",$V116&gt;1),ROUND(AVERAGE(CO$41:CO116),2),ROUND(AVERAGE(CO$40:CO116),2)),""),"")</f>
        <v/>
      </c>
      <c r="Y116" s="259" t="str">
        <f>IF('Submission Template'!$BC$34=1,IF($BK116&gt;1,IF(AND('Submission Template'!T110&lt;&gt;"no",'Submission Template'!BV110&lt;&gt;""), IF(AND('Submission Template'!$P$15="yes",$V116&gt;1), STDEV(CO$41:CO116),STDEV(CO$40:CO116)),""),""),"")</f>
        <v/>
      </c>
      <c r="Z116" s="259" t="str">
        <f>IF('Submission Template'!$BC$34=1,IF('Submission Template'!BV110&lt;&gt;"",AA115,""),"")</f>
        <v/>
      </c>
      <c r="AA116" s="259" t="str">
        <f>IF(AND('Submission Template'!$BC$34=1,'Submission Template'!$C110&lt;&gt;""),IF(OR($BK116=1,$BK116=0),0,IF('Submission Template'!$C110="initial",$AA115,IF('Submission Template'!T110="yes",MAX(($Z116+'Submission Template'!BV110-('Submission Template'!P$26+0.25*$Y116)),0),$AA115))),"")</f>
        <v/>
      </c>
      <c r="AB116" s="259" t="str">
        <f t="shared" si="46"/>
        <v/>
      </c>
      <c r="AC116" s="255" t="str">
        <f t="shared" si="47"/>
        <v/>
      </c>
      <c r="AD116" s="255" t="str">
        <f t="shared" si="48"/>
        <v/>
      </c>
      <c r="AE116" s="256" t="str">
        <f>IF(AA116&lt;&gt;"",IF($CI116=1,IF(AND(AD116&lt;&gt;1,AC116=1,X116&lt;='Submission Template'!P$26),1,0),AE115),"")</f>
        <v/>
      </c>
      <c r="AF116" s="257" t="str">
        <f>IF('Submission Template'!$BA$34=1,$CD116,"")</f>
        <v/>
      </c>
      <c r="AG116" s="258" t="str">
        <f t="shared" si="44"/>
        <v/>
      </c>
      <c r="AH116" s="260" t="str">
        <f>IF('Submission Template'!$BA$34=1,IF(AND('Submission Template'!Y110="yes",'Submission Template'!BW110&lt;&gt;""),IF(AND('Submission Template'!$P$15="yes",AF116&gt;1),ROUND(AVERAGE(CP$41:CP116),2),ROUND(AVERAGE(CP$40:CP116),2)),""),"")</f>
        <v/>
      </c>
      <c r="AI116" s="260" t="str">
        <f>IF('Submission Template'!$BA$34=1,IF($BL116&gt;1,IF(AND('Submission Template'!Y110&lt;&gt;"no",'Submission Template'!BW110&lt;&gt;""), IF(AND('Submission Template'!$P$15="yes",$AF116&gt;1), STDEV(CP$41:CP116),STDEV(CP$40:CP116)),""),""),"")</f>
        <v/>
      </c>
      <c r="AJ116" s="260" t="str">
        <f>IF('Submission Template'!$BA$34=1,IF('Submission Template'!BW110&lt;&gt;"",AK115,""),"")</f>
        <v/>
      </c>
      <c r="AK116" s="260" t="str">
        <f>IF(AND('Submission Template'!$BA$34=1,'Submission Template'!$C110&lt;&gt;""),IF(OR($BL116=1,$BL116=0),0,IF('Submission Template'!$C110="initial",$AK115,IF('Submission Template'!Y110="yes",MAX(($AJ116+'Submission Template'!BW110-('Submission Template'!U$26+0.25*$AI116)),0),$AK115))),"")</f>
        <v/>
      </c>
      <c r="AL116" s="260" t="str">
        <f t="shared" si="49"/>
        <v/>
      </c>
      <c r="AM116" s="255" t="str">
        <f t="shared" si="50"/>
        <v/>
      </c>
      <c r="AN116" s="255" t="str">
        <f t="shared" si="51"/>
        <v/>
      </c>
      <c r="AO116" s="256" t="str">
        <f>IF(AK116&lt;&gt;"",IF($CJ116=1,IF(AND(AN116&lt;&gt;1,AM116=1,AH116&lt;='Submission Template'!U$26),1,0),AO115),"")</f>
        <v/>
      </c>
      <c r="AP116" s="257" t="str">
        <f>IF('Submission Template'!$BB$34=1,$CE116,"")</f>
        <v/>
      </c>
      <c r="AQ116" s="258" t="str">
        <f t="shared" si="45"/>
        <v/>
      </c>
      <c r="AR116" s="261" t="str">
        <f>IF('Submission Template'!$BB$34=1,IF(AND('Submission Template'!AD110="yes",'Submission Template'!BX110&lt;&gt;""),ROUND(AVERAGE(CQ$40:CQ116),2),""),"")</f>
        <v/>
      </c>
      <c r="AS116" s="261" t="str">
        <f>IF('Submission Template'!$BB$34=1,IF($BM116&gt;1,IF(AND('Submission Template'!AD110&lt;&gt;"no",'Submission Template'!BX110&lt;&gt;""), IF(AND('Submission Template'!$P$15="yes",$AP116&gt;1), STDEV(CQ$41:CQ116),STDEV(CQ$40:CQ116)),""),""),"")</f>
        <v/>
      </c>
      <c r="AT116" s="261" t="str">
        <f>IF('Submission Template'!$BB$34=1,IF('Submission Template'!BX110&lt;&gt;"",AU115,""),"")</f>
        <v/>
      </c>
      <c r="AU116" s="261" t="str">
        <f>IF(AND('Submission Template'!$BB$34=1,'Submission Template'!$C110&lt;&gt;""),IF(OR($BM116=1,$BM116=0),0,IF('Submission Template'!$C110="initial",$AU115,IF('Submission Template'!AD110="yes",MAX(($AT116+'Submission Template'!BX110-('Submission Template'!Z$26+0.25*$AS116)),0),$AU115))),"")</f>
        <v/>
      </c>
      <c r="AV116" s="261" t="str">
        <f t="shared" si="52"/>
        <v/>
      </c>
      <c r="AW116" s="255" t="str">
        <f t="shared" si="53"/>
        <v/>
      </c>
      <c r="AX116" s="255" t="str">
        <f t="shared" si="54"/>
        <v/>
      </c>
      <c r="AY116" s="256" t="str">
        <f>IF(AU116&lt;&gt;"",IF($CK116=1,IF(AND(AX116&lt;&gt;1,AW116=1,AR116&lt;='Submission Template'!Z$26),1,0),AY115),"")</f>
        <v/>
      </c>
      <c r="AZ116" s="246"/>
      <c r="BA116" s="262" t="str">
        <f>IF(AND(OR('Submission Template'!BK110="yes",'Submission Template'!O110="yes"),'Submission Template'!AG110="yes"),"Test cannot be invalid AND included in CumSum",IF(OR(AND($Q116&gt;$R116,$N116&lt;&gt;""),AND($G116&gt;H116,$D116&lt;&gt;"")),"Warning:  CumSum statistic exceeds the Action Limit.",""))</f>
        <v/>
      </c>
      <c r="BB116" s="244"/>
      <c r="BC116" s="244"/>
      <c r="BD116" s="244"/>
      <c r="BE116" s="245"/>
      <c r="BF116" s="141"/>
      <c r="BG116" s="5"/>
      <c r="BH116" s="5"/>
      <c r="BI116" s="167" t="str">
        <f t="shared" si="61"/>
        <v/>
      </c>
      <c r="BJ116" s="211" t="str">
        <f t="shared" si="62"/>
        <v/>
      </c>
      <c r="BK116" s="167" t="str">
        <f t="shared" si="63"/>
        <v/>
      </c>
      <c r="BL116" s="211" t="str">
        <f t="shared" si="64"/>
        <v/>
      </c>
      <c r="BM116" s="168" t="str">
        <f t="shared" si="65"/>
        <v/>
      </c>
      <c r="BN116" s="20"/>
      <c r="BO116" s="307">
        <f>IF(AND('Submission Template'!BW110&lt;&gt;"",'Submission Template'!BX110&lt;&gt;"",'Submission Template'!V$26&lt;&gt;"",'Submission Template'!Y110&lt;&gt;"",'Submission Template'!AD110&lt;&gt;"",$BK$31="yes"),1,0)</f>
        <v>0</v>
      </c>
      <c r="BP116" s="193">
        <f>IF(AND('Submission Template'!BU110&lt;&gt;"",'Submission Template'!K$26&lt;&gt;"",'Submission Template'!O110&lt;&gt;""),1,0)</f>
        <v>0</v>
      </c>
      <c r="BQ116" s="193">
        <f>IF(AND('Submission Template'!BV110&lt;&gt;"",'Submission Template'!P$26&lt;&gt;"",'Submission Template'!T110&lt;&gt;""),1,0)</f>
        <v>0</v>
      </c>
      <c r="BR116" s="193">
        <f>IF(AND('Submission Template'!BW110&lt;&gt;"",'Submission Template'!U$26&lt;&gt;"",'Submission Template'!Y110&lt;&gt;""),1,0)</f>
        <v>0</v>
      </c>
      <c r="BS116" s="194">
        <f>IF(AND('Submission Template'!BX110&lt;&gt;"",'Submission Template'!Z$26&lt;&gt;"",'Submission Template'!AD110&lt;&gt;""),1,0)</f>
        <v>0</v>
      </c>
      <c r="BT116" s="22"/>
      <c r="BU116" s="199" t="str">
        <f t="shared" si="55"/>
        <v/>
      </c>
      <c r="BV116" s="192" t="str">
        <f t="shared" si="56"/>
        <v/>
      </c>
      <c r="BW116" s="192" t="str">
        <f t="shared" si="57"/>
        <v/>
      </c>
      <c r="BX116" s="193" t="str">
        <f t="shared" si="58"/>
        <v/>
      </c>
      <c r="BY116" s="194" t="str">
        <f t="shared" si="59"/>
        <v/>
      </c>
      <c r="BZ116" s="22"/>
      <c r="CA116" s="192" t="str">
        <f>IF(AND($BK$31="Yes",'Submission Template'!$C110&lt;&gt;""),IF(AND('Submission Template'!BW110&lt;&gt;"",'Submission Template'!BX110&lt;&gt;""),IF(AND('Submission Template'!Y110="yes",'Submission Template'!AD110="yes"),CA115+1,CA115),CA115),"")</f>
        <v/>
      </c>
      <c r="CB116" s="193" t="str">
        <f>IF('Submission Template'!$C110&lt;&gt;"",IF('Submission Template'!BU110&lt;&gt;"",IF('Submission Template'!O110="yes",CB115+1,CB115),CB115),"")</f>
        <v/>
      </c>
      <c r="CC116" s="193" t="str">
        <f>IF('Submission Template'!$C110&lt;&gt;"",IF('Submission Template'!BV110&lt;&gt;"",IF('Submission Template'!T110="yes",CC115+1,CC115),CC115),"")</f>
        <v/>
      </c>
      <c r="CD116" s="193" t="str">
        <f>IF('Submission Template'!$C110&lt;&gt;"",IF('Submission Template'!BW110&lt;&gt;"",IF('Submission Template'!Y110="yes",CD115+1,CD115),CD115),"")</f>
        <v/>
      </c>
      <c r="CE116" s="194" t="str">
        <f>IF('Submission Template'!$C110&lt;&gt;"",IF('Submission Template'!BX110&lt;&gt;"",IF('Submission Template'!AD110="yes",CE115+1,CE115),CE115),"")</f>
        <v/>
      </c>
      <c r="CF116" s="22"/>
      <c r="CG116" s="192" t="str">
        <f>IF(AND($BK$31="Yes",'Submission Template'!BW110&lt;&gt;"",'Submission Template'!BX110&lt;&gt;""),IF(AND('Submission Template'!Y110="yes",'Submission Template'!AD110="yes"),1,0),"")</f>
        <v/>
      </c>
      <c r="CH116" s="193" t="str">
        <f>IF('Submission Template'!BU110&lt;&gt;"",IF('Submission Template'!O110="yes",1,0),"")</f>
        <v/>
      </c>
      <c r="CI116" s="193" t="str">
        <f>IF('Submission Template'!BV110&lt;&gt;"",IF('Submission Template'!T110="yes",1,0),"")</f>
        <v/>
      </c>
      <c r="CJ116" s="193" t="str">
        <f>IF('Submission Template'!BW110&lt;&gt;"",IF('Submission Template'!Y110="yes",1,0),"")</f>
        <v/>
      </c>
      <c r="CK116" s="194" t="str">
        <f>IF('Submission Template'!BX110&lt;&gt;"",IF('Submission Template'!AD110="yes",1,0),"")</f>
        <v/>
      </c>
      <c r="CL116" s="22"/>
      <c r="CM116" s="192" t="str">
        <f>IF(AND($BK$31="Yes",'Submission Template'!Y110="yes",'Submission Template'!AD110="yes",'Submission Template'!BW110&lt;&gt;"",'Submission Template'!BX110&lt;&gt;""),'Submission Template'!BW110+'Submission Template'!BX110,"")</f>
        <v/>
      </c>
      <c r="CN116" s="193" t="str">
        <f>IF(AND('Submission Template'!O110="yes",'Submission Template'!BU110&lt;&gt;""),'Submission Template'!BU110,"")</f>
        <v/>
      </c>
      <c r="CO116" s="193" t="str">
        <f>IF(AND('Submission Template'!T110="yes",'Submission Template'!BV110&lt;&gt;""),'Submission Template'!BV110,"")</f>
        <v/>
      </c>
      <c r="CP116" s="193" t="str">
        <f>IF(AND('Submission Template'!Y110="yes",'Submission Template'!BW110&lt;&gt;""),'Submission Template'!BW110,"")</f>
        <v/>
      </c>
      <c r="CQ116" s="194" t="str">
        <f>IF(AND('Submission Template'!AD110="yes",'Submission Template'!BX110&lt;&gt;""),'Submission Template'!BX110,"")</f>
        <v/>
      </c>
      <c r="CR116" s="22"/>
      <c r="CS116" s="22"/>
      <c r="CT116" s="22"/>
      <c r="CU116" s="24"/>
      <c r="CV116" s="22"/>
      <c r="CW116" s="35" t="str">
        <f>IF('Submission Template'!$BA$36=1,IF(AND('Submission Template'!Y110="yes",'Submission Template'!AD110="yes",$BI116&gt;1,'Submission Template'!BW110&lt;&gt;"",'Submission Template'!BX110&lt;&gt;""),IF($D116&lt;&gt;'Submission Template'!V$29,ROUND((($BU116*$E116)/($D116-'Submission Template'!V$29))^2+1,1),31),""),"")</f>
        <v/>
      </c>
      <c r="CX116" s="35" t="str">
        <f>IF('Submission Template'!$BB$36=1,IF(AND('Submission Template'!O110="yes",$BJ116&gt;1,'Submission Template'!BU110&lt;&gt;""),IF($N116&lt;&gt;'Submission Template'!K$26,ROUND((($BV116*$O116)/($N116-'Submission Template'!K$26))^2+1,1),31),""),"")</f>
        <v/>
      </c>
      <c r="CY116" s="35" t="str">
        <f>IF('Submission Template'!$BC$34=1,IF(AND('Submission Template'!T110="yes",$BK116&gt;1,'Submission Template'!BV110&lt;&gt;""),IF($X116&lt;&gt;'Submission Template'!P$26,ROUND((($BW116*$Y116)/($X116-'Submission Template'!P$26))^2+1,1),31),""),"")</f>
        <v/>
      </c>
      <c r="CZ116" s="35" t="str">
        <f>IF('Submission Template'!$BA$34=1,IF(AND('Submission Template'!Y110="yes",$BL116&gt;1,'Submission Template'!BW110&lt;&gt;""),IF($AH116&lt;&gt;'Submission Template'!U$26,ROUND((($BX116*$AI116)/($AH116-'Submission Template'!U$26))^2+1,1),31),""),"")</f>
        <v/>
      </c>
      <c r="DA116" s="35" t="str">
        <f>IF('Submission Template'!$BB$34=1,IF(AND('Submission Template'!AD110="yes",$BM116&gt;1,'Submission Template'!BX110&lt;&gt;""),IF($AR116&lt;&gt;'Submission Template'!Z$26,ROUND((($BY116*$AS116)/($AR116-'Submission Template'!Z$26))^2+1,1),31),""),"")</f>
        <v/>
      </c>
      <c r="DB116" s="48">
        <f t="shared" si="60"/>
        <v>5</v>
      </c>
      <c r="DC116" s="5"/>
      <c r="DD116" s="5"/>
      <c r="DE116" s="5"/>
      <c r="DF116" s="175">
        <f>IF(AND('Submission Template'!C110="final",'Submission Template'!AG110="yes"),1,0)</f>
        <v>0</v>
      </c>
      <c r="DG116" s="175" t="str">
        <f>IF(AND('Submission Template'!$C110="final",'Submission Template'!$Y110="yes",'Submission Template'!$AD110="yes",'Submission Template'!$AG110&lt;&gt;"yes"),$D116,$DG115)</f>
        <v/>
      </c>
      <c r="DH116" s="175" t="str">
        <f>IF(AND('Submission Template'!$C110="final",'Submission Template'!$Y110="yes",'Submission Template'!$AD110="yes",'Submission Template'!$AG110&lt;&gt;"yes"),$C116,$DH115)</f>
        <v/>
      </c>
      <c r="DI116" s="175" t="str">
        <f>IF(AND('Submission Template'!$C110="final",'Submission Template'!$O110="yes",'Submission Template'!$AG110&lt;&gt;"yes"),$N116,$DI115)</f>
        <v/>
      </c>
      <c r="DJ116" s="175" t="str">
        <f>IF(AND('Submission Template'!$C110="final",'Submission Template'!$O110="yes",'Submission Template'!$AG110&lt;&gt;"yes"),$M116,$DJ115)</f>
        <v/>
      </c>
      <c r="DK116" s="167" t="str">
        <f>IF(AND('Submission Template'!$C110="final",'Submission Template'!$T110="yes",'Submission Template'!$AG110&lt;&gt;"yes"),$X116,$DK115)</f>
        <v/>
      </c>
      <c r="DL116" s="168" t="str">
        <f>IF(AND('Submission Template'!$C110="final",'Submission Template'!$T110="yes",'Submission Template'!$AG110&lt;&gt;"yes"),$W116,$DL115)</f>
        <v/>
      </c>
      <c r="DM116" s="167" t="str">
        <f>IF(AND('Submission Template'!$C110="final",'Submission Template'!$Y110="yes",'Submission Template'!$AG110&lt;&gt;"yes"),$AH116,$DM115)</f>
        <v/>
      </c>
      <c r="DN116" s="211" t="str">
        <f>IF(AND('Submission Template'!$C110="final",'Submission Template'!$Y110="yes",'Submission Template'!$AG110&lt;&gt;"yes"),$AG116,$DN115)</f>
        <v/>
      </c>
      <c r="DO116" s="220" t="str">
        <f>IF(AND('Submission Template'!$C110="final",'Submission Template'!$AD110="yes",'Submission Template'!$AG110&lt;&gt;"yes"),$AR116,$DO115)</f>
        <v/>
      </c>
      <c r="DP116" s="221" t="str">
        <f>IF(AND('Submission Template'!$C110="final",'Submission Template'!$AD110="yes",'Submission Template'!$AG110&lt;&gt;"yes"),$AQ116,$DP115)</f>
        <v/>
      </c>
      <c r="DQ116" s="5"/>
      <c r="DR116" s="5"/>
      <c r="DT116" s="5"/>
      <c r="DU116" s="5"/>
      <c r="DV116" s="5"/>
      <c r="DW116" s="5"/>
      <c r="DX116" s="5"/>
      <c r="DY116" s="5"/>
      <c r="DZ116" s="5"/>
      <c r="EA116" s="5"/>
    </row>
    <row r="117" spans="1:131" ht="15" x14ac:dyDescent="0.25">
      <c r="A117" s="9"/>
      <c r="B117" s="251" t="str">
        <f>IF('Submission Template'!$BA$36=1,$CA117,"")</f>
        <v/>
      </c>
      <c r="C117" s="252" t="str">
        <f t="shared" si="41"/>
        <v/>
      </c>
      <c r="D117" s="253" t="str">
        <f>IF('Submission Template'!$BA$36=1,IF(AND('Submission Template'!Y111="yes",'Submission Template'!AD111="yes",'Submission Template'!BW111&lt;&gt;"",'Submission Template'!BX111&lt;&gt;""),IF(AND('Submission Template'!$P$15="yes",$B117&gt;1),ROUND(AVERAGE(CM$41:CM117),2),ROUND(AVERAGE(CM$40:CM117),2)),""),"")</f>
        <v/>
      </c>
      <c r="E117" s="264" t="str">
        <f>IF('Submission Template'!$BA$36=1,IF($BI117&gt;1,IF(AND('Submission Template'!Y111&lt;&gt;"no",'Submission Template'!AD111&lt;&gt;"no",'Submission Template'!BW111&lt;&gt;"",'Submission Template'!BX111&lt;&gt;""), IF(AND('Submission Template'!$P$15="yes",$B117&gt;1), STDEV(CM$41:CM117),STDEV(CM$40:CM117)),""),""),"")</f>
        <v/>
      </c>
      <c r="F117" s="253" t="str">
        <f>IF('Submission Template'!$BA$36=1,IF(AND('Submission Template'!BW111&lt;&gt;"",'Submission Template'!BX111&lt;&gt;""),G116,""),"")</f>
        <v/>
      </c>
      <c r="G117" s="253" t="str">
        <f>IF(AND('Submission Template'!$BA$36=1,'Submission Template'!$C111&lt;&gt;""),IF(OR($BI117=1,$BI117=0),0,IF('Submission Template'!$C111="initial",$G116,IF(AND('Submission Template'!Y111="yes",'Submission Template'!AD111="yes"),MAX(($F117+CM117-('Submission Template'!$V$26+0.25*$E117)),0),$G116))),"")</f>
        <v/>
      </c>
      <c r="H117" s="253" t="str">
        <f t="shared" si="66"/>
        <v/>
      </c>
      <c r="I117" s="255" t="str">
        <f t="shared" si="67"/>
        <v/>
      </c>
      <c r="J117" s="255" t="str">
        <f t="shared" si="68"/>
        <v/>
      </c>
      <c r="K117" s="256" t="str">
        <f>IF(G117&lt;&gt;"",IF($CG117=1,IF(AND(J117&lt;&gt;1,I117=1,D117&lt;='Submission Template'!$V$26),1,0),K116),"")</f>
        <v/>
      </c>
      <c r="L117" s="251" t="str">
        <f>IF('Submission Template'!$BB$36=1,$CB117,"")</f>
        <v/>
      </c>
      <c r="M117" s="252" t="str">
        <f t="shared" si="42"/>
        <v/>
      </c>
      <c r="N117" s="253" t="str">
        <f>IF('Submission Template'!$BB$36=1,IF(AND('Submission Template'!O111="yes",'Submission Template'!BU111&lt;&gt;""),IF(AND('Submission Template'!$P$15="yes",$L117&gt;1),ROUND(AVERAGE(CN$41:CN117),2),ROUND(AVERAGE(CN$40:CN117),2)),""),"")</f>
        <v/>
      </c>
      <c r="O117" s="253" t="str">
        <f>IF('Submission Template'!$BB$36=1,IF($BJ117&gt;1,IF(AND('Submission Template'!O111&lt;&gt;"no",'Submission Template'!BU111&lt;&gt;""),IF(AND('Submission Template'!$P$15="yes",$L117&gt;1),STDEV(CN$41:CN117),STDEV(CN$40:CN117)),""),""),"")</f>
        <v/>
      </c>
      <c r="P117" s="253" t="str">
        <f>IF('Submission Template'!$BB$36=1,IF('Submission Template'!BU111&lt;&gt;"",Q116,""),"")</f>
        <v/>
      </c>
      <c r="Q117" s="253" t="str">
        <f>IF(AND('Submission Template'!$BB$36=1,'Submission Template'!$C111&lt;&gt;""),IF(OR($BJ117=1,$BJ117=0),0,IF('Submission Template'!$C111="initial",$Q116,IF('Submission Template'!O111="yes",MAX(($P117+'Submission Template'!BU111-('Submission Template'!K$26+0.25*$O117)),0),$Q116))),"")</f>
        <v/>
      </c>
      <c r="R117" s="253" t="str">
        <f t="shared" si="69"/>
        <v/>
      </c>
      <c r="S117" s="255" t="str">
        <f t="shared" si="70"/>
        <v/>
      </c>
      <c r="T117" s="255" t="str">
        <f t="shared" si="71"/>
        <v/>
      </c>
      <c r="U117" s="256" t="str">
        <f>IF(Q117&lt;&gt;"",IF($CH117=1,IF(AND(T117&lt;&gt;1,S117=1,N117&lt;='Submission Template'!K$26),1,0),U116),"")</f>
        <v/>
      </c>
      <c r="V117" s="257" t="str">
        <f>IF('Submission Template'!$BC$34=1,$CC117,"")</f>
        <v/>
      </c>
      <c r="W117" s="258" t="str">
        <f t="shared" si="43"/>
        <v/>
      </c>
      <c r="X117" s="259" t="str">
        <f>IF('Submission Template'!$BC$34=1,IF(AND('Submission Template'!T111="yes",'Submission Template'!BV111&lt;&gt;""),IF(AND('Submission Template'!$P$15="yes",$V117&gt;1),ROUND(AVERAGE(CO$41:CO117),2),ROUND(AVERAGE(CO$40:CO117),2)),""),"")</f>
        <v/>
      </c>
      <c r="Y117" s="259" t="str">
        <f>IF('Submission Template'!$BC$34=1,IF($BK117&gt;1,IF(AND('Submission Template'!T111&lt;&gt;"no",'Submission Template'!BV111&lt;&gt;""), IF(AND('Submission Template'!$P$15="yes",$V117&gt;1), STDEV(CO$41:CO117),STDEV(CO$40:CO117)),""),""),"")</f>
        <v/>
      </c>
      <c r="Z117" s="259" t="str">
        <f>IF('Submission Template'!$BC$34=1,IF('Submission Template'!BV111&lt;&gt;"",AA116,""),"")</f>
        <v/>
      </c>
      <c r="AA117" s="259" t="str">
        <f>IF(AND('Submission Template'!$BC$34=1,'Submission Template'!$C111&lt;&gt;""),IF(OR($BK117=1,$BK117=0),0,IF('Submission Template'!$C111="initial",$AA116,IF('Submission Template'!T111="yes",MAX(($Z117+'Submission Template'!BV111-('Submission Template'!P$26+0.25*$Y117)),0),$AA116))),"")</f>
        <v/>
      </c>
      <c r="AB117" s="259" t="str">
        <f t="shared" si="46"/>
        <v/>
      </c>
      <c r="AC117" s="255" t="str">
        <f t="shared" si="47"/>
        <v/>
      </c>
      <c r="AD117" s="255" t="str">
        <f t="shared" si="48"/>
        <v/>
      </c>
      <c r="AE117" s="256" t="str">
        <f>IF(AA117&lt;&gt;"",IF($CI117=1,IF(AND(AD117&lt;&gt;1,AC117=1,X117&lt;='Submission Template'!P$26),1,0),AE116),"")</f>
        <v/>
      </c>
      <c r="AF117" s="257" t="str">
        <f>IF('Submission Template'!$BA$34=1,$CD117,"")</f>
        <v/>
      </c>
      <c r="AG117" s="258" t="str">
        <f t="shared" si="44"/>
        <v/>
      </c>
      <c r="AH117" s="260" t="str">
        <f>IF('Submission Template'!$BA$34=1,IF(AND('Submission Template'!Y111="yes",'Submission Template'!BW111&lt;&gt;""),IF(AND('Submission Template'!$P$15="yes",AF117&gt;1),ROUND(AVERAGE(CP$41:CP117),2),ROUND(AVERAGE(CP$40:CP117),2)),""),"")</f>
        <v/>
      </c>
      <c r="AI117" s="260" t="str">
        <f>IF('Submission Template'!$BA$34=1,IF($BL117&gt;1,IF(AND('Submission Template'!Y111&lt;&gt;"no",'Submission Template'!BW111&lt;&gt;""), IF(AND('Submission Template'!$P$15="yes",$AF117&gt;1), STDEV(CP$41:CP117),STDEV(CP$40:CP117)),""),""),"")</f>
        <v/>
      </c>
      <c r="AJ117" s="260" t="str">
        <f>IF('Submission Template'!$BA$34=1,IF('Submission Template'!BW111&lt;&gt;"",AK116,""),"")</f>
        <v/>
      </c>
      <c r="AK117" s="260" t="str">
        <f>IF(AND('Submission Template'!$BA$34=1,'Submission Template'!$C111&lt;&gt;""),IF(OR($BL117=1,$BL117=0),0,IF('Submission Template'!$C111="initial",$AK116,IF('Submission Template'!Y111="yes",MAX(($AJ117+'Submission Template'!BW111-('Submission Template'!U$26+0.25*$AI117)),0),$AK116))),"")</f>
        <v/>
      </c>
      <c r="AL117" s="260" t="str">
        <f t="shared" si="49"/>
        <v/>
      </c>
      <c r="AM117" s="255" t="str">
        <f t="shared" si="50"/>
        <v/>
      </c>
      <c r="AN117" s="255" t="str">
        <f t="shared" si="51"/>
        <v/>
      </c>
      <c r="AO117" s="256" t="str">
        <f>IF(AK117&lt;&gt;"",IF($CJ117=1,IF(AND(AN117&lt;&gt;1,AM117=1,AH117&lt;='Submission Template'!U$26),1,0),AO116),"")</f>
        <v/>
      </c>
      <c r="AP117" s="257" t="str">
        <f>IF('Submission Template'!$BB$34=1,$CE117,"")</f>
        <v/>
      </c>
      <c r="AQ117" s="258" t="str">
        <f t="shared" si="45"/>
        <v/>
      </c>
      <c r="AR117" s="261" t="str">
        <f>IF('Submission Template'!$BB$34=1,IF(AND('Submission Template'!AD111="yes",'Submission Template'!BX111&lt;&gt;""),ROUND(AVERAGE(CQ$40:CQ117),2),""),"")</f>
        <v/>
      </c>
      <c r="AS117" s="261" t="str">
        <f>IF('Submission Template'!$BB$34=1,IF($BM117&gt;1,IF(AND('Submission Template'!AD111&lt;&gt;"no",'Submission Template'!BX111&lt;&gt;""), IF(AND('Submission Template'!$P$15="yes",$AP117&gt;1), STDEV(CQ$41:CQ117),STDEV(CQ$40:CQ117)),""),""),"")</f>
        <v/>
      </c>
      <c r="AT117" s="261" t="str">
        <f>IF('Submission Template'!$BB$34=1,IF('Submission Template'!BX111&lt;&gt;"",AU116,""),"")</f>
        <v/>
      </c>
      <c r="AU117" s="261" t="str">
        <f>IF(AND('Submission Template'!$BB$34=1,'Submission Template'!$C111&lt;&gt;""),IF(OR($BM117=1,$BM117=0),0,IF('Submission Template'!$C111="initial",$AU116,IF('Submission Template'!AD111="yes",MAX(($AT117+'Submission Template'!BX111-('Submission Template'!Z$26+0.25*$AS117)),0),$AU116))),"")</f>
        <v/>
      </c>
      <c r="AV117" s="261" t="str">
        <f t="shared" si="52"/>
        <v/>
      </c>
      <c r="AW117" s="255" t="str">
        <f t="shared" si="53"/>
        <v/>
      </c>
      <c r="AX117" s="255" t="str">
        <f t="shared" si="54"/>
        <v/>
      </c>
      <c r="AY117" s="256" t="str">
        <f>IF(AU117&lt;&gt;"",IF($CK117=1,IF(AND(AX117&lt;&gt;1,AW117=1,AR117&lt;='Submission Template'!Z$26),1,0),AY116),"")</f>
        <v/>
      </c>
      <c r="AZ117" s="246"/>
      <c r="BA117" s="262" t="str">
        <f>IF(AND(OR('Submission Template'!BK111="yes",'Submission Template'!O111="yes"),'Submission Template'!AG111="yes"),"Test cannot be invalid AND included in CumSum",IF(OR(AND($Q117&gt;$R117,$N117&lt;&gt;""),AND($G117&gt;H117,$D117&lt;&gt;"")),"Warning:  CumSum statistic exceeds the Action Limit.",""))</f>
        <v/>
      </c>
      <c r="BB117" s="244"/>
      <c r="BC117" s="244"/>
      <c r="BD117" s="244"/>
      <c r="BE117" s="245"/>
      <c r="BF117" s="141"/>
      <c r="BG117" s="5"/>
      <c r="BH117" s="5"/>
      <c r="BI117" s="167" t="str">
        <f t="shared" si="61"/>
        <v/>
      </c>
      <c r="BJ117" s="211" t="str">
        <f t="shared" si="62"/>
        <v/>
      </c>
      <c r="BK117" s="167" t="str">
        <f t="shared" si="63"/>
        <v/>
      </c>
      <c r="BL117" s="211" t="str">
        <f t="shared" si="64"/>
        <v/>
      </c>
      <c r="BM117" s="168" t="str">
        <f t="shared" si="65"/>
        <v/>
      </c>
      <c r="BN117" s="20"/>
      <c r="BO117" s="307">
        <f>IF(AND('Submission Template'!BW111&lt;&gt;"",'Submission Template'!BX111&lt;&gt;"",'Submission Template'!V$26&lt;&gt;"",'Submission Template'!Y111&lt;&gt;"",'Submission Template'!AD111&lt;&gt;"",$BK$31="yes"),1,0)</f>
        <v>0</v>
      </c>
      <c r="BP117" s="193">
        <f>IF(AND('Submission Template'!BU111&lt;&gt;"",'Submission Template'!K$26&lt;&gt;"",'Submission Template'!O111&lt;&gt;""),1,0)</f>
        <v>0</v>
      </c>
      <c r="BQ117" s="193">
        <f>IF(AND('Submission Template'!BV111&lt;&gt;"",'Submission Template'!P$26&lt;&gt;"",'Submission Template'!T111&lt;&gt;""),1,0)</f>
        <v>0</v>
      </c>
      <c r="BR117" s="193">
        <f>IF(AND('Submission Template'!BW111&lt;&gt;"",'Submission Template'!U$26&lt;&gt;"",'Submission Template'!Y111&lt;&gt;""),1,0)</f>
        <v>0</v>
      </c>
      <c r="BS117" s="194">
        <f>IF(AND('Submission Template'!BX111&lt;&gt;"",'Submission Template'!Z$26&lt;&gt;"",'Submission Template'!AD111&lt;&gt;""),1,0)</f>
        <v>0</v>
      </c>
      <c r="BT117" s="22"/>
      <c r="BU117" s="199" t="str">
        <f t="shared" si="55"/>
        <v/>
      </c>
      <c r="BV117" s="192" t="str">
        <f t="shared" si="56"/>
        <v/>
      </c>
      <c r="BW117" s="192" t="str">
        <f t="shared" si="57"/>
        <v/>
      </c>
      <c r="BX117" s="193" t="str">
        <f t="shared" si="58"/>
        <v/>
      </c>
      <c r="BY117" s="194" t="str">
        <f t="shared" si="59"/>
        <v/>
      </c>
      <c r="BZ117" s="22"/>
      <c r="CA117" s="192" t="str">
        <f>IF(AND($BK$31="Yes",'Submission Template'!$C111&lt;&gt;""),IF(AND('Submission Template'!BW111&lt;&gt;"",'Submission Template'!BX111&lt;&gt;""),IF(AND('Submission Template'!Y111="yes",'Submission Template'!AD111="yes"),CA116+1,CA116),CA116),"")</f>
        <v/>
      </c>
      <c r="CB117" s="193" t="str">
        <f>IF('Submission Template'!$C111&lt;&gt;"",IF('Submission Template'!BU111&lt;&gt;"",IF('Submission Template'!O111="yes",CB116+1,CB116),CB116),"")</f>
        <v/>
      </c>
      <c r="CC117" s="193" t="str">
        <f>IF('Submission Template'!$C111&lt;&gt;"",IF('Submission Template'!BV111&lt;&gt;"",IF('Submission Template'!T111="yes",CC116+1,CC116),CC116),"")</f>
        <v/>
      </c>
      <c r="CD117" s="193" t="str">
        <f>IF('Submission Template'!$C111&lt;&gt;"",IF('Submission Template'!BW111&lt;&gt;"",IF('Submission Template'!Y111="yes",CD116+1,CD116),CD116),"")</f>
        <v/>
      </c>
      <c r="CE117" s="194" t="str">
        <f>IF('Submission Template'!$C111&lt;&gt;"",IF('Submission Template'!BX111&lt;&gt;"",IF('Submission Template'!AD111="yes",CE116+1,CE116),CE116),"")</f>
        <v/>
      </c>
      <c r="CF117" s="22"/>
      <c r="CG117" s="192" t="str">
        <f>IF(AND($BK$31="Yes",'Submission Template'!BW111&lt;&gt;"",'Submission Template'!BX111&lt;&gt;""),IF(AND('Submission Template'!Y111="yes",'Submission Template'!AD111="yes"),1,0),"")</f>
        <v/>
      </c>
      <c r="CH117" s="193" t="str">
        <f>IF('Submission Template'!BU111&lt;&gt;"",IF('Submission Template'!O111="yes",1,0),"")</f>
        <v/>
      </c>
      <c r="CI117" s="193" t="str">
        <f>IF('Submission Template'!BV111&lt;&gt;"",IF('Submission Template'!T111="yes",1,0),"")</f>
        <v/>
      </c>
      <c r="CJ117" s="193" t="str">
        <f>IF('Submission Template'!BW111&lt;&gt;"",IF('Submission Template'!Y111="yes",1,0),"")</f>
        <v/>
      </c>
      <c r="CK117" s="194" t="str">
        <f>IF('Submission Template'!BX111&lt;&gt;"",IF('Submission Template'!AD111="yes",1,0),"")</f>
        <v/>
      </c>
      <c r="CL117" s="22"/>
      <c r="CM117" s="192" t="str">
        <f>IF(AND($BK$31="Yes",'Submission Template'!Y111="yes",'Submission Template'!AD111="yes",'Submission Template'!BW111&lt;&gt;"",'Submission Template'!BX111&lt;&gt;""),'Submission Template'!BW111+'Submission Template'!BX111,"")</f>
        <v/>
      </c>
      <c r="CN117" s="193" t="str">
        <f>IF(AND('Submission Template'!O111="yes",'Submission Template'!BU111&lt;&gt;""),'Submission Template'!BU111,"")</f>
        <v/>
      </c>
      <c r="CO117" s="193" t="str">
        <f>IF(AND('Submission Template'!T111="yes",'Submission Template'!BV111&lt;&gt;""),'Submission Template'!BV111,"")</f>
        <v/>
      </c>
      <c r="CP117" s="193" t="str">
        <f>IF(AND('Submission Template'!Y111="yes",'Submission Template'!BW111&lt;&gt;""),'Submission Template'!BW111,"")</f>
        <v/>
      </c>
      <c r="CQ117" s="194" t="str">
        <f>IF(AND('Submission Template'!AD111="yes",'Submission Template'!BX111&lt;&gt;""),'Submission Template'!BX111,"")</f>
        <v/>
      </c>
      <c r="CR117" s="22"/>
      <c r="CS117" s="22"/>
      <c r="CT117" s="22"/>
      <c r="CU117" s="24"/>
      <c r="CV117" s="22"/>
      <c r="CW117" s="35" t="str">
        <f>IF('Submission Template'!$BA$36=1,IF(AND('Submission Template'!Y111="yes",'Submission Template'!AD111="yes",$BI117&gt;1,'Submission Template'!BW111&lt;&gt;"",'Submission Template'!BX111&lt;&gt;""),IF($D117&lt;&gt;'Submission Template'!V$29,ROUND((($BU117*$E117)/($D117-'Submission Template'!V$29))^2+1,1),31),""),"")</f>
        <v/>
      </c>
      <c r="CX117" s="35" t="str">
        <f>IF('Submission Template'!$BB$36=1,IF(AND('Submission Template'!O111="yes",$BJ117&gt;1,'Submission Template'!BU111&lt;&gt;""),IF($N117&lt;&gt;'Submission Template'!K$26,ROUND((($BV117*$O117)/($N117-'Submission Template'!K$26))^2+1,1),31),""),"")</f>
        <v/>
      </c>
      <c r="CY117" s="35" t="str">
        <f>IF('Submission Template'!$BC$34=1,IF(AND('Submission Template'!T111="yes",$BK117&gt;1,'Submission Template'!BV111&lt;&gt;""),IF($X117&lt;&gt;'Submission Template'!P$26,ROUND((($BW117*$Y117)/($X117-'Submission Template'!P$26))^2+1,1),31),""),"")</f>
        <v/>
      </c>
      <c r="CZ117" s="35" t="str">
        <f>IF('Submission Template'!$BA$34=1,IF(AND('Submission Template'!Y111="yes",$BL117&gt;1,'Submission Template'!BW111&lt;&gt;""),IF($AH117&lt;&gt;'Submission Template'!U$26,ROUND((($BX117*$AI117)/($AH117-'Submission Template'!U$26))^2+1,1),31),""),"")</f>
        <v/>
      </c>
      <c r="DA117" s="35" t="str">
        <f>IF('Submission Template'!$BB$34=1,IF(AND('Submission Template'!AD111="yes",$BM117&gt;1,'Submission Template'!BX111&lt;&gt;""),IF($AR117&lt;&gt;'Submission Template'!Z$26,ROUND((($BY117*$AS117)/($AR117-'Submission Template'!Z$26))^2+1,1),31),""),"")</f>
        <v/>
      </c>
      <c r="DB117" s="48">
        <f t="shared" si="60"/>
        <v>5</v>
      </c>
      <c r="DC117" s="5"/>
      <c r="DD117" s="5"/>
      <c r="DE117" s="5"/>
      <c r="DF117" s="175">
        <f>IF(AND('Submission Template'!C111="final",'Submission Template'!AG111="yes"),1,0)</f>
        <v>0</v>
      </c>
      <c r="DG117" s="175" t="str">
        <f>IF(AND('Submission Template'!$C111="final",'Submission Template'!$Y111="yes",'Submission Template'!$AD111="yes",'Submission Template'!$AG111&lt;&gt;"yes"),$D117,$DG116)</f>
        <v/>
      </c>
      <c r="DH117" s="175" t="str">
        <f>IF(AND('Submission Template'!$C111="final",'Submission Template'!$Y111="yes",'Submission Template'!$AD111="yes",'Submission Template'!$AG111&lt;&gt;"yes"),$C117,$DH116)</f>
        <v/>
      </c>
      <c r="DI117" s="175" t="str">
        <f>IF(AND('Submission Template'!$C111="final",'Submission Template'!$O111="yes",'Submission Template'!$AG111&lt;&gt;"yes"),$N117,$DI116)</f>
        <v/>
      </c>
      <c r="DJ117" s="175" t="str">
        <f>IF(AND('Submission Template'!$C111="final",'Submission Template'!$O111="yes",'Submission Template'!$AG111&lt;&gt;"yes"),$M117,$DJ116)</f>
        <v/>
      </c>
      <c r="DK117" s="167" t="str">
        <f>IF(AND('Submission Template'!$C111="final",'Submission Template'!$T111="yes",'Submission Template'!$AG111&lt;&gt;"yes"),$X117,$DK116)</f>
        <v/>
      </c>
      <c r="DL117" s="168" t="str">
        <f>IF(AND('Submission Template'!$C111="final",'Submission Template'!$T111="yes",'Submission Template'!$AG111&lt;&gt;"yes"),$W117,$DL116)</f>
        <v/>
      </c>
      <c r="DM117" s="167" t="str">
        <f>IF(AND('Submission Template'!$C111="final",'Submission Template'!$Y111="yes",'Submission Template'!$AG111&lt;&gt;"yes"),$AH117,$DM116)</f>
        <v/>
      </c>
      <c r="DN117" s="211" t="str">
        <f>IF(AND('Submission Template'!$C111="final",'Submission Template'!$Y111="yes",'Submission Template'!$AG111&lt;&gt;"yes"),$AG117,$DN116)</f>
        <v/>
      </c>
      <c r="DO117" s="220" t="str">
        <f>IF(AND('Submission Template'!$C111="final",'Submission Template'!$AD111="yes",'Submission Template'!$AG111&lt;&gt;"yes"),$AR117,$DO116)</f>
        <v/>
      </c>
      <c r="DP117" s="221" t="str">
        <f>IF(AND('Submission Template'!$C111="final",'Submission Template'!$AD111="yes",'Submission Template'!$AG111&lt;&gt;"yes"),$AQ117,$DP116)</f>
        <v/>
      </c>
      <c r="DQ117" s="5"/>
      <c r="DR117" s="5"/>
      <c r="DT117" s="5"/>
      <c r="DU117" s="5"/>
      <c r="DV117" s="5"/>
      <c r="DW117" s="5"/>
      <c r="DX117" s="5"/>
      <c r="DY117" s="5"/>
      <c r="DZ117" s="5"/>
      <c r="EA117" s="5"/>
    </row>
    <row r="118" spans="1:131" ht="15" x14ac:dyDescent="0.25">
      <c r="A118" s="9"/>
      <c r="B118" s="251" t="str">
        <f>IF('Submission Template'!$BA$36=1,$CA118,"")</f>
        <v/>
      </c>
      <c r="C118" s="252" t="str">
        <f t="shared" si="41"/>
        <v/>
      </c>
      <c r="D118" s="253" t="str">
        <f>IF('Submission Template'!$BA$36=1,IF(AND('Submission Template'!Y112="yes",'Submission Template'!AD112="yes",'Submission Template'!BW112&lt;&gt;"",'Submission Template'!BX112&lt;&gt;""),IF(AND('Submission Template'!$P$15="yes",$B118&gt;1),ROUND(AVERAGE(CM$41:CM118),2),ROUND(AVERAGE(CM$40:CM118),2)),""),"")</f>
        <v/>
      </c>
      <c r="E118" s="264" t="str">
        <f>IF('Submission Template'!$BA$36=1,IF($BI118&gt;1,IF(AND('Submission Template'!Y112&lt;&gt;"no",'Submission Template'!AD112&lt;&gt;"no",'Submission Template'!BW112&lt;&gt;"",'Submission Template'!BX112&lt;&gt;""), IF(AND('Submission Template'!$P$15="yes",$B118&gt;1), STDEV(CM$41:CM118),STDEV(CM$40:CM118)),""),""),"")</f>
        <v/>
      </c>
      <c r="F118" s="253" t="str">
        <f>IF('Submission Template'!$BA$36=1,IF(AND('Submission Template'!BW112&lt;&gt;"",'Submission Template'!BX112&lt;&gt;""),G117,""),"")</f>
        <v/>
      </c>
      <c r="G118" s="253" t="str">
        <f>IF(AND('Submission Template'!$BA$36=1,'Submission Template'!$C112&lt;&gt;""),IF(OR($BI118=1,$BI118=0),0,IF('Submission Template'!$C112="initial",$G117,IF(AND('Submission Template'!Y112="yes",'Submission Template'!AD112="yes"),MAX(($F118+CM118-('Submission Template'!$V$26+0.25*$E118)),0),$G117))),"")</f>
        <v/>
      </c>
      <c r="H118" s="253" t="str">
        <f t="shared" si="66"/>
        <v/>
      </c>
      <c r="I118" s="255" t="str">
        <f t="shared" si="67"/>
        <v/>
      </c>
      <c r="J118" s="255" t="str">
        <f t="shared" si="68"/>
        <v/>
      </c>
      <c r="K118" s="256" t="str">
        <f>IF(G118&lt;&gt;"",IF($CG118=1,IF(AND(J118&lt;&gt;1,I118=1,D118&lt;='Submission Template'!$V$26),1,0),K117),"")</f>
        <v/>
      </c>
      <c r="L118" s="251" t="str">
        <f>IF('Submission Template'!$BB$36=1,$CB118,"")</f>
        <v/>
      </c>
      <c r="M118" s="252" t="str">
        <f t="shared" si="42"/>
        <v/>
      </c>
      <c r="N118" s="253" t="str">
        <f>IF('Submission Template'!$BB$36=1,IF(AND('Submission Template'!O112="yes",'Submission Template'!BU112&lt;&gt;""),IF(AND('Submission Template'!$P$15="yes",$L118&gt;1),ROUND(AVERAGE(CN$41:CN118),2),ROUND(AVERAGE(CN$40:CN118),2)),""),"")</f>
        <v/>
      </c>
      <c r="O118" s="253" t="str">
        <f>IF('Submission Template'!$BB$36=1,IF($BJ118&gt;1,IF(AND('Submission Template'!O112&lt;&gt;"no",'Submission Template'!BU112&lt;&gt;""),IF(AND('Submission Template'!$P$15="yes",$L118&gt;1),STDEV(CN$41:CN118),STDEV(CN$40:CN118)),""),""),"")</f>
        <v/>
      </c>
      <c r="P118" s="253" t="str">
        <f>IF('Submission Template'!$BB$36=1,IF('Submission Template'!BU112&lt;&gt;"",Q117,""),"")</f>
        <v/>
      </c>
      <c r="Q118" s="253" t="str">
        <f>IF(AND('Submission Template'!$BB$36=1,'Submission Template'!$C112&lt;&gt;""),IF(OR($BJ118=1,$BJ118=0),0,IF('Submission Template'!$C112="initial",$Q117,IF('Submission Template'!O112="yes",MAX(($P118+'Submission Template'!BU112-('Submission Template'!K$26+0.25*$O118)),0),$Q117))),"")</f>
        <v/>
      </c>
      <c r="R118" s="253" t="str">
        <f t="shared" si="69"/>
        <v/>
      </c>
      <c r="S118" s="255" t="str">
        <f t="shared" si="70"/>
        <v/>
      </c>
      <c r="T118" s="255" t="str">
        <f t="shared" si="71"/>
        <v/>
      </c>
      <c r="U118" s="256" t="str">
        <f>IF(Q118&lt;&gt;"",IF($CH118=1,IF(AND(T118&lt;&gt;1,S118=1,N118&lt;='Submission Template'!K$26),1,0),U117),"")</f>
        <v/>
      </c>
      <c r="V118" s="257" t="str">
        <f>IF('Submission Template'!$BC$34=1,$CC118,"")</f>
        <v/>
      </c>
      <c r="W118" s="258" t="str">
        <f t="shared" si="43"/>
        <v/>
      </c>
      <c r="X118" s="259" t="str">
        <f>IF('Submission Template'!$BC$34=1,IF(AND('Submission Template'!T112="yes",'Submission Template'!BV112&lt;&gt;""),IF(AND('Submission Template'!$P$15="yes",$V118&gt;1),ROUND(AVERAGE(CO$41:CO118),2),ROUND(AVERAGE(CO$40:CO118),2)),""),"")</f>
        <v/>
      </c>
      <c r="Y118" s="259" t="str">
        <f>IF('Submission Template'!$BC$34=1,IF($BK118&gt;1,IF(AND('Submission Template'!T112&lt;&gt;"no",'Submission Template'!BV112&lt;&gt;""), IF(AND('Submission Template'!$P$15="yes",$V118&gt;1), STDEV(CO$41:CO118),STDEV(CO$40:CO118)),""),""),"")</f>
        <v/>
      </c>
      <c r="Z118" s="259" t="str">
        <f>IF('Submission Template'!$BC$34=1,IF('Submission Template'!BV112&lt;&gt;"",AA117,""),"")</f>
        <v/>
      </c>
      <c r="AA118" s="259" t="str">
        <f>IF(AND('Submission Template'!$BC$34=1,'Submission Template'!$C112&lt;&gt;""),IF(OR($BK118=1,$BK118=0),0,IF('Submission Template'!$C112="initial",$AA117,IF('Submission Template'!T112="yes",MAX(($Z118+'Submission Template'!BV112-('Submission Template'!P$26+0.25*$Y118)),0),$AA117))),"")</f>
        <v/>
      </c>
      <c r="AB118" s="259" t="str">
        <f t="shared" si="46"/>
        <v/>
      </c>
      <c r="AC118" s="255" t="str">
        <f t="shared" si="47"/>
        <v/>
      </c>
      <c r="AD118" s="255" t="str">
        <f t="shared" si="48"/>
        <v/>
      </c>
      <c r="AE118" s="256" t="str">
        <f>IF(AA118&lt;&gt;"",IF($CI118=1,IF(AND(AD118&lt;&gt;1,AC118=1,X118&lt;='Submission Template'!P$26),1,0),AE117),"")</f>
        <v/>
      </c>
      <c r="AF118" s="257" t="str">
        <f>IF('Submission Template'!$BA$34=1,$CD118,"")</f>
        <v/>
      </c>
      <c r="AG118" s="258" t="str">
        <f t="shared" si="44"/>
        <v/>
      </c>
      <c r="AH118" s="260" t="str">
        <f>IF('Submission Template'!$BA$34=1,IF(AND('Submission Template'!Y112="yes",'Submission Template'!BW112&lt;&gt;""),IF(AND('Submission Template'!$P$15="yes",AF118&gt;1),ROUND(AVERAGE(CP$41:CP118),2),ROUND(AVERAGE(CP$40:CP118),2)),""),"")</f>
        <v/>
      </c>
      <c r="AI118" s="260" t="str">
        <f>IF('Submission Template'!$BA$34=1,IF($BL118&gt;1,IF(AND('Submission Template'!Y112&lt;&gt;"no",'Submission Template'!BW112&lt;&gt;""), IF(AND('Submission Template'!$P$15="yes",$AF118&gt;1), STDEV(CP$41:CP118),STDEV(CP$40:CP118)),""),""),"")</f>
        <v/>
      </c>
      <c r="AJ118" s="260" t="str">
        <f>IF('Submission Template'!$BA$34=1,IF('Submission Template'!BW112&lt;&gt;"",AK117,""),"")</f>
        <v/>
      </c>
      <c r="AK118" s="260" t="str">
        <f>IF(AND('Submission Template'!$BA$34=1,'Submission Template'!$C112&lt;&gt;""),IF(OR($BL118=1,$BL118=0),0,IF('Submission Template'!$C112="initial",$AK117,IF('Submission Template'!Y112="yes",MAX(($AJ118+'Submission Template'!BW112-('Submission Template'!U$26+0.25*$AI118)),0),$AK117))),"")</f>
        <v/>
      </c>
      <c r="AL118" s="260" t="str">
        <f t="shared" si="49"/>
        <v/>
      </c>
      <c r="AM118" s="255" t="str">
        <f t="shared" si="50"/>
        <v/>
      </c>
      <c r="AN118" s="255" t="str">
        <f t="shared" si="51"/>
        <v/>
      </c>
      <c r="AO118" s="256" t="str">
        <f>IF(AK118&lt;&gt;"",IF($CJ118=1,IF(AND(AN118&lt;&gt;1,AM118=1,AH118&lt;='Submission Template'!U$26),1,0),AO117),"")</f>
        <v/>
      </c>
      <c r="AP118" s="257" t="str">
        <f>IF('Submission Template'!$BB$34=1,$CE118,"")</f>
        <v/>
      </c>
      <c r="AQ118" s="258" t="str">
        <f t="shared" si="45"/>
        <v/>
      </c>
      <c r="AR118" s="261" t="str">
        <f>IF('Submission Template'!$BB$34=1,IF(AND('Submission Template'!AD112="yes",'Submission Template'!BX112&lt;&gt;""),ROUND(AVERAGE(CQ$40:CQ118),2),""),"")</f>
        <v/>
      </c>
      <c r="AS118" s="261" t="str">
        <f>IF('Submission Template'!$BB$34=1,IF($BM118&gt;1,IF(AND('Submission Template'!AD112&lt;&gt;"no",'Submission Template'!BX112&lt;&gt;""), IF(AND('Submission Template'!$P$15="yes",$AP118&gt;1), STDEV(CQ$41:CQ118),STDEV(CQ$40:CQ118)),""),""),"")</f>
        <v/>
      </c>
      <c r="AT118" s="261" t="str">
        <f>IF('Submission Template'!$BB$34=1,IF('Submission Template'!BX112&lt;&gt;"",AU117,""),"")</f>
        <v/>
      </c>
      <c r="AU118" s="261" t="str">
        <f>IF(AND('Submission Template'!$BB$34=1,'Submission Template'!$C112&lt;&gt;""),IF(OR($BM118=1,$BM118=0),0,IF('Submission Template'!$C112="initial",$AU117,IF('Submission Template'!AD112="yes",MAX(($AT118+'Submission Template'!BX112-('Submission Template'!Z$26+0.25*$AS118)),0),$AU117))),"")</f>
        <v/>
      </c>
      <c r="AV118" s="261" t="str">
        <f t="shared" si="52"/>
        <v/>
      </c>
      <c r="AW118" s="255" t="str">
        <f t="shared" si="53"/>
        <v/>
      </c>
      <c r="AX118" s="255" t="str">
        <f t="shared" si="54"/>
        <v/>
      </c>
      <c r="AY118" s="256" t="str">
        <f>IF(AU118&lt;&gt;"",IF($CK118=1,IF(AND(AX118&lt;&gt;1,AW118=1,AR118&lt;='Submission Template'!Z$26),1,0),AY117),"")</f>
        <v/>
      </c>
      <c r="AZ118" s="246"/>
      <c r="BA118" s="262" t="str">
        <f>IF(AND(OR('Submission Template'!BK112="yes",'Submission Template'!O112="yes"),'Submission Template'!AG112="yes"),"Test cannot be invalid AND included in CumSum",IF(OR(AND($Q118&gt;$R118,$N118&lt;&gt;""),AND($G118&gt;H118,$D118&lt;&gt;"")),"Warning:  CumSum statistic exceeds the Action Limit.",""))</f>
        <v/>
      </c>
      <c r="BB118" s="244"/>
      <c r="BC118" s="244"/>
      <c r="BD118" s="244"/>
      <c r="BE118" s="245"/>
      <c r="BF118" s="141"/>
      <c r="BG118" s="5"/>
      <c r="BH118" s="5"/>
      <c r="BI118" s="167" t="str">
        <f t="shared" si="61"/>
        <v/>
      </c>
      <c r="BJ118" s="211" t="str">
        <f t="shared" si="62"/>
        <v/>
      </c>
      <c r="BK118" s="167" t="str">
        <f t="shared" si="63"/>
        <v/>
      </c>
      <c r="BL118" s="211" t="str">
        <f t="shared" si="64"/>
        <v/>
      </c>
      <c r="BM118" s="168" t="str">
        <f t="shared" si="65"/>
        <v/>
      </c>
      <c r="BN118" s="20"/>
      <c r="BO118" s="307">
        <f>IF(AND('Submission Template'!BW112&lt;&gt;"",'Submission Template'!BX112&lt;&gt;"",'Submission Template'!V$26&lt;&gt;"",'Submission Template'!Y112&lt;&gt;"",'Submission Template'!AD112&lt;&gt;"",$BK$31="yes"),1,0)</f>
        <v>0</v>
      </c>
      <c r="BP118" s="193">
        <f>IF(AND('Submission Template'!BU112&lt;&gt;"",'Submission Template'!K$26&lt;&gt;"",'Submission Template'!O112&lt;&gt;""),1,0)</f>
        <v>0</v>
      </c>
      <c r="BQ118" s="193">
        <f>IF(AND('Submission Template'!BV112&lt;&gt;"",'Submission Template'!P$26&lt;&gt;"",'Submission Template'!T112&lt;&gt;""),1,0)</f>
        <v>0</v>
      </c>
      <c r="BR118" s="193">
        <f>IF(AND('Submission Template'!BW112&lt;&gt;"",'Submission Template'!U$26&lt;&gt;"",'Submission Template'!Y112&lt;&gt;""),1,0)</f>
        <v>0</v>
      </c>
      <c r="BS118" s="194">
        <f>IF(AND('Submission Template'!BX112&lt;&gt;"",'Submission Template'!Z$26&lt;&gt;"",'Submission Template'!AD112&lt;&gt;""),1,0)</f>
        <v>0</v>
      </c>
      <c r="BT118" s="22"/>
      <c r="BU118" s="199" t="str">
        <f t="shared" si="55"/>
        <v/>
      </c>
      <c r="BV118" s="192" t="str">
        <f t="shared" si="56"/>
        <v/>
      </c>
      <c r="BW118" s="192" t="str">
        <f t="shared" si="57"/>
        <v/>
      </c>
      <c r="BX118" s="193" t="str">
        <f t="shared" si="58"/>
        <v/>
      </c>
      <c r="BY118" s="194" t="str">
        <f t="shared" si="59"/>
        <v/>
      </c>
      <c r="BZ118" s="22"/>
      <c r="CA118" s="192" t="str">
        <f>IF(AND($BK$31="Yes",'Submission Template'!$C112&lt;&gt;""),IF(AND('Submission Template'!BW112&lt;&gt;"",'Submission Template'!BX112&lt;&gt;""),IF(AND('Submission Template'!Y112="yes",'Submission Template'!AD112="yes"),CA117+1,CA117),CA117),"")</f>
        <v/>
      </c>
      <c r="CB118" s="193" t="str">
        <f>IF('Submission Template'!$C112&lt;&gt;"",IF('Submission Template'!BU112&lt;&gt;"",IF('Submission Template'!O112="yes",CB117+1,CB117),CB117),"")</f>
        <v/>
      </c>
      <c r="CC118" s="193" t="str">
        <f>IF('Submission Template'!$C112&lt;&gt;"",IF('Submission Template'!BV112&lt;&gt;"",IF('Submission Template'!T112="yes",CC117+1,CC117),CC117),"")</f>
        <v/>
      </c>
      <c r="CD118" s="193" t="str">
        <f>IF('Submission Template'!$C112&lt;&gt;"",IF('Submission Template'!BW112&lt;&gt;"",IF('Submission Template'!Y112="yes",CD117+1,CD117),CD117),"")</f>
        <v/>
      </c>
      <c r="CE118" s="194" t="str">
        <f>IF('Submission Template'!$C112&lt;&gt;"",IF('Submission Template'!BX112&lt;&gt;"",IF('Submission Template'!AD112="yes",CE117+1,CE117),CE117),"")</f>
        <v/>
      </c>
      <c r="CF118" s="22"/>
      <c r="CG118" s="192" t="str">
        <f>IF(AND($BK$31="Yes",'Submission Template'!BW112&lt;&gt;"",'Submission Template'!BX112&lt;&gt;""),IF(AND('Submission Template'!Y112="yes",'Submission Template'!AD112="yes"),1,0),"")</f>
        <v/>
      </c>
      <c r="CH118" s="193" t="str">
        <f>IF('Submission Template'!BU112&lt;&gt;"",IF('Submission Template'!O112="yes",1,0),"")</f>
        <v/>
      </c>
      <c r="CI118" s="193" t="str">
        <f>IF('Submission Template'!BV112&lt;&gt;"",IF('Submission Template'!T112="yes",1,0),"")</f>
        <v/>
      </c>
      <c r="CJ118" s="193" t="str">
        <f>IF('Submission Template'!BW112&lt;&gt;"",IF('Submission Template'!Y112="yes",1,0),"")</f>
        <v/>
      </c>
      <c r="CK118" s="194" t="str">
        <f>IF('Submission Template'!BX112&lt;&gt;"",IF('Submission Template'!AD112="yes",1,0),"")</f>
        <v/>
      </c>
      <c r="CL118" s="22"/>
      <c r="CM118" s="192" t="str">
        <f>IF(AND($BK$31="Yes",'Submission Template'!Y112="yes",'Submission Template'!AD112="yes",'Submission Template'!BW112&lt;&gt;"",'Submission Template'!BX112&lt;&gt;""),'Submission Template'!BW112+'Submission Template'!BX112,"")</f>
        <v/>
      </c>
      <c r="CN118" s="193" t="str">
        <f>IF(AND('Submission Template'!O112="yes",'Submission Template'!BU112&lt;&gt;""),'Submission Template'!BU112,"")</f>
        <v/>
      </c>
      <c r="CO118" s="193" t="str">
        <f>IF(AND('Submission Template'!T112="yes",'Submission Template'!BV112&lt;&gt;""),'Submission Template'!BV112,"")</f>
        <v/>
      </c>
      <c r="CP118" s="193" t="str">
        <f>IF(AND('Submission Template'!Y112="yes",'Submission Template'!BW112&lt;&gt;""),'Submission Template'!BW112,"")</f>
        <v/>
      </c>
      <c r="CQ118" s="194" t="str">
        <f>IF(AND('Submission Template'!AD112="yes",'Submission Template'!BX112&lt;&gt;""),'Submission Template'!BX112,"")</f>
        <v/>
      </c>
      <c r="CR118" s="22"/>
      <c r="CS118" s="22"/>
      <c r="CT118" s="22"/>
      <c r="CU118" s="24"/>
      <c r="CV118" s="22"/>
      <c r="CW118" s="35" t="str">
        <f>IF('Submission Template'!$BA$36=1,IF(AND('Submission Template'!Y112="yes",'Submission Template'!AD112="yes",$BI118&gt;1,'Submission Template'!BW112&lt;&gt;"",'Submission Template'!BX112&lt;&gt;""),IF($D118&lt;&gt;'Submission Template'!V$29,ROUND((($BU118*$E118)/($D118-'Submission Template'!V$29))^2+1,1),31),""),"")</f>
        <v/>
      </c>
      <c r="CX118" s="35" t="str">
        <f>IF('Submission Template'!$BB$36=1,IF(AND('Submission Template'!O112="yes",$BJ118&gt;1,'Submission Template'!BU112&lt;&gt;""),IF($N118&lt;&gt;'Submission Template'!K$26,ROUND((($BV118*$O118)/($N118-'Submission Template'!K$26))^2+1,1),31),""),"")</f>
        <v/>
      </c>
      <c r="CY118" s="35" t="str">
        <f>IF('Submission Template'!$BC$34=1,IF(AND('Submission Template'!T112="yes",$BK118&gt;1,'Submission Template'!BV112&lt;&gt;""),IF($X118&lt;&gt;'Submission Template'!P$26,ROUND((($BW118*$Y118)/($X118-'Submission Template'!P$26))^2+1,1),31),""),"")</f>
        <v/>
      </c>
      <c r="CZ118" s="35" t="str">
        <f>IF('Submission Template'!$BA$34=1,IF(AND('Submission Template'!Y112="yes",$BL118&gt;1,'Submission Template'!BW112&lt;&gt;""),IF($AH118&lt;&gt;'Submission Template'!U$26,ROUND((($BX118*$AI118)/($AH118-'Submission Template'!U$26))^2+1,1),31),""),"")</f>
        <v/>
      </c>
      <c r="DA118" s="35" t="str">
        <f>IF('Submission Template'!$BB$34=1,IF(AND('Submission Template'!AD112="yes",$BM118&gt;1,'Submission Template'!BX112&lt;&gt;""),IF($AR118&lt;&gt;'Submission Template'!Z$26,ROUND((($BY118*$AS118)/($AR118-'Submission Template'!Z$26))^2+1,1),31),""),"")</f>
        <v/>
      </c>
      <c r="DB118" s="48">
        <f t="shared" si="60"/>
        <v>5</v>
      </c>
      <c r="DC118" s="5"/>
      <c r="DD118" s="5"/>
      <c r="DE118" s="5"/>
      <c r="DF118" s="175">
        <f>IF(AND('Submission Template'!C112="final",'Submission Template'!AG112="yes"),1,0)</f>
        <v>0</v>
      </c>
      <c r="DG118" s="175" t="str">
        <f>IF(AND('Submission Template'!$C112="final",'Submission Template'!$Y112="yes",'Submission Template'!$AD112="yes",'Submission Template'!$AG112&lt;&gt;"yes"),$D118,$DG117)</f>
        <v/>
      </c>
      <c r="DH118" s="175" t="str">
        <f>IF(AND('Submission Template'!$C112="final",'Submission Template'!$Y112="yes",'Submission Template'!$AD112="yes",'Submission Template'!$AG112&lt;&gt;"yes"),$C118,$DH117)</f>
        <v/>
      </c>
      <c r="DI118" s="175" t="str">
        <f>IF(AND('Submission Template'!$C112="final",'Submission Template'!$O112="yes",'Submission Template'!$AG112&lt;&gt;"yes"),$N118,$DI117)</f>
        <v/>
      </c>
      <c r="DJ118" s="175" t="str">
        <f>IF(AND('Submission Template'!$C112="final",'Submission Template'!$O112="yes",'Submission Template'!$AG112&lt;&gt;"yes"),$M118,$DJ117)</f>
        <v/>
      </c>
      <c r="DK118" s="167" t="str">
        <f>IF(AND('Submission Template'!$C112="final",'Submission Template'!$T112="yes",'Submission Template'!$AG112&lt;&gt;"yes"),$X118,$DK117)</f>
        <v/>
      </c>
      <c r="DL118" s="168" t="str">
        <f>IF(AND('Submission Template'!$C112="final",'Submission Template'!$T112="yes",'Submission Template'!$AG112&lt;&gt;"yes"),$W118,$DL117)</f>
        <v/>
      </c>
      <c r="DM118" s="167" t="str">
        <f>IF(AND('Submission Template'!$C112="final",'Submission Template'!$Y112="yes",'Submission Template'!$AG112&lt;&gt;"yes"),$AH118,$DM117)</f>
        <v/>
      </c>
      <c r="DN118" s="211" t="str">
        <f>IF(AND('Submission Template'!$C112="final",'Submission Template'!$Y112="yes",'Submission Template'!$AG112&lt;&gt;"yes"),$AG118,$DN117)</f>
        <v/>
      </c>
      <c r="DO118" s="220" t="str">
        <f>IF(AND('Submission Template'!$C112="final",'Submission Template'!$AD112="yes",'Submission Template'!$AG112&lt;&gt;"yes"),$AR118,$DO117)</f>
        <v/>
      </c>
      <c r="DP118" s="221" t="str">
        <f>IF(AND('Submission Template'!$C112="final",'Submission Template'!$AD112="yes",'Submission Template'!$AG112&lt;&gt;"yes"),$AQ118,$DP117)</f>
        <v/>
      </c>
      <c r="DQ118" s="5"/>
      <c r="DR118" s="5"/>
      <c r="DT118" s="5"/>
      <c r="DU118" s="5"/>
      <c r="DV118" s="5"/>
      <c r="DW118" s="5"/>
      <c r="DX118" s="5"/>
      <c r="DY118" s="5"/>
      <c r="DZ118" s="5"/>
      <c r="EA118" s="5"/>
    </row>
    <row r="119" spans="1:131" ht="15" x14ac:dyDescent="0.25">
      <c r="A119" s="9"/>
      <c r="B119" s="251" t="str">
        <f>IF('Submission Template'!$BA$36=1,$CA119,"")</f>
        <v/>
      </c>
      <c r="C119" s="252" t="str">
        <f t="shared" si="41"/>
        <v/>
      </c>
      <c r="D119" s="253" t="str">
        <f>IF('Submission Template'!$BA$36=1,IF(AND('Submission Template'!Y113="yes",'Submission Template'!AD113="yes",'Submission Template'!BW113&lt;&gt;"",'Submission Template'!BX113&lt;&gt;""),IF(AND('Submission Template'!$P$15="yes",$B119&gt;1),ROUND(AVERAGE(CM$41:CM119),2),ROUND(AVERAGE(CM$40:CM119),2)),""),"")</f>
        <v/>
      </c>
      <c r="E119" s="264" t="str">
        <f>IF('Submission Template'!$BA$36=1,IF($BI119&gt;1,IF(AND('Submission Template'!Y113&lt;&gt;"no",'Submission Template'!AD113&lt;&gt;"no",'Submission Template'!BW113&lt;&gt;"",'Submission Template'!BX113&lt;&gt;""), IF(AND('Submission Template'!$P$15="yes",$B119&gt;1), STDEV(CM$41:CM119),STDEV(CM$40:CM119)),""),""),"")</f>
        <v/>
      </c>
      <c r="F119" s="253" t="str">
        <f>IF('Submission Template'!$BA$36=1,IF(AND('Submission Template'!BW113&lt;&gt;"",'Submission Template'!BX113&lt;&gt;""),G118,""),"")</f>
        <v/>
      </c>
      <c r="G119" s="253" t="str">
        <f>IF(AND('Submission Template'!$BA$36=1,'Submission Template'!$C113&lt;&gt;""),IF(OR($BI119=1,$BI119=0),0,IF('Submission Template'!$C113="initial",$G118,IF(AND('Submission Template'!Y113="yes",'Submission Template'!AD113="yes"),MAX(($F119+CM119-('Submission Template'!$V$26+0.25*$E119)),0),$G118))),"")</f>
        <v/>
      </c>
      <c r="H119" s="253" t="str">
        <f t="shared" si="66"/>
        <v/>
      </c>
      <c r="I119" s="255" t="str">
        <f t="shared" si="67"/>
        <v/>
      </c>
      <c r="J119" s="255" t="str">
        <f t="shared" si="68"/>
        <v/>
      </c>
      <c r="K119" s="256" t="str">
        <f>IF(G119&lt;&gt;"",IF($CG119=1,IF(AND(J119&lt;&gt;1,I119=1,D119&lt;='Submission Template'!$V$26),1,0),K118),"")</f>
        <v/>
      </c>
      <c r="L119" s="251" t="str">
        <f>IF('Submission Template'!$BB$36=1,$CB119,"")</f>
        <v/>
      </c>
      <c r="M119" s="252" t="str">
        <f t="shared" si="42"/>
        <v/>
      </c>
      <c r="N119" s="253" t="str">
        <f>IF('Submission Template'!$BB$36=1,IF(AND('Submission Template'!O113="yes",'Submission Template'!BU113&lt;&gt;""),IF(AND('Submission Template'!$P$15="yes",$L119&gt;1),ROUND(AVERAGE(CN$41:CN119),2),ROUND(AVERAGE(CN$40:CN119),2)),""),"")</f>
        <v/>
      </c>
      <c r="O119" s="253" t="str">
        <f>IF('Submission Template'!$BB$36=1,IF($BJ119&gt;1,IF(AND('Submission Template'!O113&lt;&gt;"no",'Submission Template'!BU113&lt;&gt;""),IF(AND('Submission Template'!$P$15="yes",$L119&gt;1),STDEV(CN$41:CN119),STDEV(CN$40:CN119)),""),""),"")</f>
        <v/>
      </c>
      <c r="P119" s="253" t="str">
        <f>IF('Submission Template'!$BB$36=1,IF('Submission Template'!BU113&lt;&gt;"",Q118,""),"")</f>
        <v/>
      </c>
      <c r="Q119" s="253" t="str">
        <f>IF(AND('Submission Template'!$BB$36=1,'Submission Template'!$C113&lt;&gt;""),IF(OR($BJ119=1,$BJ119=0),0,IF('Submission Template'!$C113="initial",$Q118,IF('Submission Template'!O113="yes",MAX(($P119+'Submission Template'!BU113-('Submission Template'!K$26+0.25*$O119)),0),$Q118))),"")</f>
        <v/>
      </c>
      <c r="R119" s="253" t="str">
        <f t="shared" si="69"/>
        <v/>
      </c>
      <c r="S119" s="255" t="str">
        <f t="shared" si="70"/>
        <v/>
      </c>
      <c r="T119" s="255" t="str">
        <f t="shared" si="71"/>
        <v/>
      </c>
      <c r="U119" s="256" t="str">
        <f>IF(Q119&lt;&gt;"",IF($CH119=1,IF(AND(T119&lt;&gt;1,S119=1,N119&lt;='Submission Template'!K$26),1,0),U118),"")</f>
        <v/>
      </c>
      <c r="V119" s="257" t="str">
        <f>IF('Submission Template'!$BC$34=1,$CC119,"")</f>
        <v/>
      </c>
      <c r="W119" s="258" t="str">
        <f t="shared" si="43"/>
        <v/>
      </c>
      <c r="X119" s="259" t="str">
        <f>IF('Submission Template'!$BC$34=1,IF(AND('Submission Template'!T113="yes",'Submission Template'!BV113&lt;&gt;""),IF(AND('Submission Template'!$P$15="yes",$V119&gt;1),ROUND(AVERAGE(CO$41:CO119),2),ROUND(AVERAGE(CO$40:CO119),2)),""),"")</f>
        <v/>
      </c>
      <c r="Y119" s="259" t="str">
        <f>IF('Submission Template'!$BC$34=1,IF($BK119&gt;1,IF(AND('Submission Template'!T113&lt;&gt;"no",'Submission Template'!BV113&lt;&gt;""), IF(AND('Submission Template'!$P$15="yes",$V119&gt;1), STDEV(CO$41:CO119),STDEV(CO$40:CO119)),""),""),"")</f>
        <v/>
      </c>
      <c r="Z119" s="259" t="str">
        <f>IF('Submission Template'!$BC$34=1,IF('Submission Template'!BV113&lt;&gt;"",AA118,""),"")</f>
        <v/>
      </c>
      <c r="AA119" s="259" t="str">
        <f>IF(AND('Submission Template'!$BC$34=1,'Submission Template'!$C113&lt;&gt;""),IF(OR($BK119=1,$BK119=0),0,IF('Submission Template'!$C113="initial",$AA118,IF('Submission Template'!T113="yes",MAX(($Z119+'Submission Template'!BV113-('Submission Template'!P$26+0.25*$Y119)),0),$AA118))),"")</f>
        <v/>
      </c>
      <c r="AB119" s="259" t="str">
        <f t="shared" si="46"/>
        <v/>
      </c>
      <c r="AC119" s="255" t="str">
        <f t="shared" si="47"/>
        <v/>
      </c>
      <c r="AD119" s="255" t="str">
        <f t="shared" si="48"/>
        <v/>
      </c>
      <c r="AE119" s="256" t="str">
        <f>IF(AA119&lt;&gt;"",IF($CI119=1,IF(AND(AD119&lt;&gt;1,AC119=1,X119&lt;='Submission Template'!P$26),1,0),AE118),"")</f>
        <v/>
      </c>
      <c r="AF119" s="257" t="str">
        <f>IF('Submission Template'!$BA$34=1,$CD119,"")</f>
        <v/>
      </c>
      <c r="AG119" s="258" t="str">
        <f t="shared" si="44"/>
        <v/>
      </c>
      <c r="AH119" s="260" t="str">
        <f>IF('Submission Template'!$BA$34=1,IF(AND('Submission Template'!Y113="yes",'Submission Template'!BW113&lt;&gt;""),IF(AND('Submission Template'!$P$15="yes",AF119&gt;1),ROUND(AVERAGE(CP$41:CP119),2),ROUND(AVERAGE(CP$40:CP119),2)),""),"")</f>
        <v/>
      </c>
      <c r="AI119" s="260" t="str">
        <f>IF('Submission Template'!$BA$34=1,IF($BL119&gt;1,IF(AND('Submission Template'!Y113&lt;&gt;"no",'Submission Template'!BW113&lt;&gt;""), IF(AND('Submission Template'!$P$15="yes",$AF119&gt;1), STDEV(CP$41:CP119),STDEV(CP$40:CP119)),""),""),"")</f>
        <v/>
      </c>
      <c r="AJ119" s="260" t="str">
        <f>IF('Submission Template'!$BA$34=1,IF('Submission Template'!BW113&lt;&gt;"",AK118,""),"")</f>
        <v/>
      </c>
      <c r="AK119" s="260" t="str">
        <f>IF(AND('Submission Template'!$BA$34=1,'Submission Template'!$C113&lt;&gt;""),IF(OR($BL119=1,$BL119=0),0,IF('Submission Template'!$C113="initial",$AK118,IF('Submission Template'!Y113="yes",MAX(($AJ119+'Submission Template'!BW113-('Submission Template'!U$26+0.25*$AI119)),0),$AK118))),"")</f>
        <v/>
      </c>
      <c r="AL119" s="260" t="str">
        <f t="shared" si="49"/>
        <v/>
      </c>
      <c r="AM119" s="255" t="str">
        <f t="shared" si="50"/>
        <v/>
      </c>
      <c r="AN119" s="255" t="str">
        <f t="shared" si="51"/>
        <v/>
      </c>
      <c r="AO119" s="256" t="str">
        <f>IF(AK119&lt;&gt;"",IF($CJ119=1,IF(AND(AN119&lt;&gt;1,AM119=1,AH119&lt;='Submission Template'!U$26),1,0),AO118),"")</f>
        <v/>
      </c>
      <c r="AP119" s="257" t="str">
        <f>IF('Submission Template'!$BB$34=1,$CE119,"")</f>
        <v/>
      </c>
      <c r="AQ119" s="258" t="str">
        <f t="shared" si="45"/>
        <v/>
      </c>
      <c r="AR119" s="261" t="str">
        <f>IF('Submission Template'!$BB$34=1,IF(AND('Submission Template'!AD113="yes",'Submission Template'!BX113&lt;&gt;""),ROUND(AVERAGE(CQ$40:CQ119),2),""),"")</f>
        <v/>
      </c>
      <c r="AS119" s="261" t="str">
        <f>IF('Submission Template'!$BB$34=1,IF($BM119&gt;1,IF(AND('Submission Template'!AD113&lt;&gt;"no",'Submission Template'!BX113&lt;&gt;""), IF(AND('Submission Template'!$P$15="yes",$AP119&gt;1), STDEV(CQ$41:CQ119),STDEV(CQ$40:CQ119)),""),""),"")</f>
        <v/>
      </c>
      <c r="AT119" s="261" t="str">
        <f>IF('Submission Template'!$BB$34=1,IF('Submission Template'!BX113&lt;&gt;"",AU118,""),"")</f>
        <v/>
      </c>
      <c r="AU119" s="261" t="str">
        <f>IF(AND('Submission Template'!$BB$34=1,'Submission Template'!$C113&lt;&gt;""),IF(OR($BM119=1,$BM119=0),0,IF('Submission Template'!$C113="initial",$AU118,IF('Submission Template'!AD113="yes",MAX(($AT119+'Submission Template'!BX113-('Submission Template'!Z$26+0.25*$AS119)),0),$AU118))),"")</f>
        <v/>
      </c>
      <c r="AV119" s="261" t="str">
        <f t="shared" si="52"/>
        <v/>
      </c>
      <c r="AW119" s="255" t="str">
        <f t="shared" si="53"/>
        <v/>
      </c>
      <c r="AX119" s="255" t="str">
        <f t="shared" si="54"/>
        <v/>
      </c>
      <c r="AY119" s="256" t="str">
        <f>IF(AU119&lt;&gt;"",IF($CK119=1,IF(AND(AX119&lt;&gt;1,AW119=1,AR119&lt;='Submission Template'!Z$26),1,0),AY118),"")</f>
        <v/>
      </c>
      <c r="AZ119" s="246"/>
      <c r="BA119" s="262" t="str">
        <f>IF(AND(OR('Submission Template'!BK113="yes",'Submission Template'!O113="yes"),'Submission Template'!AG113="yes"),"Test cannot be invalid AND included in CumSum",IF(OR(AND($Q119&gt;$R119,$N119&lt;&gt;""),AND($G119&gt;H119,$D119&lt;&gt;"")),"Warning:  CumSum statistic exceeds the Action Limit.",""))</f>
        <v/>
      </c>
      <c r="BB119" s="244"/>
      <c r="BC119" s="244"/>
      <c r="BD119" s="244"/>
      <c r="BE119" s="245"/>
      <c r="BF119" s="141"/>
      <c r="BG119" s="5"/>
      <c r="BH119" s="5"/>
      <c r="BI119" s="167" t="str">
        <f t="shared" si="61"/>
        <v/>
      </c>
      <c r="BJ119" s="211" t="str">
        <f t="shared" si="62"/>
        <v/>
      </c>
      <c r="BK119" s="167" t="str">
        <f t="shared" si="63"/>
        <v/>
      </c>
      <c r="BL119" s="211" t="str">
        <f t="shared" si="64"/>
        <v/>
      </c>
      <c r="BM119" s="168" t="str">
        <f t="shared" si="65"/>
        <v/>
      </c>
      <c r="BN119" s="20"/>
      <c r="BO119" s="307">
        <f>IF(AND('Submission Template'!BW113&lt;&gt;"",'Submission Template'!BX113&lt;&gt;"",'Submission Template'!V$26&lt;&gt;"",'Submission Template'!Y113&lt;&gt;"",'Submission Template'!AD113&lt;&gt;"",$BK$31="yes"),1,0)</f>
        <v>0</v>
      </c>
      <c r="BP119" s="193">
        <f>IF(AND('Submission Template'!BU113&lt;&gt;"",'Submission Template'!K$26&lt;&gt;"",'Submission Template'!O113&lt;&gt;""),1,0)</f>
        <v>0</v>
      </c>
      <c r="BQ119" s="193">
        <f>IF(AND('Submission Template'!BV113&lt;&gt;"",'Submission Template'!P$26&lt;&gt;"",'Submission Template'!T113&lt;&gt;""),1,0)</f>
        <v>0</v>
      </c>
      <c r="BR119" s="193">
        <f>IF(AND('Submission Template'!BW113&lt;&gt;"",'Submission Template'!U$26&lt;&gt;"",'Submission Template'!Y113&lt;&gt;""),1,0)</f>
        <v>0</v>
      </c>
      <c r="BS119" s="194">
        <f>IF(AND('Submission Template'!BX113&lt;&gt;"",'Submission Template'!Z$26&lt;&gt;"",'Submission Template'!AD113&lt;&gt;""),1,0)</f>
        <v>0</v>
      </c>
      <c r="BT119" s="22"/>
      <c r="BU119" s="199" t="str">
        <f t="shared" si="55"/>
        <v/>
      </c>
      <c r="BV119" s="192" t="str">
        <f t="shared" si="56"/>
        <v/>
      </c>
      <c r="BW119" s="192" t="str">
        <f t="shared" si="57"/>
        <v/>
      </c>
      <c r="BX119" s="193" t="str">
        <f t="shared" si="58"/>
        <v/>
      </c>
      <c r="BY119" s="194" t="str">
        <f t="shared" si="59"/>
        <v/>
      </c>
      <c r="BZ119" s="22"/>
      <c r="CA119" s="192" t="str">
        <f>IF(AND($BK$31="Yes",'Submission Template'!$C113&lt;&gt;""),IF(AND('Submission Template'!BW113&lt;&gt;"",'Submission Template'!BX113&lt;&gt;""),IF(AND('Submission Template'!Y113="yes",'Submission Template'!AD113="yes"),CA118+1,CA118),CA118),"")</f>
        <v/>
      </c>
      <c r="CB119" s="193" t="str">
        <f>IF('Submission Template'!$C113&lt;&gt;"",IF('Submission Template'!BU113&lt;&gt;"",IF('Submission Template'!O113="yes",CB118+1,CB118),CB118),"")</f>
        <v/>
      </c>
      <c r="CC119" s="193" t="str">
        <f>IF('Submission Template'!$C113&lt;&gt;"",IF('Submission Template'!BV113&lt;&gt;"",IF('Submission Template'!T113="yes",CC118+1,CC118),CC118),"")</f>
        <v/>
      </c>
      <c r="CD119" s="193" t="str">
        <f>IF('Submission Template'!$C113&lt;&gt;"",IF('Submission Template'!BW113&lt;&gt;"",IF('Submission Template'!Y113="yes",CD118+1,CD118),CD118),"")</f>
        <v/>
      </c>
      <c r="CE119" s="194" t="str">
        <f>IF('Submission Template'!$C113&lt;&gt;"",IF('Submission Template'!BX113&lt;&gt;"",IF('Submission Template'!AD113="yes",CE118+1,CE118),CE118),"")</f>
        <v/>
      </c>
      <c r="CF119" s="22"/>
      <c r="CG119" s="192" t="str">
        <f>IF(AND($BK$31="Yes",'Submission Template'!BW113&lt;&gt;"",'Submission Template'!BX113&lt;&gt;""),IF(AND('Submission Template'!Y113="yes",'Submission Template'!AD113="yes"),1,0),"")</f>
        <v/>
      </c>
      <c r="CH119" s="193" t="str">
        <f>IF('Submission Template'!BU113&lt;&gt;"",IF('Submission Template'!O113="yes",1,0),"")</f>
        <v/>
      </c>
      <c r="CI119" s="193" t="str">
        <f>IF('Submission Template'!BV113&lt;&gt;"",IF('Submission Template'!T113="yes",1,0),"")</f>
        <v/>
      </c>
      <c r="CJ119" s="193" t="str">
        <f>IF('Submission Template'!BW113&lt;&gt;"",IF('Submission Template'!Y113="yes",1,0),"")</f>
        <v/>
      </c>
      <c r="CK119" s="194" t="str">
        <f>IF('Submission Template'!BX113&lt;&gt;"",IF('Submission Template'!AD113="yes",1,0),"")</f>
        <v/>
      </c>
      <c r="CL119" s="22"/>
      <c r="CM119" s="192" t="str">
        <f>IF(AND($BK$31="Yes",'Submission Template'!Y113="yes",'Submission Template'!AD113="yes",'Submission Template'!BW113&lt;&gt;"",'Submission Template'!BX113&lt;&gt;""),'Submission Template'!BW113+'Submission Template'!BX113,"")</f>
        <v/>
      </c>
      <c r="CN119" s="193" t="str">
        <f>IF(AND('Submission Template'!O113="yes",'Submission Template'!BU113&lt;&gt;""),'Submission Template'!BU113,"")</f>
        <v/>
      </c>
      <c r="CO119" s="193" t="str">
        <f>IF(AND('Submission Template'!T113="yes",'Submission Template'!BV113&lt;&gt;""),'Submission Template'!BV113,"")</f>
        <v/>
      </c>
      <c r="CP119" s="193" t="str">
        <f>IF(AND('Submission Template'!Y113="yes",'Submission Template'!BW113&lt;&gt;""),'Submission Template'!BW113,"")</f>
        <v/>
      </c>
      <c r="CQ119" s="194" t="str">
        <f>IF(AND('Submission Template'!AD113="yes",'Submission Template'!BX113&lt;&gt;""),'Submission Template'!BX113,"")</f>
        <v/>
      </c>
      <c r="CR119" s="22"/>
      <c r="CS119" s="22"/>
      <c r="CT119" s="22"/>
      <c r="CU119" s="24"/>
      <c r="CV119" s="22"/>
      <c r="CW119" s="35" t="str">
        <f>IF('Submission Template'!$BA$36=1,IF(AND('Submission Template'!Y113="yes",'Submission Template'!AD113="yes",$BI119&gt;1,'Submission Template'!BW113&lt;&gt;"",'Submission Template'!BX113&lt;&gt;""),IF($D119&lt;&gt;'Submission Template'!V$29,ROUND((($BU119*$E119)/($D119-'Submission Template'!V$29))^2+1,1),31),""),"")</f>
        <v/>
      </c>
      <c r="CX119" s="35" t="str">
        <f>IF('Submission Template'!$BB$36=1,IF(AND('Submission Template'!O113="yes",$BJ119&gt;1,'Submission Template'!BU113&lt;&gt;""),IF($N119&lt;&gt;'Submission Template'!K$26,ROUND((($BV119*$O119)/($N119-'Submission Template'!K$26))^2+1,1),31),""),"")</f>
        <v/>
      </c>
      <c r="CY119" s="35" t="str">
        <f>IF('Submission Template'!$BC$34=1,IF(AND('Submission Template'!T113="yes",$BK119&gt;1,'Submission Template'!BV113&lt;&gt;""),IF($X119&lt;&gt;'Submission Template'!P$26,ROUND((($BW119*$Y119)/($X119-'Submission Template'!P$26))^2+1,1),31),""),"")</f>
        <v/>
      </c>
      <c r="CZ119" s="35" t="str">
        <f>IF('Submission Template'!$BA$34=1,IF(AND('Submission Template'!Y113="yes",$BL119&gt;1,'Submission Template'!BW113&lt;&gt;""),IF($AH119&lt;&gt;'Submission Template'!U$26,ROUND((($BX119*$AI119)/($AH119-'Submission Template'!U$26))^2+1,1),31),""),"")</f>
        <v/>
      </c>
      <c r="DA119" s="35" t="str">
        <f>IF('Submission Template'!$BB$34=1,IF(AND('Submission Template'!AD113="yes",$BM119&gt;1,'Submission Template'!BX113&lt;&gt;""),IF($AR119&lt;&gt;'Submission Template'!Z$26,ROUND((($BY119*$AS119)/($AR119-'Submission Template'!Z$26))^2+1,1),31),""),"")</f>
        <v/>
      </c>
      <c r="DB119" s="48">
        <f t="shared" si="60"/>
        <v>5</v>
      </c>
      <c r="DC119" s="5"/>
      <c r="DD119" s="5"/>
      <c r="DE119" s="5"/>
      <c r="DF119" s="175">
        <f>IF(AND('Submission Template'!C113="final",'Submission Template'!AG113="yes"),1,0)</f>
        <v>0</v>
      </c>
      <c r="DG119" s="175" t="str">
        <f>IF(AND('Submission Template'!$C113="final",'Submission Template'!$Y113="yes",'Submission Template'!$AD113="yes",'Submission Template'!$AG113&lt;&gt;"yes"),$D119,$DG118)</f>
        <v/>
      </c>
      <c r="DH119" s="175" t="str">
        <f>IF(AND('Submission Template'!$C113="final",'Submission Template'!$Y113="yes",'Submission Template'!$AD113="yes",'Submission Template'!$AG113&lt;&gt;"yes"),$C119,$DH118)</f>
        <v/>
      </c>
      <c r="DI119" s="175" t="str">
        <f>IF(AND('Submission Template'!$C113="final",'Submission Template'!$O113="yes",'Submission Template'!$AG113&lt;&gt;"yes"),$N119,$DI118)</f>
        <v/>
      </c>
      <c r="DJ119" s="175" t="str">
        <f>IF(AND('Submission Template'!$C113="final",'Submission Template'!$O113="yes",'Submission Template'!$AG113&lt;&gt;"yes"),$M119,$DJ118)</f>
        <v/>
      </c>
      <c r="DK119" s="167" t="str">
        <f>IF(AND('Submission Template'!$C113="final",'Submission Template'!$T113="yes",'Submission Template'!$AG113&lt;&gt;"yes"),$X119,$DK118)</f>
        <v/>
      </c>
      <c r="DL119" s="168" t="str">
        <f>IF(AND('Submission Template'!$C113="final",'Submission Template'!$T113="yes",'Submission Template'!$AG113&lt;&gt;"yes"),$W119,$DL118)</f>
        <v/>
      </c>
      <c r="DM119" s="167" t="str">
        <f>IF(AND('Submission Template'!$C113="final",'Submission Template'!$Y113="yes",'Submission Template'!$AG113&lt;&gt;"yes"),$AH119,$DM118)</f>
        <v/>
      </c>
      <c r="DN119" s="211" t="str">
        <f>IF(AND('Submission Template'!$C113="final",'Submission Template'!$Y113="yes",'Submission Template'!$AG113&lt;&gt;"yes"),$AG119,$DN118)</f>
        <v/>
      </c>
      <c r="DO119" s="220" t="str">
        <f>IF(AND('Submission Template'!$C113="final",'Submission Template'!$AD113="yes",'Submission Template'!$AG113&lt;&gt;"yes"),$AR119,$DO118)</f>
        <v/>
      </c>
      <c r="DP119" s="221" t="str">
        <f>IF(AND('Submission Template'!$C113="final",'Submission Template'!$AD113="yes",'Submission Template'!$AG113&lt;&gt;"yes"),$AQ119,$DP118)</f>
        <v/>
      </c>
      <c r="DQ119" s="5"/>
      <c r="DR119" s="5"/>
      <c r="DT119" s="5"/>
      <c r="DU119" s="5"/>
      <c r="DV119" s="5"/>
      <c r="DW119" s="5"/>
      <c r="DX119" s="5"/>
      <c r="DY119" s="5"/>
      <c r="DZ119" s="5"/>
      <c r="EA119" s="5"/>
    </row>
    <row r="120" spans="1:131" ht="15" x14ac:dyDescent="0.25">
      <c r="A120" s="9"/>
      <c r="B120" s="251" t="str">
        <f>IF('Submission Template'!$BA$36=1,$CA120,"")</f>
        <v/>
      </c>
      <c r="C120" s="252" t="str">
        <f t="shared" si="41"/>
        <v/>
      </c>
      <c r="D120" s="253" t="str">
        <f>IF('Submission Template'!$BA$36=1,IF(AND('Submission Template'!Y114="yes",'Submission Template'!AD114="yes",'Submission Template'!BW114&lt;&gt;"",'Submission Template'!BX114&lt;&gt;""),IF(AND('Submission Template'!$P$15="yes",$B120&gt;1),ROUND(AVERAGE(CM$41:CM120),2),ROUND(AVERAGE(CM$40:CM120),2)),""),"")</f>
        <v/>
      </c>
      <c r="E120" s="264" t="str">
        <f>IF('Submission Template'!$BA$36=1,IF($BI120&gt;1,IF(AND('Submission Template'!Y114&lt;&gt;"no",'Submission Template'!AD114&lt;&gt;"no",'Submission Template'!BW114&lt;&gt;"",'Submission Template'!BX114&lt;&gt;""), IF(AND('Submission Template'!$P$15="yes",$B120&gt;1), STDEV(CM$41:CM120),STDEV(CM$40:CM120)),""),""),"")</f>
        <v/>
      </c>
      <c r="F120" s="253" t="str">
        <f>IF('Submission Template'!$BA$36=1,IF(AND('Submission Template'!BW114&lt;&gt;"",'Submission Template'!BX114&lt;&gt;""),G119,""),"")</f>
        <v/>
      </c>
      <c r="G120" s="253" t="str">
        <f>IF(AND('Submission Template'!$BA$36=1,'Submission Template'!$C114&lt;&gt;""),IF(OR($BI120=1,$BI120=0),0,IF('Submission Template'!$C114="initial",$G119,IF(AND('Submission Template'!Y114="yes",'Submission Template'!AD114="yes"),MAX(($F120+CM120-('Submission Template'!$V$26+0.25*$E120)),0),$G119))),"")</f>
        <v/>
      </c>
      <c r="H120" s="253" t="str">
        <f t="shared" si="66"/>
        <v/>
      </c>
      <c r="I120" s="255" t="str">
        <f t="shared" si="67"/>
        <v/>
      </c>
      <c r="J120" s="255" t="str">
        <f t="shared" si="68"/>
        <v/>
      </c>
      <c r="K120" s="256" t="str">
        <f>IF(G120&lt;&gt;"",IF($CG120=1,IF(AND(J120&lt;&gt;1,I120=1,D120&lt;='Submission Template'!$V$26),1,0),K119),"")</f>
        <v/>
      </c>
      <c r="L120" s="251" t="str">
        <f>IF('Submission Template'!$BB$36=1,$CB120,"")</f>
        <v/>
      </c>
      <c r="M120" s="252" t="str">
        <f t="shared" si="42"/>
        <v/>
      </c>
      <c r="N120" s="253" t="str">
        <f>IF('Submission Template'!$BB$36=1,IF(AND('Submission Template'!O114="yes",'Submission Template'!BU114&lt;&gt;""),IF(AND('Submission Template'!$P$15="yes",$L120&gt;1),ROUND(AVERAGE(CN$41:CN120),2),ROUND(AVERAGE(CN$40:CN120),2)),""),"")</f>
        <v/>
      </c>
      <c r="O120" s="253" t="str">
        <f>IF('Submission Template'!$BB$36=1,IF($BJ120&gt;1,IF(AND('Submission Template'!O114&lt;&gt;"no",'Submission Template'!BU114&lt;&gt;""),IF(AND('Submission Template'!$P$15="yes",$L120&gt;1),STDEV(CN$41:CN120),STDEV(CN$40:CN120)),""),""),"")</f>
        <v/>
      </c>
      <c r="P120" s="253" t="str">
        <f>IF('Submission Template'!$BB$36=1,IF('Submission Template'!BU114&lt;&gt;"",Q119,""),"")</f>
        <v/>
      </c>
      <c r="Q120" s="253" t="str">
        <f>IF(AND('Submission Template'!$BB$36=1,'Submission Template'!$C114&lt;&gt;""),IF(OR($BJ120=1,$BJ120=0),0,IF('Submission Template'!$C114="initial",$Q119,IF('Submission Template'!O114="yes",MAX(($P120+'Submission Template'!BU114-('Submission Template'!K$26+0.25*$O120)),0),$Q119))),"")</f>
        <v/>
      </c>
      <c r="R120" s="253" t="str">
        <f t="shared" si="69"/>
        <v/>
      </c>
      <c r="S120" s="255" t="str">
        <f t="shared" si="70"/>
        <v/>
      </c>
      <c r="T120" s="255" t="str">
        <f t="shared" si="71"/>
        <v/>
      </c>
      <c r="U120" s="256" t="str">
        <f>IF(Q120&lt;&gt;"",IF($CH120=1,IF(AND(T120&lt;&gt;1,S120=1,N120&lt;='Submission Template'!K$26),1,0),U119),"")</f>
        <v/>
      </c>
      <c r="V120" s="257" t="str">
        <f>IF('Submission Template'!$BC$34=1,$CC120,"")</f>
        <v/>
      </c>
      <c r="W120" s="258" t="str">
        <f t="shared" si="43"/>
        <v/>
      </c>
      <c r="X120" s="259" t="str">
        <f>IF('Submission Template'!$BC$34=1,IF(AND('Submission Template'!T114="yes",'Submission Template'!BV114&lt;&gt;""),IF(AND('Submission Template'!$P$15="yes",$V120&gt;1),ROUND(AVERAGE(CO$41:CO120),2),ROUND(AVERAGE(CO$40:CO120),2)),""),"")</f>
        <v/>
      </c>
      <c r="Y120" s="259" t="str">
        <f>IF('Submission Template'!$BC$34=1,IF($BK120&gt;1,IF(AND('Submission Template'!T114&lt;&gt;"no",'Submission Template'!BV114&lt;&gt;""), IF(AND('Submission Template'!$P$15="yes",$V120&gt;1), STDEV(CO$41:CO120),STDEV(CO$40:CO120)),""),""),"")</f>
        <v/>
      </c>
      <c r="Z120" s="259" t="str">
        <f>IF('Submission Template'!$BC$34=1,IF('Submission Template'!BV114&lt;&gt;"",AA119,""),"")</f>
        <v/>
      </c>
      <c r="AA120" s="259" t="str">
        <f>IF(AND('Submission Template'!$BC$34=1,'Submission Template'!$C114&lt;&gt;""),IF(OR($BK120=1,$BK120=0),0,IF('Submission Template'!$C114="initial",$AA119,IF('Submission Template'!T114="yes",MAX(($Z120+'Submission Template'!BV114-('Submission Template'!P$26+0.25*$Y120)),0),$AA119))),"")</f>
        <v/>
      </c>
      <c r="AB120" s="259" t="str">
        <f t="shared" si="46"/>
        <v/>
      </c>
      <c r="AC120" s="255" t="str">
        <f t="shared" si="47"/>
        <v/>
      </c>
      <c r="AD120" s="255" t="str">
        <f t="shared" si="48"/>
        <v/>
      </c>
      <c r="AE120" s="256" t="str">
        <f>IF(AA120&lt;&gt;"",IF($CI120=1,IF(AND(AD120&lt;&gt;1,AC120=1,X120&lt;='Submission Template'!P$26),1,0),AE119),"")</f>
        <v/>
      </c>
      <c r="AF120" s="257" t="str">
        <f>IF('Submission Template'!$BA$34=1,$CD120,"")</f>
        <v/>
      </c>
      <c r="AG120" s="258" t="str">
        <f t="shared" si="44"/>
        <v/>
      </c>
      <c r="AH120" s="260" t="str">
        <f>IF('Submission Template'!$BA$34=1,IF(AND('Submission Template'!Y114="yes",'Submission Template'!BW114&lt;&gt;""),IF(AND('Submission Template'!$P$15="yes",AF120&gt;1),ROUND(AVERAGE(CP$41:CP120),2),ROUND(AVERAGE(CP$40:CP120),2)),""),"")</f>
        <v/>
      </c>
      <c r="AI120" s="260" t="str">
        <f>IF('Submission Template'!$BA$34=1,IF($BL120&gt;1,IF(AND('Submission Template'!Y114&lt;&gt;"no",'Submission Template'!BW114&lt;&gt;""), IF(AND('Submission Template'!$P$15="yes",$AF120&gt;1), STDEV(CP$41:CP120),STDEV(CP$40:CP120)),""),""),"")</f>
        <v/>
      </c>
      <c r="AJ120" s="260" t="str">
        <f>IF('Submission Template'!$BA$34=1,IF('Submission Template'!BW114&lt;&gt;"",AK119,""),"")</f>
        <v/>
      </c>
      <c r="AK120" s="260" t="str">
        <f>IF(AND('Submission Template'!$BA$34=1,'Submission Template'!$C114&lt;&gt;""),IF(OR($BL120=1,$BL120=0),0,IF('Submission Template'!$C114="initial",$AK119,IF('Submission Template'!Y114="yes",MAX(($AJ120+'Submission Template'!BW114-('Submission Template'!U$26+0.25*$AI120)),0),$AK119))),"")</f>
        <v/>
      </c>
      <c r="AL120" s="260" t="str">
        <f t="shared" si="49"/>
        <v/>
      </c>
      <c r="AM120" s="255" t="str">
        <f t="shared" si="50"/>
        <v/>
      </c>
      <c r="AN120" s="255" t="str">
        <f t="shared" si="51"/>
        <v/>
      </c>
      <c r="AO120" s="256" t="str">
        <f>IF(AK120&lt;&gt;"",IF($CJ120=1,IF(AND(AN120&lt;&gt;1,AM120=1,AH120&lt;='Submission Template'!U$26),1,0),AO119),"")</f>
        <v/>
      </c>
      <c r="AP120" s="257" t="str">
        <f>IF('Submission Template'!$BB$34=1,$CE120,"")</f>
        <v/>
      </c>
      <c r="AQ120" s="258" t="str">
        <f t="shared" si="45"/>
        <v/>
      </c>
      <c r="AR120" s="261" t="str">
        <f>IF('Submission Template'!$BB$34=1,IF(AND('Submission Template'!AD114="yes",'Submission Template'!BX114&lt;&gt;""),ROUND(AVERAGE(CQ$40:CQ120),2),""),"")</f>
        <v/>
      </c>
      <c r="AS120" s="261" t="str">
        <f>IF('Submission Template'!$BB$34=1,IF($BM120&gt;1,IF(AND('Submission Template'!AD114&lt;&gt;"no",'Submission Template'!BX114&lt;&gt;""), IF(AND('Submission Template'!$P$15="yes",$AP120&gt;1), STDEV(CQ$41:CQ120),STDEV(CQ$40:CQ120)),""),""),"")</f>
        <v/>
      </c>
      <c r="AT120" s="261" t="str">
        <f>IF('Submission Template'!$BB$34=1,IF('Submission Template'!BX114&lt;&gt;"",AU119,""),"")</f>
        <v/>
      </c>
      <c r="AU120" s="261" t="str">
        <f>IF(AND('Submission Template'!$BB$34=1,'Submission Template'!$C114&lt;&gt;""),IF(OR($BM120=1,$BM120=0),0,IF('Submission Template'!$C114="initial",$AU119,IF('Submission Template'!AD114="yes",MAX(($AT120+'Submission Template'!BX114-('Submission Template'!Z$26+0.25*$AS120)),0),$AU119))),"")</f>
        <v/>
      </c>
      <c r="AV120" s="261" t="str">
        <f t="shared" si="52"/>
        <v/>
      </c>
      <c r="AW120" s="255" t="str">
        <f t="shared" si="53"/>
        <v/>
      </c>
      <c r="AX120" s="255" t="str">
        <f t="shared" si="54"/>
        <v/>
      </c>
      <c r="AY120" s="256" t="str">
        <f>IF(AU120&lt;&gt;"",IF($CK120=1,IF(AND(AX120&lt;&gt;1,AW120=1,AR120&lt;='Submission Template'!Z$26),1,0),AY119),"")</f>
        <v/>
      </c>
      <c r="AZ120" s="246"/>
      <c r="BA120" s="262" t="str">
        <f>IF(AND(OR('Submission Template'!BK114="yes",'Submission Template'!O114="yes"),'Submission Template'!AG114="yes"),"Test cannot be invalid AND included in CumSum",IF(OR(AND($Q120&gt;$R120,$N120&lt;&gt;""),AND($G120&gt;H120,$D120&lt;&gt;"")),"Warning:  CumSum statistic exceeds the Action Limit.",""))</f>
        <v/>
      </c>
      <c r="BB120" s="244"/>
      <c r="BC120" s="244"/>
      <c r="BD120" s="244"/>
      <c r="BE120" s="245"/>
      <c r="BF120" s="141"/>
      <c r="BG120" s="5"/>
      <c r="BH120" s="5"/>
      <c r="BI120" s="167" t="str">
        <f t="shared" si="61"/>
        <v/>
      </c>
      <c r="BJ120" s="211" t="str">
        <f t="shared" si="62"/>
        <v/>
      </c>
      <c r="BK120" s="167" t="str">
        <f t="shared" si="63"/>
        <v/>
      </c>
      <c r="BL120" s="211" t="str">
        <f t="shared" si="64"/>
        <v/>
      </c>
      <c r="BM120" s="168" t="str">
        <f t="shared" si="65"/>
        <v/>
      </c>
      <c r="BN120" s="20"/>
      <c r="BO120" s="307">
        <f>IF(AND('Submission Template'!BW114&lt;&gt;"",'Submission Template'!BX114&lt;&gt;"",'Submission Template'!V$26&lt;&gt;"",'Submission Template'!Y114&lt;&gt;"",'Submission Template'!AD114&lt;&gt;"",$BK$31="yes"),1,0)</f>
        <v>0</v>
      </c>
      <c r="BP120" s="193">
        <f>IF(AND('Submission Template'!BU114&lt;&gt;"",'Submission Template'!K$26&lt;&gt;"",'Submission Template'!O114&lt;&gt;""),1,0)</f>
        <v>0</v>
      </c>
      <c r="BQ120" s="193">
        <f>IF(AND('Submission Template'!BV114&lt;&gt;"",'Submission Template'!P$26&lt;&gt;"",'Submission Template'!T114&lt;&gt;""),1,0)</f>
        <v>0</v>
      </c>
      <c r="BR120" s="193">
        <f>IF(AND('Submission Template'!BW114&lt;&gt;"",'Submission Template'!U$26&lt;&gt;"",'Submission Template'!Y114&lt;&gt;""),1,0)</f>
        <v>0</v>
      </c>
      <c r="BS120" s="194">
        <f>IF(AND('Submission Template'!BX114&lt;&gt;"",'Submission Template'!Z$26&lt;&gt;"",'Submission Template'!AD114&lt;&gt;""),1,0)</f>
        <v>0</v>
      </c>
      <c r="BT120" s="22"/>
      <c r="BU120" s="199" t="str">
        <f t="shared" si="55"/>
        <v/>
      </c>
      <c r="BV120" s="192" t="str">
        <f t="shared" si="56"/>
        <v/>
      </c>
      <c r="BW120" s="192" t="str">
        <f t="shared" si="57"/>
        <v/>
      </c>
      <c r="BX120" s="193" t="str">
        <f t="shared" si="58"/>
        <v/>
      </c>
      <c r="BY120" s="194" t="str">
        <f t="shared" si="59"/>
        <v/>
      </c>
      <c r="BZ120" s="22"/>
      <c r="CA120" s="192" t="str">
        <f>IF(AND($BK$31="Yes",'Submission Template'!$C114&lt;&gt;""),IF(AND('Submission Template'!BW114&lt;&gt;"",'Submission Template'!BX114&lt;&gt;""),IF(AND('Submission Template'!Y114="yes",'Submission Template'!AD114="yes"),CA119+1,CA119),CA119),"")</f>
        <v/>
      </c>
      <c r="CB120" s="193" t="str">
        <f>IF('Submission Template'!$C114&lt;&gt;"",IF('Submission Template'!BU114&lt;&gt;"",IF('Submission Template'!O114="yes",CB119+1,CB119),CB119),"")</f>
        <v/>
      </c>
      <c r="CC120" s="193" t="str">
        <f>IF('Submission Template'!$C114&lt;&gt;"",IF('Submission Template'!BV114&lt;&gt;"",IF('Submission Template'!T114="yes",CC119+1,CC119),CC119),"")</f>
        <v/>
      </c>
      <c r="CD120" s="193" t="str">
        <f>IF('Submission Template'!$C114&lt;&gt;"",IF('Submission Template'!BW114&lt;&gt;"",IF('Submission Template'!Y114="yes",CD119+1,CD119),CD119),"")</f>
        <v/>
      </c>
      <c r="CE120" s="194" t="str">
        <f>IF('Submission Template'!$C114&lt;&gt;"",IF('Submission Template'!BX114&lt;&gt;"",IF('Submission Template'!AD114="yes",CE119+1,CE119),CE119),"")</f>
        <v/>
      </c>
      <c r="CF120" s="22"/>
      <c r="CG120" s="192" t="str">
        <f>IF(AND($BK$31="Yes",'Submission Template'!BW114&lt;&gt;"",'Submission Template'!BX114&lt;&gt;""),IF(AND('Submission Template'!Y114="yes",'Submission Template'!AD114="yes"),1,0),"")</f>
        <v/>
      </c>
      <c r="CH120" s="193" t="str">
        <f>IF('Submission Template'!BU114&lt;&gt;"",IF('Submission Template'!O114="yes",1,0),"")</f>
        <v/>
      </c>
      <c r="CI120" s="193" t="str">
        <f>IF('Submission Template'!BV114&lt;&gt;"",IF('Submission Template'!T114="yes",1,0),"")</f>
        <v/>
      </c>
      <c r="CJ120" s="193" t="str">
        <f>IF('Submission Template'!BW114&lt;&gt;"",IF('Submission Template'!Y114="yes",1,0),"")</f>
        <v/>
      </c>
      <c r="CK120" s="194" t="str">
        <f>IF('Submission Template'!BX114&lt;&gt;"",IF('Submission Template'!AD114="yes",1,0),"")</f>
        <v/>
      </c>
      <c r="CL120" s="22"/>
      <c r="CM120" s="192" t="str">
        <f>IF(AND($BK$31="Yes",'Submission Template'!Y114="yes",'Submission Template'!AD114="yes",'Submission Template'!BW114&lt;&gt;"",'Submission Template'!BX114&lt;&gt;""),'Submission Template'!BW114+'Submission Template'!BX114,"")</f>
        <v/>
      </c>
      <c r="CN120" s="193" t="str">
        <f>IF(AND('Submission Template'!O114="yes",'Submission Template'!BU114&lt;&gt;""),'Submission Template'!BU114,"")</f>
        <v/>
      </c>
      <c r="CO120" s="193" t="str">
        <f>IF(AND('Submission Template'!T114="yes",'Submission Template'!BV114&lt;&gt;""),'Submission Template'!BV114,"")</f>
        <v/>
      </c>
      <c r="CP120" s="193" t="str">
        <f>IF(AND('Submission Template'!Y114="yes",'Submission Template'!BW114&lt;&gt;""),'Submission Template'!BW114,"")</f>
        <v/>
      </c>
      <c r="CQ120" s="194" t="str">
        <f>IF(AND('Submission Template'!AD114="yes",'Submission Template'!BX114&lt;&gt;""),'Submission Template'!BX114,"")</f>
        <v/>
      </c>
      <c r="CR120" s="22"/>
      <c r="CS120" s="22"/>
      <c r="CT120" s="22"/>
      <c r="CU120" s="24"/>
      <c r="CV120" s="22"/>
      <c r="CW120" s="35" t="str">
        <f>IF('Submission Template'!$BA$36=1,IF(AND('Submission Template'!Y114="yes",'Submission Template'!AD114="yes",$BI120&gt;1,'Submission Template'!BW114&lt;&gt;"",'Submission Template'!BX114&lt;&gt;""),IF($D120&lt;&gt;'Submission Template'!V$29,ROUND((($BU120*$E120)/($D120-'Submission Template'!V$29))^2+1,1),31),""),"")</f>
        <v/>
      </c>
      <c r="CX120" s="35" t="str">
        <f>IF('Submission Template'!$BB$36=1,IF(AND('Submission Template'!O114="yes",$BJ120&gt;1,'Submission Template'!BU114&lt;&gt;""),IF($N120&lt;&gt;'Submission Template'!K$26,ROUND((($BV120*$O120)/($N120-'Submission Template'!K$26))^2+1,1),31),""),"")</f>
        <v/>
      </c>
      <c r="CY120" s="35" t="str">
        <f>IF('Submission Template'!$BC$34=1,IF(AND('Submission Template'!T114="yes",$BK120&gt;1,'Submission Template'!BV114&lt;&gt;""),IF($X120&lt;&gt;'Submission Template'!P$26,ROUND((($BW120*$Y120)/($X120-'Submission Template'!P$26))^2+1,1),31),""),"")</f>
        <v/>
      </c>
      <c r="CZ120" s="35" t="str">
        <f>IF('Submission Template'!$BA$34=1,IF(AND('Submission Template'!Y114="yes",$BL120&gt;1,'Submission Template'!BW114&lt;&gt;""),IF($AH120&lt;&gt;'Submission Template'!U$26,ROUND((($BX120*$AI120)/($AH120-'Submission Template'!U$26))^2+1,1),31),""),"")</f>
        <v/>
      </c>
      <c r="DA120" s="35" t="str">
        <f>IF('Submission Template'!$BB$34=1,IF(AND('Submission Template'!AD114="yes",$BM120&gt;1,'Submission Template'!BX114&lt;&gt;""),IF($AR120&lt;&gt;'Submission Template'!Z$26,ROUND((($BY120*$AS120)/($AR120-'Submission Template'!Z$26))^2+1,1),31),""),"")</f>
        <v/>
      </c>
      <c r="DB120" s="48">
        <f t="shared" si="60"/>
        <v>5</v>
      </c>
      <c r="DC120" s="5"/>
      <c r="DD120" s="5"/>
      <c r="DE120" s="5"/>
      <c r="DF120" s="175">
        <f>IF(AND('Submission Template'!C114="final",'Submission Template'!AG114="yes"),1,0)</f>
        <v>0</v>
      </c>
      <c r="DG120" s="175" t="str">
        <f>IF(AND('Submission Template'!$C114="final",'Submission Template'!$Y114="yes",'Submission Template'!$AD114="yes",'Submission Template'!$AG114&lt;&gt;"yes"),$D120,$DG119)</f>
        <v/>
      </c>
      <c r="DH120" s="175" t="str">
        <f>IF(AND('Submission Template'!$C114="final",'Submission Template'!$Y114="yes",'Submission Template'!$AD114="yes",'Submission Template'!$AG114&lt;&gt;"yes"),$C120,$DH119)</f>
        <v/>
      </c>
      <c r="DI120" s="175" t="str">
        <f>IF(AND('Submission Template'!$C114="final",'Submission Template'!$O114="yes",'Submission Template'!$AG114&lt;&gt;"yes"),$N120,$DI119)</f>
        <v/>
      </c>
      <c r="DJ120" s="175" t="str">
        <f>IF(AND('Submission Template'!$C114="final",'Submission Template'!$O114="yes",'Submission Template'!$AG114&lt;&gt;"yes"),$M120,$DJ119)</f>
        <v/>
      </c>
      <c r="DK120" s="167" t="str">
        <f>IF(AND('Submission Template'!$C114="final",'Submission Template'!$T114="yes",'Submission Template'!$AG114&lt;&gt;"yes"),$X120,$DK119)</f>
        <v/>
      </c>
      <c r="DL120" s="168" t="str">
        <f>IF(AND('Submission Template'!$C114="final",'Submission Template'!$T114="yes",'Submission Template'!$AG114&lt;&gt;"yes"),$W120,$DL119)</f>
        <v/>
      </c>
      <c r="DM120" s="167" t="str">
        <f>IF(AND('Submission Template'!$C114="final",'Submission Template'!$Y114="yes",'Submission Template'!$AG114&lt;&gt;"yes"),$AH120,$DM119)</f>
        <v/>
      </c>
      <c r="DN120" s="211" t="str">
        <f>IF(AND('Submission Template'!$C114="final",'Submission Template'!$Y114="yes",'Submission Template'!$AG114&lt;&gt;"yes"),$AG120,$DN119)</f>
        <v/>
      </c>
      <c r="DO120" s="220" t="str">
        <f>IF(AND('Submission Template'!$C114="final",'Submission Template'!$AD114="yes",'Submission Template'!$AG114&lt;&gt;"yes"),$AR120,$DO119)</f>
        <v/>
      </c>
      <c r="DP120" s="221" t="str">
        <f>IF(AND('Submission Template'!$C114="final",'Submission Template'!$AD114="yes",'Submission Template'!$AG114&lt;&gt;"yes"),$AQ120,$DP119)</f>
        <v/>
      </c>
      <c r="DQ120" s="5"/>
      <c r="DR120" s="5"/>
      <c r="DT120" s="5"/>
      <c r="DU120" s="5"/>
      <c r="DV120" s="5"/>
      <c r="DW120" s="5"/>
      <c r="DX120" s="5"/>
      <c r="DY120" s="5"/>
      <c r="DZ120" s="5"/>
      <c r="EA120" s="5"/>
    </row>
    <row r="121" spans="1:131" ht="15" x14ac:dyDescent="0.25">
      <c r="A121" s="9"/>
      <c r="B121" s="251" t="str">
        <f>IF('Submission Template'!$BA$36=1,$CA121,"")</f>
        <v/>
      </c>
      <c r="C121" s="252" t="str">
        <f t="shared" si="41"/>
        <v/>
      </c>
      <c r="D121" s="253" t="str">
        <f>IF('Submission Template'!$BA$36=1,IF(AND('Submission Template'!Y115="yes",'Submission Template'!AD115="yes",'Submission Template'!BW115&lt;&gt;"",'Submission Template'!BX115&lt;&gt;""),IF(AND('Submission Template'!$P$15="yes",$B121&gt;1),ROUND(AVERAGE(CM$41:CM121),2),ROUND(AVERAGE(CM$40:CM121),2)),""),"")</f>
        <v/>
      </c>
      <c r="E121" s="264" t="str">
        <f>IF('Submission Template'!$BA$36=1,IF($BI121&gt;1,IF(AND('Submission Template'!Y115&lt;&gt;"no",'Submission Template'!AD115&lt;&gt;"no",'Submission Template'!BW115&lt;&gt;"",'Submission Template'!BX115&lt;&gt;""), IF(AND('Submission Template'!$P$15="yes",$B121&gt;1), STDEV(CM$41:CM121),STDEV(CM$40:CM121)),""),""),"")</f>
        <v/>
      </c>
      <c r="F121" s="253" t="str">
        <f>IF('Submission Template'!$BA$36=1,IF(AND('Submission Template'!BW115&lt;&gt;"",'Submission Template'!BX115&lt;&gt;""),G120,""),"")</f>
        <v/>
      </c>
      <c r="G121" s="253" t="str">
        <f>IF(AND('Submission Template'!$BA$36=1,'Submission Template'!$C115&lt;&gt;""),IF(OR($BI121=1,$BI121=0),0,IF('Submission Template'!$C115="initial",$G120,IF(AND('Submission Template'!Y115="yes",'Submission Template'!AD115="yes"),MAX(($F121+CM121-('Submission Template'!$V$26+0.25*$E121)),0),$G120))),"")</f>
        <v/>
      </c>
      <c r="H121" s="253" t="str">
        <f t="shared" si="66"/>
        <v/>
      </c>
      <c r="I121" s="255" t="str">
        <f t="shared" si="67"/>
        <v/>
      </c>
      <c r="J121" s="255" t="str">
        <f t="shared" si="68"/>
        <v/>
      </c>
      <c r="K121" s="256" t="str">
        <f>IF(G121&lt;&gt;"",IF($CG121=1,IF(AND(J121&lt;&gt;1,I121=1,D121&lt;='Submission Template'!$V$26),1,0),K120),"")</f>
        <v/>
      </c>
      <c r="L121" s="251" t="str">
        <f>IF('Submission Template'!$BB$36=1,$CB121,"")</f>
        <v/>
      </c>
      <c r="M121" s="252" t="str">
        <f t="shared" si="42"/>
        <v/>
      </c>
      <c r="N121" s="253" t="str">
        <f>IF('Submission Template'!$BB$36=1,IF(AND('Submission Template'!O115="yes",'Submission Template'!BU115&lt;&gt;""),IF(AND('Submission Template'!$P$15="yes",$L121&gt;1),ROUND(AVERAGE(CN$41:CN121),2),ROUND(AVERAGE(CN$40:CN121),2)),""),"")</f>
        <v/>
      </c>
      <c r="O121" s="253" t="str">
        <f>IF('Submission Template'!$BB$36=1,IF($BJ121&gt;1,IF(AND('Submission Template'!O115&lt;&gt;"no",'Submission Template'!BU115&lt;&gt;""),IF(AND('Submission Template'!$P$15="yes",$L121&gt;1),STDEV(CN$41:CN121),STDEV(CN$40:CN121)),""),""),"")</f>
        <v/>
      </c>
      <c r="P121" s="253" t="str">
        <f>IF('Submission Template'!$BB$36=1,IF('Submission Template'!BU115&lt;&gt;"",Q120,""),"")</f>
        <v/>
      </c>
      <c r="Q121" s="253" t="str">
        <f>IF(AND('Submission Template'!$BB$36=1,'Submission Template'!$C115&lt;&gt;""),IF(OR($BJ121=1,$BJ121=0),0,IF('Submission Template'!$C115="initial",$Q120,IF('Submission Template'!O115="yes",MAX(($P121+'Submission Template'!BU115-('Submission Template'!K$26+0.25*$O121)),0),$Q120))),"")</f>
        <v/>
      </c>
      <c r="R121" s="253" t="str">
        <f t="shared" si="69"/>
        <v/>
      </c>
      <c r="S121" s="255" t="str">
        <f t="shared" si="70"/>
        <v/>
      </c>
      <c r="T121" s="255" t="str">
        <f t="shared" si="71"/>
        <v/>
      </c>
      <c r="U121" s="256" t="str">
        <f>IF(Q121&lt;&gt;"",IF($CH121=1,IF(AND(T121&lt;&gt;1,S121=1,N121&lt;='Submission Template'!K$26),1,0),U120),"")</f>
        <v/>
      </c>
      <c r="V121" s="257" t="str">
        <f>IF('Submission Template'!$BC$34=1,$CC121,"")</f>
        <v/>
      </c>
      <c r="W121" s="258" t="str">
        <f t="shared" si="43"/>
        <v/>
      </c>
      <c r="X121" s="259" t="str">
        <f>IF('Submission Template'!$BC$34=1,IF(AND('Submission Template'!T115="yes",'Submission Template'!BV115&lt;&gt;""),IF(AND('Submission Template'!$P$15="yes",$V121&gt;1),ROUND(AVERAGE(CO$41:CO121),2),ROUND(AVERAGE(CO$40:CO121),2)),""),"")</f>
        <v/>
      </c>
      <c r="Y121" s="259" t="str">
        <f>IF('Submission Template'!$BC$34=1,IF($BK121&gt;1,IF(AND('Submission Template'!T115&lt;&gt;"no",'Submission Template'!BV115&lt;&gt;""), IF(AND('Submission Template'!$P$15="yes",$V121&gt;1), STDEV(CO$41:CO121),STDEV(CO$40:CO121)),""),""),"")</f>
        <v/>
      </c>
      <c r="Z121" s="259" t="str">
        <f>IF('Submission Template'!$BC$34=1,IF('Submission Template'!BV115&lt;&gt;"",AA120,""),"")</f>
        <v/>
      </c>
      <c r="AA121" s="259" t="str">
        <f>IF(AND('Submission Template'!$BC$34=1,'Submission Template'!$C115&lt;&gt;""),IF(OR($BK121=1,$BK121=0),0,IF('Submission Template'!$C115="initial",$AA120,IF('Submission Template'!T115="yes",MAX(($Z121+'Submission Template'!BV115-('Submission Template'!P$26+0.25*$Y121)),0),$AA120))),"")</f>
        <v/>
      </c>
      <c r="AB121" s="259" t="str">
        <f t="shared" si="46"/>
        <v/>
      </c>
      <c r="AC121" s="255" t="str">
        <f t="shared" si="47"/>
        <v/>
      </c>
      <c r="AD121" s="255" t="str">
        <f t="shared" si="48"/>
        <v/>
      </c>
      <c r="AE121" s="256" t="str">
        <f>IF(AA121&lt;&gt;"",IF($CI121=1,IF(AND(AD121&lt;&gt;1,AC121=1,X121&lt;='Submission Template'!P$26),1,0),AE120),"")</f>
        <v/>
      </c>
      <c r="AF121" s="257" t="str">
        <f>IF('Submission Template'!$BA$34=1,$CD121,"")</f>
        <v/>
      </c>
      <c r="AG121" s="258" t="str">
        <f t="shared" si="44"/>
        <v/>
      </c>
      <c r="AH121" s="260" t="str">
        <f>IF('Submission Template'!$BA$34=1,IF(AND('Submission Template'!Y115="yes",'Submission Template'!BW115&lt;&gt;""),IF(AND('Submission Template'!$P$15="yes",AF121&gt;1),ROUND(AVERAGE(CP$41:CP121),2),ROUND(AVERAGE(CP$40:CP121),2)),""),"")</f>
        <v/>
      </c>
      <c r="AI121" s="260" t="str">
        <f>IF('Submission Template'!$BA$34=1,IF($BL121&gt;1,IF(AND('Submission Template'!Y115&lt;&gt;"no",'Submission Template'!BW115&lt;&gt;""), IF(AND('Submission Template'!$P$15="yes",$AF121&gt;1), STDEV(CP$41:CP121),STDEV(CP$40:CP121)),""),""),"")</f>
        <v/>
      </c>
      <c r="AJ121" s="260" t="str">
        <f>IF('Submission Template'!$BA$34=1,IF('Submission Template'!BW115&lt;&gt;"",AK120,""),"")</f>
        <v/>
      </c>
      <c r="AK121" s="260" t="str">
        <f>IF(AND('Submission Template'!$BA$34=1,'Submission Template'!$C115&lt;&gt;""),IF(OR($BL121=1,$BL121=0),0,IF('Submission Template'!$C115="initial",$AK120,IF('Submission Template'!Y115="yes",MAX(($AJ121+'Submission Template'!BW115-('Submission Template'!U$26+0.25*$AI121)),0),$AK120))),"")</f>
        <v/>
      </c>
      <c r="AL121" s="260" t="str">
        <f t="shared" si="49"/>
        <v/>
      </c>
      <c r="AM121" s="255" t="str">
        <f t="shared" si="50"/>
        <v/>
      </c>
      <c r="AN121" s="255" t="str">
        <f t="shared" si="51"/>
        <v/>
      </c>
      <c r="AO121" s="256" t="str">
        <f>IF(AK121&lt;&gt;"",IF($CJ121=1,IF(AND(AN121&lt;&gt;1,AM121=1,AH121&lt;='Submission Template'!U$26),1,0),AO120),"")</f>
        <v/>
      </c>
      <c r="AP121" s="257" t="str">
        <f>IF('Submission Template'!$BB$34=1,$CE121,"")</f>
        <v/>
      </c>
      <c r="AQ121" s="258" t="str">
        <f t="shared" si="45"/>
        <v/>
      </c>
      <c r="AR121" s="261" t="str">
        <f>IF('Submission Template'!$BB$34=1,IF(AND('Submission Template'!AD115="yes",'Submission Template'!BX115&lt;&gt;""),ROUND(AVERAGE(CQ$40:CQ121),2),""),"")</f>
        <v/>
      </c>
      <c r="AS121" s="261" t="str">
        <f>IF('Submission Template'!$BB$34=1,IF($BM121&gt;1,IF(AND('Submission Template'!AD115&lt;&gt;"no",'Submission Template'!BX115&lt;&gt;""), IF(AND('Submission Template'!$P$15="yes",$AP121&gt;1), STDEV(CQ$41:CQ121),STDEV(CQ$40:CQ121)),""),""),"")</f>
        <v/>
      </c>
      <c r="AT121" s="261" t="str">
        <f>IF('Submission Template'!$BB$34=1,IF('Submission Template'!BX115&lt;&gt;"",AU120,""),"")</f>
        <v/>
      </c>
      <c r="AU121" s="261" t="str">
        <f>IF(AND('Submission Template'!$BB$34=1,'Submission Template'!$C115&lt;&gt;""),IF(OR($BM121=1,$BM121=0),0,IF('Submission Template'!$C115="initial",$AU120,IF('Submission Template'!AD115="yes",MAX(($AT121+'Submission Template'!BX115-('Submission Template'!Z$26+0.25*$AS121)),0),$AU120))),"")</f>
        <v/>
      </c>
      <c r="AV121" s="261" t="str">
        <f t="shared" si="52"/>
        <v/>
      </c>
      <c r="AW121" s="255" t="str">
        <f t="shared" si="53"/>
        <v/>
      </c>
      <c r="AX121" s="255" t="str">
        <f t="shared" si="54"/>
        <v/>
      </c>
      <c r="AY121" s="256" t="str">
        <f>IF(AU121&lt;&gt;"",IF($CK121=1,IF(AND(AX121&lt;&gt;1,AW121=1,AR121&lt;='Submission Template'!Z$26),1,0),AY120),"")</f>
        <v/>
      </c>
      <c r="AZ121" s="246"/>
      <c r="BA121" s="262" t="str">
        <f>IF(AND(OR('Submission Template'!BK115="yes",'Submission Template'!O115="yes"),'Submission Template'!AG115="yes"),"Test cannot be invalid AND included in CumSum",IF(OR(AND($Q121&gt;$R121,$N121&lt;&gt;""),AND($G121&gt;H121,$D121&lt;&gt;"")),"Warning:  CumSum statistic exceeds the Action Limit.",""))</f>
        <v/>
      </c>
      <c r="BB121" s="244"/>
      <c r="BC121" s="244"/>
      <c r="BD121" s="244"/>
      <c r="BE121" s="245"/>
      <c r="BF121" s="141"/>
      <c r="BG121" s="5"/>
      <c r="BH121" s="5"/>
      <c r="BI121" s="167" t="str">
        <f t="shared" si="61"/>
        <v/>
      </c>
      <c r="BJ121" s="211" t="str">
        <f t="shared" si="62"/>
        <v/>
      </c>
      <c r="BK121" s="167" t="str">
        <f t="shared" si="63"/>
        <v/>
      </c>
      <c r="BL121" s="211" t="str">
        <f t="shared" si="64"/>
        <v/>
      </c>
      <c r="BM121" s="168" t="str">
        <f t="shared" si="65"/>
        <v/>
      </c>
      <c r="BN121" s="20"/>
      <c r="BO121" s="307">
        <f>IF(AND('Submission Template'!BW115&lt;&gt;"",'Submission Template'!BX115&lt;&gt;"",'Submission Template'!V$26&lt;&gt;"",'Submission Template'!Y115&lt;&gt;"",'Submission Template'!AD115&lt;&gt;"",$BK$31="yes"),1,0)</f>
        <v>0</v>
      </c>
      <c r="BP121" s="193">
        <f>IF(AND('Submission Template'!BU115&lt;&gt;"",'Submission Template'!K$26&lt;&gt;"",'Submission Template'!O115&lt;&gt;""),1,0)</f>
        <v>0</v>
      </c>
      <c r="BQ121" s="193">
        <f>IF(AND('Submission Template'!BV115&lt;&gt;"",'Submission Template'!P$26&lt;&gt;"",'Submission Template'!T115&lt;&gt;""),1,0)</f>
        <v>0</v>
      </c>
      <c r="BR121" s="193">
        <f>IF(AND('Submission Template'!BW115&lt;&gt;"",'Submission Template'!U$26&lt;&gt;"",'Submission Template'!Y115&lt;&gt;""),1,0)</f>
        <v>0</v>
      </c>
      <c r="BS121" s="194">
        <f>IF(AND('Submission Template'!BX115&lt;&gt;"",'Submission Template'!Z$26&lt;&gt;"",'Submission Template'!AD115&lt;&gt;""),1,0)</f>
        <v>0</v>
      </c>
      <c r="BT121" s="22"/>
      <c r="BU121" s="199" t="str">
        <f t="shared" si="55"/>
        <v/>
      </c>
      <c r="BV121" s="192" t="str">
        <f t="shared" si="56"/>
        <v/>
      </c>
      <c r="BW121" s="192" t="str">
        <f t="shared" si="57"/>
        <v/>
      </c>
      <c r="BX121" s="193" t="str">
        <f t="shared" si="58"/>
        <v/>
      </c>
      <c r="BY121" s="194" t="str">
        <f t="shared" si="59"/>
        <v/>
      </c>
      <c r="BZ121" s="22"/>
      <c r="CA121" s="192" t="str">
        <f>IF(AND($BK$31="Yes",'Submission Template'!$C115&lt;&gt;""),IF(AND('Submission Template'!BW115&lt;&gt;"",'Submission Template'!BX115&lt;&gt;""),IF(AND('Submission Template'!Y115="yes",'Submission Template'!AD115="yes"),CA120+1,CA120),CA120),"")</f>
        <v/>
      </c>
      <c r="CB121" s="193" t="str">
        <f>IF('Submission Template'!$C115&lt;&gt;"",IF('Submission Template'!BU115&lt;&gt;"",IF('Submission Template'!O115="yes",CB120+1,CB120),CB120),"")</f>
        <v/>
      </c>
      <c r="CC121" s="193" t="str">
        <f>IF('Submission Template'!$C115&lt;&gt;"",IF('Submission Template'!BV115&lt;&gt;"",IF('Submission Template'!T115="yes",CC120+1,CC120),CC120),"")</f>
        <v/>
      </c>
      <c r="CD121" s="193" t="str">
        <f>IF('Submission Template'!$C115&lt;&gt;"",IF('Submission Template'!BW115&lt;&gt;"",IF('Submission Template'!Y115="yes",CD120+1,CD120),CD120),"")</f>
        <v/>
      </c>
      <c r="CE121" s="194" t="str">
        <f>IF('Submission Template'!$C115&lt;&gt;"",IF('Submission Template'!BX115&lt;&gt;"",IF('Submission Template'!AD115="yes",CE120+1,CE120),CE120),"")</f>
        <v/>
      </c>
      <c r="CF121" s="22"/>
      <c r="CG121" s="192" t="str">
        <f>IF(AND($BK$31="Yes",'Submission Template'!BW115&lt;&gt;"",'Submission Template'!BX115&lt;&gt;""),IF(AND('Submission Template'!Y115="yes",'Submission Template'!AD115="yes"),1,0),"")</f>
        <v/>
      </c>
      <c r="CH121" s="193" t="str">
        <f>IF('Submission Template'!BU115&lt;&gt;"",IF('Submission Template'!O115="yes",1,0),"")</f>
        <v/>
      </c>
      <c r="CI121" s="193" t="str">
        <f>IF('Submission Template'!BV115&lt;&gt;"",IF('Submission Template'!T115="yes",1,0),"")</f>
        <v/>
      </c>
      <c r="CJ121" s="193" t="str">
        <f>IF('Submission Template'!BW115&lt;&gt;"",IF('Submission Template'!Y115="yes",1,0),"")</f>
        <v/>
      </c>
      <c r="CK121" s="194" t="str">
        <f>IF('Submission Template'!BX115&lt;&gt;"",IF('Submission Template'!AD115="yes",1,0),"")</f>
        <v/>
      </c>
      <c r="CL121" s="22"/>
      <c r="CM121" s="192" t="str">
        <f>IF(AND($BK$31="Yes",'Submission Template'!Y115="yes",'Submission Template'!AD115="yes",'Submission Template'!BW115&lt;&gt;"",'Submission Template'!BX115&lt;&gt;""),'Submission Template'!BW115+'Submission Template'!BX115,"")</f>
        <v/>
      </c>
      <c r="CN121" s="193" t="str">
        <f>IF(AND('Submission Template'!O115="yes",'Submission Template'!BU115&lt;&gt;""),'Submission Template'!BU115,"")</f>
        <v/>
      </c>
      <c r="CO121" s="193" t="str">
        <f>IF(AND('Submission Template'!T115="yes",'Submission Template'!BV115&lt;&gt;""),'Submission Template'!BV115,"")</f>
        <v/>
      </c>
      <c r="CP121" s="193" t="str">
        <f>IF(AND('Submission Template'!Y115="yes",'Submission Template'!BW115&lt;&gt;""),'Submission Template'!BW115,"")</f>
        <v/>
      </c>
      <c r="CQ121" s="194" t="str">
        <f>IF(AND('Submission Template'!AD115="yes",'Submission Template'!BX115&lt;&gt;""),'Submission Template'!BX115,"")</f>
        <v/>
      </c>
      <c r="CR121" s="22"/>
      <c r="CS121" s="22"/>
      <c r="CT121" s="22"/>
      <c r="CU121" s="24"/>
      <c r="CV121" s="22"/>
      <c r="CW121" s="35" t="str">
        <f>IF('Submission Template'!$BA$36=1,IF(AND('Submission Template'!Y115="yes",'Submission Template'!AD115="yes",$BI121&gt;1,'Submission Template'!BW115&lt;&gt;"",'Submission Template'!BX115&lt;&gt;""),IF($D121&lt;&gt;'Submission Template'!V$29,ROUND((($BU121*$E121)/($D121-'Submission Template'!V$29))^2+1,1),31),""),"")</f>
        <v/>
      </c>
      <c r="CX121" s="35" t="str">
        <f>IF('Submission Template'!$BB$36=1,IF(AND('Submission Template'!O115="yes",$BJ121&gt;1,'Submission Template'!BU115&lt;&gt;""),IF($N121&lt;&gt;'Submission Template'!K$26,ROUND((($BV121*$O121)/($N121-'Submission Template'!K$26))^2+1,1),31),""),"")</f>
        <v/>
      </c>
      <c r="CY121" s="35" t="str">
        <f>IF('Submission Template'!$BC$34=1,IF(AND('Submission Template'!T115="yes",$BK121&gt;1,'Submission Template'!BV115&lt;&gt;""),IF($X121&lt;&gt;'Submission Template'!P$26,ROUND((($BW121*$Y121)/($X121-'Submission Template'!P$26))^2+1,1),31),""),"")</f>
        <v/>
      </c>
      <c r="CZ121" s="35" t="str">
        <f>IF('Submission Template'!$BA$34=1,IF(AND('Submission Template'!Y115="yes",$BL121&gt;1,'Submission Template'!BW115&lt;&gt;""),IF($AH121&lt;&gt;'Submission Template'!U$26,ROUND((($BX121*$AI121)/($AH121-'Submission Template'!U$26))^2+1,1),31),""),"")</f>
        <v/>
      </c>
      <c r="DA121" s="35" t="str">
        <f>IF('Submission Template'!$BB$34=1,IF(AND('Submission Template'!AD115="yes",$BM121&gt;1,'Submission Template'!BX115&lt;&gt;""),IF($AR121&lt;&gt;'Submission Template'!Z$26,ROUND((($BY121*$AS121)/($AR121-'Submission Template'!Z$26))^2+1,1),31),""),"")</f>
        <v/>
      </c>
      <c r="DB121" s="48">
        <f t="shared" si="60"/>
        <v>5</v>
      </c>
      <c r="DC121" s="5"/>
      <c r="DD121" s="5"/>
      <c r="DE121" s="5"/>
      <c r="DF121" s="175">
        <f>IF(AND('Submission Template'!C115="final",'Submission Template'!AG115="yes"),1,0)</f>
        <v>0</v>
      </c>
      <c r="DG121" s="175" t="str">
        <f>IF(AND('Submission Template'!$C115="final",'Submission Template'!$Y115="yes",'Submission Template'!$AD115="yes",'Submission Template'!$AG115&lt;&gt;"yes"),$D121,$DG120)</f>
        <v/>
      </c>
      <c r="DH121" s="175" t="str">
        <f>IF(AND('Submission Template'!$C115="final",'Submission Template'!$Y115="yes",'Submission Template'!$AD115="yes",'Submission Template'!$AG115&lt;&gt;"yes"),$C121,$DH120)</f>
        <v/>
      </c>
      <c r="DI121" s="175" t="str">
        <f>IF(AND('Submission Template'!$C115="final",'Submission Template'!$O115="yes",'Submission Template'!$AG115&lt;&gt;"yes"),$N121,$DI120)</f>
        <v/>
      </c>
      <c r="DJ121" s="175" t="str">
        <f>IF(AND('Submission Template'!$C115="final",'Submission Template'!$O115="yes",'Submission Template'!$AG115&lt;&gt;"yes"),$M121,$DJ120)</f>
        <v/>
      </c>
      <c r="DK121" s="167" t="str">
        <f>IF(AND('Submission Template'!$C115="final",'Submission Template'!$T115="yes",'Submission Template'!$AG115&lt;&gt;"yes"),$X121,$DK120)</f>
        <v/>
      </c>
      <c r="DL121" s="168" t="str">
        <f>IF(AND('Submission Template'!$C115="final",'Submission Template'!$T115="yes",'Submission Template'!$AG115&lt;&gt;"yes"),$W121,$DL120)</f>
        <v/>
      </c>
      <c r="DM121" s="167" t="str">
        <f>IF(AND('Submission Template'!$C115="final",'Submission Template'!$Y115="yes",'Submission Template'!$AG115&lt;&gt;"yes"),$AH121,$DM120)</f>
        <v/>
      </c>
      <c r="DN121" s="211" t="str">
        <f>IF(AND('Submission Template'!$C115="final",'Submission Template'!$Y115="yes",'Submission Template'!$AG115&lt;&gt;"yes"),$AG121,$DN120)</f>
        <v/>
      </c>
      <c r="DO121" s="220" t="str">
        <f>IF(AND('Submission Template'!$C115="final",'Submission Template'!$AD115="yes",'Submission Template'!$AG115&lt;&gt;"yes"),$AR121,$DO120)</f>
        <v/>
      </c>
      <c r="DP121" s="221" t="str">
        <f>IF(AND('Submission Template'!$C115="final",'Submission Template'!$AD115="yes",'Submission Template'!$AG115&lt;&gt;"yes"),$AQ121,$DP120)</f>
        <v/>
      </c>
      <c r="DQ121" s="5"/>
      <c r="DR121" s="5"/>
      <c r="DT121" s="5"/>
      <c r="DU121" s="5"/>
      <c r="DV121" s="5"/>
      <c r="DW121" s="5"/>
      <c r="DX121" s="5"/>
      <c r="DY121" s="5"/>
      <c r="DZ121" s="5"/>
      <c r="EA121" s="5"/>
    </row>
    <row r="122" spans="1:131" ht="15" x14ac:dyDescent="0.25">
      <c r="A122" s="9"/>
      <c r="B122" s="251" t="str">
        <f>IF('Submission Template'!$BA$36=1,$CA122,"")</f>
        <v/>
      </c>
      <c r="C122" s="252" t="str">
        <f t="shared" si="41"/>
        <v/>
      </c>
      <c r="D122" s="253" t="str">
        <f>IF('Submission Template'!$BA$36=1,IF(AND('Submission Template'!Y116="yes",'Submission Template'!AD116="yes",'Submission Template'!BW116&lt;&gt;"",'Submission Template'!BX116&lt;&gt;""),IF(AND('Submission Template'!$P$15="yes",$B122&gt;1),ROUND(AVERAGE(CM$41:CM122),2),ROUND(AVERAGE(CM$40:CM122),2)),""),"")</f>
        <v/>
      </c>
      <c r="E122" s="264" t="str">
        <f>IF('Submission Template'!$BA$36=1,IF($BI122&gt;1,IF(AND('Submission Template'!Y116&lt;&gt;"no",'Submission Template'!AD116&lt;&gt;"no",'Submission Template'!BW116&lt;&gt;"",'Submission Template'!BX116&lt;&gt;""), IF(AND('Submission Template'!$P$15="yes",$B122&gt;1), STDEV(CM$41:CM122),STDEV(CM$40:CM122)),""),""),"")</f>
        <v/>
      </c>
      <c r="F122" s="253" t="str">
        <f>IF('Submission Template'!$BA$36=1,IF(AND('Submission Template'!BW116&lt;&gt;"",'Submission Template'!BX116&lt;&gt;""),G121,""),"")</f>
        <v/>
      </c>
      <c r="G122" s="253" t="str">
        <f>IF(AND('Submission Template'!$BA$36=1,'Submission Template'!$C116&lt;&gt;""),IF(OR($BI122=1,$BI122=0),0,IF('Submission Template'!$C116="initial",$G121,IF(AND('Submission Template'!Y116="yes",'Submission Template'!AD116="yes"),MAX(($F122+CM122-('Submission Template'!$V$26+0.25*$E122)),0),$G121))),"")</f>
        <v/>
      </c>
      <c r="H122" s="253" t="str">
        <f t="shared" si="66"/>
        <v/>
      </c>
      <c r="I122" s="255" t="str">
        <f t="shared" si="67"/>
        <v/>
      </c>
      <c r="J122" s="255" t="str">
        <f t="shared" si="68"/>
        <v/>
      </c>
      <c r="K122" s="256" t="str">
        <f>IF(G122&lt;&gt;"",IF($CG122=1,IF(AND(J122&lt;&gt;1,I122=1,D122&lt;='Submission Template'!$V$26),1,0),K121),"")</f>
        <v/>
      </c>
      <c r="L122" s="251" t="str">
        <f>IF('Submission Template'!$BB$36=1,$CB122,"")</f>
        <v/>
      </c>
      <c r="M122" s="252" t="str">
        <f t="shared" si="42"/>
        <v/>
      </c>
      <c r="N122" s="253" t="str">
        <f>IF('Submission Template'!$BB$36=1,IF(AND('Submission Template'!O116="yes",'Submission Template'!BU116&lt;&gt;""),IF(AND('Submission Template'!$P$15="yes",$L122&gt;1),ROUND(AVERAGE(CN$41:CN122),2),ROUND(AVERAGE(CN$40:CN122),2)),""),"")</f>
        <v/>
      </c>
      <c r="O122" s="253" t="str">
        <f>IF('Submission Template'!$BB$36=1,IF($BJ122&gt;1,IF(AND('Submission Template'!O116&lt;&gt;"no",'Submission Template'!BU116&lt;&gt;""),IF(AND('Submission Template'!$P$15="yes",$L122&gt;1),STDEV(CN$41:CN122),STDEV(CN$40:CN122)),""),""),"")</f>
        <v/>
      </c>
      <c r="P122" s="253" t="str">
        <f>IF('Submission Template'!$BB$36=1,IF('Submission Template'!BU116&lt;&gt;"",Q121,""),"")</f>
        <v/>
      </c>
      <c r="Q122" s="253" t="str">
        <f>IF(AND('Submission Template'!$BB$36=1,'Submission Template'!$C116&lt;&gt;""),IF(OR($BJ122=1,$BJ122=0),0,IF('Submission Template'!$C116="initial",$Q121,IF('Submission Template'!O116="yes",MAX(($P122+'Submission Template'!BU116-('Submission Template'!K$26+0.25*$O122)),0),$Q121))),"")</f>
        <v/>
      </c>
      <c r="R122" s="253" t="str">
        <f t="shared" si="69"/>
        <v/>
      </c>
      <c r="S122" s="255" t="str">
        <f t="shared" si="70"/>
        <v/>
      </c>
      <c r="T122" s="255" t="str">
        <f t="shared" si="71"/>
        <v/>
      </c>
      <c r="U122" s="256" t="str">
        <f>IF(Q122&lt;&gt;"",IF($CH122=1,IF(AND(T122&lt;&gt;1,S122=1,N122&lt;='Submission Template'!K$26),1,0),U121),"")</f>
        <v/>
      </c>
      <c r="V122" s="257" t="str">
        <f>IF('Submission Template'!$BC$34=1,$CC122,"")</f>
        <v/>
      </c>
      <c r="W122" s="258" t="str">
        <f t="shared" si="43"/>
        <v/>
      </c>
      <c r="X122" s="259" t="str">
        <f>IF('Submission Template'!$BC$34=1,IF(AND('Submission Template'!T116="yes",'Submission Template'!BV116&lt;&gt;""),IF(AND('Submission Template'!$P$15="yes",$V122&gt;1),ROUND(AVERAGE(CO$41:CO122),2),ROUND(AVERAGE(CO$40:CO122),2)),""),"")</f>
        <v/>
      </c>
      <c r="Y122" s="259" t="str">
        <f>IF('Submission Template'!$BC$34=1,IF($BK122&gt;1,IF(AND('Submission Template'!T116&lt;&gt;"no",'Submission Template'!BV116&lt;&gt;""), IF(AND('Submission Template'!$P$15="yes",$V122&gt;1), STDEV(CO$41:CO122),STDEV(CO$40:CO122)),""),""),"")</f>
        <v/>
      </c>
      <c r="Z122" s="259" t="str">
        <f>IF('Submission Template'!$BC$34=1,IF('Submission Template'!BV116&lt;&gt;"",AA121,""),"")</f>
        <v/>
      </c>
      <c r="AA122" s="259" t="str">
        <f>IF(AND('Submission Template'!$BC$34=1,'Submission Template'!$C116&lt;&gt;""),IF(OR($BK122=1,$BK122=0),0,IF('Submission Template'!$C116="initial",$AA121,IF('Submission Template'!T116="yes",MAX(($Z122+'Submission Template'!BV116-('Submission Template'!P$26+0.25*$Y122)),0),$AA121))),"")</f>
        <v/>
      </c>
      <c r="AB122" s="259" t="str">
        <f t="shared" si="46"/>
        <v/>
      </c>
      <c r="AC122" s="255" t="str">
        <f t="shared" si="47"/>
        <v/>
      </c>
      <c r="AD122" s="255" t="str">
        <f t="shared" si="48"/>
        <v/>
      </c>
      <c r="AE122" s="256" t="str">
        <f>IF(AA122&lt;&gt;"",IF($CI122=1,IF(AND(AD122&lt;&gt;1,AC122=1,X122&lt;='Submission Template'!P$26),1,0),AE121),"")</f>
        <v/>
      </c>
      <c r="AF122" s="257" t="str">
        <f>IF('Submission Template'!$BA$34=1,$CD122,"")</f>
        <v/>
      </c>
      <c r="AG122" s="258" t="str">
        <f t="shared" si="44"/>
        <v/>
      </c>
      <c r="AH122" s="260" t="str">
        <f>IF('Submission Template'!$BA$34=1,IF(AND('Submission Template'!Y116="yes",'Submission Template'!BW116&lt;&gt;""),IF(AND('Submission Template'!$P$15="yes",AF122&gt;1),ROUND(AVERAGE(CP$41:CP122),2),ROUND(AVERAGE(CP$40:CP122),2)),""),"")</f>
        <v/>
      </c>
      <c r="AI122" s="260" t="str">
        <f>IF('Submission Template'!$BA$34=1,IF($BL122&gt;1,IF(AND('Submission Template'!Y116&lt;&gt;"no",'Submission Template'!BW116&lt;&gt;""), IF(AND('Submission Template'!$P$15="yes",$AF122&gt;1), STDEV(CP$41:CP122),STDEV(CP$40:CP122)),""),""),"")</f>
        <v/>
      </c>
      <c r="AJ122" s="260" t="str">
        <f>IF('Submission Template'!$BA$34=1,IF('Submission Template'!BW116&lt;&gt;"",AK121,""),"")</f>
        <v/>
      </c>
      <c r="AK122" s="260" t="str">
        <f>IF(AND('Submission Template'!$BA$34=1,'Submission Template'!$C116&lt;&gt;""),IF(OR($BL122=1,$BL122=0),0,IF('Submission Template'!$C116="initial",$AK121,IF('Submission Template'!Y116="yes",MAX(($AJ122+'Submission Template'!BW116-('Submission Template'!U$26+0.25*$AI122)),0),$AK121))),"")</f>
        <v/>
      </c>
      <c r="AL122" s="260" t="str">
        <f t="shared" si="49"/>
        <v/>
      </c>
      <c r="AM122" s="255" t="str">
        <f t="shared" si="50"/>
        <v/>
      </c>
      <c r="AN122" s="255" t="str">
        <f t="shared" si="51"/>
        <v/>
      </c>
      <c r="AO122" s="256" t="str">
        <f>IF(AK122&lt;&gt;"",IF($CJ122=1,IF(AND(AN122&lt;&gt;1,AM122=1,AH122&lt;='Submission Template'!U$26),1,0),AO121),"")</f>
        <v/>
      </c>
      <c r="AP122" s="257" t="str">
        <f>IF('Submission Template'!$BB$34=1,$CE122,"")</f>
        <v/>
      </c>
      <c r="AQ122" s="258" t="str">
        <f t="shared" si="45"/>
        <v/>
      </c>
      <c r="AR122" s="261" t="str">
        <f>IF('Submission Template'!$BB$34=1,IF(AND('Submission Template'!AD116="yes",'Submission Template'!BX116&lt;&gt;""),ROUND(AVERAGE(CQ$40:CQ122),2),""),"")</f>
        <v/>
      </c>
      <c r="AS122" s="261" t="str">
        <f>IF('Submission Template'!$BB$34=1,IF($BM122&gt;1,IF(AND('Submission Template'!AD116&lt;&gt;"no",'Submission Template'!BX116&lt;&gt;""), IF(AND('Submission Template'!$P$15="yes",$AP122&gt;1), STDEV(CQ$41:CQ122),STDEV(CQ$40:CQ122)),""),""),"")</f>
        <v/>
      </c>
      <c r="AT122" s="261" t="str">
        <f>IF('Submission Template'!$BB$34=1,IF('Submission Template'!BX116&lt;&gt;"",AU121,""),"")</f>
        <v/>
      </c>
      <c r="AU122" s="261" t="str">
        <f>IF(AND('Submission Template'!$BB$34=1,'Submission Template'!$C116&lt;&gt;""),IF(OR($BM122=1,$BM122=0),0,IF('Submission Template'!$C116="initial",$AU121,IF('Submission Template'!AD116="yes",MAX(($AT122+'Submission Template'!BX116-('Submission Template'!Z$26+0.25*$AS122)),0),$AU121))),"")</f>
        <v/>
      </c>
      <c r="AV122" s="261" t="str">
        <f t="shared" si="52"/>
        <v/>
      </c>
      <c r="AW122" s="255" t="str">
        <f t="shared" si="53"/>
        <v/>
      </c>
      <c r="AX122" s="255" t="str">
        <f t="shared" si="54"/>
        <v/>
      </c>
      <c r="AY122" s="256" t="str">
        <f>IF(AU122&lt;&gt;"",IF($CK122=1,IF(AND(AX122&lt;&gt;1,AW122=1,AR122&lt;='Submission Template'!Z$26),1,0),AY121),"")</f>
        <v/>
      </c>
      <c r="AZ122" s="246"/>
      <c r="BA122" s="262" t="str">
        <f>IF(AND(OR('Submission Template'!BK116="yes",'Submission Template'!O116="yes"),'Submission Template'!AG116="yes"),"Test cannot be invalid AND included in CumSum",IF(OR(AND($Q122&gt;$R122,$N122&lt;&gt;""),AND($G122&gt;H122,$D122&lt;&gt;"")),"Warning:  CumSum statistic exceeds the Action Limit.",""))</f>
        <v/>
      </c>
      <c r="BB122" s="244"/>
      <c r="BC122" s="244"/>
      <c r="BD122" s="244"/>
      <c r="BE122" s="245"/>
      <c r="BF122" s="141"/>
      <c r="BG122" s="5"/>
      <c r="BH122" s="5"/>
      <c r="BI122" s="167" t="str">
        <f t="shared" si="61"/>
        <v/>
      </c>
      <c r="BJ122" s="211" t="str">
        <f t="shared" si="62"/>
        <v/>
      </c>
      <c r="BK122" s="167" t="str">
        <f t="shared" si="63"/>
        <v/>
      </c>
      <c r="BL122" s="211" t="str">
        <f t="shared" si="64"/>
        <v/>
      </c>
      <c r="BM122" s="168" t="str">
        <f t="shared" si="65"/>
        <v/>
      </c>
      <c r="BN122" s="20"/>
      <c r="BO122" s="307">
        <f>IF(AND('Submission Template'!BW116&lt;&gt;"",'Submission Template'!BX116&lt;&gt;"",'Submission Template'!V$26&lt;&gt;"",'Submission Template'!Y116&lt;&gt;"",'Submission Template'!AD116&lt;&gt;"",$BK$31="yes"),1,0)</f>
        <v>0</v>
      </c>
      <c r="BP122" s="193">
        <f>IF(AND('Submission Template'!BU116&lt;&gt;"",'Submission Template'!K$26&lt;&gt;"",'Submission Template'!O116&lt;&gt;""),1,0)</f>
        <v>0</v>
      </c>
      <c r="BQ122" s="193">
        <f>IF(AND('Submission Template'!BV116&lt;&gt;"",'Submission Template'!P$26&lt;&gt;"",'Submission Template'!T116&lt;&gt;""),1,0)</f>
        <v>0</v>
      </c>
      <c r="BR122" s="193">
        <f>IF(AND('Submission Template'!BW116&lt;&gt;"",'Submission Template'!U$26&lt;&gt;"",'Submission Template'!Y116&lt;&gt;""),1,0)</f>
        <v>0</v>
      </c>
      <c r="BS122" s="194">
        <f>IF(AND('Submission Template'!BX116&lt;&gt;"",'Submission Template'!Z$26&lt;&gt;"",'Submission Template'!AD116&lt;&gt;""),1,0)</f>
        <v>0</v>
      </c>
      <c r="BT122" s="22"/>
      <c r="BU122" s="199" t="str">
        <f t="shared" si="55"/>
        <v/>
      </c>
      <c r="BV122" s="192" t="str">
        <f t="shared" si="56"/>
        <v/>
      </c>
      <c r="BW122" s="192" t="str">
        <f t="shared" si="57"/>
        <v/>
      </c>
      <c r="BX122" s="193" t="str">
        <f t="shared" si="58"/>
        <v/>
      </c>
      <c r="BY122" s="194" t="str">
        <f t="shared" si="59"/>
        <v/>
      </c>
      <c r="BZ122" s="22"/>
      <c r="CA122" s="192" t="str">
        <f>IF(AND($BK$31="Yes",'Submission Template'!$C116&lt;&gt;""),IF(AND('Submission Template'!BW116&lt;&gt;"",'Submission Template'!BX116&lt;&gt;""),IF(AND('Submission Template'!Y116="yes",'Submission Template'!AD116="yes"),CA121+1,CA121),CA121),"")</f>
        <v/>
      </c>
      <c r="CB122" s="193" t="str">
        <f>IF('Submission Template'!$C116&lt;&gt;"",IF('Submission Template'!BU116&lt;&gt;"",IF('Submission Template'!O116="yes",CB121+1,CB121),CB121),"")</f>
        <v/>
      </c>
      <c r="CC122" s="193" t="str">
        <f>IF('Submission Template'!$C116&lt;&gt;"",IF('Submission Template'!BV116&lt;&gt;"",IF('Submission Template'!T116="yes",CC121+1,CC121),CC121),"")</f>
        <v/>
      </c>
      <c r="CD122" s="193" t="str">
        <f>IF('Submission Template'!$C116&lt;&gt;"",IF('Submission Template'!BW116&lt;&gt;"",IF('Submission Template'!Y116="yes",CD121+1,CD121),CD121),"")</f>
        <v/>
      </c>
      <c r="CE122" s="194" t="str">
        <f>IF('Submission Template'!$C116&lt;&gt;"",IF('Submission Template'!BX116&lt;&gt;"",IF('Submission Template'!AD116="yes",CE121+1,CE121),CE121),"")</f>
        <v/>
      </c>
      <c r="CF122" s="22"/>
      <c r="CG122" s="192" t="str">
        <f>IF(AND($BK$31="Yes",'Submission Template'!BW116&lt;&gt;"",'Submission Template'!BX116&lt;&gt;""),IF(AND('Submission Template'!Y116="yes",'Submission Template'!AD116="yes"),1,0),"")</f>
        <v/>
      </c>
      <c r="CH122" s="193" t="str">
        <f>IF('Submission Template'!BU116&lt;&gt;"",IF('Submission Template'!O116="yes",1,0),"")</f>
        <v/>
      </c>
      <c r="CI122" s="193" t="str">
        <f>IF('Submission Template'!BV116&lt;&gt;"",IF('Submission Template'!T116="yes",1,0),"")</f>
        <v/>
      </c>
      <c r="CJ122" s="193" t="str">
        <f>IF('Submission Template'!BW116&lt;&gt;"",IF('Submission Template'!Y116="yes",1,0),"")</f>
        <v/>
      </c>
      <c r="CK122" s="194" t="str">
        <f>IF('Submission Template'!BX116&lt;&gt;"",IF('Submission Template'!AD116="yes",1,0),"")</f>
        <v/>
      </c>
      <c r="CL122" s="22"/>
      <c r="CM122" s="192" t="str">
        <f>IF(AND($BK$31="Yes",'Submission Template'!Y116="yes",'Submission Template'!AD116="yes",'Submission Template'!BW116&lt;&gt;"",'Submission Template'!BX116&lt;&gt;""),'Submission Template'!BW116+'Submission Template'!BX116,"")</f>
        <v/>
      </c>
      <c r="CN122" s="193" t="str">
        <f>IF(AND('Submission Template'!O116="yes",'Submission Template'!BU116&lt;&gt;""),'Submission Template'!BU116,"")</f>
        <v/>
      </c>
      <c r="CO122" s="193" t="str">
        <f>IF(AND('Submission Template'!T116="yes",'Submission Template'!BV116&lt;&gt;""),'Submission Template'!BV116,"")</f>
        <v/>
      </c>
      <c r="CP122" s="193" t="str">
        <f>IF(AND('Submission Template'!Y116="yes",'Submission Template'!BW116&lt;&gt;""),'Submission Template'!BW116,"")</f>
        <v/>
      </c>
      <c r="CQ122" s="194" t="str">
        <f>IF(AND('Submission Template'!AD116="yes",'Submission Template'!BX116&lt;&gt;""),'Submission Template'!BX116,"")</f>
        <v/>
      </c>
      <c r="CR122" s="22"/>
      <c r="CS122" s="22"/>
      <c r="CT122" s="22"/>
      <c r="CU122" s="24"/>
      <c r="CV122" s="22"/>
      <c r="CW122" s="35" t="str">
        <f>IF('Submission Template'!$BA$36=1,IF(AND('Submission Template'!Y116="yes",'Submission Template'!AD116="yes",$BI122&gt;1,'Submission Template'!BW116&lt;&gt;"",'Submission Template'!BX116&lt;&gt;""),IF($D122&lt;&gt;'Submission Template'!V$29,ROUND((($BU122*$E122)/($D122-'Submission Template'!V$29))^2+1,1),31),""),"")</f>
        <v/>
      </c>
      <c r="CX122" s="35" t="str">
        <f>IF('Submission Template'!$BB$36=1,IF(AND('Submission Template'!O116="yes",$BJ122&gt;1,'Submission Template'!BU116&lt;&gt;""),IF($N122&lt;&gt;'Submission Template'!K$26,ROUND((($BV122*$O122)/($N122-'Submission Template'!K$26))^2+1,1),31),""),"")</f>
        <v/>
      </c>
      <c r="CY122" s="35" t="str">
        <f>IF('Submission Template'!$BC$34=1,IF(AND('Submission Template'!T116="yes",$BK122&gt;1,'Submission Template'!BV116&lt;&gt;""),IF($X122&lt;&gt;'Submission Template'!P$26,ROUND((($BW122*$Y122)/($X122-'Submission Template'!P$26))^2+1,1),31),""),"")</f>
        <v/>
      </c>
      <c r="CZ122" s="35" t="str">
        <f>IF('Submission Template'!$BA$34=1,IF(AND('Submission Template'!Y116="yes",$BL122&gt;1,'Submission Template'!BW116&lt;&gt;""),IF($AH122&lt;&gt;'Submission Template'!U$26,ROUND((($BX122*$AI122)/($AH122-'Submission Template'!U$26))^2+1,1),31),""),"")</f>
        <v/>
      </c>
      <c r="DA122" s="35" t="str">
        <f>IF('Submission Template'!$BB$34=1,IF(AND('Submission Template'!AD116="yes",$BM122&gt;1,'Submission Template'!BX116&lt;&gt;""),IF($AR122&lt;&gt;'Submission Template'!Z$26,ROUND((($BY122*$AS122)/($AR122-'Submission Template'!Z$26))^2+1,1),31),""),"")</f>
        <v/>
      </c>
      <c r="DB122" s="48">
        <f t="shared" si="60"/>
        <v>5</v>
      </c>
      <c r="DC122" s="5"/>
      <c r="DD122" s="5"/>
      <c r="DE122" s="5"/>
      <c r="DF122" s="175">
        <f>IF(AND('Submission Template'!C116="final",'Submission Template'!AG116="yes"),1,0)</f>
        <v>0</v>
      </c>
      <c r="DG122" s="175" t="str">
        <f>IF(AND('Submission Template'!$C116="final",'Submission Template'!$Y116="yes",'Submission Template'!$AD116="yes",'Submission Template'!$AG116&lt;&gt;"yes"),$D122,$DG121)</f>
        <v/>
      </c>
      <c r="DH122" s="175" t="str">
        <f>IF(AND('Submission Template'!$C116="final",'Submission Template'!$Y116="yes",'Submission Template'!$AD116="yes",'Submission Template'!$AG116&lt;&gt;"yes"),$C122,$DH121)</f>
        <v/>
      </c>
      <c r="DI122" s="175" t="str">
        <f>IF(AND('Submission Template'!$C116="final",'Submission Template'!$O116="yes",'Submission Template'!$AG116&lt;&gt;"yes"),$N122,$DI121)</f>
        <v/>
      </c>
      <c r="DJ122" s="175" t="str">
        <f>IF(AND('Submission Template'!$C116="final",'Submission Template'!$O116="yes",'Submission Template'!$AG116&lt;&gt;"yes"),$M122,$DJ121)</f>
        <v/>
      </c>
      <c r="DK122" s="167" t="str">
        <f>IF(AND('Submission Template'!$C116="final",'Submission Template'!$T116="yes",'Submission Template'!$AG116&lt;&gt;"yes"),$X122,$DK121)</f>
        <v/>
      </c>
      <c r="DL122" s="168" t="str">
        <f>IF(AND('Submission Template'!$C116="final",'Submission Template'!$T116="yes",'Submission Template'!$AG116&lt;&gt;"yes"),$W122,$DL121)</f>
        <v/>
      </c>
      <c r="DM122" s="167" t="str">
        <f>IF(AND('Submission Template'!$C116="final",'Submission Template'!$Y116="yes",'Submission Template'!$AG116&lt;&gt;"yes"),$AH122,$DM121)</f>
        <v/>
      </c>
      <c r="DN122" s="211" t="str">
        <f>IF(AND('Submission Template'!$C116="final",'Submission Template'!$Y116="yes",'Submission Template'!$AG116&lt;&gt;"yes"),$AG122,$DN121)</f>
        <v/>
      </c>
      <c r="DO122" s="220" t="str">
        <f>IF(AND('Submission Template'!$C116="final",'Submission Template'!$AD116="yes",'Submission Template'!$AG116&lt;&gt;"yes"),$AR122,$DO121)</f>
        <v/>
      </c>
      <c r="DP122" s="221" t="str">
        <f>IF(AND('Submission Template'!$C116="final",'Submission Template'!$AD116="yes",'Submission Template'!$AG116&lt;&gt;"yes"),$AQ122,$DP121)</f>
        <v/>
      </c>
      <c r="DQ122" s="5"/>
      <c r="DR122" s="5"/>
      <c r="DT122" s="5"/>
      <c r="DU122" s="5"/>
      <c r="DV122" s="5"/>
      <c r="DW122" s="5"/>
      <c r="DX122" s="5"/>
      <c r="DY122" s="5"/>
      <c r="DZ122" s="5"/>
      <c r="EA122" s="5"/>
    </row>
    <row r="123" spans="1:131" ht="15" x14ac:dyDescent="0.25">
      <c r="A123" s="9"/>
      <c r="B123" s="251" t="str">
        <f>IF('Submission Template'!$BA$36=1,$CA123,"")</f>
        <v/>
      </c>
      <c r="C123" s="252" t="str">
        <f t="shared" si="41"/>
        <v/>
      </c>
      <c r="D123" s="253" t="str">
        <f>IF('Submission Template'!$BA$36=1,IF(AND('Submission Template'!Y117="yes",'Submission Template'!AD117="yes",'Submission Template'!BW117&lt;&gt;"",'Submission Template'!BX117&lt;&gt;""),IF(AND('Submission Template'!$P$15="yes",$B123&gt;1),ROUND(AVERAGE(CM$41:CM123),2),ROUND(AVERAGE(CM$40:CM123),2)),""),"")</f>
        <v/>
      </c>
      <c r="E123" s="264" t="str">
        <f>IF('Submission Template'!$BA$36=1,IF($BI123&gt;1,IF(AND('Submission Template'!Y117&lt;&gt;"no",'Submission Template'!AD117&lt;&gt;"no",'Submission Template'!BW117&lt;&gt;"",'Submission Template'!BX117&lt;&gt;""), IF(AND('Submission Template'!$P$15="yes",$B123&gt;1), STDEV(CM$41:CM123),STDEV(CM$40:CM123)),""),""),"")</f>
        <v/>
      </c>
      <c r="F123" s="253" t="str">
        <f>IF('Submission Template'!$BA$36=1,IF(AND('Submission Template'!BW117&lt;&gt;"",'Submission Template'!BX117&lt;&gt;""),G122,""),"")</f>
        <v/>
      </c>
      <c r="G123" s="253" t="str">
        <f>IF(AND('Submission Template'!$BA$36=1,'Submission Template'!$C117&lt;&gt;""),IF(OR($BI123=1,$BI123=0),0,IF('Submission Template'!$C117="initial",$G122,IF(AND('Submission Template'!Y117="yes",'Submission Template'!AD117="yes"),MAX(($F123+CM123-('Submission Template'!$V$26+0.25*$E123)),0),$G122))),"")</f>
        <v/>
      </c>
      <c r="H123" s="253" t="str">
        <f t="shared" si="66"/>
        <v/>
      </c>
      <c r="I123" s="255" t="str">
        <f t="shared" si="67"/>
        <v/>
      </c>
      <c r="J123" s="255" t="str">
        <f t="shared" si="68"/>
        <v/>
      </c>
      <c r="K123" s="256" t="str">
        <f>IF(G123&lt;&gt;"",IF($CG123=1,IF(AND(J123&lt;&gt;1,I123=1,D123&lt;='Submission Template'!$V$26),1,0),K122),"")</f>
        <v/>
      </c>
      <c r="L123" s="251" t="str">
        <f>IF('Submission Template'!$BB$36=1,$CB123,"")</f>
        <v/>
      </c>
      <c r="M123" s="252" t="str">
        <f t="shared" si="42"/>
        <v/>
      </c>
      <c r="N123" s="253" t="str">
        <f>IF('Submission Template'!$BB$36=1,IF(AND('Submission Template'!O117="yes",'Submission Template'!BU117&lt;&gt;""),IF(AND('Submission Template'!$P$15="yes",$L123&gt;1),ROUND(AVERAGE(CN$41:CN123),2),ROUND(AVERAGE(CN$40:CN123),2)),""),"")</f>
        <v/>
      </c>
      <c r="O123" s="253" t="str">
        <f>IF('Submission Template'!$BB$36=1,IF($BJ123&gt;1,IF(AND('Submission Template'!O117&lt;&gt;"no",'Submission Template'!BU117&lt;&gt;""),IF(AND('Submission Template'!$P$15="yes",$L123&gt;1),STDEV(CN$41:CN123),STDEV(CN$40:CN123)),""),""),"")</f>
        <v/>
      </c>
      <c r="P123" s="253" t="str">
        <f>IF('Submission Template'!$BB$36=1,IF('Submission Template'!BU117&lt;&gt;"",Q122,""),"")</f>
        <v/>
      </c>
      <c r="Q123" s="253" t="str">
        <f>IF(AND('Submission Template'!$BB$36=1,'Submission Template'!$C117&lt;&gt;""),IF(OR($BJ123=1,$BJ123=0),0,IF('Submission Template'!$C117="initial",$Q122,IF('Submission Template'!O117="yes",MAX(($P123+'Submission Template'!BU117-('Submission Template'!K$26+0.25*$O123)),0),$Q122))),"")</f>
        <v/>
      </c>
      <c r="R123" s="253" t="str">
        <f t="shared" si="69"/>
        <v/>
      </c>
      <c r="S123" s="255" t="str">
        <f t="shared" si="70"/>
        <v/>
      </c>
      <c r="T123" s="255" t="str">
        <f t="shared" si="71"/>
        <v/>
      </c>
      <c r="U123" s="256" t="str">
        <f>IF(Q123&lt;&gt;"",IF($CH123=1,IF(AND(T123&lt;&gt;1,S123=1,N123&lt;='Submission Template'!K$26),1,0),U122),"")</f>
        <v/>
      </c>
      <c r="V123" s="257" t="str">
        <f>IF('Submission Template'!$BC$34=1,$CC123,"")</f>
        <v/>
      </c>
      <c r="W123" s="258" t="str">
        <f t="shared" si="43"/>
        <v/>
      </c>
      <c r="X123" s="259" t="str">
        <f>IF('Submission Template'!$BC$34=1,IF(AND('Submission Template'!T117="yes",'Submission Template'!BV117&lt;&gt;""),IF(AND('Submission Template'!$P$15="yes",$V123&gt;1),ROUND(AVERAGE(CO$41:CO123),2),ROUND(AVERAGE(CO$40:CO123),2)),""),"")</f>
        <v/>
      </c>
      <c r="Y123" s="259" t="str">
        <f>IF('Submission Template'!$BC$34=1,IF($BK123&gt;1,IF(AND('Submission Template'!T117&lt;&gt;"no",'Submission Template'!BV117&lt;&gt;""), IF(AND('Submission Template'!$P$15="yes",$V123&gt;1), STDEV(CO$41:CO123),STDEV(CO$40:CO123)),""),""),"")</f>
        <v/>
      </c>
      <c r="Z123" s="259" t="str">
        <f>IF('Submission Template'!$BC$34=1,IF('Submission Template'!BV117&lt;&gt;"",AA122,""),"")</f>
        <v/>
      </c>
      <c r="AA123" s="259" t="str">
        <f>IF(AND('Submission Template'!$BC$34=1,'Submission Template'!$C117&lt;&gt;""),IF(OR($BK123=1,$BK123=0),0,IF('Submission Template'!$C117="initial",$AA122,IF('Submission Template'!T117="yes",MAX(($Z123+'Submission Template'!BV117-('Submission Template'!P$26+0.25*$Y123)),0),$AA122))),"")</f>
        <v/>
      </c>
      <c r="AB123" s="259" t="str">
        <f t="shared" si="46"/>
        <v/>
      </c>
      <c r="AC123" s="255" t="str">
        <f t="shared" si="47"/>
        <v/>
      </c>
      <c r="AD123" s="255" t="str">
        <f t="shared" si="48"/>
        <v/>
      </c>
      <c r="AE123" s="256" t="str">
        <f>IF(AA123&lt;&gt;"",IF($CI123=1,IF(AND(AD123&lt;&gt;1,AC123=1,X123&lt;='Submission Template'!P$26),1,0),AE122),"")</f>
        <v/>
      </c>
      <c r="AF123" s="257" t="str">
        <f>IF('Submission Template'!$BA$34=1,$CD123,"")</f>
        <v/>
      </c>
      <c r="AG123" s="258" t="str">
        <f t="shared" si="44"/>
        <v/>
      </c>
      <c r="AH123" s="260" t="str">
        <f>IF('Submission Template'!$BA$34=1,IF(AND('Submission Template'!Y117="yes",'Submission Template'!BW117&lt;&gt;""),IF(AND('Submission Template'!$P$15="yes",AF123&gt;1),ROUND(AVERAGE(CP$41:CP123),2),ROUND(AVERAGE(CP$40:CP123),2)),""),"")</f>
        <v/>
      </c>
      <c r="AI123" s="260" t="str">
        <f>IF('Submission Template'!$BA$34=1,IF($BL123&gt;1,IF(AND('Submission Template'!Y117&lt;&gt;"no",'Submission Template'!BW117&lt;&gt;""), IF(AND('Submission Template'!$P$15="yes",$AF123&gt;1), STDEV(CP$41:CP123),STDEV(CP$40:CP123)),""),""),"")</f>
        <v/>
      </c>
      <c r="AJ123" s="260" t="str">
        <f>IF('Submission Template'!$BA$34=1,IF('Submission Template'!BW117&lt;&gt;"",AK122,""),"")</f>
        <v/>
      </c>
      <c r="AK123" s="260" t="str">
        <f>IF(AND('Submission Template'!$BA$34=1,'Submission Template'!$C117&lt;&gt;""),IF(OR($BL123=1,$BL123=0),0,IF('Submission Template'!$C117="initial",$AK122,IF('Submission Template'!Y117="yes",MAX(($AJ123+'Submission Template'!BW117-('Submission Template'!U$26+0.25*$AI123)),0),$AK122))),"")</f>
        <v/>
      </c>
      <c r="AL123" s="260" t="str">
        <f t="shared" si="49"/>
        <v/>
      </c>
      <c r="AM123" s="255" t="str">
        <f t="shared" si="50"/>
        <v/>
      </c>
      <c r="AN123" s="255" t="str">
        <f t="shared" si="51"/>
        <v/>
      </c>
      <c r="AO123" s="256" t="str">
        <f>IF(AK123&lt;&gt;"",IF($CJ123=1,IF(AND(AN123&lt;&gt;1,AM123=1,AH123&lt;='Submission Template'!U$26),1,0),AO122),"")</f>
        <v/>
      </c>
      <c r="AP123" s="257" t="str">
        <f>IF('Submission Template'!$BB$34=1,$CE123,"")</f>
        <v/>
      </c>
      <c r="AQ123" s="258" t="str">
        <f t="shared" si="45"/>
        <v/>
      </c>
      <c r="AR123" s="261" t="str">
        <f>IF('Submission Template'!$BB$34=1,IF(AND('Submission Template'!AD117="yes",'Submission Template'!BX117&lt;&gt;""),ROUND(AVERAGE(CQ$40:CQ123),2),""),"")</f>
        <v/>
      </c>
      <c r="AS123" s="261" t="str">
        <f>IF('Submission Template'!$BB$34=1,IF($BM123&gt;1,IF(AND('Submission Template'!AD117&lt;&gt;"no",'Submission Template'!BX117&lt;&gt;""), IF(AND('Submission Template'!$P$15="yes",$AP123&gt;1), STDEV(CQ$41:CQ123),STDEV(CQ$40:CQ123)),""),""),"")</f>
        <v/>
      </c>
      <c r="AT123" s="261" t="str">
        <f>IF('Submission Template'!$BB$34=1,IF('Submission Template'!BX117&lt;&gt;"",AU122,""),"")</f>
        <v/>
      </c>
      <c r="AU123" s="261" t="str">
        <f>IF(AND('Submission Template'!$BB$34=1,'Submission Template'!$C117&lt;&gt;""),IF(OR($BM123=1,$BM123=0),0,IF('Submission Template'!$C117="initial",$AU122,IF('Submission Template'!AD117="yes",MAX(($AT123+'Submission Template'!BX117-('Submission Template'!Z$26+0.25*$AS123)),0),$AU122))),"")</f>
        <v/>
      </c>
      <c r="AV123" s="261" t="str">
        <f t="shared" si="52"/>
        <v/>
      </c>
      <c r="AW123" s="255" t="str">
        <f t="shared" si="53"/>
        <v/>
      </c>
      <c r="AX123" s="255" t="str">
        <f t="shared" si="54"/>
        <v/>
      </c>
      <c r="AY123" s="256" t="str">
        <f>IF(AU123&lt;&gt;"",IF($CK123=1,IF(AND(AX123&lt;&gt;1,AW123=1,AR123&lt;='Submission Template'!Z$26),1,0),AY122),"")</f>
        <v/>
      </c>
      <c r="AZ123" s="246"/>
      <c r="BA123" s="262" t="str">
        <f>IF(AND(OR('Submission Template'!BK117="yes",'Submission Template'!O117="yes"),'Submission Template'!AG117="yes"),"Test cannot be invalid AND included in CumSum",IF(OR(AND($Q123&gt;$R123,$N123&lt;&gt;""),AND($G123&gt;H123,$D123&lt;&gt;"")),"Warning:  CumSum statistic exceeds the Action Limit.",""))</f>
        <v/>
      </c>
      <c r="BB123" s="244"/>
      <c r="BC123" s="244"/>
      <c r="BD123" s="244"/>
      <c r="BE123" s="245"/>
      <c r="BF123" s="141"/>
      <c r="BG123" s="5"/>
      <c r="BH123" s="5"/>
      <c r="BI123" s="167" t="str">
        <f t="shared" si="61"/>
        <v/>
      </c>
      <c r="BJ123" s="211" t="str">
        <f t="shared" si="62"/>
        <v/>
      </c>
      <c r="BK123" s="167" t="str">
        <f t="shared" si="63"/>
        <v/>
      </c>
      <c r="BL123" s="211" t="str">
        <f t="shared" si="64"/>
        <v/>
      </c>
      <c r="BM123" s="168" t="str">
        <f t="shared" si="65"/>
        <v/>
      </c>
      <c r="BN123" s="20"/>
      <c r="BO123" s="307">
        <f>IF(AND('Submission Template'!BW117&lt;&gt;"",'Submission Template'!BX117&lt;&gt;"",'Submission Template'!V$26&lt;&gt;"",'Submission Template'!Y117&lt;&gt;"",'Submission Template'!AD117&lt;&gt;"",$BK$31="yes"),1,0)</f>
        <v>0</v>
      </c>
      <c r="BP123" s="193">
        <f>IF(AND('Submission Template'!BU117&lt;&gt;"",'Submission Template'!K$26&lt;&gt;"",'Submission Template'!O117&lt;&gt;""),1,0)</f>
        <v>0</v>
      </c>
      <c r="BQ123" s="193">
        <f>IF(AND('Submission Template'!BV117&lt;&gt;"",'Submission Template'!P$26&lt;&gt;"",'Submission Template'!T117&lt;&gt;""),1,0)</f>
        <v>0</v>
      </c>
      <c r="BR123" s="193">
        <f>IF(AND('Submission Template'!BW117&lt;&gt;"",'Submission Template'!U$26&lt;&gt;"",'Submission Template'!Y117&lt;&gt;""),1,0)</f>
        <v>0</v>
      </c>
      <c r="BS123" s="194">
        <f>IF(AND('Submission Template'!BX117&lt;&gt;"",'Submission Template'!Z$26&lt;&gt;"",'Submission Template'!AD117&lt;&gt;""),1,0)</f>
        <v>0</v>
      </c>
      <c r="BT123" s="22"/>
      <c r="BU123" s="199" t="str">
        <f t="shared" si="55"/>
        <v/>
      </c>
      <c r="BV123" s="192" t="str">
        <f t="shared" si="56"/>
        <v/>
      </c>
      <c r="BW123" s="192" t="str">
        <f t="shared" si="57"/>
        <v/>
      </c>
      <c r="BX123" s="193" t="str">
        <f t="shared" si="58"/>
        <v/>
      </c>
      <c r="BY123" s="194" t="str">
        <f t="shared" si="59"/>
        <v/>
      </c>
      <c r="BZ123" s="22"/>
      <c r="CA123" s="192" t="str">
        <f>IF(AND($BK$31="Yes",'Submission Template'!$C117&lt;&gt;""),IF(AND('Submission Template'!BW117&lt;&gt;"",'Submission Template'!BX117&lt;&gt;""),IF(AND('Submission Template'!Y117="yes",'Submission Template'!AD117="yes"),CA122+1,CA122),CA122),"")</f>
        <v/>
      </c>
      <c r="CB123" s="193" t="str">
        <f>IF('Submission Template'!$C117&lt;&gt;"",IF('Submission Template'!BU117&lt;&gt;"",IF('Submission Template'!O117="yes",CB122+1,CB122),CB122),"")</f>
        <v/>
      </c>
      <c r="CC123" s="193" t="str">
        <f>IF('Submission Template'!$C117&lt;&gt;"",IF('Submission Template'!BV117&lt;&gt;"",IF('Submission Template'!T117="yes",CC122+1,CC122),CC122),"")</f>
        <v/>
      </c>
      <c r="CD123" s="193" t="str">
        <f>IF('Submission Template'!$C117&lt;&gt;"",IF('Submission Template'!BW117&lt;&gt;"",IF('Submission Template'!Y117="yes",CD122+1,CD122),CD122),"")</f>
        <v/>
      </c>
      <c r="CE123" s="194" t="str">
        <f>IF('Submission Template'!$C117&lt;&gt;"",IF('Submission Template'!BX117&lt;&gt;"",IF('Submission Template'!AD117="yes",CE122+1,CE122),CE122),"")</f>
        <v/>
      </c>
      <c r="CF123" s="22"/>
      <c r="CG123" s="192" t="str">
        <f>IF(AND($BK$31="Yes",'Submission Template'!BW117&lt;&gt;"",'Submission Template'!BX117&lt;&gt;""),IF(AND('Submission Template'!Y117="yes",'Submission Template'!AD117="yes"),1,0),"")</f>
        <v/>
      </c>
      <c r="CH123" s="193" t="str">
        <f>IF('Submission Template'!BU117&lt;&gt;"",IF('Submission Template'!O117="yes",1,0),"")</f>
        <v/>
      </c>
      <c r="CI123" s="193" t="str">
        <f>IF('Submission Template'!BV117&lt;&gt;"",IF('Submission Template'!T117="yes",1,0),"")</f>
        <v/>
      </c>
      <c r="CJ123" s="193" t="str">
        <f>IF('Submission Template'!BW117&lt;&gt;"",IF('Submission Template'!Y117="yes",1,0),"")</f>
        <v/>
      </c>
      <c r="CK123" s="194" t="str">
        <f>IF('Submission Template'!BX117&lt;&gt;"",IF('Submission Template'!AD117="yes",1,0),"")</f>
        <v/>
      </c>
      <c r="CL123" s="22"/>
      <c r="CM123" s="192" t="str">
        <f>IF(AND($BK$31="Yes",'Submission Template'!Y117="yes",'Submission Template'!AD117="yes",'Submission Template'!BW117&lt;&gt;"",'Submission Template'!BX117&lt;&gt;""),'Submission Template'!BW117+'Submission Template'!BX117,"")</f>
        <v/>
      </c>
      <c r="CN123" s="193" t="str">
        <f>IF(AND('Submission Template'!O117="yes",'Submission Template'!BU117&lt;&gt;""),'Submission Template'!BU117,"")</f>
        <v/>
      </c>
      <c r="CO123" s="193" t="str">
        <f>IF(AND('Submission Template'!T117="yes",'Submission Template'!BV117&lt;&gt;""),'Submission Template'!BV117,"")</f>
        <v/>
      </c>
      <c r="CP123" s="193" t="str">
        <f>IF(AND('Submission Template'!Y117="yes",'Submission Template'!BW117&lt;&gt;""),'Submission Template'!BW117,"")</f>
        <v/>
      </c>
      <c r="CQ123" s="194" t="str">
        <f>IF(AND('Submission Template'!AD117="yes",'Submission Template'!BX117&lt;&gt;""),'Submission Template'!BX117,"")</f>
        <v/>
      </c>
      <c r="CR123" s="22"/>
      <c r="CS123" s="22"/>
      <c r="CT123" s="22"/>
      <c r="CU123" s="24"/>
      <c r="CV123" s="22"/>
      <c r="CW123" s="35" t="str">
        <f>IF('Submission Template'!$BA$36=1,IF(AND('Submission Template'!Y117="yes",'Submission Template'!AD117="yes",$BI123&gt;1,'Submission Template'!BW117&lt;&gt;"",'Submission Template'!BX117&lt;&gt;""),IF($D123&lt;&gt;'Submission Template'!V$29,ROUND((($BU123*$E123)/($D123-'Submission Template'!V$29))^2+1,1),31),""),"")</f>
        <v/>
      </c>
      <c r="CX123" s="35" t="str">
        <f>IF('Submission Template'!$BB$36=1,IF(AND('Submission Template'!O117="yes",$BJ123&gt;1,'Submission Template'!BU117&lt;&gt;""),IF($N123&lt;&gt;'Submission Template'!K$26,ROUND((($BV123*$O123)/($N123-'Submission Template'!K$26))^2+1,1),31),""),"")</f>
        <v/>
      </c>
      <c r="CY123" s="35" t="str">
        <f>IF('Submission Template'!$BC$34=1,IF(AND('Submission Template'!T117="yes",$BK123&gt;1,'Submission Template'!BV117&lt;&gt;""),IF($X123&lt;&gt;'Submission Template'!P$26,ROUND((($BW123*$Y123)/($X123-'Submission Template'!P$26))^2+1,1),31),""),"")</f>
        <v/>
      </c>
      <c r="CZ123" s="35" t="str">
        <f>IF('Submission Template'!$BA$34=1,IF(AND('Submission Template'!Y117="yes",$BL123&gt;1,'Submission Template'!BW117&lt;&gt;""),IF($AH123&lt;&gt;'Submission Template'!U$26,ROUND((($BX123*$AI123)/($AH123-'Submission Template'!U$26))^2+1,1),31),""),"")</f>
        <v/>
      </c>
      <c r="DA123" s="35" t="str">
        <f>IF('Submission Template'!$BB$34=1,IF(AND('Submission Template'!AD117="yes",$BM123&gt;1,'Submission Template'!BX117&lt;&gt;""),IF($AR123&lt;&gt;'Submission Template'!Z$26,ROUND((($BY123*$AS123)/($AR123-'Submission Template'!Z$26))^2+1,1),31),""),"")</f>
        <v/>
      </c>
      <c r="DB123" s="48">
        <f t="shared" si="60"/>
        <v>5</v>
      </c>
      <c r="DC123" s="5"/>
      <c r="DD123" s="5"/>
      <c r="DE123" s="5"/>
      <c r="DF123" s="175">
        <f>IF(AND('Submission Template'!C117="final",'Submission Template'!AG117="yes"),1,0)</f>
        <v>0</v>
      </c>
      <c r="DG123" s="175" t="str">
        <f>IF(AND('Submission Template'!$C117="final",'Submission Template'!$Y117="yes",'Submission Template'!$AD117="yes",'Submission Template'!$AG117&lt;&gt;"yes"),$D123,$DG122)</f>
        <v/>
      </c>
      <c r="DH123" s="175" t="str">
        <f>IF(AND('Submission Template'!$C117="final",'Submission Template'!$Y117="yes",'Submission Template'!$AD117="yes",'Submission Template'!$AG117&lt;&gt;"yes"),$C123,$DH122)</f>
        <v/>
      </c>
      <c r="DI123" s="175" t="str">
        <f>IF(AND('Submission Template'!$C117="final",'Submission Template'!$O117="yes",'Submission Template'!$AG117&lt;&gt;"yes"),$N123,$DI122)</f>
        <v/>
      </c>
      <c r="DJ123" s="175" t="str">
        <f>IF(AND('Submission Template'!$C117="final",'Submission Template'!$O117="yes",'Submission Template'!$AG117&lt;&gt;"yes"),$M123,$DJ122)</f>
        <v/>
      </c>
      <c r="DK123" s="167" t="str">
        <f>IF(AND('Submission Template'!$C117="final",'Submission Template'!$T117="yes",'Submission Template'!$AG117&lt;&gt;"yes"),$X123,$DK122)</f>
        <v/>
      </c>
      <c r="DL123" s="168" t="str">
        <f>IF(AND('Submission Template'!$C117="final",'Submission Template'!$T117="yes",'Submission Template'!$AG117&lt;&gt;"yes"),$W123,$DL122)</f>
        <v/>
      </c>
      <c r="DM123" s="167" t="str">
        <f>IF(AND('Submission Template'!$C117="final",'Submission Template'!$Y117="yes",'Submission Template'!$AG117&lt;&gt;"yes"),$AH123,$DM122)</f>
        <v/>
      </c>
      <c r="DN123" s="211" t="str">
        <f>IF(AND('Submission Template'!$C117="final",'Submission Template'!$Y117="yes",'Submission Template'!$AG117&lt;&gt;"yes"),$AG123,$DN122)</f>
        <v/>
      </c>
      <c r="DO123" s="220" t="str">
        <f>IF(AND('Submission Template'!$C117="final",'Submission Template'!$AD117="yes",'Submission Template'!$AG117&lt;&gt;"yes"),$AR123,$DO122)</f>
        <v/>
      </c>
      <c r="DP123" s="221" t="str">
        <f>IF(AND('Submission Template'!$C117="final",'Submission Template'!$AD117="yes",'Submission Template'!$AG117&lt;&gt;"yes"),$AQ123,$DP122)</f>
        <v/>
      </c>
      <c r="DQ123" s="5"/>
      <c r="DR123" s="5"/>
      <c r="DT123" s="5"/>
      <c r="DU123" s="5"/>
      <c r="DV123" s="5"/>
      <c r="DW123" s="5"/>
      <c r="DX123" s="5"/>
      <c r="DY123" s="5"/>
      <c r="DZ123" s="5"/>
      <c r="EA123" s="5"/>
    </row>
    <row r="124" spans="1:131" ht="15" x14ac:dyDescent="0.25">
      <c r="A124" s="9"/>
      <c r="B124" s="251" t="str">
        <f>IF('Submission Template'!$BA$36=1,$CA124,"")</f>
        <v/>
      </c>
      <c r="C124" s="252" t="str">
        <f t="shared" si="41"/>
        <v/>
      </c>
      <c r="D124" s="253" t="str">
        <f>IF('Submission Template'!$BA$36=1,IF(AND('Submission Template'!Y118="yes",'Submission Template'!AD118="yes",'Submission Template'!BW118&lt;&gt;"",'Submission Template'!BX118&lt;&gt;""),IF(AND('Submission Template'!$P$15="yes",$B124&gt;1),ROUND(AVERAGE(CM$41:CM124),2),ROUND(AVERAGE(CM$40:CM124),2)),""),"")</f>
        <v/>
      </c>
      <c r="E124" s="264" t="str">
        <f>IF('Submission Template'!$BA$36=1,IF($BI124&gt;1,IF(AND('Submission Template'!Y118&lt;&gt;"no",'Submission Template'!AD118&lt;&gt;"no",'Submission Template'!BW118&lt;&gt;"",'Submission Template'!BX118&lt;&gt;""), IF(AND('Submission Template'!$P$15="yes",$B124&gt;1), STDEV(CM$41:CM124),STDEV(CM$40:CM124)),""),""),"")</f>
        <v/>
      </c>
      <c r="F124" s="253" t="str">
        <f>IF('Submission Template'!$BA$36=1,IF(AND('Submission Template'!BW118&lt;&gt;"",'Submission Template'!BX118&lt;&gt;""),G123,""),"")</f>
        <v/>
      </c>
      <c r="G124" s="253" t="str">
        <f>IF(AND('Submission Template'!$BA$36=1,'Submission Template'!$C118&lt;&gt;""),IF(OR($BI124=1,$BI124=0),0,IF('Submission Template'!$C118="initial",$G123,IF(AND('Submission Template'!Y118="yes",'Submission Template'!AD118="yes"),MAX(($F124+CM124-('Submission Template'!$V$26+0.25*$E124)),0),$G123))),"")</f>
        <v/>
      </c>
      <c r="H124" s="253" t="str">
        <f t="shared" si="66"/>
        <v/>
      </c>
      <c r="I124" s="255" t="str">
        <f t="shared" si="67"/>
        <v/>
      </c>
      <c r="J124" s="255" t="str">
        <f t="shared" si="68"/>
        <v/>
      </c>
      <c r="K124" s="256" t="str">
        <f>IF(G124&lt;&gt;"",IF($CG124=1,IF(AND(J124&lt;&gt;1,I124=1,D124&lt;='Submission Template'!$V$26),1,0),K123),"")</f>
        <v/>
      </c>
      <c r="L124" s="251" t="str">
        <f>IF('Submission Template'!$BB$36=1,$CB124,"")</f>
        <v/>
      </c>
      <c r="M124" s="252" t="str">
        <f t="shared" si="42"/>
        <v/>
      </c>
      <c r="N124" s="253" t="str">
        <f>IF('Submission Template'!$BB$36=1,IF(AND('Submission Template'!O118="yes",'Submission Template'!BU118&lt;&gt;""),IF(AND('Submission Template'!$P$15="yes",$L124&gt;1),ROUND(AVERAGE(CN$41:CN124),2),ROUND(AVERAGE(CN$40:CN124),2)),""),"")</f>
        <v/>
      </c>
      <c r="O124" s="253" t="str">
        <f>IF('Submission Template'!$BB$36=1,IF($BJ124&gt;1,IF(AND('Submission Template'!O118&lt;&gt;"no",'Submission Template'!BU118&lt;&gt;""),IF(AND('Submission Template'!$P$15="yes",$L124&gt;1),STDEV(CN$41:CN124),STDEV(CN$40:CN124)),""),""),"")</f>
        <v/>
      </c>
      <c r="P124" s="253" t="str">
        <f>IF('Submission Template'!$BB$36=1,IF('Submission Template'!BU118&lt;&gt;"",Q123,""),"")</f>
        <v/>
      </c>
      <c r="Q124" s="253" t="str">
        <f>IF(AND('Submission Template'!$BB$36=1,'Submission Template'!$C118&lt;&gt;""),IF(OR($BJ124=1,$BJ124=0),0,IF('Submission Template'!$C118="initial",$Q123,IF('Submission Template'!O118="yes",MAX(($P124+'Submission Template'!BU118-('Submission Template'!K$26+0.25*$O124)),0),$Q123))),"")</f>
        <v/>
      </c>
      <c r="R124" s="253" t="str">
        <f t="shared" si="69"/>
        <v/>
      </c>
      <c r="S124" s="255" t="str">
        <f t="shared" si="70"/>
        <v/>
      </c>
      <c r="T124" s="255" t="str">
        <f t="shared" si="71"/>
        <v/>
      </c>
      <c r="U124" s="256" t="str">
        <f>IF(Q124&lt;&gt;"",IF($CH124=1,IF(AND(T124&lt;&gt;1,S124=1,N124&lt;='Submission Template'!K$26),1,0),U123),"")</f>
        <v/>
      </c>
      <c r="V124" s="257" t="str">
        <f>IF('Submission Template'!$BC$34=1,$CC124,"")</f>
        <v/>
      </c>
      <c r="W124" s="258" t="str">
        <f t="shared" si="43"/>
        <v/>
      </c>
      <c r="X124" s="259" t="str">
        <f>IF('Submission Template'!$BC$34=1,IF(AND('Submission Template'!T118="yes",'Submission Template'!BV118&lt;&gt;""),IF(AND('Submission Template'!$P$15="yes",$V124&gt;1),ROUND(AVERAGE(CO$41:CO124),2),ROUND(AVERAGE(CO$40:CO124),2)),""),"")</f>
        <v/>
      </c>
      <c r="Y124" s="259" t="str">
        <f>IF('Submission Template'!$BC$34=1,IF($BK124&gt;1,IF(AND('Submission Template'!T118&lt;&gt;"no",'Submission Template'!BV118&lt;&gt;""), IF(AND('Submission Template'!$P$15="yes",$V124&gt;1), STDEV(CO$41:CO124),STDEV(CO$40:CO124)),""),""),"")</f>
        <v/>
      </c>
      <c r="Z124" s="259" t="str">
        <f>IF('Submission Template'!$BC$34=1,IF('Submission Template'!BV118&lt;&gt;"",AA123,""),"")</f>
        <v/>
      </c>
      <c r="AA124" s="259" t="str">
        <f>IF(AND('Submission Template'!$BC$34=1,'Submission Template'!$C118&lt;&gt;""),IF(OR($BK124=1,$BK124=0),0,IF('Submission Template'!$C118="initial",$AA123,IF('Submission Template'!T118="yes",MAX(($Z124+'Submission Template'!BV118-('Submission Template'!P$26+0.25*$Y124)),0),$AA123))),"")</f>
        <v/>
      </c>
      <c r="AB124" s="259" t="str">
        <f t="shared" si="46"/>
        <v/>
      </c>
      <c r="AC124" s="255" t="str">
        <f t="shared" si="47"/>
        <v/>
      </c>
      <c r="AD124" s="255" t="str">
        <f t="shared" si="48"/>
        <v/>
      </c>
      <c r="AE124" s="256" t="str">
        <f>IF(AA124&lt;&gt;"",IF($CI124=1,IF(AND(AD124&lt;&gt;1,AC124=1,X124&lt;='Submission Template'!P$26),1,0),AE123),"")</f>
        <v/>
      </c>
      <c r="AF124" s="257" t="str">
        <f>IF('Submission Template'!$BA$34=1,$CD124,"")</f>
        <v/>
      </c>
      <c r="AG124" s="258" t="str">
        <f t="shared" si="44"/>
        <v/>
      </c>
      <c r="AH124" s="260" t="str">
        <f>IF('Submission Template'!$BA$34=1,IF(AND('Submission Template'!Y118="yes",'Submission Template'!BW118&lt;&gt;""),IF(AND('Submission Template'!$P$15="yes",AF124&gt;1),ROUND(AVERAGE(CP$41:CP124),2),ROUND(AVERAGE(CP$40:CP124),2)),""),"")</f>
        <v/>
      </c>
      <c r="AI124" s="260" t="str">
        <f>IF('Submission Template'!$BA$34=1,IF($BL124&gt;1,IF(AND('Submission Template'!Y118&lt;&gt;"no",'Submission Template'!BW118&lt;&gt;""), IF(AND('Submission Template'!$P$15="yes",$AF124&gt;1), STDEV(CP$41:CP124),STDEV(CP$40:CP124)),""),""),"")</f>
        <v/>
      </c>
      <c r="AJ124" s="260" t="str">
        <f>IF('Submission Template'!$BA$34=1,IF('Submission Template'!BW118&lt;&gt;"",AK123,""),"")</f>
        <v/>
      </c>
      <c r="AK124" s="260" t="str">
        <f>IF(AND('Submission Template'!$BA$34=1,'Submission Template'!$C118&lt;&gt;""),IF(OR($BL124=1,$BL124=0),0,IF('Submission Template'!$C118="initial",$AK123,IF('Submission Template'!Y118="yes",MAX(($AJ124+'Submission Template'!BW118-('Submission Template'!U$26+0.25*$AI124)),0),$AK123))),"")</f>
        <v/>
      </c>
      <c r="AL124" s="260" t="str">
        <f t="shared" si="49"/>
        <v/>
      </c>
      <c r="AM124" s="255" t="str">
        <f t="shared" si="50"/>
        <v/>
      </c>
      <c r="AN124" s="255" t="str">
        <f t="shared" si="51"/>
        <v/>
      </c>
      <c r="AO124" s="256" t="str">
        <f>IF(AK124&lt;&gt;"",IF($CJ124=1,IF(AND(AN124&lt;&gt;1,AM124=1,AH124&lt;='Submission Template'!U$26),1,0),AO123),"")</f>
        <v/>
      </c>
      <c r="AP124" s="257" t="str">
        <f>IF('Submission Template'!$BB$34=1,$CE124,"")</f>
        <v/>
      </c>
      <c r="AQ124" s="258" t="str">
        <f t="shared" si="45"/>
        <v/>
      </c>
      <c r="AR124" s="261" t="str">
        <f>IF('Submission Template'!$BB$34=1,IF(AND('Submission Template'!AD118="yes",'Submission Template'!BX118&lt;&gt;""),ROUND(AVERAGE(CQ$40:CQ124),2),""),"")</f>
        <v/>
      </c>
      <c r="AS124" s="261" t="str">
        <f>IF('Submission Template'!$BB$34=1,IF($BM124&gt;1,IF(AND('Submission Template'!AD118&lt;&gt;"no",'Submission Template'!BX118&lt;&gt;""), IF(AND('Submission Template'!$P$15="yes",$AP124&gt;1), STDEV(CQ$41:CQ124),STDEV(CQ$40:CQ124)),""),""),"")</f>
        <v/>
      </c>
      <c r="AT124" s="261" t="str">
        <f>IF('Submission Template'!$BB$34=1,IF('Submission Template'!BX118&lt;&gt;"",AU123,""),"")</f>
        <v/>
      </c>
      <c r="AU124" s="261" t="str">
        <f>IF(AND('Submission Template'!$BB$34=1,'Submission Template'!$C118&lt;&gt;""),IF(OR($BM124=1,$BM124=0),0,IF('Submission Template'!$C118="initial",$AU123,IF('Submission Template'!AD118="yes",MAX(($AT124+'Submission Template'!BX118-('Submission Template'!Z$26+0.25*$AS124)),0),$AU123))),"")</f>
        <v/>
      </c>
      <c r="AV124" s="261" t="str">
        <f t="shared" si="52"/>
        <v/>
      </c>
      <c r="AW124" s="255" t="str">
        <f t="shared" si="53"/>
        <v/>
      </c>
      <c r="AX124" s="255" t="str">
        <f t="shared" si="54"/>
        <v/>
      </c>
      <c r="AY124" s="256" t="str">
        <f>IF(AU124&lt;&gt;"",IF($CK124=1,IF(AND(AX124&lt;&gt;1,AW124=1,AR124&lt;='Submission Template'!Z$26),1,0),AY123),"")</f>
        <v/>
      </c>
      <c r="AZ124" s="246"/>
      <c r="BA124" s="262" t="str">
        <f>IF(AND(OR('Submission Template'!BK118="yes",'Submission Template'!O118="yes"),'Submission Template'!AG118="yes"),"Test cannot be invalid AND included in CumSum",IF(OR(AND($Q124&gt;$R124,$N124&lt;&gt;""),AND($G124&gt;H124,$D124&lt;&gt;"")),"Warning:  CumSum statistic exceeds the Action Limit.",""))</f>
        <v/>
      </c>
      <c r="BB124" s="244"/>
      <c r="BC124" s="244"/>
      <c r="BD124" s="244"/>
      <c r="BE124" s="245"/>
      <c r="BF124" s="141"/>
      <c r="BG124" s="5"/>
      <c r="BH124" s="5"/>
      <c r="BI124" s="167" t="str">
        <f t="shared" si="61"/>
        <v/>
      </c>
      <c r="BJ124" s="211" t="str">
        <f t="shared" si="62"/>
        <v/>
      </c>
      <c r="BK124" s="167" t="str">
        <f t="shared" si="63"/>
        <v/>
      </c>
      <c r="BL124" s="211" t="str">
        <f t="shared" si="64"/>
        <v/>
      </c>
      <c r="BM124" s="168" t="str">
        <f t="shared" si="65"/>
        <v/>
      </c>
      <c r="BN124" s="20"/>
      <c r="BO124" s="307">
        <f>IF(AND('Submission Template'!BW118&lt;&gt;"",'Submission Template'!BX118&lt;&gt;"",'Submission Template'!V$26&lt;&gt;"",'Submission Template'!Y118&lt;&gt;"",'Submission Template'!AD118&lt;&gt;"",$BK$31="yes"),1,0)</f>
        <v>0</v>
      </c>
      <c r="BP124" s="193">
        <f>IF(AND('Submission Template'!BU118&lt;&gt;"",'Submission Template'!K$26&lt;&gt;"",'Submission Template'!O118&lt;&gt;""),1,0)</f>
        <v>0</v>
      </c>
      <c r="BQ124" s="193">
        <f>IF(AND('Submission Template'!BV118&lt;&gt;"",'Submission Template'!P$26&lt;&gt;"",'Submission Template'!T118&lt;&gt;""),1,0)</f>
        <v>0</v>
      </c>
      <c r="BR124" s="193">
        <f>IF(AND('Submission Template'!BW118&lt;&gt;"",'Submission Template'!U$26&lt;&gt;"",'Submission Template'!Y118&lt;&gt;""),1,0)</f>
        <v>0</v>
      </c>
      <c r="BS124" s="194">
        <f>IF(AND('Submission Template'!BX118&lt;&gt;"",'Submission Template'!Z$26&lt;&gt;"",'Submission Template'!AD118&lt;&gt;""),1,0)</f>
        <v>0</v>
      </c>
      <c r="BT124" s="22"/>
      <c r="BU124" s="199" t="str">
        <f t="shared" si="55"/>
        <v/>
      </c>
      <c r="BV124" s="192" t="str">
        <f t="shared" si="56"/>
        <v/>
      </c>
      <c r="BW124" s="192" t="str">
        <f t="shared" si="57"/>
        <v/>
      </c>
      <c r="BX124" s="193" t="str">
        <f t="shared" si="58"/>
        <v/>
      </c>
      <c r="BY124" s="194" t="str">
        <f t="shared" si="59"/>
        <v/>
      </c>
      <c r="BZ124" s="22"/>
      <c r="CA124" s="192" t="str">
        <f>IF(AND($BK$31="Yes",'Submission Template'!$C118&lt;&gt;""),IF(AND('Submission Template'!BW118&lt;&gt;"",'Submission Template'!BX118&lt;&gt;""),IF(AND('Submission Template'!Y118="yes",'Submission Template'!AD118="yes"),CA123+1,CA123),CA123),"")</f>
        <v/>
      </c>
      <c r="CB124" s="193" t="str">
        <f>IF('Submission Template'!$C118&lt;&gt;"",IF('Submission Template'!BU118&lt;&gt;"",IF('Submission Template'!O118="yes",CB123+1,CB123),CB123),"")</f>
        <v/>
      </c>
      <c r="CC124" s="193" t="str">
        <f>IF('Submission Template'!$C118&lt;&gt;"",IF('Submission Template'!BV118&lt;&gt;"",IF('Submission Template'!T118="yes",CC123+1,CC123),CC123),"")</f>
        <v/>
      </c>
      <c r="CD124" s="193" t="str">
        <f>IF('Submission Template'!$C118&lt;&gt;"",IF('Submission Template'!BW118&lt;&gt;"",IF('Submission Template'!Y118="yes",CD123+1,CD123),CD123),"")</f>
        <v/>
      </c>
      <c r="CE124" s="194" t="str">
        <f>IF('Submission Template'!$C118&lt;&gt;"",IF('Submission Template'!BX118&lt;&gt;"",IF('Submission Template'!AD118="yes",CE123+1,CE123),CE123),"")</f>
        <v/>
      </c>
      <c r="CF124" s="22"/>
      <c r="CG124" s="192" t="str">
        <f>IF(AND($BK$31="Yes",'Submission Template'!BW118&lt;&gt;"",'Submission Template'!BX118&lt;&gt;""),IF(AND('Submission Template'!Y118="yes",'Submission Template'!AD118="yes"),1,0),"")</f>
        <v/>
      </c>
      <c r="CH124" s="193" t="str">
        <f>IF('Submission Template'!BU118&lt;&gt;"",IF('Submission Template'!O118="yes",1,0),"")</f>
        <v/>
      </c>
      <c r="CI124" s="193" t="str">
        <f>IF('Submission Template'!BV118&lt;&gt;"",IF('Submission Template'!T118="yes",1,0),"")</f>
        <v/>
      </c>
      <c r="CJ124" s="193" t="str">
        <f>IF('Submission Template'!BW118&lt;&gt;"",IF('Submission Template'!Y118="yes",1,0),"")</f>
        <v/>
      </c>
      <c r="CK124" s="194" t="str">
        <f>IF('Submission Template'!BX118&lt;&gt;"",IF('Submission Template'!AD118="yes",1,0),"")</f>
        <v/>
      </c>
      <c r="CL124" s="22"/>
      <c r="CM124" s="192" t="str">
        <f>IF(AND($BK$31="Yes",'Submission Template'!Y118="yes",'Submission Template'!AD118="yes",'Submission Template'!BW118&lt;&gt;"",'Submission Template'!BX118&lt;&gt;""),'Submission Template'!BW118+'Submission Template'!BX118,"")</f>
        <v/>
      </c>
      <c r="CN124" s="193" t="str">
        <f>IF(AND('Submission Template'!O118="yes",'Submission Template'!BU118&lt;&gt;""),'Submission Template'!BU118,"")</f>
        <v/>
      </c>
      <c r="CO124" s="193" t="str">
        <f>IF(AND('Submission Template'!T118="yes",'Submission Template'!BV118&lt;&gt;""),'Submission Template'!BV118,"")</f>
        <v/>
      </c>
      <c r="CP124" s="193" t="str">
        <f>IF(AND('Submission Template'!Y118="yes",'Submission Template'!BW118&lt;&gt;""),'Submission Template'!BW118,"")</f>
        <v/>
      </c>
      <c r="CQ124" s="194" t="str">
        <f>IF(AND('Submission Template'!AD118="yes",'Submission Template'!BX118&lt;&gt;""),'Submission Template'!BX118,"")</f>
        <v/>
      </c>
      <c r="CR124" s="22"/>
      <c r="CS124" s="22"/>
      <c r="CT124" s="22"/>
      <c r="CU124" s="24"/>
      <c r="CV124" s="22"/>
      <c r="CW124" s="35" t="str">
        <f>IF('Submission Template'!$BA$36=1,IF(AND('Submission Template'!Y118="yes",'Submission Template'!AD118="yes",$BI124&gt;1,'Submission Template'!BW118&lt;&gt;"",'Submission Template'!BX118&lt;&gt;""),IF($D124&lt;&gt;'Submission Template'!V$29,ROUND((($BU124*$E124)/($D124-'Submission Template'!V$29))^2+1,1),31),""),"")</f>
        <v/>
      </c>
      <c r="CX124" s="35" t="str">
        <f>IF('Submission Template'!$BB$36=1,IF(AND('Submission Template'!O118="yes",$BJ124&gt;1,'Submission Template'!BU118&lt;&gt;""),IF($N124&lt;&gt;'Submission Template'!K$26,ROUND((($BV124*$O124)/($N124-'Submission Template'!K$26))^2+1,1),31),""),"")</f>
        <v/>
      </c>
      <c r="CY124" s="35" t="str">
        <f>IF('Submission Template'!$BC$34=1,IF(AND('Submission Template'!T118="yes",$BK124&gt;1,'Submission Template'!BV118&lt;&gt;""),IF($X124&lt;&gt;'Submission Template'!P$26,ROUND((($BW124*$Y124)/($X124-'Submission Template'!P$26))^2+1,1),31),""),"")</f>
        <v/>
      </c>
      <c r="CZ124" s="35" t="str">
        <f>IF('Submission Template'!$BA$34=1,IF(AND('Submission Template'!Y118="yes",$BL124&gt;1,'Submission Template'!BW118&lt;&gt;""),IF($AH124&lt;&gt;'Submission Template'!U$26,ROUND((($BX124*$AI124)/($AH124-'Submission Template'!U$26))^2+1,1),31),""),"")</f>
        <v/>
      </c>
      <c r="DA124" s="35" t="str">
        <f>IF('Submission Template'!$BB$34=1,IF(AND('Submission Template'!AD118="yes",$BM124&gt;1,'Submission Template'!BX118&lt;&gt;""),IF($AR124&lt;&gt;'Submission Template'!Z$26,ROUND((($BY124*$AS124)/($AR124-'Submission Template'!Z$26))^2+1,1),31),""),"")</f>
        <v/>
      </c>
      <c r="DB124" s="48">
        <f t="shared" si="60"/>
        <v>5</v>
      </c>
      <c r="DC124" s="5"/>
      <c r="DD124" s="5"/>
      <c r="DE124" s="5"/>
      <c r="DF124" s="175">
        <f>IF(AND('Submission Template'!C118="final",'Submission Template'!AG118="yes"),1,0)</f>
        <v>0</v>
      </c>
      <c r="DG124" s="175" t="str">
        <f>IF(AND('Submission Template'!$C118="final",'Submission Template'!$Y118="yes",'Submission Template'!$AD118="yes",'Submission Template'!$AG118&lt;&gt;"yes"),$D124,$DG123)</f>
        <v/>
      </c>
      <c r="DH124" s="175" t="str">
        <f>IF(AND('Submission Template'!$C118="final",'Submission Template'!$Y118="yes",'Submission Template'!$AD118="yes",'Submission Template'!$AG118&lt;&gt;"yes"),$C124,$DH123)</f>
        <v/>
      </c>
      <c r="DI124" s="175" t="str">
        <f>IF(AND('Submission Template'!$C118="final",'Submission Template'!$O118="yes",'Submission Template'!$AG118&lt;&gt;"yes"),$N124,$DI123)</f>
        <v/>
      </c>
      <c r="DJ124" s="175" t="str">
        <f>IF(AND('Submission Template'!$C118="final",'Submission Template'!$O118="yes",'Submission Template'!$AG118&lt;&gt;"yes"),$M124,$DJ123)</f>
        <v/>
      </c>
      <c r="DK124" s="167" t="str">
        <f>IF(AND('Submission Template'!$C118="final",'Submission Template'!$T118="yes",'Submission Template'!$AG118&lt;&gt;"yes"),$X124,$DK123)</f>
        <v/>
      </c>
      <c r="DL124" s="168" t="str">
        <f>IF(AND('Submission Template'!$C118="final",'Submission Template'!$T118="yes",'Submission Template'!$AG118&lt;&gt;"yes"),$W124,$DL123)</f>
        <v/>
      </c>
      <c r="DM124" s="167" t="str">
        <f>IF(AND('Submission Template'!$C118="final",'Submission Template'!$Y118="yes",'Submission Template'!$AG118&lt;&gt;"yes"),$AH124,$DM123)</f>
        <v/>
      </c>
      <c r="DN124" s="211" t="str">
        <f>IF(AND('Submission Template'!$C118="final",'Submission Template'!$Y118="yes",'Submission Template'!$AG118&lt;&gt;"yes"),$AG124,$DN123)</f>
        <v/>
      </c>
      <c r="DO124" s="220" t="str">
        <f>IF(AND('Submission Template'!$C118="final",'Submission Template'!$AD118="yes",'Submission Template'!$AG118&lt;&gt;"yes"),$AR124,$DO123)</f>
        <v/>
      </c>
      <c r="DP124" s="221" t="str">
        <f>IF(AND('Submission Template'!$C118="final",'Submission Template'!$AD118="yes",'Submission Template'!$AG118&lt;&gt;"yes"),$AQ124,$DP123)</f>
        <v/>
      </c>
      <c r="DQ124" s="5"/>
      <c r="DR124" s="5"/>
      <c r="DT124" s="5"/>
      <c r="DU124" s="5"/>
      <c r="DV124" s="5"/>
      <c r="DW124" s="5"/>
      <c r="DX124" s="5"/>
      <c r="DY124" s="5"/>
      <c r="DZ124" s="5"/>
      <c r="EA124" s="5"/>
    </row>
    <row r="125" spans="1:131" ht="15" x14ac:dyDescent="0.25">
      <c r="A125" s="9"/>
      <c r="B125" s="251" t="str">
        <f>IF('Submission Template'!$BA$36=1,$CA125,"")</f>
        <v/>
      </c>
      <c r="C125" s="252" t="str">
        <f t="shared" si="41"/>
        <v/>
      </c>
      <c r="D125" s="253" t="str">
        <f>IF('Submission Template'!$BA$36=1,IF(AND('Submission Template'!Y119="yes",'Submission Template'!AD119="yes",'Submission Template'!BW119&lt;&gt;"",'Submission Template'!BX119&lt;&gt;""),IF(AND('Submission Template'!$P$15="yes",$B125&gt;1),ROUND(AVERAGE(CM$41:CM125),2),ROUND(AVERAGE(CM$40:CM125),2)),""),"")</f>
        <v/>
      </c>
      <c r="E125" s="264" t="str">
        <f>IF('Submission Template'!$BA$36=1,IF($BI125&gt;1,IF(AND('Submission Template'!Y119&lt;&gt;"no",'Submission Template'!AD119&lt;&gt;"no",'Submission Template'!BW119&lt;&gt;"",'Submission Template'!BX119&lt;&gt;""), IF(AND('Submission Template'!$P$15="yes",$B125&gt;1), STDEV(CM$41:CM125),STDEV(CM$40:CM125)),""),""),"")</f>
        <v/>
      </c>
      <c r="F125" s="253" t="str">
        <f>IF('Submission Template'!$BA$36=1,IF(AND('Submission Template'!BW119&lt;&gt;"",'Submission Template'!BX119&lt;&gt;""),G124,""),"")</f>
        <v/>
      </c>
      <c r="G125" s="253" t="str">
        <f>IF(AND('Submission Template'!$BA$36=1,'Submission Template'!$C119&lt;&gt;""),IF(OR($BI125=1,$BI125=0),0,IF('Submission Template'!$C119="initial",$G124,IF(AND('Submission Template'!Y119="yes",'Submission Template'!AD119="yes"),MAX(($F125+CM125-('Submission Template'!$V$26+0.25*$E125)),0),$G124))),"")</f>
        <v/>
      </c>
      <c r="H125" s="253" t="str">
        <f t="shared" si="66"/>
        <v/>
      </c>
      <c r="I125" s="255" t="str">
        <f t="shared" si="67"/>
        <v/>
      </c>
      <c r="J125" s="255" t="str">
        <f t="shared" si="68"/>
        <v/>
      </c>
      <c r="K125" s="256" t="str">
        <f>IF(G125&lt;&gt;"",IF($CG125=1,IF(AND(J125&lt;&gt;1,I125=1,D125&lt;='Submission Template'!$V$26),1,0),K124),"")</f>
        <v/>
      </c>
      <c r="L125" s="251" t="str">
        <f>IF('Submission Template'!$BB$36=1,$CB125,"")</f>
        <v/>
      </c>
      <c r="M125" s="252" t="str">
        <f t="shared" si="42"/>
        <v/>
      </c>
      <c r="N125" s="253" t="str">
        <f>IF('Submission Template'!$BB$36=1,IF(AND('Submission Template'!O119="yes",'Submission Template'!BU119&lt;&gt;""),IF(AND('Submission Template'!$P$15="yes",$L125&gt;1),ROUND(AVERAGE(CN$41:CN125),2),ROUND(AVERAGE(CN$40:CN125),2)),""),"")</f>
        <v/>
      </c>
      <c r="O125" s="253" t="str">
        <f>IF('Submission Template'!$BB$36=1,IF($BJ125&gt;1,IF(AND('Submission Template'!O119&lt;&gt;"no",'Submission Template'!BU119&lt;&gt;""),IF(AND('Submission Template'!$P$15="yes",$L125&gt;1),STDEV(CN$41:CN125),STDEV(CN$40:CN125)),""),""),"")</f>
        <v/>
      </c>
      <c r="P125" s="253" t="str">
        <f>IF('Submission Template'!$BB$36=1,IF('Submission Template'!BU119&lt;&gt;"",Q124,""),"")</f>
        <v/>
      </c>
      <c r="Q125" s="253" t="str">
        <f>IF(AND('Submission Template'!$BB$36=1,'Submission Template'!$C119&lt;&gt;""),IF(OR($BJ125=1,$BJ125=0),0,IF('Submission Template'!$C119="initial",$Q124,IF('Submission Template'!O119="yes",MAX(($P125+'Submission Template'!BU119-('Submission Template'!K$26+0.25*$O125)),0),$Q124))),"")</f>
        <v/>
      </c>
      <c r="R125" s="253" t="str">
        <f t="shared" si="69"/>
        <v/>
      </c>
      <c r="S125" s="255" t="str">
        <f t="shared" si="70"/>
        <v/>
      </c>
      <c r="T125" s="255" t="str">
        <f t="shared" si="71"/>
        <v/>
      </c>
      <c r="U125" s="256" t="str">
        <f>IF(Q125&lt;&gt;"",IF($CH125=1,IF(AND(T125&lt;&gt;1,S125=1,N125&lt;='Submission Template'!K$26),1,0),U124),"")</f>
        <v/>
      </c>
      <c r="V125" s="257" t="str">
        <f>IF('Submission Template'!$BC$34=1,$CC125,"")</f>
        <v/>
      </c>
      <c r="W125" s="258" t="str">
        <f t="shared" si="43"/>
        <v/>
      </c>
      <c r="X125" s="259" t="str">
        <f>IF('Submission Template'!$BC$34=1,IF(AND('Submission Template'!T119="yes",'Submission Template'!BV119&lt;&gt;""),IF(AND('Submission Template'!$P$15="yes",$V125&gt;1),ROUND(AVERAGE(CO$41:CO125),2),ROUND(AVERAGE(CO$40:CO125),2)),""),"")</f>
        <v/>
      </c>
      <c r="Y125" s="259" t="str">
        <f>IF('Submission Template'!$BC$34=1,IF($BK125&gt;1,IF(AND('Submission Template'!T119&lt;&gt;"no",'Submission Template'!BV119&lt;&gt;""), IF(AND('Submission Template'!$P$15="yes",$V125&gt;1), STDEV(CO$41:CO125),STDEV(CO$40:CO125)),""),""),"")</f>
        <v/>
      </c>
      <c r="Z125" s="259" t="str">
        <f>IF('Submission Template'!$BC$34=1,IF('Submission Template'!BV119&lt;&gt;"",AA124,""),"")</f>
        <v/>
      </c>
      <c r="AA125" s="259" t="str">
        <f>IF(AND('Submission Template'!$BC$34=1,'Submission Template'!$C119&lt;&gt;""),IF(OR($BK125=1,$BK125=0),0,IF('Submission Template'!$C119="initial",$AA124,IF('Submission Template'!T119="yes",MAX(($Z125+'Submission Template'!BV119-('Submission Template'!P$26+0.25*$Y125)),0),$AA124))),"")</f>
        <v/>
      </c>
      <c r="AB125" s="259" t="str">
        <f t="shared" si="46"/>
        <v/>
      </c>
      <c r="AC125" s="255" t="str">
        <f t="shared" si="47"/>
        <v/>
      </c>
      <c r="AD125" s="255" t="str">
        <f t="shared" si="48"/>
        <v/>
      </c>
      <c r="AE125" s="256" t="str">
        <f>IF(AA125&lt;&gt;"",IF($CI125=1,IF(AND(AD125&lt;&gt;1,AC125=1,X125&lt;='Submission Template'!P$26),1,0),AE124),"")</f>
        <v/>
      </c>
      <c r="AF125" s="257" t="str">
        <f>IF('Submission Template'!$BA$34=1,$CD125,"")</f>
        <v/>
      </c>
      <c r="AG125" s="258" t="str">
        <f t="shared" si="44"/>
        <v/>
      </c>
      <c r="AH125" s="260" t="str">
        <f>IF('Submission Template'!$BA$34=1,IF(AND('Submission Template'!Y119="yes",'Submission Template'!BW119&lt;&gt;""),IF(AND('Submission Template'!$P$15="yes",AF125&gt;1),ROUND(AVERAGE(CP$41:CP125),2),ROUND(AVERAGE(CP$40:CP125),2)),""),"")</f>
        <v/>
      </c>
      <c r="AI125" s="260" t="str">
        <f>IF('Submission Template'!$BA$34=1,IF($BL125&gt;1,IF(AND('Submission Template'!Y119&lt;&gt;"no",'Submission Template'!BW119&lt;&gt;""), IF(AND('Submission Template'!$P$15="yes",$AF125&gt;1), STDEV(CP$41:CP125),STDEV(CP$40:CP125)),""),""),"")</f>
        <v/>
      </c>
      <c r="AJ125" s="260" t="str">
        <f>IF('Submission Template'!$BA$34=1,IF('Submission Template'!BW119&lt;&gt;"",AK124,""),"")</f>
        <v/>
      </c>
      <c r="AK125" s="260" t="str">
        <f>IF(AND('Submission Template'!$BA$34=1,'Submission Template'!$C119&lt;&gt;""),IF(OR($BL125=1,$BL125=0),0,IF('Submission Template'!$C119="initial",$AK124,IF('Submission Template'!Y119="yes",MAX(($AJ125+'Submission Template'!BW119-('Submission Template'!U$26+0.25*$AI125)),0),$AK124))),"")</f>
        <v/>
      </c>
      <c r="AL125" s="260" t="str">
        <f t="shared" si="49"/>
        <v/>
      </c>
      <c r="AM125" s="255" t="str">
        <f t="shared" si="50"/>
        <v/>
      </c>
      <c r="AN125" s="255" t="str">
        <f t="shared" si="51"/>
        <v/>
      </c>
      <c r="AO125" s="256" t="str">
        <f>IF(AK125&lt;&gt;"",IF($CJ125=1,IF(AND(AN125&lt;&gt;1,AM125=1,AH125&lt;='Submission Template'!U$26),1,0),AO124),"")</f>
        <v/>
      </c>
      <c r="AP125" s="257" t="str">
        <f>IF('Submission Template'!$BB$34=1,$CE125,"")</f>
        <v/>
      </c>
      <c r="AQ125" s="258" t="str">
        <f t="shared" si="45"/>
        <v/>
      </c>
      <c r="AR125" s="261" t="str">
        <f>IF('Submission Template'!$BB$34=1,IF(AND('Submission Template'!AD119="yes",'Submission Template'!BX119&lt;&gt;""),ROUND(AVERAGE(CQ$40:CQ125),2),""),"")</f>
        <v/>
      </c>
      <c r="AS125" s="261" t="str">
        <f>IF('Submission Template'!$BB$34=1,IF($BM125&gt;1,IF(AND('Submission Template'!AD119&lt;&gt;"no",'Submission Template'!BX119&lt;&gt;""), IF(AND('Submission Template'!$P$15="yes",$AP125&gt;1), STDEV(CQ$41:CQ125),STDEV(CQ$40:CQ125)),""),""),"")</f>
        <v/>
      </c>
      <c r="AT125" s="261" t="str">
        <f>IF('Submission Template'!$BB$34=1,IF('Submission Template'!BX119&lt;&gt;"",AU124,""),"")</f>
        <v/>
      </c>
      <c r="AU125" s="261" t="str">
        <f>IF(AND('Submission Template'!$BB$34=1,'Submission Template'!$C119&lt;&gt;""),IF(OR($BM125=1,$BM125=0),0,IF('Submission Template'!$C119="initial",$AU124,IF('Submission Template'!AD119="yes",MAX(($AT125+'Submission Template'!BX119-('Submission Template'!Z$26+0.25*$AS125)),0),$AU124))),"")</f>
        <v/>
      </c>
      <c r="AV125" s="261" t="str">
        <f t="shared" si="52"/>
        <v/>
      </c>
      <c r="AW125" s="255" t="str">
        <f t="shared" si="53"/>
        <v/>
      </c>
      <c r="AX125" s="255" t="str">
        <f t="shared" si="54"/>
        <v/>
      </c>
      <c r="AY125" s="256" t="str">
        <f>IF(AU125&lt;&gt;"",IF($CK125=1,IF(AND(AX125&lt;&gt;1,AW125=1,AR125&lt;='Submission Template'!Z$26),1,0),AY124),"")</f>
        <v/>
      </c>
      <c r="AZ125" s="246"/>
      <c r="BA125" s="262" t="str">
        <f>IF(AND(OR('Submission Template'!BK119="yes",'Submission Template'!O119="yes"),'Submission Template'!AG119="yes"),"Test cannot be invalid AND included in CumSum",IF(OR(AND($Q125&gt;$R125,$N125&lt;&gt;""),AND($G125&gt;H125,$D125&lt;&gt;"")),"Warning:  CumSum statistic exceeds the Action Limit.",""))</f>
        <v/>
      </c>
      <c r="BB125" s="244"/>
      <c r="BC125" s="244"/>
      <c r="BD125" s="244"/>
      <c r="BE125" s="245"/>
      <c r="BF125" s="141"/>
      <c r="BG125" s="5"/>
      <c r="BH125" s="5"/>
      <c r="BI125" s="167" t="str">
        <f t="shared" si="61"/>
        <v/>
      </c>
      <c r="BJ125" s="211" t="str">
        <f t="shared" si="62"/>
        <v/>
      </c>
      <c r="BK125" s="167" t="str">
        <f t="shared" si="63"/>
        <v/>
      </c>
      <c r="BL125" s="211" t="str">
        <f t="shared" si="64"/>
        <v/>
      </c>
      <c r="BM125" s="168" t="str">
        <f t="shared" si="65"/>
        <v/>
      </c>
      <c r="BN125" s="20"/>
      <c r="BO125" s="307">
        <f>IF(AND('Submission Template'!BW119&lt;&gt;"",'Submission Template'!BX119&lt;&gt;"",'Submission Template'!V$26&lt;&gt;"",'Submission Template'!Y119&lt;&gt;"",'Submission Template'!AD119&lt;&gt;"",$BK$31="yes"),1,0)</f>
        <v>0</v>
      </c>
      <c r="BP125" s="193">
        <f>IF(AND('Submission Template'!BU119&lt;&gt;"",'Submission Template'!K$26&lt;&gt;"",'Submission Template'!O119&lt;&gt;""),1,0)</f>
        <v>0</v>
      </c>
      <c r="BQ125" s="193">
        <f>IF(AND('Submission Template'!BV119&lt;&gt;"",'Submission Template'!P$26&lt;&gt;"",'Submission Template'!T119&lt;&gt;""),1,0)</f>
        <v>0</v>
      </c>
      <c r="BR125" s="193">
        <f>IF(AND('Submission Template'!BW119&lt;&gt;"",'Submission Template'!U$26&lt;&gt;"",'Submission Template'!Y119&lt;&gt;""),1,0)</f>
        <v>0</v>
      </c>
      <c r="BS125" s="194">
        <f>IF(AND('Submission Template'!BX119&lt;&gt;"",'Submission Template'!Z$26&lt;&gt;"",'Submission Template'!AD119&lt;&gt;""),1,0)</f>
        <v>0</v>
      </c>
      <c r="BT125" s="22"/>
      <c r="BU125" s="199" t="str">
        <f t="shared" si="55"/>
        <v/>
      </c>
      <c r="BV125" s="192" t="str">
        <f t="shared" si="56"/>
        <v/>
      </c>
      <c r="BW125" s="192" t="str">
        <f t="shared" si="57"/>
        <v/>
      </c>
      <c r="BX125" s="193" t="str">
        <f t="shared" si="58"/>
        <v/>
      </c>
      <c r="BY125" s="194" t="str">
        <f t="shared" si="59"/>
        <v/>
      </c>
      <c r="BZ125" s="22"/>
      <c r="CA125" s="192" t="str">
        <f>IF(AND($BK$31="Yes",'Submission Template'!$C119&lt;&gt;""),IF(AND('Submission Template'!BW119&lt;&gt;"",'Submission Template'!BX119&lt;&gt;""),IF(AND('Submission Template'!Y119="yes",'Submission Template'!AD119="yes"),CA124+1,CA124),CA124),"")</f>
        <v/>
      </c>
      <c r="CB125" s="193" t="str">
        <f>IF('Submission Template'!$C119&lt;&gt;"",IF('Submission Template'!BU119&lt;&gt;"",IF('Submission Template'!O119="yes",CB124+1,CB124),CB124),"")</f>
        <v/>
      </c>
      <c r="CC125" s="193" t="str">
        <f>IF('Submission Template'!$C119&lt;&gt;"",IF('Submission Template'!BV119&lt;&gt;"",IF('Submission Template'!T119="yes",CC124+1,CC124),CC124),"")</f>
        <v/>
      </c>
      <c r="CD125" s="193" t="str">
        <f>IF('Submission Template'!$C119&lt;&gt;"",IF('Submission Template'!BW119&lt;&gt;"",IF('Submission Template'!Y119="yes",CD124+1,CD124),CD124),"")</f>
        <v/>
      </c>
      <c r="CE125" s="194" t="str">
        <f>IF('Submission Template'!$C119&lt;&gt;"",IF('Submission Template'!BX119&lt;&gt;"",IF('Submission Template'!AD119="yes",CE124+1,CE124),CE124),"")</f>
        <v/>
      </c>
      <c r="CF125" s="22"/>
      <c r="CG125" s="192" t="str">
        <f>IF(AND($BK$31="Yes",'Submission Template'!BW119&lt;&gt;"",'Submission Template'!BX119&lt;&gt;""),IF(AND('Submission Template'!Y119="yes",'Submission Template'!AD119="yes"),1,0),"")</f>
        <v/>
      </c>
      <c r="CH125" s="193" t="str">
        <f>IF('Submission Template'!BU119&lt;&gt;"",IF('Submission Template'!O119="yes",1,0),"")</f>
        <v/>
      </c>
      <c r="CI125" s="193" t="str">
        <f>IF('Submission Template'!BV119&lt;&gt;"",IF('Submission Template'!T119="yes",1,0),"")</f>
        <v/>
      </c>
      <c r="CJ125" s="193" t="str">
        <f>IF('Submission Template'!BW119&lt;&gt;"",IF('Submission Template'!Y119="yes",1,0),"")</f>
        <v/>
      </c>
      <c r="CK125" s="194" t="str">
        <f>IF('Submission Template'!BX119&lt;&gt;"",IF('Submission Template'!AD119="yes",1,0),"")</f>
        <v/>
      </c>
      <c r="CL125" s="22"/>
      <c r="CM125" s="192" t="str">
        <f>IF(AND($BK$31="Yes",'Submission Template'!Y119="yes",'Submission Template'!AD119="yes",'Submission Template'!BW119&lt;&gt;"",'Submission Template'!BX119&lt;&gt;""),'Submission Template'!BW119+'Submission Template'!BX119,"")</f>
        <v/>
      </c>
      <c r="CN125" s="193" t="str">
        <f>IF(AND('Submission Template'!O119="yes",'Submission Template'!BU119&lt;&gt;""),'Submission Template'!BU119,"")</f>
        <v/>
      </c>
      <c r="CO125" s="193" t="str">
        <f>IF(AND('Submission Template'!T119="yes",'Submission Template'!BV119&lt;&gt;""),'Submission Template'!BV119,"")</f>
        <v/>
      </c>
      <c r="CP125" s="193" t="str">
        <f>IF(AND('Submission Template'!Y119="yes",'Submission Template'!BW119&lt;&gt;""),'Submission Template'!BW119,"")</f>
        <v/>
      </c>
      <c r="CQ125" s="194" t="str">
        <f>IF(AND('Submission Template'!AD119="yes",'Submission Template'!BX119&lt;&gt;""),'Submission Template'!BX119,"")</f>
        <v/>
      </c>
      <c r="CR125" s="22"/>
      <c r="CS125" s="22"/>
      <c r="CT125" s="22"/>
      <c r="CU125" s="24"/>
      <c r="CV125" s="22"/>
      <c r="CW125" s="35" t="str">
        <f>IF('Submission Template'!$BA$36=1,IF(AND('Submission Template'!Y119="yes",'Submission Template'!AD119="yes",$BI125&gt;1,'Submission Template'!BW119&lt;&gt;"",'Submission Template'!BX119&lt;&gt;""),IF($D125&lt;&gt;'Submission Template'!V$29,ROUND((($BU125*$E125)/($D125-'Submission Template'!V$29))^2+1,1),31),""),"")</f>
        <v/>
      </c>
      <c r="CX125" s="35" t="str">
        <f>IF('Submission Template'!$BB$36=1,IF(AND('Submission Template'!O119="yes",$BJ125&gt;1,'Submission Template'!BU119&lt;&gt;""),IF($N125&lt;&gt;'Submission Template'!K$26,ROUND((($BV125*$O125)/($N125-'Submission Template'!K$26))^2+1,1),31),""),"")</f>
        <v/>
      </c>
      <c r="CY125" s="35" t="str">
        <f>IF('Submission Template'!$BC$34=1,IF(AND('Submission Template'!T119="yes",$BK125&gt;1,'Submission Template'!BV119&lt;&gt;""),IF($X125&lt;&gt;'Submission Template'!P$26,ROUND((($BW125*$Y125)/($X125-'Submission Template'!P$26))^2+1,1),31),""),"")</f>
        <v/>
      </c>
      <c r="CZ125" s="35" t="str">
        <f>IF('Submission Template'!$BA$34=1,IF(AND('Submission Template'!Y119="yes",$BL125&gt;1,'Submission Template'!BW119&lt;&gt;""),IF($AH125&lt;&gt;'Submission Template'!U$26,ROUND((($BX125*$AI125)/($AH125-'Submission Template'!U$26))^2+1,1),31),""),"")</f>
        <v/>
      </c>
      <c r="DA125" s="35" t="str">
        <f>IF('Submission Template'!$BB$34=1,IF(AND('Submission Template'!AD119="yes",$BM125&gt;1,'Submission Template'!BX119&lt;&gt;""),IF($AR125&lt;&gt;'Submission Template'!Z$26,ROUND((($BY125*$AS125)/($AR125-'Submission Template'!Z$26))^2+1,1),31),""),"")</f>
        <v/>
      </c>
      <c r="DB125" s="48">
        <f t="shared" si="60"/>
        <v>5</v>
      </c>
      <c r="DC125" s="5"/>
      <c r="DD125" s="5"/>
      <c r="DE125" s="5"/>
      <c r="DF125" s="175">
        <f>IF(AND('Submission Template'!C119="final",'Submission Template'!AG119="yes"),1,0)</f>
        <v>0</v>
      </c>
      <c r="DG125" s="175" t="str">
        <f>IF(AND('Submission Template'!$C119="final",'Submission Template'!$Y119="yes",'Submission Template'!$AD119="yes",'Submission Template'!$AG119&lt;&gt;"yes"),$D125,$DG124)</f>
        <v/>
      </c>
      <c r="DH125" s="175" t="str">
        <f>IF(AND('Submission Template'!$C119="final",'Submission Template'!$Y119="yes",'Submission Template'!$AD119="yes",'Submission Template'!$AG119&lt;&gt;"yes"),$C125,$DH124)</f>
        <v/>
      </c>
      <c r="DI125" s="175" t="str">
        <f>IF(AND('Submission Template'!$C119="final",'Submission Template'!$O119="yes",'Submission Template'!$AG119&lt;&gt;"yes"),$N125,$DI124)</f>
        <v/>
      </c>
      <c r="DJ125" s="175" t="str">
        <f>IF(AND('Submission Template'!$C119="final",'Submission Template'!$O119="yes",'Submission Template'!$AG119&lt;&gt;"yes"),$M125,$DJ124)</f>
        <v/>
      </c>
      <c r="DK125" s="167" t="str">
        <f>IF(AND('Submission Template'!$C119="final",'Submission Template'!$T119="yes",'Submission Template'!$AG119&lt;&gt;"yes"),$X125,$DK124)</f>
        <v/>
      </c>
      <c r="DL125" s="168" t="str">
        <f>IF(AND('Submission Template'!$C119="final",'Submission Template'!$T119="yes",'Submission Template'!$AG119&lt;&gt;"yes"),$W125,$DL124)</f>
        <v/>
      </c>
      <c r="DM125" s="167" t="str">
        <f>IF(AND('Submission Template'!$C119="final",'Submission Template'!$Y119="yes",'Submission Template'!$AG119&lt;&gt;"yes"),$AH125,$DM124)</f>
        <v/>
      </c>
      <c r="DN125" s="211" t="str">
        <f>IF(AND('Submission Template'!$C119="final",'Submission Template'!$Y119="yes",'Submission Template'!$AG119&lt;&gt;"yes"),$AG125,$DN124)</f>
        <v/>
      </c>
      <c r="DO125" s="220" t="str">
        <f>IF(AND('Submission Template'!$C119="final",'Submission Template'!$AD119="yes",'Submission Template'!$AG119&lt;&gt;"yes"),$AR125,$DO124)</f>
        <v/>
      </c>
      <c r="DP125" s="221" t="str">
        <f>IF(AND('Submission Template'!$C119="final",'Submission Template'!$AD119="yes",'Submission Template'!$AG119&lt;&gt;"yes"),$AQ125,$DP124)</f>
        <v/>
      </c>
      <c r="DQ125" s="5"/>
      <c r="DR125" s="5"/>
      <c r="DT125" s="5"/>
      <c r="DU125" s="5"/>
      <c r="DV125" s="5"/>
      <c r="DW125" s="5"/>
      <c r="DX125" s="5"/>
      <c r="DY125" s="5"/>
      <c r="DZ125" s="5"/>
      <c r="EA125" s="5"/>
    </row>
    <row r="126" spans="1:131" ht="15" x14ac:dyDescent="0.25">
      <c r="A126" s="9"/>
      <c r="B126" s="251" t="str">
        <f>IF('Submission Template'!$BA$36=1,$CA126,"")</f>
        <v/>
      </c>
      <c r="C126" s="252" t="str">
        <f t="shared" si="41"/>
        <v/>
      </c>
      <c r="D126" s="253" t="str">
        <f>IF('Submission Template'!$BA$36=1,IF(AND('Submission Template'!Y120="yes",'Submission Template'!AD120="yes",'Submission Template'!BW120&lt;&gt;"",'Submission Template'!BX120&lt;&gt;""),IF(AND('Submission Template'!$P$15="yes",$B126&gt;1),ROUND(AVERAGE(CM$41:CM126),2),ROUND(AVERAGE(CM$40:CM126),2)),""),"")</f>
        <v/>
      </c>
      <c r="E126" s="264" t="str">
        <f>IF('Submission Template'!$BA$36=1,IF($BI126&gt;1,IF(AND('Submission Template'!Y120&lt;&gt;"no",'Submission Template'!AD120&lt;&gt;"no",'Submission Template'!BW120&lt;&gt;"",'Submission Template'!BX120&lt;&gt;""), IF(AND('Submission Template'!$P$15="yes",$B126&gt;1), STDEV(CM$41:CM126),STDEV(CM$40:CM126)),""),""),"")</f>
        <v/>
      </c>
      <c r="F126" s="253" t="str">
        <f>IF('Submission Template'!$BA$36=1,IF(AND('Submission Template'!BW120&lt;&gt;"",'Submission Template'!BX120&lt;&gt;""),G125,""),"")</f>
        <v/>
      </c>
      <c r="G126" s="253" t="str">
        <f>IF(AND('Submission Template'!$BA$36=1,'Submission Template'!$C120&lt;&gt;""),IF(OR($BI126=1,$BI126=0),0,IF('Submission Template'!$C120="initial",$G125,IF(AND('Submission Template'!Y120="yes",'Submission Template'!AD120="yes"),MAX(($F126+CM126-('Submission Template'!$V$26+0.25*$E126)),0),$G125))),"")</f>
        <v/>
      </c>
      <c r="H126" s="253" t="str">
        <f t="shared" si="66"/>
        <v/>
      </c>
      <c r="I126" s="255" t="str">
        <f t="shared" si="67"/>
        <v/>
      </c>
      <c r="J126" s="255" t="str">
        <f t="shared" si="68"/>
        <v/>
      </c>
      <c r="K126" s="256" t="str">
        <f>IF(G126&lt;&gt;"",IF($CG126=1,IF(AND(J126&lt;&gt;1,I126=1,D126&lt;='Submission Template'!$V$26),1,0),K125),"")</f>
        <v/>
      </c>
      <c r="L126" s="251" t="str">
        <f>IF('Submission Template'!$BB$36=1,$CB126,"")</f>
        <v/>
      </c>
      <c r="M126" s="252" t="str">
        <f t="shared" si="42"/>
        <v/>
      </c>
      <c r="N126" s="253" t="str">
        <f>IF('Submission Template'!$BB$36=1,IF(AND('Submission Template'!O120="yes",'Submission Template'!BU120&lt;&gt;""),IF(AND('Submission Template'!$P$15="yes",$L126&gt;1),ROUND(AVERAGE(CN$41:CN126),2),ROUND(AVERAGE(CN$40:CN126),2)),""),"")</f>
        <v/>
      </c>
      <c r="O126" s="253" t="str">
        <f>IF('Submission Template'!$BB$36=1,IF($BJ126&gt;1,IF(AND('Submission Template'!O120&lt;&gt;"no",'Submission Template'!BU120&lt;&gt;""),IF(AND('Submission Template'!$P$15="yes",$L126&gt;1),STDEV(CN$41:CN126),STDEV(CN$40:CN126)),""),""),"")</f>
        <v/>
      </c>
      <c r="P126" s="253" t="str">
        <f>IF('Submission Template'!$BB$36=1,IF('Submission Template'!BU120&lt;&gt;"",Q125,""),"")</f>
        <v/>
      </c>
      <c r="Q126" s="253" t="str">
        <f>IF(AND('Submission Template'!$BB$36=1,'Submission Template'!$C120&lt;&gt;""),IF(OR($BJ126=1,$BJ126=0),0,IF('Submission Template'!$C120="initial",$Q125,IF('Submission Template'!O120="yes",MAX(($P126+'Submission Template'!BU120-('Submission Template'!K$26+0.25*$O126)),0),$Q125))),"")</f>
        <v/>
      </c>
      <c r="R126" s="253" t="str">
        <f t="shared" si="69"/>
        <v/>
      </c>
      <c r="S126" s="255" t="str">
        <f t="shared" si="70"/>
        <v/>
      </c>
      <c r="T126" s="255" t="str">
        <f t="shared" si="71"/>
        <v/>
      </c>
      <c r="U126" s="256" t="str">
        <f>IF(Q126&lt;&gt;"",IF($CH126=1,IF(AND(T126&lt;&gt;1,S126=1,N126&lt;='Submission Template'!K$26),1,0),U125),"")</f>
        <v/>
      </c>
      <c r="V126" s="257" t="str">
        <f>IF('Submission Template'!$BC$34=1,$CC126,"")</f>
        <v/>
      </c>
      <c r="W126" s="258" t="str">
        <f t="shared" si="43"/>
        <v/>
      </c>
      <c r="X126" s="259" t="str">
        <f>IF('Submission Template'!$BC$34=1,IF(AND('Submission Template'!T120="yes",'Submission Template'!BV120&lt;&gt;""),IF(AND('Submission Template'!$P$15="yes",$V126&gt;1),ROUND(AVERAGE(CO$41:CO126),2),ROUND(AVERAGE(CO$40:CO126),2)),""),"")</f>
        <v/>
      </c>
      <c r="Y126" s="259" t="str">
        <f>IF('Submission Template'!$BC$34=1,IF($BK126&gt;1,IF(AND('Submission Template'!T120&lt;&gt;"no",'Submission Template'!BV120&lt;&gt;""), IF(AND('Submission Template'!$P$15="yes",$V126&gt;1), STDEV(CO$41:CO126),STDEV(CO$40:CO126)),""),""),"")</f>
        <v/>
      </c>
      <c r="Z126" s="259" t="str">
        <f>IF('Submission Template'!$BC$34=1,IF('Submission Template'!BV120&lt;&gt;"",AA125,""),"")</f>
        <v/>
      </c>
      <c r="AA126" s="259" t="str">
        <f>IF(AND('Submission Template'!$BC$34=1,'Submission Template'!$C120&lt;&gt;""),IF(OR($BK126=1,$BK126=0),0,IF('Submission Template'!$C120="initial",$AA125,IF('Submission Template'!T120="yes",MAX(($Z126+'Submission Template'!BV120-('Submission Template'!P$26+0.25*$Y126)),0),$AA125))),"")</f>
        <v/>
      </c>
      <c r="AB126" s="259" t="str">
        <f t="shared" si="46"/>
        <v/>
      </c>
      <c r="AC126" s="255" t="str">
        <f t="shared" si="47"/>
        <v/>
      </c>
      <c r="AD126" s="255" t="str">
        <f t="shared" si="48"/>
        <v/>
      </c>
      <c r="AE126" s="256" t="str">
        <f>IF(AA126&lt;&gt;"",IF($CI126=1,IF(AND(AD126&lt;&gt;1,AC126=1,X126&lt;='Submission Template'!P$26),1,0),AE125),"")</f>
        <v/>
      </c>
      <c r="AF126" s="257" t="str">
        <f>IF('Submission Template'!$BA$34=1,$CD126,"")</f>
        <v/>
      </c>
      <c r="AG126" s="258" t="str">
        <f t="shared" si="44"/>
        <v/>
      </c>
      <c r="AH126" s="260" t="str">
        <f>IF('Submission Template'!$BA$34=1,IF(AND('Submission Template'!Y120="yes",'Submission Template'!BW120&lt;&gt;""),IF(AND('Submission Template'!$P$15="yes",AF126&gt;1),ROUND(AVERAGE(CP$41:CP126),2),ROUND(AVERAGE(CP$40:CP126),2)),""),"")</f>
        <v/>
      </c>
      <c r="AI126" s="260" t="str">
        <f>IF('Submission Template'!$BA$34=1,IF($BL126&gt;1,IF(AND('Submission Template'!Y120&lt;&gt;"no",'Submission Template'!BW120&lt;&gt;""), IF(AND('Submission Template'!$P$15="yes",$AF126&gt;1), STDEV(CP$41:CP126),STDEV(CP$40:CP126)),""),""),"")</f>
        <v/>
      </c>
      <c r="AJ126" s="260" t="str">
        <f>IF('Submission Template'!$BA$34=1,IF('Submission Template'!BW120&lt;&gt;"",AK125,""),"")</f>
        <v/>
      </c>
      <c r="AK126" s="260" t="str">
        <f>IF(AND('Submission Template'!$BA$34=1,'Submission Template'!$C120&lt;&gt;""),IF(OR($BL126=1,$BL126=0),0,IF('Submission Template'!$C120="initial",$AK125,IF('Submission Template'!Y120="yes",MAX(($AJ126+'Submission Template'!BW120-('Submission Template'!U$26+0.25*$AI126)),0),$AK125))),"")</f>
        <v/>
      </c>
      <c r="AL126" s="260" t="str">
        <f t="shared" si="49"/>
        <v/>
      </c>
      <c r="AM126" s="255" t="str">
        <f t="shared" si="50"/>
        <v/>
      </c>
      <c r="AN126" s="255" t="str">
        <f t="shared" si="51"/>
        <v/>
      </c>
      <c r="AO126" s="256" t="str">
        <f>IF(AK126&lt;&gt;"",IF($CJ126=1,IF(AND(AN126&lt;&gt;1,AM126=1,AH126&lt;='Submission Template'!U$26),1,0),AO125),"")</f>
        <v/>
      </c>
      <c r="AP126" s="257" t="str">
        <f>IF('Submission Template'!$BB$34=1,$CE126,"")</f>
        <v/>
      </c>
      <c r="AQ126" s="258" t="str">
        <f t="shared" si="45"/>
        <v/>
      </c>
      <c r="AR126" s="261" t="str">
        <f>IF('Submission Template'!$BB$34=1,IF(AND('Submission Template'!AD120="yes",'Submission Template'!BX120&lt;&gt;""),ROUND(AVERAGE(CQ$40:CQ126),2),""),"")</f>
        <v/>
      </c>
      <c r="AS126" s="261" t="str">
        <f>IF('Submission Template'!$BB$34=1,IF($BM126&gt;1,IF(AND('Submission Template'!AD120&lt;&gt;"no",'Submission Template'!BX120&lt;&gt;""), IF(AND('Submission Template'!$P$15="yes",$AP126&gt;1), STDEV(CQ$41:CQ126),STDEV(CQ$40:CQ126)),""),""),"")</f>
        <v/>
      </c>
      <c r="AT126" s="261" t="str">
        <f>IF('Submission Template'!$BB$34=1,IF('Submission Template'!BX120&lt;&gt;"",AU125,""),"")</f>
        <v/>
      </c>
      <c r="AU126" s="261" t="str">
        <f>IF(AND('Submission Template'!$BB$34=1,'Submission Template'!$C120&lt;&gt;""),IF(OR($BM126=1,$BM126=0),0,IF('Submission Template'!$C120="initial",$AU125,IF('Submission Template'!AD120="yes",MAX(($AT126+'Submission Template'!BX120-('Submission Template'!Z$26+0.25*$AS126)),0),$AU125))),"")</f>
        <v/>
      </c>
      <c r="AV126" s="261" t="str">
        <f t="shared" si="52"/>
        <v/>
      </c>
      <c r="AW126" s="255" t="str">
        <f t="shared" si="53"/>
        <v/>
      </c>
      <c r="AX126" s="255" t="str">
        <f t="shared" si="54"/>
        <v/>
      </c>
      <c r="AY126" s="256" t="str">
        <f>IF(AU126&lt;&gt;"",IF($CK126=1,IF(AND(AX126&lt;&gt;1,AW126=1,AR126&lt;='Submission Template'!Z$26),1,0),AY125),"")</f>
        <v/>
      </c>
      <c r="AZ126" s="246"/>
      <c r="BA126" s="262" t="str">
        <f>IF(AND(OR('Submission Template'!BK120="yes",'Submission Template'!O120="yes"),'Submission Template'!AG120="yes"),"Test cannot be invalid AND included in CumSum",IF(OR(AND($Q126&gt;$R126,$N126&lt;&gt;""),AND($G126&gt;H126,$D126&lt;&gt;"")),"Warning:  CumSum statistic exceeds the Action Limit.",""))</f>
        <v/>
      </c>
      <c r="BB126" s="244"/>
      <c r="BC126" s="244"/>
      <c r="BD126" s="244"/>
      <c r="BE126" s="245"/>
      <c r="BF126" s="141"/>
      <c r="BG126" s="5"/>
      <c r="BH126" s="5"/>
      <c r="BI126" s="167" t="str">
        <f t="shared" si="61"/>
        <v/>
      </c>
      <c r="BJ126" s="211" t="str">
        <f t="shared" si="62"/>
        <v/>
      </c>
      <c r="BK126" s="167" t="str">
        <f t="shared" si="63"/>
        <v/>
      </c>
      <c r="BL126" s="211" t="str">
        <f t="shared" si="64"/>
        <v/>
      </c>
      <c r="BM126" s="168" t="str">
        <f t="shared" si="65"/>
        <v/>
      </c>
      <c r="BN126" s="20"/>
      <c r="BO126" s="307">
        <f>IF(AND('Submission Template'!BW120&lt;&gt;"",'Submission Template'!BX120&lt;&gt;"",'Submission Template'!V$26&lt;&gt;"",'Submission Template'!Y120&lt;&gt;"",'Submission Template'!AD120&lt;&gt;"",$BK$31="yes"),1,0)</f>
        <v>0</v>
      </c>
      <c r="BP126" s="193">
        <f>IF(AND('Submission Template'!BU120&lt;&gt;"",'Submission Template'!K$26&lt;&gt;"",'Submission Template'!O120&lt;&gt;""),1,0)</f>
        <v>0</v>
      </c>
      <c r="BQ126" s="193">
        <f>IF(AND('Submission Template'!BV120&lt;&gt;"",'Submission Template'!P$26&lt;&gt;"",'Submission Template'!T120&lt;&gt;""),1,0)</f>
        <v>0</v>
      </c>
      <c r="BR126" s="193">
        <f>IF(AND('Submission Template'!BW120&lt;&gt;"",'Submission Template'!U$26&lt;&gt;"",'Submission Template'!Y120&lt;&gt;""),1,0)</f>
        <v>0</v>
      </c>
      <c r="BS126" s="194">
        <f>IF(AND('Submission Template'!BX120&lt;&gt;"",'Submission Template'!Z$26&lt;&gt;"",'Submission Template'!AD120&lt;&gt;""),1,0)</f>
        <v>0</v>
      </c>
      <c r="BT126" s="22"/>
      <c r="BU126" s="199" t="str">
        <f t="shared" si="55"/>
        <v/>
      </c>
      <c r="BV126" s="192" t="str">
        <f t="shared" si="56"/>
        <v/>
      </c>
      <c r="BW126" s="192" t="str">
        <f t="shared" si="57"/>
        <v/>
      </c>
      <c r="BX126" s="193" t="str">
        <f t="shared" si="58"/>
        <v/>
      </c>
      <c r="BY126" s="194" t="str">
        <f t="shared" si="59"/>
        <v/>
      </c>
      <c r="BZ126" s="22"/>
      <c r="CA126" s="192" t="str">
        <f>IF(AND($BK$31="Yes",'Submission Template'!$C120&lt;&gt;""),IF(AND('Submission Template'!BW120&lt;&gt;"",'Submission Template'!BX120&lt;&gt;""),IF(AND('Submission Template'!Y120="yes",'Submission Template'!AD120="yes"),CA125+1,CA125),CA125),"")</f>
        <v/>
      </c>
      <c r="CB126" s="193" t="str">
        <f>IF('Submission Template'!$C120&lt;&gt;"",IF('Submission Template'!BU120&lt;&gt;"",IF('Submission Template'!O120="yes",CB125+1,CB125),CB125),"")</f>
        <v/>
      </c>
      <c r="CC126" s="193" t="str">
        <f>IF('Submission Template'!$C120&lt;&gt;"",IF('Submission Template'!BV120&lt;&gt;"",IF('Submission Template'!T120="yes",CC125+1,CC125),CC125),"")</f>
        <v/>
      </c>
      <c r="CD126" s="193" t="str">
        <f>IF('Submission Template'!$C120&lt;&gt;"",IF('Submission Template'!BW120&lt;&gt;"",IF('Submission Template'!Y120="yes",CD125+1,CD125),CD125),"")</f>
        <v/>
      </c>
      <c r="CE126" s="194" t="str">
        <f>IF('Submission Template'!$C120&lt;&gt;"",IF('Submission Template'!BX120&lt;&gt;"",IF('Submission Template'!AD120="yes",CE125+1,CE125),CE125),"")</f>
        <v/>
      </c>
      <c r="CF126" s="22"/>
      <c r="CG126" s="192" t="str">
        <f>IF(AND($BK$31="Yes",'Submission Template'!BW120&lt;&gt;"",'Submission Template'!BX120&lt;&gt;""),IF(AND('Submission Template'!Y120="yes",'Submission Template'!AD120="yes"),1,0),"")</f>
        <v/>
      </c>
      <c r="CH126" s="193" t="str">
        <f>IF('Submission Template'!BU120&lt;&gt;"",IF('Submission Template'!O120="yes",1,0),"")</f>
        <v/>
      </c>
      <c r="CI126" s="193" t="str">
        <f>IF('Submission Template'!BV120&lt;&gt;"",IF('Submission Template'!T120="yes",1,0),"")</f>
        <v/>
      </c>
      <c r="CJ126" s="193" t="str">
        <f>IF('Submission Template'!BW120&lt;&gt;"",IF('Submission Template'!Y120="yes",1,0),"")</f>
        <v/>
      </c>
      <c r="CK126" s="194" t="str">
        <f>IF('Submission Template'!BX120&lt;&gt;"",IF('Submission Template'!AD120="yes",1,0),"")</f>
        <v/>
      </c>
      <c r="CL126" s="22"/>
      <c r="CM126" s="192" t="str">
        <f>IF(AND($BK$31="Yes",'Submission Template'!Y120="yes",'Submission Template'!AD120="yes",'Submission Template'!BW120&lt;&gt;"",'Submission Template'!BX120&lt;&gt;""),'Submission Template'!BW120+'Submission Template'!BX120,"")</f>
        <v/>
      </c>
      <c r="CN126" s="193" t="str">
        <f>IF(AND('Submission Template'!O120="yes",'Submission Template'!BU120&lt;&gt;""),'Submission Template'!BU120,"")</f>
        <v/>
      </c>
      <c r="CO126" s="193" t="str">
        <f>IF(AND('Submission Template'!T120="yes",'Submission Template'!BV120&lt;&gt;""),'Submission Template'!BV120,"")</f>
        <v/>
      </c>
      <c r="CP126" s="193" t="str">
        <f>IF(AND('Submission Template'!Y120="yes",'Submission Template'!BW120&lt;&gt;""),'Submission Template'!BW120,"")</f>
        <v/>
      </c>
      <c r="CQ126" s="194" t="str">
        <f>IF(AND('Submission Template'!AD120="yes",'Submission Template'!BX120&lt;&gt;""),'Submission Template'!BX120,"")</f>
        <v/>
      </c>
      <c r="CR126" s="22"/>
      <c r="CS126" s="22"/>
      <c r="CT126" s="22"/>
      <c r="CU126" s="24"/>
      <c r="CV126" s="22"/>
      <c r="CW126" s="35" t="str">
        <f>IF('Submission Template'!$BA$36=1,IF(AND('Submission Template'!Y120="yes",'Submission Template'!AD120="yes",$BI126&gt;1,'Submission Template'!BW120&lt;&gt;"",'Submission Template'!BX120&lt;&gt;""),IF($D126&lt;&gt;'Submission Template'!V$29,ROUND((($BU126*$E126)/($D126-'Submission Template'!V$29))^2+1,1),31),""),"")</f>
        <v/>
      </c>
      <c r="CX126" s="35" t="str">
        <f>IF('Submission Template'!$BB$36=1,IF(AND('Submission Template'!O120="yes",$BJ126&gt;1,'Submission Template'!BU120&lt;&gt;""),IF($N126&lt;&gt;'Submission Template'!K$26,ROUND((($BV126*$O126)/($N126-'Submission Template'!K$26))^2+1,1),31),""),"")</f>
        <v/>
      </c>
      <c r="CY126" s="35" t="str">
        <f>IF('Submission Template'!$BC$34=1,IF(AND('Submission Template'!T120="yes",$BK126&gt;1,'Submission Template'!BV120&lt;&gt;""),IF($X126&lt;&gt;'Submission Template'!P$26,ROUND((($BW126*$Y126)/($X126-'Submission Template'!P$26))^2+1,1),31),""),"")</f>
        <v/>
      </c>
      <c r="CZ126" s="35" t="str">
        <f>IF('Submission Template'!$BA$34=1,IF(AND('Submission Template'!Y120="yes",$BL126&gt;1,'Submission Template'!BW120&lt;&gt;""),IF($AH126&lt;&gt;'Submission Template'!U$26,ROUND((($BX126*$AI126)/($AH126-'Submission Template'!U$26))^2+1,1),31),""),"")</f>
        <v/>
      </c>
      <c r="DA126" s="35" t="str">
        <f>IF('Submission Template'!$BB$34=1,IF(AND('Submission Template'!AD120="yes",$BM126&gt;1,'Submission Template'!BX120&lt;&gt;""),IF($AR126&lt;&gt;'Submission Template'!Z$26,ROUND((($BY126*$AS126)/($AR126-'Submission Template'!Z$26))^2+1,1),31),""),"")</f>
        <v/>
      </c>
      <c r="DB126" s="48">
        <f t="shared" si="60"/>
        <v>5</v>
      </c>
      <c r="DC126" s="5"/>
      <c r="DD126" s="5"/>
      <c r="DE126" s="5"/>
      <c r="DF126" s="175">
        <f>IF(AND('Submission Template'!C120="final",'Submission Template'!AG120="yes"),1,0)</f>
        <v>0</v>
      </c>
      <c r="DG126" s="175" t="str">
        <f>IF(AND('Submission Template'!$C120="final",'Submission Template'!$Y120="yes",'Submission Template'!$AD120="yes",'Submission Template'!$AG120&lt;&gt;"yes"),$D126,$DG125)</f>
        <v/>
      </c>
      <c r="DH126" s="175" t="str">
        <f>IF(AND('Submission Template'!$C120="final",'Submission Template'!$Y120="yes",'Submission Template'!$AD120="yes",'Submission Template'!$AG120&lt;&gt;"yes"),$C126,$DH125)</f>
        <v/>
      </c>
      <c r="DI126" s="175" t="str">
        <f>IF(AND('Submission Template'!$C120="final",'Submission Template'!$O120="yes",'Submission Template'!$AG120&lt;&gt;"yes"),$N126,$DI125)</f>
        <v/>
      </c>
      <c r="DJ126" s="175" t="str">
        <f>IF(AND('Submission Template'!$C120="final",'Submission Template'!$O120="yes",'Submission Template'!$AG120&lt;&gt;"yes"),$M126,$DJ125)</f>
        <v/>
      </c>
      <c r="DK126" s="167" t="str">
        <f>IF(AND('Submission Template'!$C120="final",'Submission Template'!$T120="yes",'Submission Template'!$AG120&lt;&gt;"yes"),$X126,$DK125)</f>
        <v/>
      </c>
      <c r="DL126" s="168" t="str">
        <f>IF(AND('Submission Template'!$C120="final",'Submission Template'!$T120="yes",'Submission Template'!$AG120&lt;&gt;"yes"),$W126,$DL125)</f>
        <v/>
      </c>
      <c r="DM126" s="167" t="str">
        <f>IF(AND('Submission Template'!$C120="final",'Submission Template'!$Y120="yes",'Submission Template'!$AG120&lt;&gt;"yes"),$AH126,$DM125)</f>
        <v/>
      </c>
      <c r="DN126" s="211" t="str">
        <f>IF(AND('Submission Template'!$C120="final",'Submission Template'!$Y120="yes",'Submission Template'!$AG120&lt;&gt;"yes"),$AG126,$DN125)</f>
        <v/>
      </c>
      <c r="DO126" s="220" t="str">
        <f>IF(AND('Submission Template'!$C120="final",'Submission Template'!$AD120="yes",'Submission Template'!$AG120&lt;&gt;"yes"),$AR126,$DO125)</f>
        <v/>
      </c>
      <c r="DP126" s="221" t="str">
        <f>IF(AND('Submission Template'!$C120="final",'Submission Template'!$AD120="yes",'Submission Template'!$AG120&lt;&gt;"yes"),$AQ126,$DP125)</f>
        <v/>
      </c>
      <c r="DQ126" s="5"/>
      <c r="DR126" s="5"/>
      <c r="DT126" s="5"/>
      <c r="DU126" s="5"/>
      <c r="DV126" s="5"/>
      <c r="DW126" s="5"/>
      <c r="DX126" s="5"/>
      <c r="DY126" s="5"/>
      <c r="DZ126" s="5"/>
      <c r="EA126" s="5"/>
    </row>
    <row r="127" spans="1:131" ht="15" x14ac:dyDescent="0.25">
      <c r="A127" s="9"/>
      <c r="B127" s="251" t="str">
        <f>IF('Submission Template'!$BA$36=1,$CA127,"")</f>
        <v/>
      </c>
      <c r="C127" s="252" t="str">
        <f t="shared" si="41"/>
        <v/>
      </c>
      <c r="D127" s="253" t="str">
        <f>IF('Submission Template'!$BA$36=1,IF(AND('Submission Template'!Y121="yes",'Submission Template'!AD121="yes",'Submission Template'!BW121&lt;&gt;"",'Submission Template'!BX121&lt;&gt;""),IF(AND('Submission Template'!$P$15="yes",$B127&gt;1),ROUND(AVERAGE(CM$41:CM127),2),ROUND(AVERAGE(CM$40:CM127),2)),""),"")</f>
        <v/>
      </c>
      <c r="E127" s="264" t="str">
        <f>IF('Submission Template'!$BA$36=1,IF($BI127&gt;1,IF(AND('Submission Template'!Y121&lt;&gt;"no",'Submission Template'!AD121&lt;&gt;"no",'Submission Template'!BW121&lt;&gt;"",'Submission Template'!BX121&lt;&gt;""), IF(AND('Submission Template'!$P$15="yes",$B127&gt;1), STDEV(CM$41:CM127),STDEV(CM$40:CM127)),""),""),"")</f>
        <v/>
      </c>
      <c r="F127" s="253" t="str">
        <f>IF('Submission Template'!$BA$36=1,IF(AND('Submission Template'!BW121&lt;&gt;"",'Submission Template'!BX121&lt;&gt;""),G126,""),"")</f>
        <v/>
      </c>
      <c r="G127" s="253" t="str">
        <f>IF(AND('Submission Template'!$BA$36=1,'Submission Template'!$C121&lt;&gt;""),IF(OR($BI127=1,$BI127=0),0,IF('Submission Template'!$C121="initial",$G126,IF(AND('Submission Template'!Y121="yes",'Submission Template'!AD121="yes"),MAX(($F127+CM127-('Submission Template'!$V$26+0.25*$E127)),0),$G126))),"")</f>
        <v/>
      </c>
      <c r="H127" s="253" t="str">
        <f t="shared" si="66"/>
        <v/>
      </c>
      <c r="I127" s="255" t="str">
        <f t="shared" si="67"/>
        <v/>
      </c>
      <c r="J127" s="255" t="str">
        <f t="shared" si="68"/>
        <v/>
      </c>
      <c r="K127" s="256" t="str">
        <f>IF(G127&lt;&gt;"",IF($CG127=1,IF(AND(J127&lt;&gt;1,I127=1,D127&lt;='Submission Template'!$V$26),1,0),K126),"")</f>
        <v/>
      </c>
      <c r="L127" s="251" t="str">
        <f>IF('Submission Template'!$BB$36=1,$CB127,"")</f>
        <v/>
      </c>
      <c r="M127" s="252" t="str">
        <f t="shared" si="42"/>
        <v/>
      </c>
      <c r="N127" s="253" t="str">
        <f>IF('Submission Template'!$BB$36=1,IF(AND('Submission Template'!O121="yes",'Submission Template'!BU121&lt;&gt;""),IF(AND('Submission Template'!$P$15="yes",$L127&gt;1),ROUND(AVERAGE(CN$41:CN127),2),ROUND(AVERAGE(CN$40:CN127),2)),""),"")</f>
        <v/>
      </c>
      <c r="O127" s="253" t="str">
        <f>IF('Submission Template'!$BB$36=1,IF($BJ127&gt;1,IF(AND('Submission Template'!O121&lt;&gt;"no",'Submission Template'!BU121&lt;&gt;""),IF(AND('Submission Template'!$P$15="yes",$L127&gt;1),STDEV(CN$41:CN127),STDEV(CN$40:CN127)),""),""),"")</f>
        <v/>
      </c>
      <c r="P127" s="253" t="str">
        <f>IF('Submission Template'!$BB$36=1,IF('Submission Template'!BU121&lt;&gt;"",Q126,""),"")</f>
        <v/>
      </c>
      <c r="Q127" s="253" t="str">
        <f>IF(AND('Submission Template'!$BB$36=1,'Submission Template'!$C121&lt;&gt;""),IF(OR($BJ127=1,$BJ127=0),0,IF('Submission Template'!$C121="initial",$Q126,IF('Submission Template'!O121="yes",MAX(($P127+'Submission Template'!BU121-('Submission Template'!K$26+0.25*$O127)),0),$Q126))),"")</f>
        <v/>
      </c>
      <c r="R127" s="253" t="str">
        <f t="shared" si="69"/>
        <v/>
      </c>
      <c r="S127" s="255" t="str">
        <f t="shared" si="70"/>
        <v/>
      </c>
      <c r="T127" s="255" t="str">
        <f t="shared" si="71"/>
        <v/>
      </c>
      <c r="U127" s="256" t="str">
        <f>IF(Q127&lt;&gt;"",IF($CH127=1,IF(AND(T127&lt;&gt;1,S127=1,N127&lt;='Submission Template'!K$26),1,0),U126),"")</f>
        <v/>
      </c>
      <c r="V127" s="257" t="str">
        <f>IF('Submission Template'!$BC$34=1,$CC127,"")</f>
        <v/>
      </c>
      <c r="W127" s="258" t="str">
        <f t="shared" si="43"/>
        <v/>
      </c>
      <c r="X127" s="259" t="str">
        <f>IF('Submission Template'!$BC$34=1,IF(AND('Submission Template'!T121="yes",'Submission Template'!BV121&lt;&gt;""),IF(AND('Submission Template'!$P$15="yes",$V127&gt;1),ROUND(AVERAGE(CO$41:CO127),2),ROUND(AVERAGE(CO$40:CO127),2)),""),"")</f>
        <v/>
      </c>
      <c r="Y127" s="259" t="str">
        <f>IF('Submission Template'!$BC$34=1,IF($BK127&gt;1,IF(AND('Submission Template'!T121&lt;&gt;"no",'Submission Template'!BV121&lt;&gt;""), IF(AND('Submission Template'!$P$15="yes",$V127&gt;1), STDEV(CO$41:CO127),STDEV(CO$40:CO127)),""),""),"")</f>
        <v/>
      </c>
      <c r="Z127" s="259" t="str">
        <f>IF('Submission Template'!$BC$34=1,IF('Submission Template'!BV121&lt;&gt;"",AA126,""),"")</f>
        <v/>
      </c>
      <c r="AA127" s="259" t="str">
        <f>IF(AND('Submission Template'!$BC$34=1,'Submission Template'!$C121&lt;&gt;""),IF(OR($BK127=1,$BK127=0),0,IF('Submission Template'!$C121="initial",$AA126,IF('Submission Template'!T121="yes",MAX(($Z127+'Submission Template'!BV121-('Submission Template'!P$26+0.25*$Y127)),0),$AA126))),"")</f>
        <v/>
      </c>
      <c r="AB127" s="259" t="str">
        <f t="shared" si="46"/>
        <v/>
      </c>
      <c r="AC127" s="255" t="str">
        <f t="shared" si="47"/>
        <v/>
      </c>
      <c r="AD127" s="255" t="str">
        <f t="shared" si="48"/>
        <v/>
      </c>
      <c r="AE127" s="256" t="str">
        <f>IF(AA127&lt;&gt;"",IF($CI127=1,IF(AND(AD127&lt;&gt;1,AC127=1,X127&lt;='Submission Template'!P$26),1,0),AE126),"")</f>
        <v/>
      </c>
      <c r="AF127" s="257" t="str">
        <f>IF('Submission Template'!$BA$34=1,$CD127,"")</f>
        <v/>
      </c>
      <c r="AG127" s="258" t="str">
        <f t="shared" si="44"/>
        <v/>
      </c>
      <c r="AH127" s="260" t="str">
        <f>IF('Submission Template'!$BA$34=1,IF(AND('Submission Template'!Y121="yes",'Submission Template'!BW121&lt;&gt;""),IF(AND('Submission Template'!$P$15="yes",AF127&gt;1),ROUND(AVERAGE(CP$41:CP127),2),ROUND(AVERAGE(CP$40:CP127),2)),""),"")</f>
        <v/>
      </c>
      <c r="AI127" s="260" t="str">
        <f>IF('Submission Template'!$BA$34=1,IF($BL127&gt;1,IF(AND('Submission Template'!Y121&lt;&gt;"no",'Submission Template'!BW121&lt;&gt;""), IF(AND('Submission Template'!$P$15="yes",$AF127&gt;1), STDEV(CP$41:CP127),STDEV(CP$40:CP127)),""),""),"")</f>
        <v/>
      </c>
      <c r="AJ127" s="260" t="str">
        <f>IF('Submission Template'!$BA$34=1,IF('Submission Template'!BW121&lt;&gt;"",AK126,""),"")</f>
        <v/>
      </c>
      <c r="AK127" s="260" t="str">
        <f>IF(AND('Submission Template'!$BA$34=1,'Submission Template'!$C121&lt;&gt;""),IF(OR($BL127=1,$BL127=0),0,IF('Submission Template'!$C121="initial",$AK126,IF('Submission Template'!Y121="yes",MAX(($AJ127+'Submission Template'!BW121-('Submission Template'!U$26+0.25*$AI127)),0),$AK126))),"")</f>
        <v/>
      </c>
      <c r="AL127" s="260" t="str">
        <f t="shared" si="49"/>
        <v/>
      </c>
      <c r="AM127" s="255" t="str">
        <f t="shared" si="50"/>
        <v/>
      </c>
      <c r="AN127" s="255" t="str">
        <f t="shared" si="51"/>
        <v/>
      </c>
      <c r="AO127" s="256" t="str">
        <f>IF(AK127&lt;&gt;"",IF($CJ127=1,IF(AND(AN127&lt;&gt;1,AM127=1,AH127&lt;='Submission Template'!U$26),1,0),AO126),"")</f>
        <v/>
      </c>
      <c r="AP127" s="257" t="str">
        <f>IF('Submission Template'!$BB$34=1,$CE127,"")</f>
        <v/>
      </c>
      <c r="AQ127" s="258" t="str">
        <f t="shared" si="45"/>
        <v/>
      </c>
      <c r="AR127" s="261" t="str">
        <f>IF('Submission Template'!$BB$34=1,IF(AND('Submission Template'!AD121="yes",'Submission Template'!BX121&lt;&gt;""),ROUND(AVERAGE(CQ$40:CQ127),2),""),"")</f>
        <v/>
      </c>
      <c r="AS127" s="261" t="str">
        <f>IF('Submission Template'!$BB$34=1,IF($BM127&gt;1,IF(AND('Submission Template'!AD121&lt;&gt;"no",'Submission Template'!BX121&lt;&gt;""), IF(AND('Submission Template'!$P$15="yes",$AP127&gt;1), STDEV(CQ$41:CQ127),STDEV(CQ$40:CQ127)),""),""),"")</f>
        <v/>
      </c>
      <c r="AT127" s="261" t="str">
        <f>IF('Submission Template'!$BB$34=1,IF('Submission Template'!BX121&lt;&gt;"",AU126,""),"")</f>
        <v/>
      </c>
      <c r="AU127" s="261" t="str">
        <f>IF(AND('Submission Template'!$BB$34=1,'Submission Template'!$C121&lt;&gt;""),IF(OR($BM127=1,$BM127=0),0,IF('Submission Template'!$C121="initial",$AU126,IF('Submission Template'!AD121="yes",MAX(($AT127+'Submission Template'!BX121-('Submission Template'!Z$26+0.25*$AS127)),0),$AU126))),"")</f>
        <v/>
      </c>
      <c r="AV127" s="261" t="str">
        <f t="shared" si="52"/>
        <v/>
      </c>
      <c r="AW127" s="255" t="str">
        <f t="shared" si="53"/>
        <v/>
      </c>
      <c r="AX127" s="255" t="str">
        <f t="shared" si="54"/>
        <v/>
      </c>
      <c r="AY127" s="256" t="str">
        <f>IF(AU127&lt;&gt;"",IF($CK127=1,IF(AND(AX127&lt;&gt;1,AW127=1,AR127&lt;='Submission Template'!Z$26),1,0),AY126),"")</f>
        <v/>
      </c>
      <c r="AZ127" s="246"/>
      <c r="BA127" s="262" t="str">
        <f>IF(AND(OR('Submission Template'!BK121="yes",'Submission Template'!O121="yes"),'Submission Template'!AG121="yes"),"Test cannot be invalid AND included in CumSum",IF(OR(AND($Q127&gt;$R127,$N127&lt;&gt;""),AND($G127&gt;H127,$D127&lt;&gt;"")),"Warning:  CumSum statistic exceeds the Action Limit.",""))</f>
        <v/>
      </c>
      <c r="BB127" s="244"/>
      <c r="BC127" s="244"/>
      <c r="BD127" s="244"/>
      <c r="BE127" s="245"/>
      <c r="BF127" s="72"/>
      <c r="BI127" s="167" t="str">
        <f t="shared" si="61"/>
        <v/>
      </c>
      <c r="BJ127" s="211" t="str">
        <f t="shared" si="62"/>
        <v/>
      </c>
      <c r="BK127" s="167" t="str">
        <f t="shared" si="63"/>
        <v/>
      </c>
      <c r="BL127" s="211" t="str">
        <f t="shared" si="64"/>
        <v/>
      </c>
      <c r="BM127" s="168" t="str">
        <f t="shared" si="65"/>
        <v/>
      </c>
      <c r="BN127" s="20"/>
      <c r="BO127" s="307">
        <f>IF(AND('Submission Template'!BW121&lt;&gt;"",'Submission Template'!BX121&lt;&gt;"",'Submission Template'!V$26&lt;&gt;"",'Submission Template'!Y121&lt;&gt;"",'Submission Template'!AD121&lt;&gt;"",$BK$31="yes"),1,0)</f>
        <v>0</v>
      </c>
      <c r="BP127" s="193">
        <f>IF(AND('Submission Template'!BU121&lt;&gt;"",'Submission Template'!K$26&lt;&gt;"",'Submission Template'!O121&lt;&gt;""),1,0)</f>
        <v>0</v>
      </c>
      <c r="BQ127" s="193">
        <f>IF(AND('Submission Template'!BV121&lt;&gt;"",'Submission Template'!P$26&lt;&gt;"",'Submission Template'!T121&lt;&gt;""),1,0)</f>
        <v>0</v>
      </c>
      <c r="BR127" s="193">
        <f>IF(AND('Submission Template'!BW121&lt;&gt;"",'Submission Template'!U$26&lt;&gt;"",'Submission Template'!Y121&lt;&gt;""),1,0)</f>
        <v>0</v>
      </c>
      <c r="BS127" s="194">
        <f>IF(AND('Submission Template'!BX121&lt;&gt;"",'Submission Template'!Z$26&lt;&gt;"",'Submission Template'!AD121&lt;&gt;""),1,0)</f>
        <v>0</v>
      </c>
      <c r="BT127" s="22"/>
      <c r="BU127" s="199" t="str">
        <f t="shared" si="55"/>
        <v/>
      </c>
      <c r="BV127" s="192" t="str">
        <f t="shared" si="56"/>
        <v/>
      </c>
      <c r="BW127" s="192" t="str">
        <f t="shared" si="57"/>
        <v/>
      </c>
      <c r="BX127" s="193" t="str">
        <f t="shared" si="58"/>
        <v/>
      </c>
      <c r="BY127" s="194" t="str">
        <f t="shared" si="59"/>
        <v/>
      </c>
      <c r="BZ127" s="22"/>
      <c r="CA127" s="192" t="str">
        <f>IF(AND($BK$31="Yes",'Submission Template'!$C121&lt;&gt;""),IF(AND('Submission Template'!BW121&lt;&gt;"",'Submission Template'!BX121&lt;&gt;""),IF(AND('Submission Template'!Y121="yes",'Submission Template'!AD121="yes"),CA126+1,CA126),CA126),"")</f>
        <v/>
      </c>
      <c r="CB127" s="193" t="str">
        <f>IF('Submission Template'!$C121&lt;&gt;"",IF('Submission Template'!BU121&lt;&gt;"",IF('Submission Template'!O121="yes",CB126+1,CB126),CB126),"")</f>
        <v/>
      </c>
      <c r="CC127" s="193" t="str">
        <f>IF('Submission Template'!$C121&lt;&gt;"",IF('Submission Template'!BV121&lt;&gt;"",IF('Submission Template'!T121="yes",CC126+1,CC126),CC126),"")</f>
        <v/>
      </c>
      <c r="CD127" s="193" t="str">
        <f>IF('Submission Template'!$C121&lt;&gt;"",IF('Submission Template'!BW121&lt;&gt;"",IF('Submission Template'!Y121="yes",CD126+1,CD126),CD126),"")</f>
        <v/>
      </c>
      <c r="CE127" s="194" t="str">
        <f>IF('Submission Template'!$C121&lt;&gt;"",IF('Submission Template'!BX121&lt;&gt;"",IF('Submission Template'!AD121="yes",CE126+1,CE126),CE126),"")</f>
        <v/>
      </c>
      <c r="CF127" s="22"/>
      <c r="CG127" s="192" t="str">
        <f>IF(AND($BK$31="Yes",'Submission Template'!BW121&lt;&gt;"",'Submission Template'!BX121&lt;&gt;""),IF(AND('Submission Template'!Y121="yes",'Submission Template'!AD121="yes"),1,0),"")</f>
        <v/>
      </c>
      <c r="CH127" s="193" t="str">
        <f>IF('Submission Template'!BU121&lt;&gt;"",IF('Submission Template'!O121="yes",1,0),"")</f>
        <v/>
      </c>
      <c r="CI127" s="193" t="str">
        <f>IF('Submission Template'!BV121&lt;&gt;"",IF('Submission Template'!T121="yes",1,0),"")</f>
        <v/>
      </c>
      <c r="CJ127" s="193" t="str">
        <f>IF('Submission Template'!BW121&lt;&gt;"",IF('Submission Template'!Y121="yes",1,0),"")</f>
        <v/>
      </c>
      <c r="CK127" s="194" t="str">
        <f>IF('Submission Template'!BX121&lt;&gt;"",IF('Submission Template'!AD121="yes",1,0),"")</f>
        <v/>
      </c>
      <c r="CL127" s="22"/>
      <c r="CM127" s="192" t="str">
        <f>IF(AND($BK$31="Yes",'Submission Template'!Y121="yes",'Submission Template'!AD121="yes",'Submission Template'!BW121&lt;&gt;"",'Submission Template'!BX121&lt;&gt;""),'Submission Template'!BW121+'Submission Template'!BX121,"")</f>
        <v/>
      </c>
      <c r="CN127" s="193" t="str">
        <f>IF(AND('Submission Template'!O121="yes",'Submission Template'!BU121&lt;&gt;""),'Submission Template'!BU121,"")</f>
        <v/>
      </c>
      <c r="CO127" s="193" t="str">
        <f>IF(AND('Submission Template'!T121="yes",'Submission Template'!BV121&lt;&gt;""),'Submission Template'!BV121,"")</f>
        <v/>
      </c>
      <c r="CP127" s="193" t="str">
        <f>IF(AND('Submission Template'!Y121="yes",'Submission Template'!BW121&lt;&gt;""),'Submission Template'!BW121,"")</f>
        <v/>
      </c>
      <c r="CQ127" s="194" t="str">
        <f>IF(AND('Submission Template'!AD121="yes",'Submission Template'!BX121&lt;&gt;""),'Submission Template'!BX121,"")</f>
        <v/>
      </c>
      <c r="CR127" s="22"/>
      <c r="CS127" s="22"/>
      <c r="CT127" s="22"/>
      <c r="CU127" s="24"/>
      <c r="CV127" s="22"/>
      <c r="CW127" s="35" t="str">
        <f>IF('Submission Template'!$BA$36=1,IF(AND('Submission Template'!Y121="yes",'Submission Template'!AD121="yes",$BI127&gt;1,'Submission Template'!BW121&lt;&gt;"",'Submission Template'!BX121&lt;&gt;""),IF($D127&lt;&gt;'Submission Template'!V$29,ROUND((($BU127*$E127)/($D127-'Submission Template'!V$29))^2+1,1),31),""),"")</f>
        <v/>
      </c>
      <c r="CX127" s="35" t="str">
        <f>IF('Submission Template'!$BB$36=1,IF(AND('Submission Template'!O121="yes",$BJ127&gt;1,'Submission Template'!BU121&lt;&gt;""),IF($N127&lt;&gt;'Submission Template'!K$26,ROUND((($BV127*$O127)/($N127-'Submission Template'!K$26))^2+1,1),31),""),"")</f>
        <v/>
      </c>
      <c r="CY127" s="35" t="str">
        <f>IF('Submission Template'!$BC$34=1,IF(AND('Submission Template'!T121="yes",$BK127&gt;1,'Submission Template'!BV121&lt;&gt;""),IF($X127&lt;&gt;'Submission Template'!P$26,ROUND((($BW127*$Y127)/($X127-'Submission Template'!P$26))^2+1,1),31),""),"")</f>
        <v/>
      </c>
      <c r="CZ127" s="35" t="str">
        <f>IF('Submission Template'!$BA$34=1,IF(AND('Submission Template'!Y121="yes",$BL127&gt;1,'Submission Template'!BW121&lt;&gt;""),IF($AH127&lt;&gt;'Submission Template'!U$26,ROUND((($BX127*$AI127)/($AH127-'Submission Template'!U$26))^2+1,1),31),""),"")</f>
        <v/>
      </c>
      <c r="DA127" s="35" t="str">
        <f>IF('Submission Template'!$BB$34=1,IF(AND('Submission Template'!AD121="yes",$BM127&gt;1,'Submission Template'!BX121&lt;&gt;""),IF($AR127&lt;&gt;'Submission Template'!Z$26,ROUND((($BY127*$AS127)/($AR127-'Submission Template'!Z$26))^2+1,1),31),""),"")</f>
        <v/>
      </c>
      <c r="DB127" s="48">
        <f t="shared" si="60"/>
        <v>5</v>
      </c>
      <c r="DC127" s="5"/>
      <c r="DD127" s="5"/>
      <c r="DE127" s="5"/>
      <c r="DF127" s="175">
        <f>IF(AND('Submission Template'!C121="final",'Submission Template'!AG121="yes"),1,0)</f>
        <v>0</v>
      </c>
      <c r="DG127" s="175" t="str">
        <f>IF(AND('Submission Template'!$C121="final",'Submission Template'!$Y121="yes",'Submission Template'!$AD121="yes",'Submission Template'!$AG121&lt;&gt;"yes"),$D127,$DG126)</f>
        <v/>
      </c>
      <c r="DH127" s="175" t="str">
        <f>IF(AND('Submission Template'!$C121="final",'Submission Template'!$Y121="yes",'Submission Template'!$AD121="yes",'Submission Template'!$AG121&lt;&gt;"yes"),$C127,$DH126)</f>
        <v/>
      </c>
      <c r="DI127" s="175" t="str">
        <f>IF(AND('Submission Template'!$C121="final",'Submission Template'!$O121="yes",'Submission Template'!$AG121&lt;&gt;"yes"),$N127,$DI126)</f>
        <v/>
      </c>
      <c r="DJ127" s="175" t="str">
        <f>IF(AND('Submission Template'!$C121="final",'Submission Template'!$O121="yes",'Submission Template'!$AG121&lt;&gt;"yes"),$M127,$DJ126)</f>
        <v/>
      </c>
      <c r="DK127" s="167" t="str">
        <f>IF(AND('Submission Template'!$C121="final",'Submission Template'!$T121="yes",'Submission Template'!$AG121&lt;&gt;"yes"),$X127,$DK126)</f>
        <v/>
      </c>
      <c r="DL127" s="168" t="str">
        <f>IF(AND('Submission Template'!$C121="final",'Submission Template'!$T121="yes",'Submission Template'!$AG121&lt;&gt;"yes"),$W127,$DL126)</f>
        <v/>
      </c>
      <c r="DM127" s="167" t="str">
        <f>IF(AND('Submission Template'!$C121="final",'Submission Template'!$Y121="yes",'Submission Template'!$AG121&lt;&gt;"yes"),$AH127,$DM126)</f>
        <v/>
      </c>
      <c r="DN127" s="211" t="str">
        <f>IF(AND('Submission Template'!$C121="final",'Submission Template'!$Y121="yes",'Submission Template'!$AG121&lt;&gt;"yes"),$AG127,$DN126)</f>
        <v/>
      </c>
      <c r="DO127" s="220" t="str">
        <f>IF(AND('Submission Template'!$C121="final",'Submission Template'!$AD121="yes",'Submission Template'!$AG121&lt;&gt;"yes"),$AR127,$DO126)</f>
        <v/>
      </c>
      <c r="DP127" s="221" t="str">
        <f>IF(AND('Submission Template'!$C121="final",'Submission Template'!$AD121="yes",'Submission Template'!$AG121&lt;&gt;"yes"),$AQ127,$DP126)</f>
        <v/>
      </c>
      <c r="DQ127" s="5"/>
      <c r="DR127" s="5"/>
      <c r="DT127" s="5"/>
      <c r="DU127" s="5"/>
      <c r="DV127" s="5"/>
      <c r="DW127" s="5"/>
      <c r="DX127" s="5"/>
      <c r="DY127" s="5"/>
      <c r="DZ127" s="5"/>
      <c r="EA127" s="5"/>
    </row>
    <row r="128" spans="1:131" ht="15" x14ac:dyDescent="0.25">
      <c r="A128" s="9"/>
      <c r="B128" s="251" t="str">
        <f>IF('Submission Template'!$BA$36=1,$CA128,"")</f>
        <v/>
      </c>
      <c r="C128" s="252" t="str">
        <f t="shared" si="41"/>
        <v/>
      </c>
      <c r="D128" s="253" t="str">
        <f>IF('Submission Template'!$BA$36=1,IF(AND('Submission Template'!Y122="yes",'Submission Template'!AD122="yes",'Submission Template'!BW122&lt;&gt;"",'Submission Template'!BX122&lt;&gt;""),IF(AND('Submission Template'!$P$15="yes",$B128&gt;1),ROUND(AVERAGE(CM$41:CM128),2),ROUND(AVERAGE(CM$40:CM128),2)),""),"")</f>
        <v/>
      </c>
      <c r="E128" s="264" t="str">
        <f>IF('Submission Template'!$BA$36=1,IF($BI128&gt;1,IF(AND('Submission Template'!Y122&lt;&gt;"no",'Submission Template'!AD122&lt;&gt;"no",'Submission Template'!BW122&lt;&gt;"",'Submission Template'!BX122&lt;&gt;""), IF(AND('Submission Template'!$P$15="yes",$B128&gt;1), STDEV(CM$41:CM128),STDEV(CM$40:CM128)),""),""),"")</f>
        <v/>
      </c>
      <c r="F128" s="253" t="str">
        <f>IF('Submission Template'!$BA$36=1,IF(AND('Submission Template'!BW122&lt;&gt;"",'Submission Template'!BX122&lt;&gt;""),G127,""),"")</f>
        <v/>
      </c>
      <c r="G128" s="253" t="str">
        <f>IF(AND('Submission Template'!$BA$36=1,'Submission Template'!$C122&lt;&gt;""),IF(OR($BI128=1,$BI128=0),0,IF('Submission Template'!$C122="initial",$G127,IF(AND('Submission Template'!Y122="yes",'Submission Template'!AD122="yes"),MAX(($F128+CM128-('Submission Template'!$V$26+0.25*$E128)),0),$G127))),"")</f>
        <v/>
      </c>
      <c r="H128" s="253" t="str">
        <f t="shared" si="66"/>
        <v/>
      </c>
      <c r="I128" s="255" t="str">
        <f t="shared" si="67"/>
        <v/>
      </c>
      <c r="J128" s="255" t="str">
        <f t="shared" si="68"/>
        <v/>
      </c>
      <c r="K128" s="256" t="str">
        <f>IF(G128&lt;&gt;"",IF($CG128=1,IF(AND(J128&lt;&gt;1,I128=1,D128&lt;='Submission Template'!$V$26),1,0),K127),"")</f>
        <v/>
      </c>
      <c r="L128" s="251" t="str">
        <f>IF('Submission Template'!$BB$36=1,$CB128,"")</f>
        <v/>
      </c>
      <c r="M128" s="252" t="str">
        <f t="shared" si="42"/>
        <v/>
      </c>
      <c r="N128" s="253" t="str">
        <f>IF('Submission Template'!$BB$36=1,IF(AND('Submission Template'!O122="yes",'Submission Template'!BU122&lt;&gt;""),IF(AND('Submission Template'!$P$15="yes",$L128&gt;1),ROUND(AVERAGE(CN$41:CN128),2),ROUND(AVERAGE(CN$40:CN128),2)),""),"")</f>
        <v/>
      </c>
      <c r="O128" s="253" t="str">
        <f>IF('Submission Template'!$BB$36=1,IF($BJ128&gt;1,IF(AND('Submission Template'!O122&lt;&gt;"no",'Submission Template'!BU122&lt;&gt;""),IF(AND('Submission Template'!$P$15="yes",$L128&gt;1),STDEV(CN$41:CN128),STDEV(CN$40:CN128)),""),""),"")</f>
        <v/>
      </c>
      <c r="P128" s="253" t="str">
        <f>IF('Submission Template'!$BB$36=1,IF('Submission Template'!BU122&lt;&gt;"",Q127,""),"")</f>
        <v/>
      </c>
      <c r="Q128" s="253" t="str">
        <f>IF(AND('Submission Template'!$BB$36=1,'Submission Template'!$C122&lt;&gt;""),IF(OR($BJ128=1,$BJ128=0),0,IF('Submission Template'!$C122="initial",$Q127,IF('Submission Template'!O122="yes",MAX(($P128+'Submission Template'!BU122-('Submission Template'!K$26+0.25*$O128)),0),$Q127))),"")</f>
        <v/>
      </c>
      <c r="R128" s="253" t="str">
        <f t="shared" si="69"/>
        <v/>
      </c>
      <c r="S128" s="255" t="str">
        <f t="shared" si="70"/>
        <v/>
      </c>
      <c r="T128" s="255" t="str">
        <f t="shared" si="71"/>
        <v/>
      </c>
      <c r="U128" s="256" t="str">
        <f>IF(Q128&lt;&gt;"",IF($CH128=1,IF(AND(T128&lt;&gt;1,S128=1,N128&lt;='Submission Template'!K$26),1,0),U127),"")</f>
        <v/>
      </c>
      <c r="V128" s="257" t="str">
        <f>IF('Submission Template'!$BC$34=1,$CC128,"")</f>
        <v/>
      </c>
      <c r="W128" s="258" t="str">
        <f t="shared" si="43"/>
        <v/>
      </c>
      <c r="X128" s="259" t="str">
        <f>IF('Submission Template'!$BC$34=1,IF(AND('Submission Template'!T122="yes",'Submission Template'!BV122&lt;&gt;""),IF(AND('Submission Template'!$P$15="yes",$V128&gt;1),ROUND(AVERAGE(CO$41:CO128),2),ROUND(AVERAGE(CO$40:CO128),2)),""),"")</f>
        <v/>
      </c>
      <c r="Y128" s="259" t="str">
        <f>IF('Submission Template'!$BC$34=1,IF($BK128&gt;1,IF(AND('Submission Template'!T122&lt;&gt;"no",'Submission Template'!BV122&lt;&gt;""), IF(AND('Submission Template'!$P$15="yes",$V128&gt;1), STDEV(CO$41:CO128),STDEV(CO$40:CO128)),""),""),"")</f>
        <v/>
      </c>
      <c r="Z128" s="259" t="str">
        <f>IF('Submission Template'!$BC$34=1,IF('Submission Template'!BV122&lt;&gt;"",AA127,""),"")</f>
        <v/>
      </c>
      <c r="AA128" s="259" t="str">
        <f>IF(AND('Submission Template'!$BC$34=1,'Submission Template'!$C122&lt;&gt;""),IF(OR($BK128=1,$BK128=0),0,IF('Submission Template'!$C122="initial",$AA127,IF('Submission Template'!T122="yes",MAX(($Z128+'Submission Template'!BV122-('Submission Template'!P$26+0.25*$Y128)),0),$AA127))),"")</f>
        <v/>
      </c>
      <c r="AB128" s="259" t="str">
        <f t="shared" si="46"/>
        <v/>
      </c>
      <c r="AC128" s="255" t="str">
        <f t="shared" si="47"/>
        <v/>
      </c>
      <c r="AD128" s="255" t="str">
        <f t="shared" si="48"/>
        <v/>
      </c>
      <c r="AE128" s="256" t="str">
        <f>IF(AA128&lt;&gt;"",IF($CI128=1,IF(AND(AD128&lt;&gt;1,AC128=1,X128&lt;='Submission Template'!P$26),1,0),AE127),"")</f>
        <v/>
      </c>
      <c r="AF128" s="257" t="str">
        <f>IF('Submission Template'!$BA$34=1,$CD128,"")</f>
        <v/>
      </c>
      <c r="AG128" s="258" t="str">
        <f t="shared" si="44"/>
        <v/>
      </c>
      <c r="AH128" s="260" t="str">
        <f>IF('Submission Template'!$BA$34=1,IF(AND('Submission Template'!Y122="yes",'Submission Template'!BW122&lt;&gt;""),IF(AND('Submission Template'!$P$15="yes",AF128&gt;1),ROUND(AVERAGE(CP$41:CP128),2),ROUND(AVERAGE(CP$40:CP128),2)),""),"")</f>
        <v/>
      </c>
      <c r="AI128" s="260" t="str">
        <f>IF('Submission Template'!$BA$34=1,IF($BL128&gt;1,IF(AND('Submission Template'!Y122&lt;&gt;"no",'Submission Template'!BW122&lt;&gt;""), IF(AND('Submission Template'!$P$15="yes",$AF128&gt;1), STDEV(CP$41:CP128),STDEV(CP$40:CP128)),""),""),"")</f>
        <v/>
      </c>
      <c r="AJ128" s="260" t="str">
        <f>IF('Submission Template'!$BA$34=1,IF('Submission Template'!BW122&lt;&gt;"",AK127,""),"")</f>
        <v/>
      </c>
      <c r="AK128" s="260" t="str">
        <f>IF(AND('Submission Template'!$BA$34=1,'Submission Template'!$C122&lt;&gt;""),IF(OR($BL128=1,$BL128=0),0,IF('Submission Template'!$C122="initial",$AK127,IF('Submission Template'!Y122="yes",MAX(($AJ128+'Submission Template'!BW122-('Submission Template'!U$26+0.25*$AI128)),0),$AK127))),"")</f>
        <v/>
      </c>
      <c r="AL128" s="260" t="str">
        <f t="shared" si="49"/>
        <v/>
      </c>
      <c r="AM128" s="255" t="str">
        <f t="shared" si="50"/>
        <v/>
      </c>
      <c r="AN128" s="255" t="str">
        <f t="shared" si="51"/>
        <v/>
      </c>
      <c r="AO128" s="256" t="str">
        <f>IF(AK128&lt;&gt;"",IF($CJ128=1,IF(AND(AN128&lt;&gt;1,AM128=1,AH128&lt;='Submission Template'!U$26),1,0),AO127),"")</f>
        <v/>
      </c>
      <c r="AP128" s="257" t="str">
        <f>IF('Submission Template'!$BB$34=1,$CE128,"")</f>
        <v/>
      </c>
      <c r="AQ128" s="258" t="str">
        <f t="shared" si="45"/>
        <v/>
      </c>
      <c r="AR128" s="261" t="str">
        <f>IF('Submission Template'!$BB$34=1,IF(AND('Submission Template'!AD122="yes",'Submission Template'!BX122&lt;&gt;""),ROUND(AVERAGE(CQ$40:CQ128),2),""),"")</f>
        <v/>
      </c>
      <c r="AS128" s="261" t="str">
        <f>IF('Submission Template'!$BB$34=1,IF($BM128&gt;1,IF(AND('Submission Template'!AD122&lt;&gt;"no",'Submission Template'!BX122&lt;&gt;""), IF(AND('Submission Template'!$P$15="yes",$AP128&gt;1), STDEV(CQ$41:CQ128),STDEV(CQ$40:CQ128)),""),""),"")</f>
        <v/>
      </c>
      <c r="AT128" s="261" t="str">
        <f>IF('Submission Template'!$BB$34=1,IF('Submission Template'!BX122&lt;&gt;"",AU127,""),"")</f>
        <v/>
      </c>
      <c r="AU128" s="261" t="str">
        <f>IF(AND('Submission Template'!$BB$34=1,'Submission Template'!$C122&lt;&gt;""),IF(OR($BM128=1,$BM128=0),0,IF('Submission Template'!$C122="initial",$AU127,IF('Submission Template'!AD122="yes",MAX(($AT128+'Submission Template'!BX122-('Submission Template'!Z$26+0.25*$AS128)),0),$AU127))),"")</f>
        <v/>
      </c>
      <c r="AV128" s="261" t="str">
        <f t="shared" si="52"/>
        <v/>
      </c>
      <c r="AW128" s="255" t="str">
        <f t="shared" si="53"/>
        <v/>
      </c>
      <c r="AX128" s="255" t="str">
        <f t="shared" si="54"/>
        <v/>
      </c>
      <c r="AY128" s="256" t="str">
        <f>IF(AU128&lt;&gt;"",IF($CK128=1,IF(AND(AX128&lt;&gt;1,AW128=1,AR128&lt;='Submission Template'!Z$26),1,0),AY127),"")</f>
        <v/>
      </c>
      <c r="AZ128" s="246"/>
      <c r="BA128" s="262" t="str">
        <f>IF(AND(OR('Submission Template'!BK122="yes",'Submission Template'!O122="yes"),'Submission Template'!AG122="yes"),"Test cannot be invalid AND included in CumSum",IF(OR(AND($Q128&gt;$R128,$N128&lt;&gt;""),AND($G128&gt;H128,$D128&lt;&gt;"")),"Warning:  CumSum statistic exceeds the Action Limit.",""))</f>
        <v/>
      </c>
      <c r="BB128" s="244"/>
      <c r="BC128" s="244"/>
      <c r="BD128" s="244"/>
      <c r="BE128" s="245"/>
      <c r="BI128" s="167" t="str">
        <f t="shared" si="61"/>
        <v/>
      </c>
      <c r="BJ128" s="211" t="str">
        <f t="shared" si="62"/>
        <v/>
      </c>
      <c r="BK128" s="167" t="str">
        <f t="shared" si="63"/>
        <v/>
      </c>
      <c r="BL128" s="211" t="str">
        <f t="shared" si="64"/>
        <v/>
      </c>
      <c r="BM128" s="168" t="str">
        <f t="shared" si="65"/>
        <v/>
      </c>
      <c r="BN128" s="20"/>
      <c r="BO128" s="307">
        <f>IF(AND('Submission Template'!BW122&lt;&gt;"",'Submission Template'!BX122&lt;&gt;"",'Submission Template'!V$26&lt;&gt;"",'Submission Template'!Y122&lt;&gt;"",'Submission Template'!AD122&lt;&gt;"",$BK$31="yes"),1,0)</f>
        <v>0</v>
      </c>
      <c r="BP128" s="193">
        <f>IF(AND('Submission Template'!BU122&lt;&gt;"",'Submission Template'!K$26&lt;&gt;"",'Submission Template'!O122&lt;&gt;""),1,0)</f>
        <v>0</v>
      </c>
      <c r="BQ128" s="193">
        <f>IF(AND('Submission Template'!BV122&lt;&gt;"",'Submission Template'!P$26&lt;&gt;"",'Submission Template'!T122&lt;&gt;""),1,0)</f>
        <v>0</v>
      </c>
      <c r="BR128" s="193">
        <f>IF(AND('Submission Template'!BW122&lt;&gt;"",'Submission Template'!U$26&lt;&gt;"",'Submission Template'!Y122&lt;&gt;""),1,0)</f>
        <v>0</v>
      </c>
      <c r="BS128" s="194">
        <f>IF(AND('Submission Template'!BX122&lt;&gt;"",'Submission Template'!Z$26&lt;&gt;"",'Submission Template'!AD122&lt;&gt;""),1,0)</f>
        <v>0</v>
      </c>
      <c r="BT128" s="22"/>
      <c r="BU128" s="199" t="str">
        <f t="shared" si="55"/>
        <v/>
      </c>
      <c r="BV128" s="192" t="str">
        <f t="shared" si="56"/>
        <v/>
      </c>
      <c r="BW128" s="192" t="str">
        <f t="shared" si="57"/>
        <v/>
      </c>
      <c r="BX128" s="193" t="str">
        <f t="shared" si="58"/>
        <v/>
      </c>
      <c r="BY128" s="194" t="str">
        <f t="shared" si="59"/>
        <v/>
      </c>
      <c r="BZ128" s="22"/>
      <c r="CA128" s="192" t="str">
        <f>IF(AND($BK$31="Yes",'Submission Template'!$C122&lt;&gt;""),IF(AND('Submission Template'!BW122&lt;&gt;"",'Submission Template'!BX122&lt;&gt;""),IF(AND('Submission Template'!Y122="yes",'Submission Template'!AD122="yes"),CA127+1,CA127),CA127),"")</f>
        <v/>
      </c>
      <c r="CB128" s="193" t="str">
        <f>IF('Submission Template'!$C122&lt;&gt;"",IF('Submission Template'!BU122&lt;&gt;"",IF('Submission Template'!O122="yes",CB127+1,CB127),CB127),"")</f>
        <v/>
      </c>
      <c r="CC128" s="193" t="str">
        <f>IF('Submission Template'!$C122&lt;&gt;"",IF('Submission Template'!BV122&lt;&gt;"",IF('Submission Template'!T122="yes",CC127+1,CC127),CC127),"")</f>
        <v/>
      </c>
      <c r="CD128" s="193" t="str">
        <f>IF('Submission Template'!$C122&lt;&gt;"",IF('Submission Template'!BW122&lt;&gt;"",IF('Submission Template'!Y122="yes",CD127+1,CD127),CD127),"")</f>
        <v/>
      </c>
      <c r="CE128" s="194" t="str">
        <f>IF('Submission Template'!$C122&lt;&gt;"",IF('Submission Template'!BX122&lt;&gt;"",IF('Submission Template'!AD122="yes",CE127+1,CE127),CE127),"")</f>
        <v/>
      </c>
      <c r="CF128" s="22"/>
      <c r="CG128" s="192" t="str">
        <f>IF(AND($BK$31="Yes",'Submission Template'!BW122&lt;&gt;"",'Submission Template'!BX122&lt;&gt;""),IF(AND('Submission Template'!Y122="yes",'Submission Template'!AD122="yes"),1,0),"")</f>
        <v/>
      </c>
      <c r="CH128" s="193" t="str">
        <f>IF('Submission Template'!BU122&lt;&gt;"",IF('Submission Template'!O122="yes",1,0),"")</f>
        <v/>
      </c>
      <c r="CI128" s="193" t="str">
        <f>IF('Submission Template'!BV122&lt;&gt;"",IF('Submission Template'!T122="yes",1,0),"")</f>
        <v/>
      </c>
      <c r="CJ128" s="193" t="str">
        <f>IF('Submission Template'!BW122&lt;&gt;"",IF('Submission Template'!Y122="yes",1,0),"")</f>
        <v/>
      </c>
      <c r="CK128" s="194" t="str">
        <f>IF('Submission Template'!BX122&lt;&gt;"",IF('Submission Template'!AD122="yes",1,0),"")</f>
        <v/>
      </c>
      <c r="CL128" s="22"/>
      <c r="CM128" s="192" t="str">
        <f>IF(AND($BK$31="Yes",'Submission Template'!Y122="yes",'Submission Template'!AD122="yes",'Submission Template'!BW122&lt;&gt;"",'Submission Template'!BX122&lt;&gt;""),'Submission Template'!BW122+'Submission Template'!BX122,"")</f>
        <v/>
      </c>
      <c r="CN128" s="193" t="str">
        <f>IF(AND('Submission Template'!O122="yes",'Submission Template'!BU122&lt;&gt;""),'Submission Template'!BU122,"")</f>
        <v/>
      </c>
      <c r="CO128" s="193" t="str">
        <f>IF(AND('Submission Template'!T122="yes",'Submission Template'!BV122&lt;&gt;""),'Submission Template'!BV122,"")</f>
        <v/>
      </c>
      <c r="CP128" s="193" t="str">
        <f>IF(AND('Submission Template'!Y122="yes",'Submission Template'!BW122&lt;&gt;""),'Submission Template'!BW122,"")</f>
        <v/>
      </c>
      <c r="CQ128" s="194" t="str">
        <f>IF(AND('Submission Template'!AD122="yes",'Submission Template'!BX122&lt;&gt;""),'Submission Template'!BX122,"")</f>
        <v/>
      </c>
      <c r="CR128" s="22"/>
      <c r="CS128" s="22"/>
      <c r="CT128" s="22"/>
      <c r="CU128" s="24"/>
      <c r="CV128" s="22"/>
      <c r="CW128" s="35" t="str">
        <f>IF('Submission Template'!$BA$36=1,IF(AND('Submission Template'!Y122="yes",'Submission Template'!AD122="yes",$BI128&gt;1,'Submission Template'!BW122&lt;&gt;"",'Submission Template'!BX122&lt;&gt;""),IF($D128&lt;&gt;'Submission Template'!V$29,ROUND((($BU128*$E128)/($D128-'Submission Template'!V$29))^2+1,1),31),""),"")</f>
        <v/>
      </c>
      <c r="CX128" s="35" t="str">
        <f>IF('Submission Template'!$BB$36=1,IF(AND('Submission Template'!O122="yes",$BJ128&gt;1,'Submission Template'!BU122&lt;&gt;""),IF($N128&lt;&gt;'Submission Template'!K$26,ROUND((($BV128*$O128)/($N128-'Submission Template'!K$26))^2+1,1),31),""),"")</f>
        <v/>
      </c>
      <c r="CY128" s="35" t="str">
        <f>IF('Submission Template'!$BC$34=1,IF(AND('Submission Template'!T122="yes",$BK128&gt;1,'Submission Template'!BV122&lt;&gt;""),IF($X128&lt;&gt;'Submission Template'!P$26,ROUND((($BW128*$Y128)/($X128-'Submission Template'!P$26))^2+1,1),31),""),"")</f>
        <v/>
      </c>
      <c r="CZ128" s="35" t="str">
        <f>IF('Submission Template'!$BA$34=1,IF(AND('Submission Template'!Y122="yes",$BL128&gt;1,'Submission Template'!BW122&lt;&gt;""),IF($AH128&lt;&gt;'Submission Template'!U$26,ROUND((($BX128*$AI128)/($AH128-'Submission Template'!U$26))^2+1,1),31),""),"")</f>
        <v/>
      </c>
      <c r="DA128" s="35" t="str">
        <f>IF('Submission Template'!$BB$34=1,IF(AND('Submission Template'!AD122="yes",$BM128&gt;1,'Submission Template'!BX122&lt;&gt;""),IF($AR128&lt;&gt;'Submission Template'!Z$26,ROUND((($BY128*$AS128)/($AR128-'Submission Template'!Z$26))^2+1,1),31),""),"")</f>
        <v/>
      </c>
      <c r="DB128" s="48">
        <f t="shared" si="60"/>
        <v>5</v>
      </c>
      <c r="DC128" s="5"/>
      <c r="DD128" s="5"/>
      <c r="DE128" s="5"/>
      <c r="DF128" s="175">
        <f>IF(AND('Submission Template'!C122="final",'Submission Template'!AG122="yes"),1,0)</f>
        <v>0</v>
      </c>
      <c r="DG128" s="175" t="str">
        <f>IF(AND('Submission Template'!$C122="final",'Submission Template'!$Y122="yes",'Submission Template'!$AD122="yes",'Submission Template'!$AG122&lt;&gt;"yes"),$D128,$DG127)</f>
        <v/>
      </c>
      <c r="DH128" s="175" t="str">
        <f>IF(AND('Submission Template'!$C122="final",'Submission Template'!$Y122="yes",'Submission Template'!$AD122="yes",'Submission Template'!$AG122&lt;&gt;"yes"),$C128,$DH127)</f>
        <v/>
      </c>
      <c r="DI128" s="175" t="str">
        <f>IF(AND('Submission Template'!$C122="final",'Submission Template'!$O122="yes",'Submission Template'!$AG122&lt;&gt;"yes"),$N128,$DI127)</f>
        <v/>
      </c>
      <c r="DJ128" s="175" t="str">
        <f>IF(AND('Submission Template'!$C122="final",'Submission Template'!$O122="yes",'Submission Template'!$AG122&lt;&gt;"yes"),$M128,$DJ127)</f>
        <v/>
      </c>
      <c r="DK128" s="167" t="str">
        <f>IF(AND('Submission Template'!$C122="final",'Submission Template'!$T122="yes",'Submission Template'!$AG122&lt;&gt;"yes"),$X128,$DK127)</f>
        <v/>
      </c>
      <c r="DL128" s="168" t="str">
        <f>IF(AND('Submission Template'!$C122="final",'Submission Template'!$T122="yes",'Submission Template'!$AG122&lt;&gt;"yes"),$W128,$DL127)</f>
        <v/>
      </c>
      <c r="DM128" s="167" t="str">
        <f>IF(AND('Submission Template'!$C122="final",'Submission Template'!$Y122="yes",'Submission Template'!$AG122&lt;&gt;"yes"),$AH128,$DM127)</f>
        <v/>
      </c>
      <c r="DN128" s="211" t="str">
        <f>IF(AND('Submission Template'!$C122="final",'Submission Template'!$Y122="yes",'Submission Template'!$AG122&lt;&gt;"yes"),$AG128,$DN127)</f>
        <v/>
      </c>
      <c r="DO128" s="220" t="str">
        <f>IF(AND('Submission Template'!$C122="final",'Submission Template'!$AD122="yes",'Submission Template'!$AG122&lt;&gt;"yes"),$AR128,$DO127)</f>
        <v/>
      </c>
      <c r="DP128" s="221" t="str">
        <f>IF(AND('Submission Template'!$C122="final",'Submission Template'!$AD122="yes",'Submission Template'!$AG122&lt;&gt;"yes"),$AQ128,$DP127)</f>
        <v/>
      </c>
      <c r="DQ128" s="5"/>
      <c r="DR128" s="5"/>
      <c r="DT128" s="5"/>
      <c r="DU128" s="5"/>
      <c r="DV128" s="5"/>
      <c r="DW128" s="5"/>
      <c r="DX128" s="5"/>
      <c r="DY128" s="5"/>
      <c r="DZ128" s="5"/>
      <c r="EA128" s="5"/>
    </row>
    <row r="129" spans="1:131" ht="15" x14ac:dyDescent="0.25">
      <c r="A129" s="9"/>
      <c r="B129" s="265" t="str">
        <f>IF('Submission Template'!$BA$36=1,$CA129,"")</f>
        <v/>
      </c>
      <c r="C129" s="266" t="str">
        <f t="shared" si="41"/>
        <v/>
      </c>
      <c r="D129" s="267" t="str">
        <f>IF('Submission Template'!$BA$36=1,IF(AND('Submission Template'!Y123="yes",'Submission Template'!AD123="yes",'Submission Template'!BW123&lt;&gt;"",'Submission Template'!BX123&lt;&gt;""),IF(AND('Submission Template'!$P$15="yes",$B129&gt;1),ROUND(AVERAGE(CM$41:CM129),2),ROUND(AVERAGE(CM$40:CM129),2)),""),"")</f>
        <v/>
      </c>
      <c r="E129" s="268" t="str">
        <f>IF('Submission Template'!$BA$36=1,IF($BI129&gt;1,IF(AND('Submission Template'!Y123&lt;&gt;"no",'Submission Template'!AD123&lt;&gt;"no",'Submission Template'!BW123&lt;&gt;"",'Submission Template'!BX123&lt;&gt;""), IF(AND('Submission Template'!$P$15="yes",$B129&gt;1), STDEV(CM$41:CM129),STDEV(CM$40:CM129)),""),""),"")</f>
        <v/>
      </c>
      <c r="F129" s="267" t="str">
        <f>IF('Submission Template'!$BA$36=1,IF(AND('Submission Template'!BW123&lt;&gt;"",'Submission Template'!BX123&lt;&gt;""),G128,""),"")</f>
        <v/>
      </c>
      <c r="G129" s="267" t="str">
        <f>IF(AND('Submission Template'!$BA$36=1,'Submission Template'!$C123&lt;&gt;""),IF(OR($BI129=1,$BI129=0),0,IF('Submission Template'!$C123="initial",$G128,IF(AND('Submission Template'!Y123="yes",'Submission Template'!AD123="yes"),MAX(($F129+CM129-('Submission Template'!$V$26+0.25*$E129)),0),$G128))),"")</f>
        <v/>
      </c>
      <c r="H129" s="267" t="str">
        <f t="shared" si="66"/>
        <v/>
      </c>
      <c r="I129" s="269" t="str">
        <f t="shared" si="67"/>
        <v/>
      </c>
      <c r="J129" s="269" t="str">
        <f t="shared" si="68"/>
        <v/>
      </c>
      <c r="K129" s="270" t="str">
        <f>IF(G129&lt;&gt;"",IF($CG129=1,IF(AND(J129&lt;&gt;1,I129=1,D129&lt;='Submission Template'!$V$26),1,0),K128),"")</f>
        <v/>
      </c>
      <c r="L129" s="265" t="str">
        <f>IF('Submission Template'!$BB$36=1,$CB129,"")</f>
        <v/>
      </c>
      <c r="M129" s="266" t="str">
        <f t="shared" si="42"/>
        <v/>
      </c>
      <c r="N129" s="267" t="str">
        <f>IF('Submission Template'!$BB$36=1,IF(AND('Submission Template'!O123="yes",'Submission Template'!BU123&lt;&gt;""),IF(AND('Submission Template'!$P$15="yes",$L129&gt;1),ROUND(AVERAGE(CN$41:CN129),2),ROUND(AVERAGE(CN$40:CN129),2)),""),"")</f>
        <v/>
      </c>
      <c r="O129" s="267" t="str">
        <f>IF('Submission Template'!$BB$36=1,IF($BJ129&gt;1,IF(AND('Submission Template'!O123&lt;&gt;"no",'Submission Template'!BU123&lt;&gt;""),IF(AND('Submission Template'!$P$15="yes",$L129&gt;1),STDEV(CN$41:CN129),STDEV(CN$40:CN129)),""),""),"")</f>
        <v/>
      </c>
      <c r="P129" s="267" t="str">
        <f>IF('Submission Template'!$BB$36=1,IF('Submission Template'!BU123&lt;&gt;"",Q128,""),"")</f>
        <v/>
      </c>
      <c r="Q129" s="267" t="str">
        <f>IF(AND('Submission Template'!$BB$36=1,'Submission Template'!$C123&lt;&gt;""),IF(OR($BJ129=1,$BJ129=0),0,IF('Submission Template'!$C123="initial",$Q128,IF('Submission Template'!O123="yes",MAX(($P129+'Submission Template'!BU123-('Submission Template'!K$26+0.25*$O129)),0),$Q128))),"")</f>
        <v/>
      </c>
      <c r="R129" s="267" t="str">
        <f t="shared" si="69"/>
        <v/>
      </c>
      <c r="S129" s="269" t="str">
        <f t="shared" si="70"/>
        <v/>
      </c>
      <c r="T129" s="269" t="str">
        <f t="shared" si="71"/>
        <v/>
      </c>
      <c r="U129" s="270" t="str">
        <f>IF(Q129&lt;&gt;"",IF($CH129=1,IF(AND(T129&lt;&gt;1,S129=1,N129&lt;='Submission Template'!K$26),1,0),U128),"")</f>
        <v/>
      </c>
      <c r="V129" s="271" t="str">
        <f>IF('Submission Template'!$BC$34=1,$CC129,"")</f>
        <v/>
      </c>
      <c r="W129" s="272" t="str">
        <f t="shared" si="43"/>
        <v/>
      </c>
      <c r="X129" s="273" t="str">
        <f>IF('Submission Template'!$BC$34=1,IF(AND('Submission Template'!T123="yes",'Submission Template'!BV123&lt;&gt;""),IF(AND('Submission Template'!$P$15="yes",$V129&gt;1),ROUND(AVERAGE(CO$41:CO129),2),ROUND(AVERAGE(CO$40:CO129),2)),""),"")</f>
        <v/>
      </c>
      <c r="Y129" s="273" t="str">
        <f>IF('Submission Template'!$BC$34=1,IF($BK129&gt;1,IF(AND('Submission Template'!T123&lt;&gt;"no",'Submission Template'!BV123&lt;&gt;""), IF(AND('Submission Template'!$P$15="yes",$V129&gt;1), STDEV(CO$41:CO129),STDEV(CO$40:CO129)),""),""),"")</f>
        <v/>
      </c>
      <c r="Z129" s="273" t="str">
        <f>IF('Submission Template'!$BC$34=1,IF('Submission Template'!BV123&lt;&gt;"",AA128,""),"")</f>
        <v/>
      </c>
      <c r="AA129" s="273" t="str">
        <f>IF(AND('Submission Template'!$BC$34=1,'Submission Template'!$C123&lt;&gt;""),IF(OR($BK129=1,$BK129=0),0,IF('Submission Template'!$C123="initial",$AA128,IF('Submission Template'!T123="yes",MAX(($Z129+'Submission Template'!BV123-('Submission Template'!P$26+0.25*$Y129)),0),$AA128))),"")</f>
        <v/>
      </c>
      <c r="AB129" s="273" t="str">
        <f t="shared" si="46"/>
        <v/>
      </c>
      <c r="AC129" s="269" t="str">
        <f t="shared" si="47"/>
        <v/>
      </c>
      <c r="AD129" s="269" t="str">
        <f t="shared" si="48"/>
        <v/>
      </c>
      <c r="AE129" s="270" t="str">
        <f>IF(AA129&lt;&gt;"",IF($CI129=1,IF(AND(AD129&lt;&gt;1,AC129=1,X129&lt;='Submission Template'!P$26),1,0),AE128),"")</f>
        <v/>
      </c>
      <c r="AF129" s="271" t="str">
        <f>IF('Submission Template'!$BA$34=1,$CD129,"")</f>
        <v/>
      </c>
      <c r="AG129" s="272" t="str">
        <f t="shared" si="44"/>
        <v/>
      </c>
      <c r="AH129" s="274" t="str">
        <f>IF('Submission Template'!$BA$34=1,IF(AND('Submission Template'!Y123="yes",'Submission Template'!BW123&lt;&gt;""),IF(AND('Submission Template'!$P$15="yes",AF129&gt;1),ROUND(AVERAGE(CP$41:CP129),2),ROUND(AVERAGE(CP$40:CP129),2)),""),"")</f>
        <v/>
      </c>
      <c r="AI129" s="274" t="str">
        <f>IF('Submission Template'!$BA$34=1,IF($BL129&gt;1,IF(AND('Submission Template'!Y123&lt;&gt;"no",'Submission Template'!BW123&lt;&gt;""), IF(AND('Submission Template'!$P$15="yes",$AF129&gt;1), STDEV(CP$41:CP129),STDEV(CP$40:CP129)),""),""),"")</f>
        <v/>
      </c>
      <c r="AJ129" s="274" t="str">
        <f>IF('Submission Template'!$BA$34=1,IF('Submission Template'!BW123&lt;&gt;"",AK128,""),"")</f>
        <v/>
      </c>
      <c r="AK129" s="274" t="str">
        <f>IF(AND('Submission Template'!$BA$34=1,'Submission Template'!$C123&lt;&gt;""),IF(OR($BL129=1,$BL129=0),0,IF('Submission Template'!$C123="initial",$AK128,IF('Submission Template'!Y123="yes",MAX(($AJ129+'Submission Template'!BW123-('Submission Template'!U$26+0.25*$AI129)),0),$AK128))),"")</f>
        <v/>
      </c>
      <c r="AL129" s="274" t="str">
        <f t="shared" si="49"/>
        <v/>
      </c>
      <c r="AM129" s="269" t="str">
        <f t="shared" si="50"/>
        <v/>
      </c>
      <c r="AN129" s="269" t="str">
        <f t="shared" si="51"/>
        <v/>
      </c>
      <c r="AO129" s="270" t="str">
        <f>IF(AK129&lt;&gt;"",IF($CJ129=1,IF(AND(AN129&lt;&gt;1,AM129=1,AH129&lt;='Submission Template'!U$26),1,0),AO128),"")</f>
        <v/>
      </c>
      <c r="AP129" s="271" t="str">
        <f>IF('Submission Template'!$BB$34=1,$CE129,"")</f>
        <v/>
      </c>
      <c r="AQ129" s="272" t="str">
        <f t="shared" si="45"/>
        <v/>
      </c>
      <c r="AR129" s="275" t="str">
        <f>IF('Submission Template'!$BB$34=1,IF(AND('Submission Template'!AD123="yes",'Submission Template'!BX123&lt;&gt;""),ROUND(AVERAGE(CQ$40:CQ129),2),""),"")</f>
        <v/>
      </c>
      <c r="AS129" s="275" t="str">
        <f>IF('Submission Template'!$BB$34=1,IF($BM129&gt;1,IF(AND('Submission Template'!AD123&lt;&gt;"no",'Submission Template'!BX123&lt;&gt;""), IF(AND('Submission Template'!$P$15="yes",$AP129&gt;1), STDEV(CQ$41:CQ129),STDEV(CQ$40:CQ129)),""),""),"")</f>
        <v/>
      </c>
      <c r="AT129" s="275" t="str">
        <f>IF('Submission Template'!$BB$34=1,IF('Submission Template'!BX123&lt;&gt;"",AU128,""),"")</f>
        <v/>
      </c>
      <c r="AU129" s="275" t="str">
        <f>IF(AND('Submission Template'!$BB$34=1,'Submission Template'!$C123&lt;&gt;""),IF(OR($BM129=1,$BM129=0),0,IF('Submission Template'!$C123="initial",$AU128,IF('Submission Template'!AD123="yes",MAX(($AT129+'Submission Template'!BX123-('Submission Template'!Z$26+0.25*$AS129)),0),$AU128))),"")</f>
        <v/>
      </c>
      <c r="AV129" s="275" t="str">
        <f t="shared" si="52"/>
        <v/>
      </c>
      <c r="AW129" s="269" t="str">
        <f t="shared" si="53"/>
        <v/>
      </c>
      <c r="AX129" s="269" t="str">
        <f t="shared" si="54"/>
        <v/>
      </c>
      <c r="AY129" s="270" t="str">
        <f>IF(AU129&lt;&gt;"",IF($CK129=1,IF(AND(AX129&lt;&gt;1,AW129=1,AR129&lt;='Submission Template'!Z$26),1,0),AY128),"")</f>
        <v/>
      </c>
      <c r="AZ129" s="276"/>
      <c r="BA129" s="277" t="str">
        <f>IF(AND(OR('Submission Template'!BK123="yes",'Submission Template'!O123="yes"),'Submission Template'!AG123="yes"),"Test cannot be invalid AND included in CumSum",IF(OR(AND($Q129&gt;$R129,$N129&lt;&gt;""),AND($G129&gt;H129,$D129&lt;&gt;"")),"Warning:  CumSum statistic exceeds the Action Limit.",""))</f>
        <v/>
      </c>
      <c r="BB129" s="278"/>
      <c r="BC129" s="278"/>
      <c r="BD129" s="278"/>
      <c r="BE129" s="279"/>
      <c r="BI129" s="169" t="str">
        <f>IF(AND($BR$24=1,BU130=2),2,CA129)</f>
        <v/>
      </c>
      <c r="BJ129" s="213" t="str">
        <f>IF(AND($BR$24=1,BV130=2),2,CB129)</f>
        <v/>
      </c>
      <c r="BK129" s="169" t="str">
        <f t="shared" si="63"/>
        <v/>
      </c>
      <c r="BL129" s="213" t="str">
        <f t="shared" si="64"/>
        <v/>
      </c>
      <c r="BM129" s="170" t="str">
        <f t="shared" si="65"/>
        <v/>
      </c>
      <c r="BN129" s="20"/>
      <c r="BO129" s="307">
        <f>IF(AND('Submission Template'!BW123&lt;&gt;"",'Submission Template'!BX123&lt;&gt;"",'Submission Template'!V$26&lt;&gt;"",'Submission Template'!Y123&lt;&gt;"",'Submission Template'!AD123&lt;&gt;"",$BK$31="yes"),1,0)</f>
        <v>0</v>
      </c>
      <c r="BP129" s="196">
        <f>IF(AND('Submission Template'!BU123&lt;&gt;"",'Submission Template'!K$26&lt;&gt;"",'Submission Template'!O123&lt;&gt;""),1,0)</f>
        <v>0</v>
      </c>
      <c r="BQ129" s="196">
        <f>IF(AND('Submission Template'!BV123&lt;&gt;"",'Submission Template'!P$26&lt;&gt;"",'Submission Template'!T123&lt;&gt;""),1,0)</f>
        <v>0</v>
      </c>
      <c r="BR129" s="196">
        <f>IF(AND('Submission Template'!BW123&lt;&gt;"",'Submission Template'!U$26&lt;&gt;"",'Submission Template'!Y123&lt;&gt;""),1,0)</f>
        <v>0</v>
      </c>
      <c r="BS129" s="197">
        <f>IF(AND('Submission Template'!BX123&lt;&gt;"",'Submission Template'!Z$26&lt;&gt;"",'Submission Template'!AD123&lt;&gt;""),1,0)</f>
        <v>0</v>
      </c>
      <c r="BT129" s="22"/>
      <c r="BU129" s="200" t="str">
        <f t="shared" si="55"/>
        <v/>
      </c>
      <c r="BV129" s="195" t="str">
        <f t="shared" si="56"/>
        <v/>
      </c>
      <c r="BW129" s="195" t="str">
        <f t="shared" si="57"/>
        <v/>
      </c>
      <c r="BX129" s="196" t="str">
        <f t="shared" si="58"/>
        <v/>
      </c>
      <c r="BY129" s="197" t="str">
        <f t="shared" si="59"/>
        <v/>
      </c>
      <c r="BZ129" s="22"/>
      <c r="CA129" s="195" t="str">
        <f>IF(AND($BK$31="Yes",'Submission Template'!$C123&lt;&gt;""),IF(AND('Submission Template'!BW123&lt;&gt;"",'Submission Template'!BX123&lt;&gt;""),IF(AND('Submission Template'!Y123="yes",'Submission Template'!AD123="yes"),CA128+1,CA128),CA128),"")</f>
        <v/>
      </c>
      <c r="CB129" s="196" t="str">
        <f>IF('Submission Template'!$C123&lt;&gt;"",IF('Submission Template'!BU123&lt;&gt;"",IF('Submission Template'!O123="yes",CB128+1,CB128),CB128),"")</f>
        <v/>
      </c>
      <c r="CC129" s="196" t="str">
        <f>IF('Submission Template'!$C123&lt;&gt;"",IF('Submission Template'!BV123&lt;&gt;"",IF('Submission Template'!T123="yes",CC128+1,CC128),CC128),"")</f>
        <v/>
      </c>
      <c r="CD129" s="196" t="str">
        <f>IF('Submission Template'!$C123&lt;&gt;"",IF('Submission Template'!BW123&lt;&gt;"",IF('Submission Template'!Y123="yes",CD128+1,CD128),CD128),"")</f>
        <v/>
      </c>
      <c r="CE129" s="197" t="str">
        <f>IF('Submission Template'!$C123&lt;&gt;"",IF('Submission Template'!BX123&lt;&gt;"",IF('Submission Template'!AD123="yes",CE128+1,CE128),CE128),"")</f>
        <v/>
      </c>
      <c r="CF129" s="22"/>
      <c r="CG129" s="195" t="str">
        <f>IF(AND($BK$31="Yes",'Submission Template'!BW123&lt;&gt;"",'Submission Template'!BX123&lt;&gt;""),IF(AND('Submission Template'!Y123="yes",'Submission Template'!AD123="yes"),1,0),"")</f>
        <v/>
      </c>
      <c r="CH129" s="196" t="str">
        <f>IF('Submission Template'!BU123&lt;&gt;"",IF('Submission Template'!O123="yes",1,0),"")</f>
        <v/>
      </c>
      <c r="CI129" s="196" t="str">
        <f>IF('Submission Template'!BV123&lt;&gt;"",IF('Submission Template'!T123="yes",1,0),"")</f>
        <v/>
      </c>
      <c r="CJ129" s="196" t="str">
        <f>IF('Submission Template'!BW123&lt;&gt;"",IF('Submission Template'!Y123="yes",1,0),"")</f>
        <v/>
      </c>
      <c r="CK129" s="197" t="str">
        <f>IF('Submission Template'!BX123&lt;&gt;"",IF('Submission Template'!AD123="yes",1,0),"")</f>
        <v/>
      </c>
      <c r="CL129" s="22"/>
      <c r="CM129" s="195" t="str">
        <f>IF(AND($BK$31="Yes",'Submission Template'!Y123="yes",'Submission Template'!AD123="yes",'Submission Template'!BW123&lt;&gt;"",'Submission Template'!BX123&lt;&gt;""),'Submission Template'!BW123+'Submission Template'!BX123,"")</f>
        <v/>
      </c>
      <c r="CN129" s="196" t="str">
        <f>IF(AND('Submission Template'!O123="yes",'Submission Template'!BU123&lt;&gt;""),'Submission Template'!BU123,"")</f>
        <v/>
      </c>
      <c r="CO129" s="196" t="str">
        <f>IF(AND('Submission Template'!T123="yes",'Submission Template'!BV123&lt;&gt;""),'Submission Template'!BV123,"")</f>
        <v/>
      </c>
      <c r="CP129" s="196" t="str">
        <f>IF(AND('Submission Template'!Y123="yes",'Submission Template'!BW123&lt;&gt;""),'Submission Template'!BW123,"")</f>
        <v/>
      </c>
      <c r="CQ129" s="197" t="str">
        <f>IF(AND('Submission Template'!AD123="yes",'Submission Template'!BX123&lt;&gt;""),'Submission Template'!BX123,"")</f>
        <v/>
      </c>
      <c r="CR129" s="22"/>
      <c r="CS129" s="22"/>
      <c r="CT129" s="22"/>
      <c r="CU129" s="24"/>
      <c r="CV129" s="22"/>
      <c r="CW129" s="48" t="str">
        <f>IF('Submission Template'!$BA$36=1,IF(AND('Submission Template'!Y123="yes",'Submission Template'!AD123="yes",$BI129&gt;1,'Submission Template'!BW123&lt;&gt;"",'Submission Template'!BX123&lt;&gt;""),IF($D129&lt;&gt;'Submission Template'!V$29,ROUND((($BU129*$E129)/($D129-'Submission Template'!V$29))^2+1,1),31),""),"")</f>
        <v/>
      </c>
      <c r="CX129" s="48" t="str">
        <f>IF('Submission Template'!$BB$36=1,IF(AND('Submission Template'!O123="yes",$BJ129&gt;1,'Submission Template'!BU123&lt;&gt;""),IF($N129&lt;&gt;'Submission Template'!K$26,ROUND((($BV129*$O129)/($N129-'Submission Template'!K$26))^2+1,1),31),""),"")</f>
        <v/>
      </c>
      <c r="CY129" s="48" t="str">
        <f>IF('Submission Template'!$BC$34=1,IF(AND('Submission Template'!T123="yes",$BK129&gt;1,'Submission Template'!BV123&lt;&gt;""),IF($X129&lt;&gt;'Submission Template'!P$26,ROUND((($BW129*$Y129)/($X129-'Submission Template'!P$26))^2+1,1),31),""),"")</f>
        <v/>
      </c>
      <c r="CZ129" s="48" t="str">
        <f>IF('Submission Template'!$BA$34=1,IF(AND('Submission Template'!Y123="yes",$BL129&gt;1,'Submission Template'!BW123&lt;&gt;""),IF($AH129&lt;&gt;'Submission Template'!U$26,ROUND((($BX129*$AI129)/($AH129-'Submission Template'!U$26))^2+1,1),31),""),"")</f>
        <v/>
      </c>
      <c r="DA129" s="48" t="str">
        <f>IF('Submission Template'!$BB$34=1,IF(AND('Submission Template'!AD123="yes",$BM129&gt;1,'Submission Template'!BX123&lt;&gt;""),IF($AR129&lt;&gt;'Submission Template'!Z$26,ROUND((($BY129*$AS129)/($AR129-'Submission Template'!Z$26))^2+1,1),31),""),"")</f>
        <v/>
      </c>
      <c r="DB129" s="48">
        <f t="shared" si="60"/>
        <v>5</v>
      </c>
      <c r="DC129" s="5"/>
      <c r="DD129" s="5"/>
      <c r="DE129" s="5"/>
      <c r="DF129" s="176">
        <f>IF(AND('Submission Template'!C123="final",'Submission Template'!AG123="yes"),1,0)</f>
        <v>0</v>
      </c>
      <c r="DG129" s="176" t="str">
        <f>IF(AND('Submission Template'!$C123="final",'Submission Template'!$Y123="yes",'Submission Template'!$AD123="yes",'Submission Template'!$AG123&lt;&gt;"yes"),$D129,$DG128)</f>
        <v/>
      </c>
      <c r="DH129" s="176" t="str">
        <f>IF(AND('Submission Template'!$C123="final",'Submission Template'!$Y123="yes",'Submission Template'!$AD123="yes",'Submission Template'!$AG123&lt;&gt;"yes"),$C129,$DH128)</f>
        <v/>
      </c>
      <c r="DI129" s="176" t="str">
        <f>IF(AND('Submission Template'!$C123="final",'Submission Template'!$O123="yes",'Submission Template'!$AG123&lt;&gt;"yes"),$N129,$DI128)</f>
        <v/>
      </c>
      <c r="DJ129" s="176" t="str">
        <f>IF(AND('Submission Template'!$C123="final",'Submission Template'!$O123="yes",'Submission Template'!$AG123&lt;&gt;"yes"),$M129,$DJ128)</f>
        <v/>
      </c>
      <c r="DK129" s="169" t="str">
        <f>IF(AND('Submission Template'!$C123="final",'Submission Template'!$T123="yes",'Submission Template'!$AG123&lt;&gt;"yes"),$X129,$DK128)</f>
        <v/>
      </c>
      <c r="DL129" s="170" t="str">
        <f>IF(AND('Submission Template'!$C123="final",'Submission Template'!$T123="yes",'Submission Template'!$AG123&lt;&gt;"yes"),$W129,$DL128)</f>
        <v/>
      </c>
      <c r="DM129" s="169" t="str">
        <f>IF(AND('Submission Template'!$C123="final",'Submission Template'!$Y123="yes",'Submission Template'!$AG123&lt;&gt;"yes"),$AH129,$DM128)</f>
        <v/>
      </c>
      <c r="DN129" s="213" t="str">
        <f>IF(AND('Submission Template'!$C123="final",'Submission Template'!$Y123="yes",'Submission Template'!$AG123&lt;&gt;"yes"),$AG129,$DN128)</f>
        <v/>
      </c>
      <c r="DO129" s="222" t="str">
        <f>IF(AND('Submission Template'!$C123="final",'Submission Template'!$AD123="yes",'Submission Template'!$AG123&lt;&gt;"yes"),$AR129,$DO128)</f>
        <v/>
      </c>
      <c r="DP129" s="223" t="str">
        <f>IF(AND('Submission Template'!$C123="final",'Submission Template'!$AD123="yes",'Submission Template'!$AG123&lt;&gt;"yes"),$AQ129,$DP128)</f>
        <v/>
      </c>
      <c r="DQ129" s="5"/>
      <c r="DR129" s="5"/>
      <c r="DT129" s="5"/>
      <c r="DU129" s="5"/>
      <c r="DV129" s="5"/>
      <c r="DW129" s="5"/>
      <c r="DX129" s="5"/>
      <c r="DY129" s="5"/>
      <c r="DZ129" s="5"/>
      <c r="EA129" s="5"/>
    </row>
    <row r="130" spans="1:131" x14ac:dyDescent="0.2">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row>
    <row r="136" spans="1:131" x14ac:dyDescent="0.2">
      <c r="B136" s="4"/>
    </row>
    <row r="137" spans="1:131" x14ac:dyDescent="0.2">
      <c r="B137" s="4"/>
    </row>
    <row r="138" spans="1:131" x14ac:dyDescent="0.2">
      <c r="B138" s="4"/>
    </row>
  </sheetData>
  <sheetProtection password="E3E4" sheet="1" objects="1" scenarios="1"/>
  <mergeCells count="26">
    <mergeCell ref="AZ38:BE38"/>
    <mergeCell ref="BC15:BD15"/>
    <mergeCell ref="BC16:BD16"/>
    <mergeCell ref="A3:AE3"/>
    <mergeCell ref="H19:I19"/>
    <mergeCell ref="N19:O19"/>
    <mergeCell ref="H18:I18"/>
    <mergeCell ref="N18:O18"/>
    <mergeCell ref="BC17:BD17"/>
    <mergeCell ref="N24:O24"/>
    <mergeCell ref="H17:I17"/>
    <mergeCell ref="H20:I20"/>
    <mergeCell ref="AS14:AZ14"/>
    <mergeCell ref="AS15:AZ21"/>
    <mergeCell ref="A2:AE2"/>
    <mergeCell ref="H21:I21"/>
    <mergeCell ref="H22:I22"/>
    <mergeCell ref="N20:O20"/>
    <mergeCell ref="N21:O21"/>
    <mergeCell ref="N22:O22"/>
    <mergeCell ref="A7:AE7"/>
    <mergeCell ref="A9:BE9"/>
    <mergeCell ref="A6:AE6"/>
    <mergeCell ref="A4:AE4"/>
    <mergeCell ref="B14:P15"/>
    <mergeCell ref="BC14:BD14"/>
  </mergeCells>
  <phoneticPr fontId="2" type="noConversion"/>
  <conditionalFormatting sqref="B41:K41">
    <cfRule type="expression" dxfId="195" priority="207" stopIfTrue="1">
      <formula>$D41=""</formula>
    </cfRule>
  </conditionalFormatting>
  <conditionalFormatting sqref="B42:D42 F42:K42">
    <cfRule type="expression" dxfId="194" priority="206" stopIfTrue="1">
      <formula>$D42=""</formula>
    </cfRule>
  </conditionalFormatting>
  <conditionalFormatting sqref="B43:D43 F43:K43">
    <cfRule type="expression" dxfId="193" priority="205" stopIfTrue="1">
      <formula>$D43=""</formula>
    </cfRule>
  </conditionalFormatting>
  <conditionalFormatting sqref="B44:D44 F44:K44">
    <cfRule type="expression" dxfId="192" priority="204" stopIfTrue="1">
      <formula>$D44=""</formula>
    </cfRule>
  </conditionalFormatting>
  <conditionalFormatting sqref="B45:D45 F45:K45">
    <cfRule type="expression" dxfId="191" priority="203" stopIfTrue="1">
      <formula>$D45=""</formula>
    </cfRule>
  </conditionalFormatting>
  <conditionalFormatting sqref="B46:D46 F46:K46">
    <cfRule type="expression" dxfId="190" priority="202" stopIfTrue="1">
      <formula>$D46=""</formula>
    </cfRule>
  </conditionalFormatting>
  <conditionalFormatting sqref="B47:D47 F47:K47">
    <cfRule type="expression" dxfId="189" priority="201" stopIfTrue="1">
      <formula>$D47=""</formula>
    </cfRule>
  </conditionalFormatting>
  <conditionalFormatting sqref="B48:D48 F48:K48">
    <cfRule type="expression" dxfId="188" priority="200" stopIfTrue="1">
      <formula>$D48=""</formula>
    </cfRule>
  </conditionalFormatting>
  <conditionalFormatting sqref="B49:D49 F49:K49">
    <cfRule type="expression" dxfId="187" priority="199" stopIfTrue="1">
      <formula>$D49=""</formula>
    </cfRule>
  </conditionalFormatting>
  <conditionalFormatting sqref="B50:D50 F50:K50">
    <cfRule type="expression" dxfId="186" priority="198" stopIfTrue="1">
      <formula>$D50=""</formula>
    </cfRule>
  </conditionalFormatting>
  <conditionalFormatting sqref="B51:D51 F51:K51">
    <cfRule type="expression" dxfId="185" priority="197" stopIfTrue="1">
      <formula>$D51=""</formula>
    </cfRule>
  </conditionalFormatting>
  <conditionalFormatting sqref="B52:D52 F52:K52">
    <cfRule type="expression" dxfId="184" priority="196" stopIfTrue="1">
      <formula>$D52=""</formula>
    </cfRule>
  </conditionalFormatting>
  <conditionalFormatting sqref="B53:D53 F53:K53">
    <cfRule type="expression" dxfId="183" priority="195" stopIfTrue="1">
      <formula>$D53=""</formula>
    </cfRule>
  </conditionalFormatting>
  <conditionalFormatting sqref="B54:D54 F54:K54">
    <cfRule type="expression" dxfId="182" priority="194" stopIfTrue="1">
      <formula>$D54=""</formula>
    </cfRule>
  </conditionalFormatting>
  <conditionalFormatting sqref="B55:D55 F55:K55">
    <cfRule type="expression" dxfId="181" priority="193" stopIfTrue="1">
      <formula>$D55=""</formula>
    </cfRule>
  </conditionalFormatting>
  <conditionalFormatting sqref="B56:D56 F56:K56">
    <cfRule type="expression" dxfId="180" priority="192" stopIfTrue="1">
      <formula>$D56=""</formula>
    </cfRule>
  </conditionalFormatting>
  <conditionalFormatting sqref="B57:D57 F57:K57">
    <cfRule type="expression" dxfId="179" priority="191" stopIfTrue="1">
      <formula>$D57=""</formula>
    </cfRule>
  </conditionalFormatting>
  <conditionalFormatting sqref="B58:D58 F58:K58">
    <cfRule type="expression" dxfId="178" priority="190" stopIfTrue="1">
      <formula>$D58=""</formula>
    </cfRule>
  </conditionalFormatting>
  <conditionalFormatting sqref="B59:D59 F59:K59">
    <cfRule type="expression" dxfId="177" priority="189" stopIfTrue="1">
      <formula>$D59=""</formula>
    </cfRule>
  </conditionalFormatting>
  <conditionalFormatting sqref="B60:D60 F60:K60">
    <cfRule type="expression" dxfId="176" priority="188" stopIfTrue="1">
      <formula>$D60=""</formula>
    </cfRule>
  </conditionalFormatting>
  <conditionalFormatting sqref="B61:D61 F61:K61">
    <cfRule type="expression" dxfId="175" priority="187" stopIfTrue="1">
      <formula>$D61=""</formula>
    </cfRule>
  </conditionalFormatting>
  <conditionalFormatting sqref="B62:D62 F62:K62">
    <cfRule type="expression" dxfId="174" priority="186" stopIfTrue="1">
      <formula>$D62=""</formula>
    </cfRule>
  </conditionalFormatting>
  <conditionalFormatting sqref="B63:D63 F63:K63">
    <cfRule type="expression" dxfId="173" priority="185" stopIfTrue="1">
      <formula>$D63=""</formula>
    </cfRule>
  </conditionalFormatting>
  <conditionalFormatting sqref="B64:D64 F64:K64">
    <cfRule type="expression" dxfId="172" priority="184" stopIfTrue="1">
      <formula>$D64=""</formula>
    </cfRule>
  </conditionalFormatting>
  <conditionalFormatting sqref="B65:D65 F65:K65">
    <cfRule type="expression" dxfId="171" priority="183" stopIfTrue="1">
      <formula>$D65=""</formula>
    </cfRule>
  </conditionalFormatting>
  <conditionalFormatting sqref="B66:D66 F66:K66">
    <cfRule type="expression" dxfId="170" priority="182" stopIfTrue="1">
      <formula>$D66=""</formula>
    </cfRule>
  </conditionalFormatting>
  <conditionalFormatting sqref="B67:D67 F67:K67">
    <cfRule type="expression" dxfId="169" priority="181" stopIfTrue="1">
      <formula>$D67=""</formula>
    </cfRule>
  </conditionalFormatting>
  <conditionalFormatting sqref="B68:D68 F68:K68">
    <cfRule type="expression" dxfId="168" priority="180" stopIfTrue="1">
      <formula>$D68=""</formula>
    </cfRule>
  </conditionalFormatting>
  <conditionalFormatting sqref="B69:D69 F69:K69">
    <cfRule type="expression" dxfId="167" priority="179" stopIfTrue="1">
      <formula>$D69=""</formula>
    </cfRule>
  </conditionalFormatting>
  <conditionalFormatting sqref="B70:D70 F70:K70">
    <cfRule type="expression" dxfId="166" priority="178" stopIfTrue="1">
      <formula>$D70=""</formula>
    </cfRule>
  </conditionalFormatting>
  <conditionalFormatting sqref="B71:D71 F71:K71">
    <cfRule type="expression" dxfId="165" priority="177" stopIfTrue="1">
      <formula>$D71=""</formula>
    </cfRule>
  </conditionalFormatting>
  <conditionalFormatting sqref="B72:D72 F72:K72">
    <cfRule type="expression" dxfId="164" priority="176" stopIfTrue="1">
      <formula>$D72=""</formula>
    </cfRule>
  </conditionalFormatting>
  <conditionalFormatting sqref="B73:D73 F73:K73">
    <cfRule type="expression" dxfId="163" priority="175" stopIfTrue="1">
      <formula>$D73=""</formula>
    </cfRule>
  </conditionalFormatting>
  <conditionalFormatting sqref="B74:D74 F74:K74">
    <cfRule type="expression" dxfId="162" priority="174" stopIfTrue="1">
      <formula>$D74=""</formula>
    </cfRule>
  </conditionalFormatting>
  <conditionalFormatting sqref="B75:D75 F75:K75">
    <cfRule type="expression" dxfId="161" priority="173" stopIfTrue="1">
      <formula>$D75=""</formula>
    </cfRule>
  </conditionalFormatting>
  <conditionalFormatting sqref="B76:D76 F76:K76">
    <cfRule type="expression" dxfId="160" priority="172" stopIfTrue="1">
      <formula>$D76=""</formula>
    </cfRule>
  </conditionalFormatting>
  <conditionalFormatting sqref="B77:D77 F77:K77">
    <cfRule type="expression" dxfId="159" priority="171" stopIfTrue="1">
      <formula>$D77=""</formula>
    </cfRule>
  </conditionalFormatting>
  <conditionalFormatting sqref="B78:D78 F78:K78">
    <cfRule type="expression" dxfId="158" priority="170" stopIfTrue="1">
      <formula>$D78=""</formula>
    </cfRule>
  </conditionalFormatting>
  <conditionalFormatting sqref="B79:D79 F79:K79">
    <cfRule type="expression" dxfId="157" priority="169" stopIfTrue="1">
      <formula>$D79=""</formula>
    </cfRule>
  </conditionalFormatting>
  <conditionalFormatting sqref="B80:D80 F80:K80">
    <cfRule type="expression" dxfId="156" priority="168" stopIfTrue="1">
      <formula>$D80=""</formula>
    </cfRule>
  </conditionalFormatting>
  <conditionalFormatting sqref="B81:D81 F81:K81">
    <cfRule type="expression" dxfId="155" priority="167" stopIfTrue="1">
      <formula>$D81=""</formula>
    </cfRule>
  </conditionalFormatting>
  <conditionalFormatting sqref="B82:D82 F82:K82">
    <cfRule type="expression" dxfId="154" priority="166" stopIfTrue="1">
      <formula>$D82=""</formula>
    </cfRule>
  </conditionalFormatting>
  <conditionalFormatting sqref="B83:D83 F83:K83">
    <cfRule type="expression" dxfId="153" priority="165" stopIfTrue="1">
      <formula>$D83=""</formula>
    </cfRule>
  </conditionalFormatting>
  <conditionalFormatting sqref="B84:D84 F84:K84">
    <cfRule type="expression" dxfId="152" priority="164" stopIfTrue="1">
      <formula>$D84=""</formula>
    </cfRule>
  </conditionalFormatting>
  <conditionalFormatting sqref="B85:D85 F85:K85">
    <cfRule type="expression" dxfId="151" priority="163" stopIfTrue="1">
      <formula>$D85=""</formula>
    </cfRule>
  </conditionalFormatting>
  <conditionalFormatting sqref="B86:D86 F86:K86">
    <cfRule type="expression" dxfId="150" priority="162" stopIfTrue="1">
      <formula>$D86=""</formula>
    </cfRule>
  </conditionalFormatting>
  <conditionalFormatting sqref="B87:D87 F87:K87">
    <cfRule type="expression" dxfId="149" priority="161" stopIfTrue="1">
      <formula>$D87=""</formula>
    </cfRule>
  </conditionalFormatting>
  <conditionalFormatting sqref="B88:D88 F88:K88">
    <cfRule type="expression" dxfId="148" priority="160" stopIfTrue="1">
      <formula>$D88=""</formula>
    </cfRule>
  </conditionalFormatting>
  <conditionalFormatting sqref="B89:D89 F89:K89">
    <cfRule type="expression" dxfId="147" priority="159" stopIfTrue="1">
      <formula>$D89=""</formula>
    </cfRule>
  </conditionalFormatting>
  <conditionalFormatting sqref="B90:D90 F90:K90">
    <cfRule type="expression" dxfId="146" priority="158" stopIfTrue="1">
      <formula>$D90=""</formula>
    </cfRule>
  </conditionalFormatting>
  <conditionalFormatting sqref="B91:D91 F91:K91">
    <cfRule type="expression" dxfId="145" priority="157" stopIfTrue="1">
      <formula>$D91=""</formula>
    </cfRule>
  </conditionalFormatting>
  <conditionalFormatting sqref="B92:D92 F92:K92">
    <cfRule type="expression" dxfId="144" priority="156" stopIfTrue="1">
      <formula>$D92=""</formula>
    </cfRule>
  </conditionalFormatting>
  <conditionalFormatting sqref="B93:D93 F93:K93">
    <cfRule type="expression" dxfId="143" priority="155" stopIfTrue="1">
      <formula>$D93=""</formula>
    </cfRule>
  </conditionalFormatting>
  <conditionalFormatting sqref="B94:D94 F94:K94">
    <cfRule type="expression" dxfId="142" priority="154" stopIfTrue="1">
      <formula>$D94=""</formula>
    </cfRule>
  </conditionalFormatting>
  <conditionalFormatting sqref="B95:D95 F95:K95">
    <cfRule type="expression" dxfId="141" priority="153" stopIfTrue="1">
      <formula>$D95=""</formula>
    </cfRule>
  </conditionalFormatting>
  <conditionalFormatting sqref="B96:D96 F96:K96">
    <cfRule type="expression" dxfId="140" priority="152" stopIfTrue="1">
      <formula>$D96=""</formula>
    </cfRule>
  </conditionalFormatting>
  <conditionalFormatting sqref="B97:D97 F97:K97">
    <cfRule type="expression" dxfId="139" priority="151" stopIfTrue="1">
      <formula>$D97=""</formula>
    </cfRule>
  </conditionalFormatting>
  <conditionalFormatting sqref="B98:D98 F98:K98">
    <cfRule type="expression" dxfId="138" priority="150" stopIfTrue="1">
      <formula>$D98=""</formula>
    </cfRule>
  </conditionalFormatting>
  <conditionalFormatting sqref="B99:D99 F99:K99">
    <cfRule type="expression" dxfId="137" priority="149" stopIfTrue="1">
      <formula>$D99=""</formula>
    </cfRule>
  </conditionalFormatting>
  <conditionalFormatting sqref="B100:D100 F100:K100">
    <cfRule type="expression" dxfId="136" priority="148" stopIfTrue="1">
      <formula>$D100=""</formula>
    </cfRule>
  </conditionalFormatting>
  <conditionalFormatting sqref="B101:D101 F101:K101">
    <cfRule type="expression" dxfId="135" priority="147" stopIfTrue="1">
      <formula>$D101=""</formula>
    </cfRule>
  </conditionalFormatting>
  <conditionalFormatting sqref="B102:D102 F102:K102">
    <cfRule type="expression" dxfId="134" priority="146" stopIfTrue="1">
      <formula>$D102=""</formula>
    </cfRule>
  </conditionalFormatting>
  <conditionalFormatting sqref="B103:D103 F103:K103">
    <cfRule type="expression" dxfId="133" priority="145" stopIfTrue="1">
      <formula>$D103=""</formula>
    </cfRule>
  </conditionalFormatting>
  <conditionalFormatting sqref="B104:D104 F104:K104">
    <cfRule type="expression" dxfId="132" priority="144" stopIfTrue="1">
      <formula>$D104=""</formula>
    </cfRule>
  </conditionalFormatting>
  <conditionalFormatting sqref="B105:D105 F105:K105">
    <cfRule type="expression" dxfId="131" priority="143" stopIfTrue="1">
      <formula>$D105=""</formula>
    </cfRule>
  </conditionalFormatting>
  <conditionalFormatting sqref="B106:D106 F106:K106">
    <cfRule type="expression" dxfId="130" priority="142" stopIfTrue="1">
      <formula>$D106=""</formula>
    </cfRule>
  </conditionalFormatting>
  <conditionalFormatting sqref="B107:D107 F107:K107">
    <cfRule type="expression" dxfId="129" priority="141" stopIfTrue="1">
      <formula>$D107=""</formula>
    </cfRule>
  </conditionalFormatting>
  <conditionalFormatting sqref="B108:D108 F108:K108">
    <cfRule type="expression" dxfId="128" priority="140" stopIfTrue="1">
      <formula>$D108=""</formula>
    </cfRule>
  </conditionalFormatting>
  <conditionalFormatting sqref="B109:D109 F109:K109">
    <cfRule type="expression" dxfId="127" priority="139" stopIfTrue="1">
      <formula>$D109=""</formula>
    </cfRule>
  </conditionalFormatting>
  <conditionalFormatting sqref="B110:D110 F110:K110">
    <cfRule type="expression" dxfId="126" priority="138" stopIfTrue="1">
      <formula>$D110=""</formula>
    </cfRule>
  </conditionalFormatting>
  <conditionalFormatting sqref="B111:D111 F111:K111">
    <cfRule type="expression" dxfId="125" priority="137" stopIfTrue="1">
      <formula>$D111=""</formula>
    </cfRule>
  </conditionalFormatting>
  <conditionalFormatting sqref="B112:D112 F112:K112">
    <cfRule type="expression" dxfId="124" priority="136" stopIfTrue="1">
      <formula>$D112=""</formula>
    </cfRule>
  </conditionalFormatting>
  <conditionalFormatting sqref="B113:D113 F113:K113">
    <cfRule type="expression" dxfId="123" priority="135" stopIfTrue="1">
      <formula>$D113=""</formula>
    </cfRule>
  </conditionalFormatting>
  <conditionalFormatting sqref="B114:D114 F114:K114">
    <cfRule type="expression" dxfId="122" priority="134" stopIfTrue="1">
      <formula>$D114=""</formula>
    </cfRule>
  </conditionalFormatting>
  <conditionalFormatting sqref="B115:D115 F115:K115">
    <cfRule type="expression" dxfId="121" priority="133" stopIfTrue="1">
      <formula>$D115=""</formula>
    </cfRule>
  </conditionalFormatting>
  <conditionalFormatting sqref="B116:D116 F116:K116">
    <cfRule type="expression" dxfId="120" priority="132" stopIfTrue="1">
      <formula>$D116=""</formula>
    </cfRule>
  </conditionalFormatting>
  <conditionalFormatting sqref="B117:D117 F117:K117">
    <cfRule type="expression" dxfId="119" priority="131" stopIfTrue="1">
      <formula>$D117=""</formula>
    </cfRule>
  </conditionalFormatting>
  <conditionalFormatting sqref="B118:D118 F118:K118">
    <cfRule type="expression" dxfId="118" priority="130" stopIfTrue="1">
      <formula>$D118=""</formula>
    </cfRule>
  </conditionalFormatting>
  <conditionalFormatting sqref="B119:D119 F119:K119">
    <cfRule type="expression" dxfId="117" priority="129" stopIfTrue="1">
      <formula>$D119=""</formula>
    </cfRule>
  </conditionalFormatting>
  <conditionalFormatting sqref="B120:D120 F120:K120">
    <cfRule type="expression" dxfId="116" priority="128" stopIfTrue="1">
      <formula>$D120=""</formula>
    </cfRule>
  </conditionalFormatting>
  <conditionalFormatting sqref="B121:D121 F121:K121">
    <cfRule type="expression" dxfId="115" priority="127" stopIfTrue="1">
      <formula>$D121=""</formula>
    </cfRule>
  </conditionalFormatting>
  <conditionalFormatting sqref="B122:D122 F122:K122">
    <cfRule type="expression" dxfId="114" priority="126" stopIfTrue="1">
      <formula>$D122=""</formula>
    </cfRule>
  </conditionalFormatting>
  <conditionalFormatting sqref="B123:D123 F123:K123">
    <cfRule type="expression" dxfId="113" priority="125" stopIfTrue="1">
      <formula>$D123=""</formula>
    </cfRule>
  </conditionalFormatting>
  <conditionalFormatting sqref="B124:D124 F124:K124">
    <cfRule type="expression" dxfId="112" priority="124" stopIfTrue="1">
      <formula>$D124=""</formula>
    </cfRule>
  </conditionalFormatting>
  <conditionalFormatting sqref="B125:D125 F125:K125">
    <cfRule type="expression" dxfId="111" priority="123" stopIfTrue="1">
      <formula>$D125=""</formula>
    </cfRule>
  </conditionalFormatting>
  <conditionalFormatting sqref="B126:D126 F126:K126">
    <cfRule type="expression" dxfId="110" priority="122" stopIfTrue="1">
      <formula>$D126=""</formula>
    </cfRule>
  </conditionalFormatting>
  <conditionalFormatting sqref="B127:D127 F127:K127">
    <cfRule type="expression" dxfId="109" priority="121" stopIfTrue="1">
      <formula>$D127=""</formula>
    </cfRule>
  </conditionalFormatting>
  <conditionalFormatting sqref="B128:D128 F128:K128">
    <cfRule type="expression" dxfId="108" priority="120" stopIfTrue="1">
      <formula>$D128=""</formula>
    </cfRule>
  </conditionalFormatting>
  <conditionalFormatting sqref="B129:D129 F129:K129">
    <cfRule type="expression" dxfId="107" priority="119" stopIfTrue="1">
      <formula>$D129=""</formula>
    </cfRule>
  </conditionalFormatting>
  <conditionalFormatting sqref="L41:U41">
    <cfRule type="expression" dxfId="106" priority="117" stopIfTrue="1">
      <formula>$N41=""</formula>
    </cfRule>
  </conditionalFormatting>
  <conditionalFormatting sqref="L42:U42">
    <cfRule type="expression" dxfId="105" priority="116" stopIfTrue="1">
      <formula>$N42=""</formula>
    </cfRule>
  </conditionalFormatting>
  <conditionalFormatting sqref="L43:U43">
    <cfRule type="expression" dxfId="104" priority="115" stopIfTrue="1">
      <formula>$N43=""</formula>
    </cfRule>
  </conditionalFormatting>
  <conditionalFormatting sqref="L44:U44">
    <cfRule type="expression" dxfId="103" priority="114" stopIfTrue="1">
      <formula>$N44=""</formula>
    </cfRule>
  </conditionalFormatting>
  <conditionalFormatting sqref="L45:U45">
    <cfRule type="expression" dxfId="102" priority="113" stopIfTrue="1">
      <formula>$N45=""</formula>
    </cfRule>
  </conditionalFormatting>
  <conditionalFormatting sqref="L46:U46">
    <cfRule type="expression" dxfId="101" priority="112" stopIfTrue="1">
      <formula>$N46=""</formula>
    </cfRule>
  </conditionalFormatting>
  <conditionalFormatting sqref="L47:U47">
    <cfRule type="expression" dxfId="100" priority="111" stopIfTrue="1">
      <formula>$N47=""</formula>
    </cfRule>
  </conditionalFormatting>
  <conditionalFormatting sqref="L48:U48">
    <cfRule type="expression" dxfId="99" priority="110" stopIfTrue="1">
      <formula>$N48=""</formula>
    </cfRule>
  </conditionalFormatting>
  <conditionalFormatting sqref="L49:U49">
    <cfRule type="expression" dxfId="98" priority="109" stopIfTrue="1">
      <formula>$N49=""</formula>
    </cfRule>
  </conditionalFormatting>
  <conditionalFormatting sqref="L50:U50">
    <cfRule type="expression" dxfId="97" priority="108" stopIfTrue="1">
      <formula>$N50=""</formula>
    </cfRule>
  </conditionalFormatting>
  <conditionalFormatting sqref="L51:U51">
    <cfRule type="expression" dxfId="96" priority="107" stopIfTrue="1">
      <formula>$N51=""</formula>
    </cfRule>
  </conditionalFormatting>
  <conditionalFormatting sqref="L52:U52">
    <cfRule type="expression" dxfId="95" priority="106" stopIfTrue="1">
      <formula>$N52=""</formula>
    </cfRule>
  </conditionalFormatting>
  <conditionalFormatting sqref="L53:U53">
    <cfRule type="expression" dxfId="94" priority="105" stopIfTrue="1">
      <formula>$N53=""</formula>
    </cfRule>
  </conditionalFormatting>
  <conditionalFormatting sqref="L54:U54">
    <cfRule type="expression" dxfId="93" priority="104" stopIfTrue="1">
      <formula>$N54=""</formula>
    </cfRule>
  </conditionalFormatting>
  <conditionalFormatting sqref="L55:U55">
    <cfRule type="expression" dxfId="92" priority="103" stopIfTrue="1">
      <formula>$N55=""</formula>
    </cfRule>
  </conditionalFormatting>
  <conditionalFormatting sqref="L56:U56">
    <cfRule type="expression" dxfId="91" priority="102" stopIfTrue="1">
      <formula>$N56=""</formula>
    </cfRule>
  </conditionalFormatting>
  <conditionalFormatting sqref="L57:U57">
    <cfRule type="expression" dxfId="90" priority="101" stopIfTrue="1">
      <formula>$N57=""</formula>
    </cfRule>
  </conditionalFormatting>
  <conditionalFormatting sqref="L58:U58">
    <cfRule type="expression" dxfId="89" priority="100" stopIfTrue="1">
      <formula>$N58=""</formula>
    </cfRule>
  </conditionalFormatting>
  <conditionalFormatting sqref="L59:U59">
    <cfRule type="expression" dxfId="88" priority="99" stopIfTrue="1">
      <formula>$N59=""</formula>
    </cfRule>
  </conditionalFormatting>
  <conditionalFormatting sqref="L60:U60">
    <cfRule type="expression" dxfId="87" priority="98" stopIfTrue="1">
      <formula>$N60=""</formula>
    </cfRule>
  </conditionalFormatting>
  <conditionalFormatting sqref="L61:U61">
    <cfRule type="expression" dxfId="86" priority="97" stopIfTrue="1">
      <formula>$N61=""</formula>
    </cfRule>
  </conditionalFormatting>
  <conditionalFormatting sqref="L62:U62">
    <cfRule type="expression" dxfId="85" priority="96" stopIfTrue="1">
      <formula>$N62=""</formula>
    </cfRule>
  </conditionalFormatting>
  <conditionalFormatting sqref="L63:U63">
    <cfRule type="expression" dxfId="84" priority="95" stopIfTrue="1">
      <formula>$N63=""</formula>
    </cfRule>
  </conditionalFormatting>
  <conditionalFormatting sqref="L64:U64">
    <cfRule type="expression" dxfId="83" priority="94" stopIfTrue="1">
      <formula>$N64=""</formula>
    </cfRule>
  </conditionalFormatting>
  <conditionalFormatting sqref="L65:U65">
    <cfRule type="expression" dxfId="82" priority="93" stopIfTrue="1">
      <formula>$N65=""</formula>
    </cfRule>
  </conditionalFormatting>
  <conditionalFormatting sqref="L66:U66">
    <cfRule type="expression" dxfId="81" priority="92" stopIfTrue="1">
      <formula>$N66=""</formula>
    </cfRule>
  </conditionalFormatting>
  <conditionalFormatting sqref="L67:U67">
    <cfRule type="expression" dxfId="80" priority="91" stopIfTrue="1">
      <formula>$N67=""</formula>
    </cfRule>
  </conditionalFormatting>
  <conditionalFormatting sqref="L68:U68">
    <cfRule type="expression" dxfId="79" priority="90" stopIfTrue="1">
      <formula>$N68=""</formula>
    </cfRule>
  </conditionalFormatting>
  <conditionalFormatting sqref="L69:U69">
    <cfRule type="expression" dxfId="78" priority="89" stopIfTrue="1">
      <formula>$N69=""</formula>
    </cfRule>
  </conditionalFormatting>
  <conditionalFormatting sqref="L70:U70">
    <cfRule type="expression" dxfId="77" priority="88" stopIfTrue="1">
      <formula>$N70=""</formula>
    </cfRule>
  </conditionalFormatting>
  <conditionalFormatting sqref="L71:U71">
    <cfRule type="expression" dxfId="76" priority="87" stopIfTrue="1">
      <formula>$N71=""</formula>
    </cfRule>
  </conditionalFormatting>
  <conditionalFormatting sqref="L72:U72">
    <cfRule type="expression" dxfId="75" priority="86" stopIfTrue="1">
      <formula>$N72=""</formula>
    </cfRule>
  </conditionalFormatting>
  <conditionalFormatting sqref="L73:U73">
    <cfRule type="expression" dxfId="74" priority="85" stopIfTrue="1">
      <formula>$N73=""</formula>
    </cfRule>
  </conditionalFormatting>
  <conditionalFormatting sqref="L74:U74">
    <cfRule type="expression" dxfId="73" priority="84" stopIfTrue="1">
      <formula>$N74=""</formula>
    </cfRule>
  </conditionalFormatting>
  <conditionalFormatting sqref="L75:U75">
    <cfRule type="expression" dxfId="72" priority="83" stopIfTrue="1">
      <formula>$N75=""</formula>
    </cfRule>
  </conditionalFormatting>
  <conditionalFormatting sqref="L76:U76">
    <cfRule type="expression" dxfId="71" priority="82" stopIfTrue="1">
      <formula>$N76=""</formula>
    </cfRule>
  </conditionalFormatting>
  <conditionalFormatting sqref="L77:U77">
    <cfRule type="expression" dxfId="70" priority="81" stopIfTrue="1">
      <formula>$N77=""</formula>
    </cfRule>
  </conditionalFormatting>
  <conditionalFormatting sqref="L78:U78">
    <cfRule type="expression" dxfId="69" priority="80" stopIfTrue="1">
      <formula>$N78=""</formula>
    </cfRule>
  </conditionalFormatting>
  <conditionalFormatting sqref="L79:U79">
    <cfRule type="expression" dxfId="68" priority="79" stopIfTrue="1">
      <formula>$N79=""</formula>
    </cfRule>
  </conditionalFormatting>
  <conditionalFormatting sqref="L80:U80">
    <cfRule type="expression" dxfId="67" priority="78" stopIfTrue="1">
      <formula>$N80=""</formula>
    </cfRule>
  </conditionalFormatting>
  <conditionalFormatting sqref="L81:U81">
    <cfRule type="expression" dxfId="66" priority="77" stopIfTrue="1">
      <formula>$N81=""</formula>
    </cfRule>
  </conditionalFormatting>
  <conditionalFormatting sqref="L82:U82">
    <cfRule type="expression" dxfId="65" priority="76" stopIfTrue="1">
      <formula>$N82=""</formula>
    </cfRule>
  </conditionalFormatting>
  <conditionalFormatting sqref="L83:U83">
    <cfRule type="expression" dxfId="64" priority="75" stopIfTrue="1">
      <formula>$N83=""</formula>
    </cfRule>
  </conditionalFormatting>
  <conditionalFormatting sqref="L84:U84">
    <cfRule type="expression" dxfId="63" priority="74" stopIfTrue="1">
      <formula>$N84=""</formula>
    </cfRule>
  </conditionalFormatting>
  <conditionalFormatting sqref="L85:U85">
    <cfRule type="expression" dxfId="62" priority="73" stopIfTrue="1">
      <formula>$N85=""</formula>
    </cfRule>
  </conditionalFormatting>
  <conditionalFormatting sqref="L86:U86">
    <cfRule type="expression" dxfId="61" priority="72" stopIfTrue="1">
      <formula>$N86=""</formula>
    </cfRule>
  </conditionalFormatting>
  <conditionalFormatting sqref="L87:U87">
    <cfRule type="expression" dxfId="60" priority="71" stopIfTrue="1">
      <formula>$N87=""</formula>
    </cfRule>
  </conditionalFormatting>
  <conditionalFormatting sqref="L88:U88">
    <cfRule type="expression" dxfId="59" priority="70" stopIfTrue="1">
      <formula>$N88=""</formula>
    </cfRule>
  </conditionalFormatting>
  <conditionalFormatting sqref="L89:U89">
    <cfRule type="expression" dxfId="58" priority="69" stopIfTrue="1">
      <formula>$N89=""</formula>
    </cfRule>
  </conditionalFormatting>
  <conditionalFormatting sqref="L90:U90">
    <cfRule type="expression" dxfId="57" priority="68" stopIfTrue="1">
      <formula>$N90=""</formula>
    </cfRule>
  </conditionalFormatting>
  <conditionalFormatting sqref="L91:U91">
    <cfRule type="expression" dxfId="56" priority="67" stopIfTrue="1">
      <formula>$N91=""</formula>
    </cfRule>
  </conditionalFormatting>
  <conditionalFormatting sqref="L92:U92">
    <cfRule type="expression" dxfId="55" priority="66" stopIfTrue="1">
      <formula>$N92=""</formula>
    </cfRule>
  </conditionalFormatting>
  <conditionalFormatting sqref="L93:U93">
    <cfRule type="expression" dxfId="54" priority="65" stopIfTrue="1">
      <formula>$N93=""</formula>
    </cfRule>
  </conditionalFormatting>
  <conditionalFormatting sqref="L94:U94">
    <cfRule type="expression" dxfId="53" priority="64" stopIfTrue="1">
      <formula>$N94=""</formula>
    </cfRule>
  </conditionalFormatting>
  <conditionalFormatting sqref="L95:U95">
    <cfRule type="expression" dxfId="52" priority="63" stopIfTrue="1">
      <formula>$N95=""</formula>
    </cfRule>
  </conditionalFormatting>
  <conditionalFormatting sqref="L96:U96">
    <cfRule type="expression" dxfId="51" priority="62" stopIfTrue="1">
      <formula>$N96=""</formula>
    </cfRule>
  </conditionalFormatting>
  <conditionalFormatting sqref="L97:U97">
    <cfRule type="expression" dxfId="50" priority="61" stopIfTrue="1">
      <formula>$N97=""</formula>
    </cfRule>
  </conditionalFormatting>
  <conditionalFormatting sqref="L98:U98">
    <cfRule type="expression" dxfId="49" priority="60" stopIfTrue="1">
      <formula>$N98=""</formula>
    </cfRule>
  </conditionalFormatting>
  <conditionalFormatting sqref="L99:U99">
    <cfRule type="expression" dxfId="48" priority="59" stopIfTrue="1">
      <formula>$N99=""</formula>
    </cfRule>
  </conditionalFormatting>
  <conditionalFormatting sqref="L100:U100">
    <cfRule type="expression" dxfId="47" priority="58" stopIfTrue="1">
      <formula>$N100=""</formula>
    </cfRule>
  </conditionalFormatting>
  <conditionalFormatting sqref="L101:U101">
    <cfRule type="expression" dxfId="46" priority="57" stopIfTrue="1">
      <formula>$N101=""</formula>
    </cfRule>
  </conditionalFormatting>
  <conditionalFormatting sqref="L102:U102">
    <cfRule type="expression" dxfId="45" priority="56" stopIfTrue="1">
      <formula>$N102=""</formula>
    </cfRule>
  </conditionalFormatting>
  <conditionalFormatting sqref="L103:U103">
    <cfRule type="expression" dxfId="44" priority="55" stopIfTrue="1">
      <formula>$N103=""</formula>
    </cfRule>
  </conditionalFormatting>
  <conditionalFormatting sqref="L104:U104">
    <cfRule type="expression" dxfId="43" priority="54" stopIfTrue="1">
      <formula>$N104=""</formula>
    </cfRule>
  </conditionalFormatting>
  <conditionalFormatting sqref="L105:U105">
    <cfRule type="expression" dxfId="42" priority="53" stopIfTrue="1">
      <formula>$N105=""</formula>
    </cfRule>
  </conditionalFormatting>
  <conditionalFormatting sqref="L106:U106">
    <cfRule type="expression" dxfId="41" priority="52" stopIfTrue="1">
      <formula>$N106=""</formula>
    </cfRule>
  </conditionalFormatting>
  <conditionalFormatting sqref="L107:U107">
    <cfRule type="expression" dxfId="40" priority="51" stopIfTrue="1">
      <formula>$N107=""</formula>
    </cfRule>
  </conditionalFormatting>
  <conditionalFormatting sqref="L108:U108">
    <cfRule type="expression" dxfId="39" priority="50" stopIfTrue="1">
      <formula>$N108=""</formula>
    </cfRule>
  </conditionalFormatting>
  <conditionalFormatting sqref="L109:U109">
    <cfRule type="expression" dxfId="38" priority="49" stopIfTrue="1">
      <formula>$N109=""</formula>
    </cfRule>
  </conditionalFormatting>
  <conditionalFormatting sqref="L110:U110">
    <cfRule type="expression" dxfId="37" priority="48" stopIfTrue="1">
      <formula>$N110=""</formula>
    </cfRule>
  </conditionalFormatting>
  <conditionalFormatting sqref="L111:U111">
    <cfRule type="expression" dxfId="36" priority="47" stopIfTrue="1">
      <formula>$N111=""</formula>
    </cfRule>
  </conditionalFormatting>
  <conditionalFormatting sqref="L112:U112">
    <cfRule type="expression" dxfId="35" priority="46" stopIfTrue="1">
      <formula>$N112=""</formula>
    </cfRule>
  </conditionalFormatting>
  <conditionalFormatting sqref="L113:U113">
    <cfRule type="expression" dxfId="34" priority="45" stopIfTrue="1">
      <formula>$N113=""</formula>
    </cfRule>
  </conditionalFormatting>
  <conditionalFormatting sqref="L114:U114">
    <cfRule type="expression" dxfId="33" priority="44" stopIfTrue="1">
      <formula>$N114=""</formula>
    </cfRule>
  </conditionalFormatting>
  <conditionalFormatting sqref="L115:U115">
    <cfRule type="expression" dxfId="32" priority="43" stopIfTrue="1">
      <formula>$N115=""</formula>
    </cfRule>
  </conditionalFormatting>
  <conditionalFormatting sqref="L116:U116">
    <cfRule type="expression" dxfId="31" priority="42" stopIfTrue="1">
      <formula>$N116=""</formula>
    </cfRule>
  </conditionalFormatting>
  <conditionalFormatting sqref="L117:U117">
    <cfRule type="expression" dxfId="30" priority="41" stopIfTrue="1">
      <formula>$N117=""</formula>
    </cfRule>
  </conditionalFormatting>
  <conditionalFormatting sqref="L118:U118">
    <cfRule type="expression" dxfId="29" priority="40" stopIfTrue="1">
      <formula>$N118=""</formula>
    </cfRule>
  </conditionalFormatting>
  <conditionalFormatting sqref="L119:U119">
    <cfRule type="expression" dxfId="28" priority="39" stopIfTrue="1">
      <formula>$N119=""</formula>
    </cfRule>
  </conditionalFormatting>
  <conditionalFormatting sqref="L120:U120">
    <cfRule type="expression" dxfId="27" priority="38" stopIfTrue="1">
      <formula>$N120=""</formula>
    </cfRule>
  </conditionalFormatting>
  <conditionalFormatting sqref="L121:U121">
    <cfRule type="expression" dxfId="26" priority="37" stopIfTrue="1">
      <formula>$N121=""</formula>
    </cfRule>
  </conditionalFormatting>
  <conditionalFormatting sqref="L122:U122">
    <cfRule type="expression" dxfId="25" priority="36" stopIfTrue="1">
      <formula>$N122=""</formula>
    </cfRule>
  </conditionalFormatting>
  <conditionalFormatting sqref="L123:U123">
    <cfRule type="expression" dxfId="24" priority="35" stopIfTrue="1">
      <formula>$N123=""</formula>
    </cfRule>
  </conditionalFormatting>
  <conditionalFormatting sqref="L124:U124">
    <cfRule type="expression" dxfId="23" priority="34" stopIfTrue="1">
      <formula>$N124=""</formula>
    </cfRule>
  </conditionalFormatting>
  <conditionalFormatting sqref="L125:U125">
    <cfRule type="expression" dxfId="22" priority="33" stopIfTrue="1">
      <formula>$N125=""</formula>
    </cfRule>
  </conditionalFormatting>
  <conditionalFormatting sqref="L126:U126">
    <cfRule type="expression" dxfId="21" priority="32" stopIfTrue="1">
      <formula>$N126=""</formula>
    </cfRule>
  </conditionalFormatting>
  <conditionalFormatting sqref="L127:U127">
    <cfRule type="expression" dxfId="20" priority="31" stopIfTrue="1">
      <formula>$N127=""</formula>
    </cfRule>
  </conditionalFormatting>
  <conditionalFormatting sqref="L128:U128">
    <cfRule type="expression" dxfId="19" priority="30" stopIfTrue="1">
      <formula>$N128=""</formula>
    </cfRule>
  </conditionalFormatting>
  <conditionalFormatting sqref="L129:U129">
    <cfRule type="expression" dxfId="18" priority="29" stopIfTrue="1">
      <formula>$N129=""</formula>
    </cfRule>
  </conditionalFormatting>
  <conditionalFormatting sqref="B40:K40">
    <cfRule type="expression" dxfId="17" priority="300" stopIfTrue="1">
      <formula>$CS$40=1</formula>
    </cfRule>
    <cfRule type="expression" dxfId="16" priority="301" stopIfTrue="1">
      <formula>$D40=""</formula>
    </cfRule>
  </conditionalFormatting>
  <conditionalFormatting sqref="L40:AY40">
    <cfRule type="expression" dxfId="15" priority="9" stopIfTrue="1">
      <formula>$CS$40=1</formula>
    </cfRule>
  </conditionalFormatting>
  <conditionalFormatting sqref="V41:AE129">
    <cfRule type="expression" dxfId="14" priority="17" stopIfTrue="1">
      <formula>$X41=""</formula>
    </cfRule>
  </conditionalFormatting>
  <conditionalFormatting sqref="AF41:AO129">
    <cfRule type="expression" dxfId="13" priority="18" stopIfTrue="1">
      <formula>$AG41=""</formula>
    </cfRule>
  </conditionalFormatting>
  <conditionalFormatting sqref="AP41:AY129">
    <cfRule type="expression" dxfId="12" priority="16" stopIfTrue="1">
      <formula>$AR41=""</formula>
    </cfRule>
  </conditionalFormatting>
  <conditionalFormatting sqref="L40:U40">
    <cfRule type="expression" dxfId="11" priority="289" stopIfTrue="1">
      <formula>$N40=""</formula>
    </cfRule>
  </conditionalFormatting>
  <conditionalFormatting sqref="V40:AE40">
    <cfRule type="expression" dxfId="10" priority="288">
      <formula>$X$40=""</formula>
    </cfRule>
  </conditionalFormatting>
  <conditionalFormatting sqref="AF40:AO40">
    <cfRule type="expression" dxfId="9" priority="12">
      <formula>$AH$40=""</formula>
    </cfRule>
  </conditionalFormatting>
  <conditionalFormatting sqref="AP40:AY40">
    <cfRule type="expression" dxfId="8" priority="11">
      <formula>$AR$40=""</formula>
    </cfRule>
  </conditionalFormatting>
  <conditionalFormatting sqref="G44:G129">
    <cfRule type="expression" dxfId="7" priority="8" stopIfTrue="1">
      <formula>$D44=""</formula>
    </cfRule>
  </conditionalFormatting>
  <conditionalFormatting sqref="G44:G129">
    <cfRule type="expression" dxfId="6" priority="7" stopIfTrue="1">
      <formula>$D44=""</formula>
    </cfRule>
  </conditionalFormatting>
  <conditionalFormatting sqref="K44:K129">
    <cfRule type="expression" dxfId="5" priority="6" stopIfTrue="1">
      <formula>$D44=""</formula>
    </cfRule>
  </conditionalFormatting>
  <conditionalFormatting sqref="K44:K129">
    <cfRule type="expression" dxfId="4" priority="5" stopIfTrue="1">
      <formula>$D44=""</formula>
    </cfRule>
  </conditionalFormatting>
  <conditionalFormatting sqref="Q44:Q129">
    <cfRule type="expression" dxfId="3" priority="4" stopIfTrue="1">
      <formula>$N44=""</formula>
    </cfRule>
  </conditionalFormatting>
  <conditionalFormatting sqref="Q44:Q129">
    <cfRule type="expression" dxfId="2" priority="3" stopIfTrue="1">
      <formula>$N44=""</formula>
    </cfRule>
  </conditionalFormatting>
  <conditionalFormatting sqref="U44:U129">
    <cfRule type="expression" dxfId="1" priority="2" stopIfTrue="1">
      <formula>$N44=""</formula>
    </cfRule>
  </conditionalFormatting>
  <conditionalFormatting sqref="U44:U129">
    <cfRule type="expression" dxfId="0" priority="1" stopIfTrue="1">
      <formula>$N44=""</formula>
    </cfRule>
  </conditionalFormatting>
  <dataValidations disablePrompts="1" count="1">
    <dataValidation type="date" operator="greaterThan" allowBlank="1" showInputMessage="1" showErrorMessage="1" error="End date must be greater than start date" sqref="BD16">
      <formula1>BB16</formula1>
    </dataValidation>
  </dataValidations>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79"/>
  <sheetViews>
    <sheetView showGridLines="0" zoomScaleNormal="100" workbookViewId="0">
      <selection activeCell="B12" sqref="B12:N67"/>
    </sheetView>
  </sheetViews>
  <sheetFormatPr defaultRowHeight="12.75" x14ac:dyDescent="0.2"/>
  <cols>
    <col min="1" max="1" width="0.85546875" style="242" customWidth="1"/>
    <col min="2" max="2" width="8.5703125" style="242" customWidth="1"/>
    <col min="3" max="3" width="9.140625" style="242"/>
    <col min="4" max="4" width="11" style="242" customWidth="1"/>
    <col min="5" max="10" width="9.140625" style="242"/>
    <col min="11" max="11" width="6.85546875" style="242" customWidth="1"/>
    <col min="12" max="12" width="2.140625" style="242" customWidth="1"/>
    <col min="13" max="13" width="9.140625" style="242"/>
    <col min="14" max="14" width="12" style="242" customWidth="1"/>
    <col min="15" max="15" width="1.7109375" style="242" customWidth="1"/>
    <col min="16" max="16384" width="9.140625" style="242"/>
  </cols>
  <sheetData>
    <row r="1" spans="2:15" s="63" customFormat="1" ht="11.25" x14ac:dyDescent="0.2">
      <c r="B1" s="64"/>
      <c r="C1" s="64"/>
      <c r="D1" s="64"/>
      <c r="E1" s="64"/>
      <c r="F1" s="64"/>
      <c r="G1" s="64"/>
      <c r="H1" s="64"/>
      <c r="I1" s="64"/>
      <c r="J1" s="64"/>
      <c r="K1" s="64"/>
      <c r="L1" s="64"/>
      <c r="M1" s="64"/>
      <c r="N1" s="64"/>
      <c r="O1" s="64"/>
    </row>
    <row r="2" spans="2:15" s="63" customFormat="1" ht="17.25" customHeight="1" x14ac:dyDescent="0.25">
      <c r="B2" s="324" t="s">
        <v>141</v>
      </c>
      <c r="C2" s="324"/>
      <c r="D2" s="324"/>
      <c r="E2" s="324"/>
      <c r="F2" s="324"/>
      <c r="G2" s="324"/>
      <c r="H2" s="324"/>
      <c r="I2" s="324"/>
      <c r="J2" s="324"/>
      <c r="K2" s="324"/>
      <c r="L2" s="324"/>
      <c r="M2" s="324"/>
      <c r="N2" s="324"/>
      <c r="O2" s="324"/>
    </row>
    <row r="3" spans="2:15" s="63" customFormat="1" ht="20.25" x14ac:dyDescent="0.3">
      <c r="B3" s="325" t="s">
        <v>153</v>
      </c>
      <c r="C3" s="325"/>
      <c r="D3" s="325"/>
      <c r="E3" s="325"/>
      <c r="F3" s="325"/>
      <c r="G3" s="325"/>
      <c r="H3" s="325"/>
      <c r="I3" s="325"/>
      <c r="J3" s="325"/>
      <c r="K3" s="325"/>
      <c r="L3" s="325"/>
      <c r="M3" s="325"/>
      <c r="N3" s="325"/>
      <c r="O3" s="325"/>
    </row>
    <row r="4" spans="2:15" s="63" customFormat="1" ht="19.5" customHeight="1" x14ac:dyDescent="0.25">
      <c r="B4" s="324" t="s">
        <v>142</v>
      </c>
      <c r="C4" s="324"/>
      <c r="D4" s="324"/>
      <c r="E4" s="324"/>
      <c r="F4" s="324"/>
      <c r="G4" s="324"/>
      <c r="H4" s="324"/>
      <c r="I4" s="324"/>
      <c r="J4" s="324"/>
      <c r="K4" s="324"/>
      <c r="L4" s="324"/>
      <c r="M4" s="324"/>
      <c r="N4" s="324"/>
      <c r="O4" s="324"/>
    </row>
    <row r="5" spans="2:15" s="63" customFormat="1" ht="9.9499999999999993" customHeight="1" x14ac:dyDescent="0.2">
      <c r="B5" s="64"/>
      <c r="C5" s="64"/>
      <c r="D5" s="64"/>
      <c r="E5" s="64"/>
      <c r="F5" s="64"/>
      <c r="G5" s="64"/>
      <c r="H5" s="64"/>
      <c r="I5" s="64"/>
      <c r="J5" s="64"/>
      <c r="K5" s="64"/>
      <c r="L5" s="64"/>
      <c r="M5" s="64"/>
      <c r="N5" s="64"/>
      <c r="O5" s="64"/>
    </row>
    <row r="6" spans="2:15" s="63" customFormat="1" ht="19.5" customHeight="1" x14ac:dyDescent="0.3">
      <c r="B6" s="326" t="s">
        <v>159</v>
      </c>
      <c r="C6" s="326"/>
      <c r="D6" s="326"/>
      <c r="E6" s="326"/>
      <c r="F6" s="326"/>
      <c r="G6" s="326"/>
      <c r="H6" s="326"/>
      <c r="I6" s="326"/>
      <c r="J6" s="326"/>
      <c r="K6" s="326"/>
      <c r="L6" s="326"/>
      <c r="M6" s="326"/>
      <c r="N6" s="326"/>
      <c r="O6" s="326"/>
    </row>
    <row r="7" spans="2:15" s="63" customFormat="1" ht="19.5" customHeight="1" x14ac:dyDescent="0.2">
      <c r="B7" s="327" t="s">
        <v>277</v>
      </c>
      <c r="C7" s="327"/>
      <c r="D7" s="327"/>
      <c r="E7" s="327"/>
      <c r="F7" s="327"/>
      <c r="G7" s="327"/>
      <c r="H7" s="327"/>
      <c r="I7" s="327"/>
      <c r="J7" s="327"/>
      <c r="K7" s="327"/>
      <c r="L7" s="327"/>
      <c r="M7" s="327"/>
      <c r="N7" s="327"/>
      <c r="O7" s="327"/>
    </row>
    <row r="8" spans="2:15" s="65" customFormat="1" ht="6" customHeight="1" x14ac:dyDescent="0.2">
      <c r="B8" s="66"/>
      <c r="C8" s="66"/>
      <c r="D8" s="66"/>
      <c r="E8" s="66"/>
      <c r="F8" s="66"/>
      <c r="G8" s="66"/>
      <c r="H8" s="66"/>
      <c r="I8" s="66"/>
      <c r="J8" s="66"/>
      <c r="K8" s="66"/>
      <c r="L8" s="66"/>
      <c r="M8" s="66"/>
      <c r="N8" s="66"/>
      <c r="O8" s="66"/>
    </row>
    <row r="9" spans="2:15" ht="4.5" customHeight="1" x14ac:dyDescent="0.2">
      <c r="B9" s="104"/>
      <c r="C9" s="104"/>
      <c r="D9" s="104"/>
      <c r="E9" s="104"/>
      <c r="F9" s="104"/>
      <c r="G9" s="104"/>
      <c r="H9" s="104"/>
      <c r="I9" s="104"/>
      <c r="J9" s="104"/>
      <c r="K9" s="104"/>
      <c r="L9" s="104"/>
      <c r="M9" s="104"/>
      <c r="N9" s="104"/>
      <c r="O9" s="104"/>
    </row>
    <row r="10" spans="2:15" s="63" customFormat="1" ht="18" x14ac:dyDescent="0.25">
      <c r="B10" s="67" t="s">
        <v>143</v>
      </c>
      <c r="C10" s="68"/>
      <c r="D10" s="68"/>
      <c r="E10" s="69"/>
      <c r="F10" s="70"/>
      <c r="G10" s="70"/>
      <c r="H10" s="71"/>
      <c r="I10" s="70"/>
      <c r="J10" s="70"/>
      <c r="K10" s="70"/>
      <c r="L10" s="70"/>
      <c r="M10" s="70"/>
      <c r="N10" s="70"/>
      <c r="O10" s="70"/>
    </row>
    <row r="11" spans="2:15" x14ac:dyDescent="0.2">
      <c r="B11" s="243"/>
      <c r="C11" s="104"/>
      <c r="D11" s="104"/>
      <c r="E11" s="104"/>
      <c r="F11" s="104"/>
      <c r="G11" s="104"/>
      <c r="H11" s="104"/>
      <c r="I11" s="104"/>
      <c r="J11" s="104"/>
      <c r="K11" s="104"/>
      <c r="L11" s="104"/>
      <c r="M11" s="104"/>
      <c r="N11" s="104"/>
      <c r="O11" s="104"/>
    </row>
    <row r="12" spans="2:15" x14ac:dyDescent="0.2">
      <c r="B12" s="404" t="s">
        <v>251</v>
      </c>
      <c r="C12" s="405"/>
      <c r="D12" s="405"/>
      <c r="E12" s="405"/>
      <c r="F12" s="405"/>
      <c r="G12" s="405"/>
      <c r="H12" s="405"/>
      <c r="I12" s="405"/>
      <c r="J12" s="405"/>
      <c r="K12" s="405"/>
      <c r="L12" s="405"/>
      <c r="M12" s="405"/>
      <c r="N12" s="406"/>
      <c r="O12" s="104"/>
    </row>
    <row r="13" spans="2:15" x14ac:dyDescent="0.2">
      <c r="B13" s="407"/>
      <c r="C13" s="408"/>
      <c r="D13" s="408"/>
      <c r="E13" s="408"/>
      <c r="F13" s="408"/>
      <c r="G13" s="408"/>
      <c r="H13" s="408"/>
      <c r="I13" s="408"/>
      <c r="J13" s="408"/>
      <c r="K13" s="408"/>
      <c r="L13" s="408"/>
      <c r="M13" s="408"/>
      <c r="N13" s="409"/>
      <c r="O13" s="104"/>
    </row>
    <row r="14" spans="2:15" x14ac:dyDescent="0.2">
      <c r="B14" s="407"/>
      <c r="C14" s="408"/>
      <c r="D14" s="408"/>
      <c r="E14" s="408"/>
      <c r="F14" s="408"/>
      <c r="G14" s="408"/>
      <c r="H14" s="408"/>
      <c r="I14" s="408"/>
      <c r="J14" s="408"/>
      <c r="K14" s="408"/>
      <c r="L14" s="408"/>
      <c r="M14" s="408"/>
      <c r="N14" s="409"/>
      <c r="O14" s="104"/>
    </row>
    <row r="15" spans="2:15" x14ac:dyDescent="0.2">
      <c r="B15" s="407"/>
      <c r="C15" s="408"/>
      <c r="D15" s="408"/>
      <c r="E15" s="408"/>
      <c r="F15" s="408"/>
      <c r="G15" s="408"/>
      <c r="H15" s="408"/>
      <c r="I15" s="408"/>
      <c r="J15" s="408"/>
      <c r="K15" s="408"/>
      <c r="L15" s="408"/>
      <c r="M15" s="408"/>
      <c r="N15" s="409"/>
      <c r="O15" s="104"/>
    </row>
    <row r="16" spans="2:15" x14ac:dyDescent="0.2">
      <c r="B16" s="407"/>
      <c r="C16" s="408"/>
      <c r="D16" s="408"/>
      <c r="E16" s="408"/>
      <c r="F16" s="408"/>
      <c r="G16" s="408"/>
      <c r="H16" s="408"/>
      <c r="I16" s="408"/>
      <c r="J16" s="408"/>
      <c r="K16" s="408"/>
      <c r="L16" s="408"/>
      <c r="M16" s="408"/>
      <c r="N16" s="409"/>
      <c r="O16" s="104"/>
    </row>
    <row r="17" spans="2:15" x14ac:dyDescent="0.2">
      <c r="B17" s="407"/>
      <c r="C17" s="408"/>
      <c r="D17" s="408"/>
      <c r="E17" s="408"/>
      <c r="F17" s="408"/>
      <c r="G17" s="408"/>
      <c r="H17" s="408"/>
      <c r="I17" s="408"/>
      <c r="J17" s="408"/>
      <c r="K17" s="408"/>
      <c r="L17" s="408"/>
      <c r="M17" s="408"/>
      <c r="N17" s="409"/>
      <c r="O17" s="104"/>
    </row>
    <row r="18" spans="2:15" x14ac:dyDescent="0.2">
      <c r="B18" s="407"/>
      <c r="C18" s="408"/>
      <c r="D18" s="408"/>
      <c r="E18" s="408"/>
      <c r="F18" s="408"/>
      <c r="G18" s="408"/>
      <c r="H18" s="408"/>
      <c r="I18" s="408"/>
      <c r="J18" s="408"/>
      <c r="K18" s="408"/>
      <c r="L18" s="408"/>
      <c r="M18" s="408"/>
      <c r="N18" s="409"/>
      <c r="O18" s="104"/>
    </row>
    <row r="19" spans="2:15" x14ac:dyDescent="0.2">
      <c r="B19" s="407"/>
      <c r="C19" s="408"/>
      <c r="D19" s="408"/>
      <c r="E19" s="408"/>
      <c r="F19" s="408"/>
      <c r="G19" s="408"/>
      <c r="H19" s="408"/>
      <c r="I19" s="408"/>
      <c r="J19" s="408"/>
      <c r="K19" s="408"/>
      <c r="L19" s="408"/>
      <c r="M19" s="408"/>
      <c r="N19" s="409"/>
      <c r="O19" s="104"/>
    </row>
    <row r="20" spans="2:15" x14ac:dyDescent="0.2">
      <c r="B20" s="407"/>
      <c r="C20" s="408"/>
      <c r="D20" s="408"/>
      <c r="E20" s="408"/>
      <c r="F20" s="408"/>
      <c r="G20" s="408"/>
      <c r="H20" s="408"/>
      <c r="I20" s="408"/>
      <c r="J20" s="408"/>
      <c r="K20" s="408"/>
      <c r="L20" s="408"/>
      <c r="M20" s="408"/>
      <c r="N20" s="409"/>
      <c r="O20" s="104"/>
    </row>
    <row r="21" spans="2:15" x14ac:dyDescent="0.2">
      <c r="B21" s="407"/>
      <c r="C21" s="408"/>
      <c r="D21" s="408"/>
      <c r="E21" s="408"/>
      <c r="F21" s="408"/>
      <c r="G21" s="408"/>
      <c r="H21" s="408"/>
      <c r="I21" s="408"/>
      <c r="J21" s="408"/>
      <c r="K21" s="408"/>
      <c r="L21" s="408"/>
      <c r="M21" s="408"/>
      <c r="N21" s="409"/>
      <c r="O21" s="104"/>
    </row>
    <row r="22" spans="2:15" x14ac:dyDescent="0.2">
      <c r="B22" s="407"/>
      <c r="C22" s="408"/>
      <c r="D22" s="408"/>
      <c r="E22" s="408"/>
      <c r="F22" s="408"/>
      <c r="G22" s="408"/>
      <c r="H22" s="408"/>
      <c r="I22" s="408"/>
      <c r="J22" s="408"/>
      <c r="K22" s="408"/>
      <c r="L22" s="408"/>
      <c r="M22" s="408"/>
      <c r="N22" s="409"/>
      <c r="O22" s="104"/>
    </row>
    <row r="23" spans="2:15" x14ac:dyDescent="0.2">
      <c r="B23" s="407"/>
      <c r="C23" s="408"/>
      <c r="D23" s="408"/>
      <c r="E23" s="408"/>
      <c r="F23" s="408"/>
      <c r="G23" s="408"/>
      <c r="H23" s="408"/>
      <c r="I23" s="408"/>
      <c r="J23" s="408"/>
      <c r="K23" s="408"/>
      <c r="L23" s="408"/>
      <c r="M23" s="408"/>
      <c r="N23" s="409"/>
      <c r="O23" s="104"/>
    </row>
    <row r="24" spans="2:15" x14ac:dyDescent="0.2">
      <c r="B24" s="407"/>
      <c r="C24" s="408"/>
      <c r="D24" s="408"/>
      <c r="E24" s="408"/>
      <c r="F24" s="408"/>
      <c r="G24" s="408"/>
      <c r="H24" s="408"/>
      <c r="I24" s="408"/>
      <c r="J24" s="408"/>
      <c r="K24" s="408"/>
      <c r="L24" s="408"/>
      <c r="M24" s="408"/>
      <c r="N24" s="409"/>
      <c r="O24" s="104"/>
    </row>
    <row r="25" spans="2:15" x14ac:dyDescent="0.2">
      <c r="B25" s="407"/>
      <c r="C25" s="408"/>
      <c r="D25" s="408"/>
      <c r="E25" s="408"/>
      <c r="F25" s="408"/>
      <c r="G25" s="408"/>
      <c r="H25" s="408"/>
      <c r="I25" s="408"/>
      <c r="J25" s="408"/>
      <c r="K25" s="408"/>
      <c r="L25" s="408"/>
      <c r="M25" s="408"/>
      <c r="N25" s="409"/>
      <c r="O25" s="104"/>
    </row>
    <row r="26" spans="2:15" x14ac:dyDescent="0.2">
      <c r="B26" s="407"/>
      <c r="C26" s="408"/>
      <c r="D26" s="408"/>
      <c r="E26" s="408"/>
      <c r="F26" s="408"/>
      <c r="G26" s="408"/>
      <c r="H26" s="408"/>
      <c r="I26" s="408"/>
      <c r="J26" s="408"/>
      <c r="K26" s="408"/>
      <c r="L26" s="408"/>
      <c r="M26" s="408"/>
      <c r="N26" s="409"/>
      <c r="O26" s="104"/>
    </row>
    <row r="27" spans="2:15" x14ac:dyDescent="0.2">
      <c r="B27" s="407"/>
      <c r="C27" s="408"/>
      <c r="D27" s="408"/>
      <c r="E27" s="408"/>
      <c r="F27" s="408"/>
      <c r="G27" s="408"/>
      <c r="H27" s="408"/>
      <c r="I27" s="408"/>
      <c r="J27" s="408"/>
      <c r="K27" s="408"/>
      <c r="L27" s="408"/>
      <c r="M27" s="408"/>
      <c r="N27" s="409"/>
      <c r="O27" s="104"/>
    </row>
    <row r="28" spans="2:15" x14ac:dyDescent="0.2">
      <c r="B28" s="407"/>
      <c r="C28" s="408"/>
      <c r="D28" s="408"/>
      <c r="E28" s="408"/>
      <c r="F28" s="408"/>
      <c r="G28" s="408"/>
      <c r="H28" s="408"/>
      <c r="I28" s="408"/>
      <c r="J28" s="408"/>
      <c r="K28" s="408"/>
      <c r="L28" s="408"/>
      <c r="M28" s="408"/>
      <c r="N28" s="409"/>
      <c r="O28" s="104"/>
    </row>
    <row r="29" spans="2:15" x14ac:dyDescent="0.2">
      <c r="B29" s="407"/>
      <c r="C29" s="408"/>
      <c r="D29" s="408"/>
      <c r="E29" s="408"/>
      <c r="F29" s="408"/>
      <c r="G29" s="408"/>
      <c r="H29" s="408"/>
      <c r="I29" s="408"/>
      <c r="J29" s="408"/>
      <c r="K29" s="408"/>
      <c r="L29" s="408"/>
      <c r="M29" s="408"/>
      <c r="N29" s="409"/>
      <c r="O29" s="104"/>
    </row>
    <row r="30" spans="2:15" x14ac:dyDescent="0.2">
      <c r="B30" s="407"/>
      <c r="C30" s="408"/>
      <c r="D30" s="408"/>
      <c r="E30" s="408"/>
      <c r="F30" s="408"/>
      <c r="G30" s="408"/>
      <c r="H30" s="408"/>
      <c r="I30" s="408"/>
      <c r="J30" s="408"/>
      <c r="K30" s="408"/>
      <c r="L30" s="408"/>
      <c r="M30" s="408"/>
      <c r="N30" s="409"/>
      <c r="O30" s="104"/>
    </row>
    <row r="31" spans="2:15" x14ac:dyDescent="0.2">
      <c r="B31" s="407"/>
      <c r="C31" s="408"/>
      <c r="D31" s="408"/>
      <c r="E31" s="408"/>
      <c r="F31" s="408"/>
      <c r="G31" s="408"/>
      <c r="H31" s="408"/>
      <c r="I31" s="408"/>
      <c r="J31" s="408"/>
      <c r="K31" s="408"/>
      <c r="L31" s="408"/>
      <c r="M31" s="408"/>
      <c r="N31" s="409"/>
      <c r="O31" s="104"/>
    </row>
    <row r="32" spans="2:15" x14ac:dyDescent="0.2">
      <c r="B32" s="407"/>
      <c r="C32" s="408"/>
      <c r="D32" s="408"/>
      <c r="E32" s="408"/>
      <c r="F32" s="408"/>
      <c r="G32" s="408"/>
      <c r="H32" s="408"/>
      <c r="I32" s="408"/>
      <c r="J32" s="408"/>
      <c r="K32" s="408"/>
      <c r="L32" s="408"/>
      <c r="M32" s="408"/>
      <c r="N32" s="409"/>
      <c r="O32" s="104"/>
    </row>
    <row r="33" spans="2:15" x14ac:dyDescent="0.2">
      <c r="B33" s="407"/>
      <c r="C33" s="408"/>
      <c r="D33" s="408"/>
      <c r="E33" s="408"/>
      <c r="F33" s="408"/>
      <c r="G33" s="408"/>
      <c r="H33" s="408"/>
      <c r="I33" s="408"/>
      <c r="J33" s="408"/>
      <c r="K33" s="408"/>
      <c r="L33" s="408"/>
      <c r="M33" s="408"/>
      <c r="N33" s="409"/>
      <c r="O33" s="104"/>
    </row>
    <row r="34" spans="2:15" x14ac:dyDescent="0.2">
      <c r="B34" s="407"/>
      <c r="C34" s="408"/>
      <c r="D34" s="408"/>
      <c r="E34" s="408"/>
      <c r="F34" s="408"/>
      <c r="G34" s="408"/>
      <c r="H34" s="408"/>
      <c r="I34" s="408"/>
      <c r="J34" s="408"/>
      <c r="K34" s="408"/>
      <c r="L34" s="408"/>
      <c r="M34" s="408"/>
      <c r="N34" s="409"/>
      <c r="O34" s="104"/>
    </row>
    <row r="35" spans="2:15" x14ac:dyDescent="0.2">
      <c r="B35" s="407"/>
      <c r="C35" s="408"/>
      <c r="D35" s="408"/>
      <c r="E35" s="408"/>
      <c r="F35" s="408"/>
      <c r="G35" s="408"/>
      <c r="H35" s="408"/>
      <c r="I35" s="408"/>
      <c r="J35" s="408"/>
      <c r="K35" s="408"/>
      <c r="L35" s="408"/>
      <c r="M35" s="408"/>
      <c r="N35" s="409"/>
      <c r="O35" s="104"/>
    </row>
    <row r="36" spans="2:15" x14ac:dyDescent="0.2">
      <c r="B36" s="407"/>
      <c r="C36" s="408"/>
      <c r="D36" s="408"/>
      <c r="E36" s="408"/>
      <c r="F36" s="408"/>
      <c r="G36" s="408"/>
      <c r="H36" s="408"/>
      <c r="I36" s="408"/>
      <c r="J36" s="408"/>
      <c r="K36" s="408"/>
      <c r="L36" s="408"/>
      <c r="M36" s="408"/>
      <c r="N36" s="409"/>
      <c r="O36" s="104"/>
    </row>
    <row r="37" spans="2:15" x14ac:dyDescent="0.2">
      <c r="B37" s="407"/>
      <c r="C37" s="408"/>
      <c r="D37" s="408"/>
      <c r="E37" s="408"/>
      <c r="F37" s="408"/>
      <c r="G37" s="408"/>
      <c r="H37" s="408"/>
      <c r="I37" s="408"/>
      <c r="J37" s="408"/>
      <c r="K37" s="408"/>
      <c r="L37" s="408"/>
      <c r="M37" s="408"/>
      <c r="N37" s="409"/>
      <c r="O37" s="104"/>
    </row>
    <row r="38" spans="2:15" x14ac:dyDescent="0.2">
      <c r="B38" s="407"/>
      <c r="C38" s="408"/>
      <c r="D38" s="408"/>
      <c r="E38" s="408"/>
      <c r="F38" s="408"/>
      <c r="G38" s="408"/>
      <c r="H38" s="408"/>
      <c r="I38" s="408"/>
      <c r="J38" s="408"/>
      <c r="K38" s="408"/>
      <c r="L38" s="408"/>
      <c r="M38" s="408"/>
      <c r="N38" s="409"/>
      <c r="O38" s="104"/>
    </row>
    <row r="39" spans="2:15" x14ac:dyDescent="0.2">
      <c r="B39" s="407"/>
      <c r="C39" s="408"/>
      <c r="D39" s="408"/>
      <c r="E39" s="408"/>
      <c r="F39" s="408"/>
      <c r="G39" s="408"/>
      <c r="H39" s="408"/>
      <c r="I39" s="408"/>
      <c r="J39" s="408"/>
      <c r="K39" s="408"/>
      <c r="L39" s="408"/>
      <c r="M39" s="408"/>
      <c r="N39" s="409"/>
      <c r="O39" s="104"/>
    </row>
    <row r="40" spans="2:15" x14ac:dyDescent="0.2">
      <c r="B40" s="407"/>
      <c r="C40" s="408"/>
      <c r="D40" s="408"/>
      <c r="E40" s="408"/>
      <c r="F40" s="408"/>
      <c r="G40" s="408"/>
      <c r="H40" s="408"/>
      <c r="I40" s="408"/>
      <c r="J40" s="408"/>
      <c r="K40" s="408"/>
      <c r="L40" s="408"/>
      <c r="M40" s="408"/>
      <c r="N40" s="409"/>
      <c r="O40" s="104"/>
    </row>
    <row r="41" spans="2:15" x14ac:dyDescent="0.2">
      <c r="B41" s="407"/>
      <c r="C41" s="408"/>
      <c r="D41" s="408"/>
      <c r="E41" s="408"/>
      <c r="F41" s="408"/>
      <c r="G41" s="408"/>
      <c r="H41" s="408"/>
      <c r="I41" s="408"/>
      <c r="J41" s="408"/>
      <c r="K41" s="408"/>
      <c r="L41" s="408"/>
      <c r="M41" s="408"/>
      <c r="N41" s="409"/>
      <c r="O41" s="104"/>
    </row>
    <row r="42" spans="2:15" x14ac:dyDescent="0.2">
      <c r="B42" s="407"/>
      <c r="C42" s="408"/>
      <c r="D42" s="408"/>
      <c r="E42" s="408"/>
      <c r="F42" s="408"/>
      <c r="G42" s="408"/>
      <c r="H42" s="408"/>
      <c r="I42" s="408"/>
      <c r="J42" s="408"/>
      <c r="K42" s="408"/>
      <c r="L42" s="408"/>
      <c r="M42" s="408"/>
      <c r="N42" s="409"/>
      <c r="O42" s="104"/>
    </row>
    <row r="43" spans="2:15" x14ac:dyDescent="0.2">
      <c r="B43" s="407"/>
      <c r="C43" s="408"/>
      <c r="D43" s="408"/>
      <c r="E43" s="408"/>
      <c r="F43" s="408"/>
      <c r="G43" s="408"/>
      <c r="H43" s="408"/>
      <c r="I43" s="408"/>
      <c r="J43" s="408"/>
      <c r="K43" s="408"/>
      <c r="L43" s="408"/>
      <c r="M43" s="408"/>
      <c r="N43" s="409"/>
      <c r="O43" s="104"/>
    </row>
    <row r="44" spans="2:15" x14ac:dyDescent="0.2">
      <c r="B44" s="407"/>
      <c r="C44" s="408"/>
      <c r="D44" s="408"/>
      <c r="E44" s="408"/>
      <c r="F44" s="408"/>
      <c r="G44" s="408"/>
      <c r="H44" s="408"/>
      <c r="I44" s="408"/>
      <c r="J44" s="408"/>
      <c r="K44" s="408"/>
      <c r="L44" s="408"/>
      <c r="M44" s="408"/>
      <c r="N44" s="409"/>
      <c r="O44" s="104"/>
    </row>
    <row r="45" spans="2:15" x14ac:dyDescent="0.2">
      <c r="B45" s="407"/>
      <c r="C45" s="408"/>
      <c r="D45" s="408"/>
      <c r="E45" s="408"/>
      <c r="F45" s="408"/>
      <c r="G45" s="408"/>
      <c r="H45" s="408"/>
      <c r="I45" s="408"/>
      <c r="J45" s="408"/>
      <c r="K45" s="408"/>
      <c r="L45" s="408"/>
      <c r="M45" s="408"/>
      <c r="N45" s="409"/>
      <c r="O45" s="104"/>
    </row>
    <row r="46" spans="2:15" x14ac:dyDescent="0.2">
      <c r="B46" s="407"/>
      <c r="C46" s="408"/>
      <c r="D46" s="408"/>
      <c r="E46" s="408"/>
      <c r="F46" s="408"/>
      <c r="G46" s="408"/>
      <c r="H46" s="408"/>
      <c r="I46" s="408"/>
      <c r="J46" s="408"/>
      <c r="K46" s="408"/>
      <c r="L46" s="408"/>
      <c r="M46" s="408"/>
      <c r="N46" s="409"/>
      <c r="O46" s="104"/>
    </row>
    <row r="47" spans="2:15" x14ac:dyDescent="0.2">
      <c r="B47" s="407"/>
      <c r="C47" s="408"/>
      <c r="D47" s="408"/>
      <c r="E47" s="408"/>
      <c r="F47" s="408"/>
      <c r="G47" s="408"/>
      <c r="H47" s="408"/>
      <c r="I47" s="408"/>
      <c r="J47" s="408"/>
      <c r="K47" s="408"/>
      <c r="L47" s="408"/>
      <c r="M47" s="408"/>
      <c r="N47" s="409"/>
      <c r="O47" s="104"/>
    </row>
    <row r="48" spans="2:15" x14ac:dyDescent="0.2">
      <c r="B48" s="407"/>
      <c r="C48" s="408"/>
      <c r="D48" s="408"/>
      <c r="E48" s="408"/>
      <c r="F48" s="408"/>
      <c r="G48" s="408"/>
      <c r="H48" s="408"/>
      <c r="I48" s="408"/>
      <c r="J48" s="408"/>
      <c r="K48" s="408"/>
      <c r="L48" s="408"/>
      <c r="M48" s="408"/>
      <c r="N48" s="409"/>
      <c r="O48" s="104"/>
    </row>
    <row r="49" spans="2:15" x14ac:dyDescent="0.2">
      <c r="B49" s="407"/>
      <c r="C49" s="408"/>
      <c r="D49" s="408"/>
      <c r="E49" s="408"/>
      <c r="F49" s="408"/>
      <c r="G49" s="408"/>
      <c r="H49" s="408"/>
      <c r="I49" s="408"/>
      <c r="J49" s="408"/>
      <c r="K49" s="408"/>
      <c r="L49" s="408"/>
      <c r="M49" s="408"/>
      <c r="N49" s="409"/>
      <c r="O49" s="104"/>
    </row>
    <row r="50" spans="2:15" x14ac:dyDescent="0.2">
      <c r="B50" s="407"/>
      <c r="C50" s="408"/>
      <c r="D50" s="408"/>
      <c r="E50" s="408"/>
      <c r="F50" s="408"/>
      <c r="G50" s="408"/>
      <c r="H50" s="408"/>
      <c r="I50" s="408"/>
      <c r="J50" s="408"/>
      <c r="K50" s="408"/>
      <c r="L50" s="408"/>
      <c r="M50" s="408"/>
      <c r="N50" s="409"/>
      <c r="O50" s="104"/>
    </row>
    <row r="51" spans="2:15" x14ac:dyDescent="0.2">
      <c r="B51" s="407"/>
      <c r="C51" s="408"/>
      <c r="D51" s="408"/>
      <c r="E51" s="408"/>
      <c r="F51" s="408"/>
      <c r="G51" s="408"/>
      <c r="H51" s="408"/>
      <c r="I51" s="408"/>
      <c r="J51" s="408"/>
      <c r="K51" s="408"/>
      <c r="L51" s="408"/>
      <c r="M51" s="408"/>
      <c r="N51" s="409"/>
      <c r="O51" s="104"/>
    </row>
    <row r="52" spans="2:15" x14ac:dyDescent="0.2">
      <c r="B52" s="407"/>
      <c r="C52" s="408"/>
      <c r="D52" s="408"/>
      <c r="E52" s="408"/>
      <c r="F52" s="408"/>
      <c r="G52" s="408"/>
      <c r="H52" s="408"/>
      <c r="I52" s="408"/>
      <c r="J52" s="408"/>
      <c r="K52" s="408"/>
      <c r="L52" s="408"/>
      <c r="M52" s="408"/>
      <c r="N52" s="409"/>
      <c r="O52" s="104"/>
    </row>
    <row r="53" spans="2:15" x14ac:dyDescent="0.2">
      <c r="B53" s="407"/>
      <c r="C53" s="408"/>
      <c r="D53" s="408"/>
      <c r="E53" s="408"/>
      <c r="F53" s="408"/>
      <c r="G53" s="408"/>
      <c r="H53" s="408"/>
      <c r="I53" s="408"/>
      <c r="J53" s="408"/>
      <c r="K53" s="408"/>
      <c r="L53" s="408"/>
      <c r="M53" s="408"/>
      <c r="N53" s="409"/>
      <c r="O53" s="104"/>
    </row>
    <row r="54" spans="2:15" x14ac:dyDescent="0.2">
      <c r="B54" s="407"/>
      <c r="C54" s="408"/>
      <c r="D54" s="408"/>
      <c r="E54" s="408"/>
      <c r="F54" s="408"/>
      <c r="G54" s="408"/>
      <c r="H54" s="408"/>
      <c r="I54" s="408"/>
      <c r="J54" s="408"/>
      <c r="K54" s="408"/>
      <c r="L54" s="408"/>
      <c r="M54" s="408"/>
      <c r="N54" s="409"/>
      <c r="O54" s="104"/>
    </row>
    <row r="55" spans="2:15" x14ac:dyDescent="0.2">
      <c r="B55" s="407"/>
      <c r="C55" s="408"/>
      <c r="D55" s="408"/>
      <c r="E55" s="408"/>
      <c r="F55" s="408"/>
      <c r="G55" s="408"/>
      <c r="H55" s="408"/>
      <c r="I55" s="408"/>
      <c r="J55" s="408"/>
      <c r="K55" s="408"/>
      <c r="L55" s="408"/>
      <c r="M55" s="408"/>
      <c r="N55" s="409"/>
      <c r="O55" s="104"/>
    </row>
    <row r="56" spans="2:15" x14ac:dyDescent="0.2">
      <c r="B56" s="407"/>
      <c r="C56" s="408"/>
      <c r="D56" s="408"/>
      <c r="E56" s="408"/>
      <c r="F56" s="408"/>
      <c r="G56" s="408"/>
      <c r="H56" s="408"/>
      <c r="I56" s="408"/>
      <c r="J56" s="408"/>
      <c r="K56" s="408"/>
      <c r="L56" s="408"/>
      <c r="M56" s="408"/>
      <c r="N56" s="409"/>
      <c r="O56" s="104"/>
    </row>
    <row r="57" spans="2:15" x14ac:dyDescent="0.2">
      <c r="B57" s="407"/>
      <c r="C57" s="408"/>
      <c r="D57" s="408"/>
      <c r="E57" s="408"/>
      <c r="F57" s="408"/>
      <c r="G57" s="408"/>
      <c r="H57" s="408"/>
      <c r="I57" s="408"/>
      <c r="J57" s="408"/>
      <c r="K57" s="408"/>
      <c r="L57" s="408"/>
      <c r="M57" s="408"/>
      <c r="N57" s="409"/>
      <c r="O57" s="104"/>
    </row>
    <row r="58" spans="2:15" x14ac:dyDescent="0.2">
      <c r="B58" s="407"/>
      <c r="C58" s="408"/>
      <c r="D58" s="408"/>
      <c r="E58" s="408"/>
      <c r="F58" s="408"/>
      <c r="G58" s="408"/>
      <c r="H58" s="408"/>
      <c r="I58" s="408"/>
      <c r="J58" s="408"/>
      <c r="K58" s="408"/>
      <c r="L58" s="408"/>
      <c r="M58" s="408"/>
      <c r="N58" s="409"/>
      <c r="O58" s="104"/>
    </row>
    <row r="59" spans="2:15" x14ac:dyDescent="0.2">
      <c r="B59" s="407"/>
      <c r="C59" s="408"/>
      <c r="D59" s="408"/>
      <c r="E59" s="408"/>
      <c r="F59" s="408"/>
      <c r="G59" s="408"/>
      <c r="H59" s="408"/>
      <c r="I59" s="408"/>
      <c r="J59" s="408"/>
      <c r="K59" s="408"/>
      <c r="L59" s="408"/>
      <c r="M59" s="408"/>
      <c r="N59" s="409"/>
      <c r="O59" s="104"/>
    </row>
    <row r="60" spans="2:15" x14ac:dyDescent="0.2">
      <c r="B60" s="407"/>
      <c r="C60" s="408"/>
      <c r="D60" s="408"/>
      <c r="E60" s="408"/>
      <c r="F60" s="408"/>
      <c r="G60" s="408"/>
      <c r="H60" s="408"/>
      <c r="I60" s="408"/>
      <c r="J60" s="408"/>
      <c r="K60" s="408"/>
      <c r="L60" s="408"/>
      <c r="M60" s="408"/>
      <c r="N60" s="409"/>
      <c r="O60" s="104"/>
    </row>
    <row r="61" spans="2:15" x14ac:dyDescent="0.2">
      <c r="B61" s="407"/>
      <c r="C61" s="408"/>
      <c r="D61" s="408"/>
      <c r="E61" s="408"/>
      <c r="F61" s="408"/>
      <c r="G61" s="408"/>
      <c r="H61" s="408"/>
      <c r="I61" s="408"/>
      <c r="J61" s="408"/>
      <c r="K61" s="408"/>
      <c r="L61" s="408"/>
      <c r="M61" s="408"/>
      <c r="N61" s="409"/>
      <c r="O61" s="104"/>
    </row>
    <row r="62" spans="2:15" x14ac:dyDescent="0.2">
      <c r="B62" s="407"/>
      <c r="C62" s="408"/>
      <c r="D62" s="408"/>
      <c r="E62" s="408"/>
      <c r="F62" s="408"/>
      <c r="G62" s="408"/>
      <c r="H62" s="408"/>
      <c r="I62" s="408"/>
      <c r="J62" s="408"/>
      <c r="K62" s="408"/>
      <c r="L62" s="408"/>
      <c r="M62" s="408"/>
      <c r="N62" s="409"/>
      <c r="O62" s="104"/>
    </row>
    <row r="63" spans="2:15" x14ac:dyDescent="0.2">
      <c r="B63" s="407"/>
      <c r="C63" s="408"/>
      <c r="D63" s="408"/>
      <c r="E63" s="408"/>
      <c r="F63" s="408"/>
      <c r="G63" s="408"/>
      <c r="H63" s="408"/>
      <c r="I63" s="408"/>
      <c r="J63" s="408"/>
      <c r="K63" s="408"/>
      <c r="L63" s="408"/>
      <c r="M63" s="408"/>
      <c r="N63" s="409"/>
      <c r="O63" s="104"/>
    </row>
    <row r="64" spans="2:15" x14ac:dyDescent="0.2">
      <c r="B64" s="407"/>
      <c r="C64" s="408"/>
      <c r="D64" s="408"/>
      <c r="E64" s="408"/>
      <c r="F64" s="408"/>
      <c r="G64" s="408"/>
      <c r="H64" s="408"/>
      <c r="I64" s="408"/>
      <c r="J64" s="408"/>
      <c r="K64" s="408"/>
      <c r="L64" s="408"/>
      <c r="M64" s="408"/>
      <c r="N64" s="409"/>
      <c r="O64" s="104"/>
    </row>
    <row r="65" spans="2:15" x14ac:dyDescent="0.2">
      <c r="B65" s="407"/>
      <c r="C65" s="408"/>
      <c r="D65" s="408"/>
      <c r="E65" s="408"/>
      <c r="F65" s="408"/>
      <c r="G65" s="408"/>
      <c r="H65" s="408"/>
      <c r="I65" s="408"/>
      <c r="J65" s="408"/>
      <c r="K65" s="408"/>
      <c r="L65" s="408"/>
      <c r="M65" s="408"/>
      <c r="N65" s="409"/>
      <c r="O65" s="104"/>
    </row>
    <row r="66" spans="2:15" x14ac:dyDescent="0.2">
      <c r="B66" s="407"/>
      <c r="C66" s="408"/>
      <c r="D66" s="408"/>
      <c r="E66" s="408"/>
      <c r="F66" s="408"/>
      <c r="G66" s="408"/>
      <c r="H66" s="408"/>
      <c r="I66" s="408"/>
      <c r="J66" s="408"/>
      <c r="K66" s="408"/>
      <c r="L66" s="408"/>
      <c r="M66" s="408"/>
      <c r="N66" s="409"/>
      <c r="O66" s="104"/>
    </row>
    <row r="67" spans="2:15" x14ac:dyDescent="0.2">
      <c r="B67" s="410"/>
      <c r="C67" s="411"/>
      <c r="D67" s="411"/>
      <c r="E67" s="411"/>
      <c r="F67" s="411"/>
      <c r="G67" s="411"/>
      <c r="H67" s="411"/>
      <c r="I67" s="411"/>
      <c r="J67" s="411"/>
      <c r="K67" s="411"/>
      <c r="L67" s="411"/>
      <c r="M67" s="411"/>
      <c r="N67" s="412"/>
      <c r="O67" s="104"/>
    </row>
    <row r="68" spans="2:15" ht="12" customHeight="1" x14ac:dyDescent="0.2">
      <c r="B68" s="104"/>
      <c r="C68" s="104"/>
      <c r="D68" s="104"/>
      <c r="E68" s="104"/>
      <c r="F68" s="104"/>
      <c r="G68" s="104"/>
      <c r="H68" s="104"/>
      <c r="I68" s="104"/>
      <c r="J68" s="104"/>
      <c r="K68" s="104"/>
      <c r="L68" s="104"/>
      <c r="M68" s="104"/>
      <c r="N68" s="104"/>
      <c r="O68" s="104"/>
    </row>
    <row r="69" spans="2:15" ht="17.25" customHeight="1" x14ac:dyDescent="0.25">
      <c r="B69" s="392" t="s">
        <v>130</v>
      </c>
      <c r="C69" s="393"/>
      <c r="D69" s="393"/>
      <c r="E69" s="393"/>
      <c r="F69" s="393"/>
      <c r="G69" s="393"/>
      <c r="H69" s="393"/>
      <c r="I69" s="394"/>
      <c r="J69" s="104"/>
      <c r="K69" s="104"/>
      <c r="L69" s="104"/>
      <c r="M69" s="104"/>
      <c r="N69" s="104"/>
      <c r="O69" s="104"/>
    </row>
    <row r="70" spans="2:15" x14ac:dyDescent="0.2">
      <c r="B70" s="395" t="s">
        <v>250</v>
      </c>
      <c r="C70" s="396"/>
      <c r="D70" s="396"/>
      <c r="E70" s="396"/>
      <c r="F70" s="396"/>
      <c r="G70" s="396"/>
      <c r="H70" s="396"/>
      <c r="I70" s="397"/>
      <c r="J70" s="104"/>
      <c r="K70" s="104"/>
      <c r="L70" s="104"/>
      <c r="M70" s="104"/>
      <c r="N70" s="104"/>
      <c r="O70" s="104"/>
    </row>
    <row r="71" spans="2:15" ht="14.25" customHeight="1" x14ac:dyDescent="0.2">
      <c r="B71" s="398"/>
      <c r="C71" s="399"/>
      <c r="D71" s="399"/>
      <c r="E71" s="399"/>
      <c r="F71" s="399"/>
      <c r="G71" s="399"/>
      <c r="H71" s="399"/>
      <c r="I71" s="400"/>
      <c r="J71" s="104"/>
      <c r="K71" s="328" t="s">
        <v>275</v>
      </c>
      <c r="L71" s="415"/>
      <c r="M71" s="416"/>
      <c r="N71" s="104"/>
      <c r="O71" s="104"/>
    </row>
    <row r="72" spans="2:15" x14ac:dyDescent="0.2">
      <c r="B72" s="398"/>
      <c r="C72" s="399"/>
      <c r="D72" s="399"/>
      <c r="E72" s="399"/>
      <c r="F72" s="399"/>
      <c r="G72" s="399"/>
      <c r="H72" s="399"/>
      <c r="I72" s="400"/>
      <c r="J72" s="104"/>
      <c r="K72" s="417" t="s">
        <v>249</v>
      </c>
      <c r="L72" s="418"/>
      <c r="M72" s="419"/>
      <c r="N72" s="104"/>
      <c r="O72" s="104"/>
    </row>
    <row r="73" spans="2:15" x14ac:dyDescent="0.2">
      <c r="B73" s="398"/>
      <c r="C73" s="399"/>
      <c r="D73" s="399"/>
      <c r="E73" s="399"/>
      <c r="F73" s="399"/>
      <c r="G73" s="399"/>
      <c r="H73" s="399"/>
      <c r="I73" s="400"/>
      <c r="J73" s="104"/>
      <c r="K73" s="420">
        <v>42704</v>
      </c>
      <c r="L73" s="418"/>
      <c r="M73" s="419"/>
      <c r="N73" s="104"/>
      <c r="O73" s="104"/>
    </row>
    <row r="74" spans="2:15" x14ac:dyDescent="0.2">
      <c r="B74" s="398"/>
      <c r="C74" s="399"/>
      <c r="D74" s="399"/>
      <c r="E74" s="399"/>
      <c r="F74" s="399"/>
      <c r="G74" s="399"/>
      <c r="H74" s="399"/>
      <c r="I74" s="400"/>
      <c r="J74" s="104"/>
      <c r="K74" s="334" t="s">
        <v>276</v>
      </c>
      <c r="L74" s="413"/>
      <c r="M74" s="414"/>
      <c r="N74" s="104"/>
      <c r="O74" s="104"/>
    </row>
    <row r="75" spans="2:15" x14ac:dyDescent="0.2">
      <c r="B75" s="398"/>
      <c r="C75" s="399"/>
      <c r="D75" s="399"/>
      <c r="E75" s="399"/>
      <c r="F75" s="399"/>
      <c r="G75" s="399"/>
      <c r="H75" s="399"/>
      <c r="I75" s="400"/>
      <c r="J75" s="104"/>
      <c r="K75" s="104"/>
      <c r="L75" s="104"/>
      <c r="M75" s="104"/>
      <c r="N75" s="104"/>
      <c r="O75" s="104"/>
    </row>
    <row r="76" spans="2:15" x14ac:dyDescent="0.2">
      <c r="B76" s="401"/>
      <c r="C76" s="402"/>
      <c r="D76" s="402"/>
      <c r="E76" s="402"/>
      <c r="F76" s="402"/>
      <c r="G76" s="402"/>
      <c r="H76" s="402"/>
      <c r="I76" s="403"/>
      <c r="J76" s="104"/>
      <c r="K76" s="104"/>
      <c r="L76" s="104"/>
      <c r="M76" s="104"/>
      <c r="N76" s="104"/>
      <c r="O76" s="104"/>
    </row>
    <row r="77" spans="2:15" x14ac:dyDescent="0.2">
      <c r="B77" s="104"/>
      <c r="C77" s="104"/>
      <c r="D77" s="104"/>
      <c r="E77" s="104"/>
      <c r="F77" s="104"/>
      <c r="G77" s="104"/>
      <c r="H77" s="104"/>
      <c r="I77" s="104"/>
      <c r="J77" s="104"/>
      <c r="K77" s="104"/>
      <c r="L77" s="104"/>
      <c r="M77" s="104"/>
      <c r="N77" s="104"/>
      <c r="O77" s="104"/>
    </row>
    <row r="78" spans="2:15" x14ac:dyDescent="0.2">
      <c r="B78" s="104"/>
      <c r="C78" s="104"/>
      <c r="D78" s="104"/>
      <c r="E78" s="104"/>
      <c r="F78" s="104"/>
      <c r="G78" s="104"/>
      <c r="H78" s="104"/>
      <c r="I78" s="104"/>
      <c r="J78" s="104"/>
      <c r="K78" s="104"/>
      <c r="L78" s="104"/>
      <c r="M78" s="104"/>
      <c r="N78" s="104"/>
      <c r="O78" s="104"/>
    </row>
    <row r="79" spans="2:15" x14ac:dyDescent="0.2">
      <c r="B79" s="104"/>
      <c r="C79" s="104"/>
      <c r="D79" s="104"/>
      <c r="E79" s="104"/>
      <c r="F79" s="104"/>
      <c r="G79" s="104"/>
      <c r="H79" s="104"/>
      <c r="I79" s="104"/>
      <c r="J79" s="104"/>
      <c r="K79" s="104"/>
      <c r="L79" s="104"/>
      <c r="M79" s="104"/>
      <c r="N79" s="104"/>
      <c r="O79" s="104"/>
    </row>
  </sheetData>
  <sheetProtection password="E3E4" sheet="1" objects="1" scenarios="1"/>
  <mergeCells count="12">
    <mergeCell ref="K74:M74"/>
    <mergeCell ref="B70:I76"/>
    <mergeCell ref="B69:I69"/>
    <mergeCell ref="K71:M71"/>
    <mergeCell ref="K72:M72"/>
    <mergeCell ref="K73:M73"/>
    <mergeCell ref="B12:N67"/>
    <mergeCell ref="B2:O2"/>
    <mergeCell ref="B3:O3"/>
    <mergeCell ref="B4:O4"/>
    <mergeCell ref="B6:O6"/>
    <mergeCell ref="B7:O7"/>
  </mergeCells>
  <phoneticPr fontId="2" type="noConversion"/>
  <printOptions horizontalCentered="1"/>
  <pageMargins left="0.75" right="0.75" top="0.5" bottom="0.5" header="0.46" footer="0.5"/>
  <pageSetup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Submission Template</vt:lpstr>
      <vt:lpstr>Calculations</vt:lpstr>
      <vt:lpstr>Notes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Line Testing Report for Marine Compression Ignition Engines Template (CumSum)</dc:title>
  <dc:subject>This template allows Marine CI engine manufacturers to calculate their production line testing results and submit their PLT reports to EPA on a quarterly basis.</dc:subject>
  <dc:creator>U.S. EPA;OAR;Office of Transportation and Air Quality;Compliance Division</dc:creator>
  <cp:keywords>compression ignition,CI,production line testing, PLT, marine,template,testing</cp:keywords>
  <cp:lastModifiedBy>Courtney Kerwin</cp:lastModifiedBy>
  <cp:lastPrinted>2013-05-14T18:22:40Z</cp:lastPrinted>
  <dcterms:created xsi:type="dcterms:W3CDTF">2005-02-03T14:28:49Z</dcterms:created>
  <dcterms:modified xsi:type="dcterms:W3CDTF">2014-08-15T14:57:59Z</dcterms:modified>
</cp:coreProperties>
</file>