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5700" windowWidth="18435" windowHeight="12705" tabRatio="748"/>
  </bookViews>
  <sheets>
    <sheet name="State, Local, Tribal (SLT)" sheetId="1" r:id="rId1"/>
    <sheet name="Private for Profit (PFP)" sheetId="8" r:id="rId2"/>
    <sheet name="Private NOT for Profit (PNP)" sheetId="9" r:id="rId3"/>
    <sheet name="Individuals" sheetId="10" r:id="rId4"/>
    <sheet name="Annualized Costs to Respondent" sheetId="5" r:id="rId5"/>
    <sheet name="Burden Summary" sheetId="6" r:id="rId6"/>
  </sheets>
  <definedNames>
    <definedName name="_xlnm._FilterDatabase" localSheetId="1" hidden="1">'Private for Profit (PFP)'!$A$13:$O$13</definedName>
    <definedName name="_xlnm._FilterDatabase" localSheetId="2" hidden="1">'Private NOT for Profit (PNP)'!$A$5:$O$40</definedName>
    <definedName name="_xlnm._FilterDatabase" localSheetId="0" hidden="1">'State, Local, Tribal (SLT)'!$A$5:$O$73</definedName>
    <definedName name="_xlnm.Print_Area" localSheetId="3">Individuals!$A$1:$R$10</definedName>
    <definedName name="_xlnm.Print_Area" localSheetId="1">'Private for Profit (PFP)'!$A$1:$O$25</definedName>
    <definedName name="_xlnm.Print_Area" localSheetId="2">'Private NOT for Profit (PNP)'!$A$1:$O$81</definedName>
    <definedName name="_xlnm.Print_Area" localSheetId="0">'State, Local, Tribal (SLT)'!$A$1:$O$136</definedName>
    <definedName name="_xlnm.Print_Titles" localSheetId="1">'Private for Profit (PFP)'!$13:$13</definedName>
    <definedName name="_xlnm.Print_Titles" localSheetId="2">'Private NOT for Profit (PNP)'!$42:$42</definedName>
    <definedName name="_xlnm.Print_Titles" localSheetId="0">'State, Local, Tribal (SLT)'!$5:$5</definedName>
  </definedNames>
  <calcPr calcId="145621"/>
</workbook>
</file>

<file path=xl/calcChain.xml><?xml version="1.0" encoding="utf-8"?>
<calcChain xmlns="http://schemas.openxmlformats.org/spreadsheetml/2006/main">
  <c r="D15" i="6" l="1"/>
  <c r="C15" i="6" l="1"/>
  <c r="M82" i="1"/>
  <c r="L75" i="9"/>
  <c r="L19" i="8"/>
  <c r="J19" i="8"/>
  <c r="J11" i="8"/>
  <c r="J130" i="1"/>
  <c r="H7" i="10" l="1"/>
  <c r="J7" i="10" s="1"/>
  <c r="N7" i="10" s="1"/>
  <c r="O7" i="10" s="1"/>
  <c r="H6" i="10"/>
  <c r="J6" i="10" s="1"/>
  <c r="G106" i="1" l="1"/>
  <c r="G60" i="9"/>
  <c r="I60" i="9" s="1"/>
  <c r="G105" i="1"/>
  <c r="I105" i="1" s="1"/>
  <c r="G54" i="9"/>
  <c r="I54" i="9" s="1"/>
  <c r="M54" i="9" s="1"/>
  <c r="N54" i="9" s="1"/>
  <c r="G102" i="1"/>
  <c r="G57" i="9"/>
  <c r="I57" i="9" s="1"/>
  <c r="I53" i="9"/>
  <c r="M53" i="9" s="1"/>
  <c r="N53" i="9" s="1"/>
  <c r="G99" i="1"/>
  <c r="J45" i="9"/>
  <c r="J75" i="9" s="1"/>
  <c r="I45" i="9"/>
  <c r="G85" i="1"/>
  <c r="G51" i="1"/>
  <c r="G20" i="9"/>
  <c r="I20" i="9" s="1"/>
  <c r="G48" i="1"/>
  <c r="G17" i="9"/>
  <c r="I17" i="9" s="1"/>
  <c r="G39" i="1"/>
  <c r="I39" i="1" s="1"/>
  <c r="K39" i="1" s="1"/>
  <c r="N39" i="1" s="1"/>
  <c r="G38" i="1"/>
  <c r="G35" i="1"/>
  <c r="I35" i="1" s="1"/>
  <c r="K35" i="1" s="1"/>
  <c r="N35" i="1" s="1"/>
  <c r="G29" i="1"/>
  <c r="I29" i="1" s="1"/>
  <c r="K29" i="1" s="1"/>
  <c r="N29" i="1" s="1"/>
  <c r="G28" i="1"/>
  <c r="G24" i="1"/>
  <c r="I24" i="1" s="1"/>
  <c r="J8" i="9"/>
  <c r="J40" i="9" s="1"/>
  <c r="G23" i="1"/>
  <c r="G26" i="1"/>
  <c r="K10" i="10"/>
  <c r="F10" i="10"/>
  <c r="I28" i="1" l="1"/>
  <c r="I85" i="1"/>
  <c r="I99" i="1"/>
  <c r="M99" i="1" s="1"/>
  <c r="N99" i="1" s="1"/>
  <c r="I102" i="1"/>
  <c r="M102" i="1" s="1"/>
  <c r="N102" i="1" s="1"/>
  <c r="I106" i="1"/>
  <c r="M106" i="1" s="1"/>
  <c r="N106" i="1" s="1"/>
  <c r="I51" i="1"/>
  <c r="M51" i="1" s="1"/>
  <c r="N51" i="1" s="1"/>
  <c r="I48" i="1"/>
  <c r="I23" i="1"/>
  <c r="M23" i="1" s="1"/>
  <c r="N23" i="1" s="1"/>
  <c r="I38" i="1"/>
  <c r="M38" i="1" s="1"/>
  <c r="N38" i="1" s="1"/>
  <c r="L105" i="1"/>
  <c r="N105" i="1" s="1"/>
  <c r="M60" i="9"/>
  <c r="M57" i="9"/>
  <c r="N57" i="9" s="1"/>
  <c r="M45" i="9"/>
  <c r="N45" i="9" s="1"/>
  <c r="M85" i="1"/>
  <c r="N85" i="1" s="1"/>
  <c r="M20" i="9"/>
  <c r="N20" i="9" s="1"/>
  <c r="M48" i="1"/>
  <c r="N48" i="1" s="1"/>
  <c r="K17" i="9"/>
  <c r="N17" i="9" s="1"/>
  <c r="M28" i="1"/>
  <c r="N28" i="1" s="1"/>
  <c r="K24" i="1"/>
  <c r="N24" i="1" s="1"/>
  <c r="N6" i="10" l="1"/>
  <c r="N60" i="9"/>
  <c r="L110" i="1"/>
  <c r="M71" i="1"/>
  <c r="M72" i="1"/>
  <c r="O6" i="10" l="1"/>
  <c r="G129" i="1"/>
  <c r="N82" i="1"/>
  <c r="G67" i="9" l="1"/>
  <c r="I67" i="9" s="1"/>
  <c r="M67" i="9" s="1"/>
  <c r="N67" i="9" s="1"/>
  <c r="G65" i="9"/>
  <c r="I65" i="9" s="1"/>
  <c r="M65" i="9" s="1"/>
  <c r="N65" i="9" s="1"/>
  <c r="M51" i="9"/>
  <c r="N51" i="9" s="1"/>
  <c r="G72" i="9"/>
  <c r="I72" i="9" s="1"/>
  <c r="M72" i="9" s="1"/>
  <c r="N72" i="9" s="1"/>
  <c r="G51" i="9"/>
  <c r="M52" i="1" l="1"/>
  <c r="G59" i="9" l="1"/>
  <c r="I59" i="9" s="1"/>
  <c r="M59" i="9" s="1"/>
  <c r="N59" i="9" s="1"/>
  <c r="G47" i="9"/>
  <c r="I47" i="9" s="1"/>
  <c r="M47" i="9" s="1"/>
  <c r="N47" i="9" s="1"/>
  <c r="G48" i="9"/>
  <c r="I48" i="9" s="1"/>
  <c r="M48" i="9" s="1"/>
  <c r="N48" i="9" s="1"/>
  <c r="G50" i="9"/>
  <c r="I50" i="9" s="1"/>
  <c r="M50" i="9" s="1"/>
  <c r="N50" i="9" s="1"/>
  <c r="G52" i="9"/>
  <c r="I52" i="9" s="1"/>
  <c r="M52" i="9" s="1"/>
  <c r="N52" i="9" s="1"/>
  <c r="G49" i="9"/>
  <c r="I49" i="9" s="1"/>
  <c r="M49" i="9" s="1"/>
  <c r="N49" i="9" s="1"/>
  <c r="G73" i="9"/>
  <c r="I73" i="9" s="1"/>
  <c r="M73" i="9" s="1"/>
  <c r="N73" i="9" s="1"/>
  <c r="G62" i="9"/>
  <c r="I62" i="9" s="1"/>
  <c r="M62" i="9" s="1"/>
  <c r="N62" i="9" s="1"/>
  <c r="G74" i="9"/>
  <c r="I74" i="9" s="1"/>
  <c r="M74" i="9" s="1"/>
  <c r="N74" i="9" s="1"/>
  <c r="G63" i="9"/>
  <c r="I63" i="9" s="1"/>
  <c r="M63" i="9" s="1"/>
  <c r="N63" i="9" s="1"/>
  <c r="G64" i="9"/>
  <c r="I64" i="9" s="1"/>
  <c r="M64" i="9" s="1"/>
  <c r="N64" i="9" s="1"/>
  <c r="G66" i="9"/>
  <c r="I66" i="9" s="1"/>
  <c r="M66" i="9" s="1"/>
  <c r="N66" i="9" s="1"/>
  <c r="G71" i="9"/>
  <c r="I71" i="9" s="1"/>
  <c r="M71" i="9" s="1"/>
  <c r="N71" i="9" s="1"/>
  <c r="L80" i="9"/>
  <c r="G39" i="9"/>
  <c r="I39" i="9" s="1"/>
  <c r="M39" i="9" s="1"/>
  <c r="N39" i="9" s="1"/>
  <c r="G31" i="9"/>
  <c r="I31" i="9" s="1"/>
  <c r="M31" i="9" s="1"/>
  <c r="N31" i="9" s="1"/>
  <c r="G30" i="9"/>
  <c r="I30" i="9" s="1"/>
  <c r="M30" i="9" s="1"/>
  <c r="N30" i="9" s="1"/>
  <c r="G29" i="9"/>
  <c r="I29" i="9" s="1"/>
  <c r="M29" i="9" s="1"/>
  <c r="N29" i="9" s="1"/>
  <c r="G28" i="9"/>
  <c r="I28" i="9" s="1"/>
  <c r="M28" i="9" s="1"/>
  <c r="N28" i="9" s="1"/>
  <c r="G27" i="9"/>
  <c r="I27" i="9" s="1"/>
  <c r="M27" i="9" s="1"/>
  <c r="N27" i="9" s="1"/>
  <c r="G38" i="9"/>
  <c r="I38" i="9" s="1"/>
  <c r="G6" i="9"/>
  <c r="G37" i="9"/>
  <c r="I37" i="9" s="1"/>
  <c r="G21" i="9"/>
  <c r="I21" i="9" s="1"/>
  <c r="M21" i="9" s="1"/>
  <c r="N21" i="9" s="1"/>
  <c r="G13" i="9"/>
  <c r="I13" i="9" s="1"/>
  <c r="G18" i="9"/>
  <c r="I18" i="9" s="1"/>
  <c r="M18" i="9" s="1"/>
  <c r="N18" i="9" s="1"/>
  <c r="G36" i="9"/>
  <c r="I36" i="9" s="1"/>
  <c r="G14" i="9"/>
  <c r="I14" i="9" s="1"/>
  <c r="M14" i="9" s="1"/>
  <c r="N14" i="9" s="1"/>
  <c r="G11" i="9"/>
  <c r="I11" i="9" s="1"/>
  <c r="G35" i="9"/>
  <c r="I35" i="9" s="1"/>
  <c r="M35" i="9" s="1"/>
  <c r="N35" i="9" s="1"/>
  <c r="G10" i="9"/>
  <c r="I10" i="9" s="1"/>
  <c r="G12" i="9"/>
  <c r="I12" i="9" s="1"/>
  <c r="M12" i="9" s="1"/>
  <c r="N12" i="9" s="1"/>
  <c r="G34" i="9"/>
  <c r="I34" i="9" s="1"/>
  <c r="G33" i="9"/>
  <c r="I33" i="9" s="1"/>
  <c r="M33" i="9" s="1"/>
  <c r="N33" i="9" s="1"/>
  <c r="G22" i="9"/>
  <c r="I22" i="9" s="1"/>
  <c r="G19" i="9"/>
  <c r="I19" i="9" s="1"/>
  <c r="M19" i="9" s="1"/>
  <c r="N19" i="9" s="1"/>
  <c r="G32" i="9"/>
  <c r="I32" i="9" s="1"/>
  <c r="I6" i="9" l="1"/>
  <c r="M38" i="9"/>
  <c r="N38" i="9" s="1"/>
  <c r="M37" i="9"/>
  <c r="N37" i="9" s="1"/>
  <c r="M13" i="9"/>
  <c r="N13" i="9" s="1"/>
  <c r="M36" i="9"/>
  <c r="N36" i="9" s="1"/>
  <c r="M11" i="9"/>
  <c r="N11" i="9" s="1"/>
  <c r="M10" i="9"/>
  <c r="N10" i="9" s="1"/>
  <c r="M34" i="9"/>
  <c r="N34" i="9" s="1"/>
  <c r="M22" i="9"/>
  <c r="N22" i="9" s="1"/>
  <c r="M32" i="9"/>
  <c r="N32" i="9" s="1"/>
  <c r="M6" i="9" l="1"/>
  <c r="M10" i="10"/>
  <c r="L24" i="8"/>
  <c r="N110" i="1"/>
  <c r="N14" i="1"/>
  <c r="N22" i="1"/>
  <c r="N8" i="1"/>
  <c r="N7" i="1"/>
  <c r="N6" i="1"/>
  <c r="N6" i="9" l="1"/>
  <c r="G69" i="9"/>
  <c r="I69" i="9" s="1"/>
  <c r="J80" i="9"/>
  <c r="K55" i="9"/>
  <c r="J79" i="9"/>
  <c r="J24" i="8"/>
  <c r="J23" i="8"/>
  <c r="N55" i="9" l="1"/>
  <c r="K75" i="9"/>
  <c r="J25" i="8"/>
  <c r="M69" i="9"/>
  <c r="N69" i="9" s="1"/>
  <c r="J81" i="9"/>
  <c r="K94" i="1"/>
  <c r="N94" i="1" s="1"/>
  <c r="J73" i="1"/>
  <c r="J134" i="1" s="1"/>
  <c r="N72" i="1"/>
  <c r="N71" i="1"/>
  <c r="K58" i="1"/>
  <c r="N58" i="1" s="1"/>
  <c r="K52" i="1"/>
  <c r="N52" i="1" s="1"/>
  <c r="K59" i="1"/>
  <c r="N59" i="1" s="1"/>
  <c r="K18" i="1"/>
  <c r="N18" i="1" s="1"/>
  <c r="B8" i="6" l="1"/>
  <c r="B8" i="5" s="1"/>
  <c r="G68" i="1" l="1"/>
  <c r="I68" i="1" s="1"/>
  <c r="L68" i="1" s="1"/>
  <c r="N68" i="1" s="1"/>
  <c r="G117" i="1"/>
  <c r="I117" i="1" s="1"/>
  <c r="G68" i="9"/>
  <c r="I68" i="9" s="1"/>
  <c r="G116" i="1"/>
  <c r="I116" i="1" s="1"/>
  <c r="G115" i="1"/>
  <c r="G114" i="1"/>
  <c r="G113" i="1"/>
  <c r="G112" i="1"/>
  <c r="G111" i="1"/>
  <c r="G65" i="1"/>
  <c r="I65" i="1" s="1"/>
  <c r="G64" i="1"/>
  <c r="G63" i="1"/>
  <c r="G62" i="1"/>
  <c r="G61" i="1"/>
  <c r="G60" i="1"/>
  <c r="G26" i="9"/>
  <c r="I26" i="9" s="1"/>
  <c r="M26" i="9" s="1"/>
  <c r="N26" i="9" s="1"/>
  <c r="G107" i="1"/>
  <c r="G45" i="1"/>
  <c r="G44" i="9"/>
  <c r="I44" i="9" s="1"/>
  <c r="M44" i="9" s="1"/>
  <c r="G7" i="9"/>
  <c r="G43" i="9"/>
  <c r="G79" i="1"/>
  <c r="I114" i="1" l="1"/>
  <c r="I112" i="1"/>
  <c r="M112" i="1" s="1"/>
  <c r="N112" i="1" s="1"/>
  <c r="I113" i="1"/>
  <c r="I107" i="1"/>
  <c r="M107" i="1" s="1"/>
  <c r="N107" i="1" s="1"/>
  <c r="I111" i="1"/>
  <c r="M111" i="1" s="1"/>
  <c r="N111" i="1" s="1"/>
  <c r="I115" i="1"/>
  <c r="M115" i="1" s="1"/>
  <c r="N115" i="1" s="1"/>
  <c r="I61" i="1"/>
  <c r="M61" i="1" s="1"/>
  <c r="N61" i="1" s="1"/>
  <c r="I63" i="1"/>
  <c r="M63" i="1" s="1"/>
  <c r="N63" i="1" s="1"/>
  <c r="I60" i="1"/>
  <c r="M60" i="1" s="1"/>
  <c r="N60" i="1" s="1"/>
  <c r="I64" i="1"/>
  <c r="I62" i="1"/>
  <c r="I45" i="1"/>
  <c r="M45" i="1" s="1"/>
  <c r="N45" i="1" s="1"/>
  <c r="L116" i="1"/>
  <c r="N116" i="1" s="1"/>
  <c r="L117" i="1"/>
  <c r="N117" i="1" s="1"/>
  <c r="M113" i="1"/>
  <c r="N113" i="1" s="1"/>
  <c r="M114" i="1"/>
  <c r="N114" i="1" s="1"/>
  <c r="M64" i="1"/>
  <c r="N64" i="1" s="1"/>
  <c r="L65" i="1"/>
  <c r="N65" i="1" s="1"/>
  <c r="M62" i="1"/>
  <c r="N62" i="1" s="1"/>
  <c r="N44" i="9"/>
  <c r="M68" i="9"/>
  <c r="N68" i="9" s="1"/>
  <c r="I7" i="9"/>
  <c r="I43" i="9"/>
  <c r="L7" i="9" l="1"/>
  <c r="N43" i="9"/>
  <c r="H9" i="10"/>
  <c r="J9" i="10" s="1"/>
  <c r="N9" i="10" s="1"/>
  <c r="H8" i="10"/>
  <c r="E80" i="9"/>
  <c r="B16" i="6" s="1"/>
  <c r="G70" i="9"/>
  <c r="I70" i="9" s="1"/>
  <c r="M70" i="9" s="1"/>
  <c r="G61" i="9"/>
  <c r="I61" i="9" s="1"/>
  <c r="G58" i="9"/>
  <c r="G56" i="9"/>
  <c r="I56" i="9" s="1"/>
  <c r="G46" i="9"/>
  <c r="E79" i="9"/>
  <c r="B7" i="6" s="1"/>
  <c r="G25" i="9"/>
  <c r="I25" i="9" s="1"/>
  <c r="L25" i="9" s="1"/>
  <c r="N25" i="9" s="1"/>
  <c r="G24" i="9"/>
  <c r="I24" i="9" s="1"/>
  <c r="M24" i="9" s="1"/>
  <c r="N24" i="9" s="1"/>
  <c r="G23" i="9"/>
  <c r="I23" i="9" s="1"/>
  <c r="M23" i="9" s="1"/>
  <c r="N23" i="9" s="1"/>
  <c r="G16" i="9"/>
  <c r="I16" i="9" s="1"/>
  <c r="K16" i="9" s="1"/>
  <c r="N16" i="9" s="1"/>
  <c r="G15" i="9"/>
  <c r="I15" i="9" s="1"/>
  <c r="K15" i="9" s="1"/>
  <c r="N15" i="9" s="1"/>
  <c r="G9" i="9"/>
  <c r="I9" i="9" s="1"/>
  <c r="K9" i="9" s="1"/>
  <c r="G8" i="9"/>
  <c r="G6" i="8"/>
  <c r="I6" i="8" s="1"/>
  <c r="I11" i="8" s="1"/>
  <c r="G7" i="8"/>
  <c r="I7" i="8" s="1"/>
  <c r="G8" i="8"/>
  <c r="I8" i="8" s="1"/>
  <c r="K8" i="8" s="1"/>
  <c r="N8" i="8" s="1"/>
  <c r="G9" i="8"/>
  <c r="I9" i="8" s="1"/>
  <c r="M9" i="8" s="1"/>
  <c r="G10" i="8"/>
  <c r="I10" i="8" s="1"/>
  <c r="E24" i="8"/>
  <c r="B15" i="6" s="1"/>
  <c r="G18" i="8"/>
  <c r="I18" i="8" s="1"/>
  <c r="M18" i="8" s="1"/>
  <c r="N18" i="8" s="1"/>
  <c r="G17" i="8"/>
  <c r="I17" i="8" s="1"/>
  <c r="G15" i="8"/>
  <c r="I15" i="8" s="1"/>
  <c r="G14" i="8"/>
  <c r="I14" i="8" s="1"/>
  <c r="E23" i="8"/>
  <c r="B6" i="6" s="1"/>
  <c r="B6" i="5" s="1"/>
  <c r="G46" i="1"/>
  <c r="G47" i="1"/>
  <c r="I47" i="1" s="1"/>
  <c r="L47" i="1" s="1"/>
  <c r="N47" i="1" s="1"/>
  <c r="G49" i="1"/>
  <c r="G50" i="1"/>
  <c r="G120" i="1"/>
  <c r="G121" i="1"/>
  <c r="G122" i="1"/>
  <c r="G123" i="1"/>
  <c r="G124" i="1"/>
  <c r="G125" i="1"/>
  <c r="G119" i="1"/>
  <c r="G109" i="1"/>
  <c r="I109" i="1" s="1"/>
  <c r="G104" i="1"/>
  <c r="G101" i="1"/>
  <c r="I101" i="1" s="1"/>
  <c r="G95" i="1"/>
  <c r="I95" i="1" s="1"/>
  <c r="G96" i="1"/>
  <c r="G97" i="1"/>
  <c r="G98" i="1"/>
  <c r="I98" i="1" s="1"/>
  <c r="L98" i="1" s="1"/>
  <c r="G100" i="1"/>
  <c r="I100" i="1" s="1"/>
  <c r="G86" i="1"/>
  <c r="I86" i="1" s="1"/>
  <c r="L86" i="1" s="1"/>
  <c r="G87" i="1"/>
  <c r="G88" i="1"/>
  <c r="I88" i="1" s="1"/>
  <c r="L88" i="1" s="1"/>
  <c r="N88" i="1" s="1"/>
  <c r="G89" i="1"/>
  <c r="I89" i="1" s="1"/>
  <c r="G90" i="1"/>
  <c r="G91" i="1"/>
  <c r="G92" i="1"/>
  <c r="G84" i="1"/>
  <c r="I84" i="1" s="1"/>
  <c r="K84" i="1" s="1"/>
  <c r="N84" i="1" s="1"/>
  <c r="G66" i="1"/>
  <c r="G57" i="1"/>
  <c r="I57" i="1" s="1"/>
  <c r="L57" i="1" s="1"/>
  <c r="N57" i="1" s="1"/>
  <c r="G56" i="1"/>
  <c r="I56" i="1" s="1"/>
  <c r="L56" i="1" s="1"/>
  <c r="N56" i="1" s="1"/>
  <c r="G55" i="1"/>
  <c r="I55" i="1" s="1"/>
  <c r="L55" i="1" s="1"/>
  <c r="N55" i="1" s="1"/>
  <c r="G54" i="1"/>
  <c r="G53" i="1"/>
  <c r="G70" i="1"/>
  <c r="G44" i="1"/>
  <c r="G42" i="1"/>
  <c r="I42" i="1" s="1"/>
  <c r="L42" i="1" s="1"/>
  <c r="G41" i="1"/>
  <c r="G40" i="1"/>
  <c r="G36" i="1"/>
  <c r="I36" i="1" s="1"/>
  <c r="K36" i="1" s="1"/>
  <c r="N36" i="1" s="1"/>
  <c r="G34" i="1"/>
  <c r="G33" i="1"/>
  <c r="I26" i="1"/>
  <c r="G30" i="1"/>
  <c r="I30" i="1" s="1"/>
  <c r="L30" i="1" s="1"/>
  <c r="G31" i="1"/>
  <c r="G32" i="1"/>
  <c r="I32" i="1" s="1"/>
  <c r="L32" i="1" s="1"/>
  <c r="N32" i="1" s="1"/>
  <c r="G25" i="1"/>
  <c r="I25" i="1" s="1"/>
  <c r="G21" i="1"/>
  <c r="G20" i="1"/>
  <c r="G19" i="1"/>
  <c r="I92" i="1" l="1"/>
  <c r="M92" i="1" s="1"/>
  <c r="I91" i="1"/>
  <c r="M91" i="1" s="1"/>
  <c r="I97" i="1"/>
  <c r="I104" i="1"/>
  <c r="J135" i="1" s="1"/>
  <c r="J136" i="1" s="1"/>
  <c r="I90" i="1"/>
  <c r="M90" i="1" s="1"/>
  <c r="N90" i="1" s="1"/>
  <c r="I96" i="1"/>
  <c r="I87" i="1"/>
  <c r="I33" i="1"/>
  <c r="M33" i="1" s="1"/>
  <c r="N33" i="1" s="1"/>
  <c r="I41" i="1"/>
  <c r="M41" i="1" s="1"/>
  <c r="N41" i="1" s="1"/>
  <c r="I21" i="1"/>
  <c r="M21" i="1" s="1"/>
  <c r="N21" i="1" s="1"/>
  <c r="I49" i="1"/>
  <c r="M49" i="1" s="1"/>
  <c r="N49" i="1" s="1"/>
  <c r="I40" i="1"/>
  <c r="M40" i="1" s="1"/>
  <c r="N40" i="1" s="1"/>
  <c r="I46" i="1"/>
  <c r="M46" i="1" s="1"/>
  <c r="N46" i="1" s="1"/>
  <c r="I31" i="1"/>
  <c r="M31" i="1" s="1"/>
  <c r="N31" i="1" s="1"/>
  <c r="I34" i="1"/>
  <c r="M34" i="1" s="1"/>
  <c r="N34" i="1" s="1"/>
  <c r="I50" i="1"/>
  <c r="M50" i="1" s="1"/>
  <c r="N50" i="1" s="1"/>
  <c r="I44" i="1"/>
  <c r="M44" i="1" s="1"/>
  <c r="N44" i="1" s="1"/>
  <c r="I70" i="1"/>
  <c r="I53" i="1"/>
  <c r="M53" i="1" s="1"/>
  <c r="N53" i="1" s="1"/>
  <c r="I19" i="1"/>
  <c r="M19" i="1" s="1"/>
  <c r="N19" i="1" s="1"/>
  <c r="I20" i="1"/>
  <c r="M20" i="1" s="1"/>
  <c r="N20" i="1" s="1"/>
  <c r="I54" i="1"/>
  <c r="M54" i="1" s="1"/>
  <c r="N54" i="1" s="1"/>
  <c r="I66" i="1"/>
  <c r="M66" i="1" s="1"/>
  <c r="N66" i="1" s="1"/>
  <c r="I119" i="1"/>
  <c r="M119" i="1" s="1"/>
  <c r="N119" i="1" s="1"/>
  <c r="I122" i="1"/>
  <c r="M122" i="1" s="1"/>
  <c r="N122" i="1" s="1"/>
  <c r="I121" i="1"/>
  <c r="M121" i="1" s="1"/>
  <c r="N121" i="1" s="1"/>
  <c r="I123" i="1"/>
  <c r="M123" i="1" s="1"/>
  <c r="N123" i="1" s="1"/>
  <c r="I46" i="9"/>
  <c r="I58" i="9"/>
  <c r="N58" i="9" s="1"/>
  <c r="B7" i="5"/>
  <c r="L40" i="9"/>
  <c r="L79" i="9" s="1"/>
  <c r="N30" i="1"/>
  <c r="L73" i="1"/>
  <c r="G40" i="9"/>
  <c r="N7" i="9"/>
  <c r="N9" i="9"/>
  <c r="K40" i="9"/>
  <c r="I19" i="8"/>
  <c r="M11" i="8"/>
  <c r="O9" i="10"/>
  <c r="N10" i="10"/>
  <c r="J8" i="10"/>
  <c r="J10" i="10" s="1"/>
  <c r="F8" i="6" s="1"/>
  <c r="D8" i="5" s="1"/>
  <c r="F8" i="5" s="1"/>
  <c r="H10" i="10"/>
  <c r="M10" i="8"/>
  <c r="M70" i="1"/>
  <c r="N70" i="1" s="1"/>
  <c r="L100" i="1"/>
  <c r="N100" i="1" s="1"/>
  <c r="L95" i="1"/>
  <c r="N95" i="1" s="1"/>
  <c r="L109" i="1"/>
  <c r="N109" i="1" s="1"/>
  <c r="L101" i="1"/>
  <c r="N101" i="1" s="1"/>
  <c r="M104" i="1"/>
  <c r="N104" i="1" s="1"/>
  <c r="M96" i="1"/>
  <c r="N96" i="1" s="1"/>
  <c r="M97" i="1"/>
  <c r="N97" i="1" s="1"/>
  <c r="M87" i="1"/>
  <c r="N87" i="1" s="1"/>
  <c r="N42" i="1"/>
  <c r="N91" i="1"/>
  <c r="K25" i="1"/>
  <c r="N25" i="1" s="1"/>
  <c r="K89" i="1"/>
  <c r="N89" i="1" s="1"/>
  <c r="N98" i="1"/>
  <c r="M26" i="1"/>
  <c r="N26" i="1" s="1"/>
  <c r="K15" i="8"/>
  <c r="K19" i="8" s="1"/>
  <c r="K6" i="8"/>
  <c r="K11" i="8" s="1"/>
  <c r="M17" i="8"/>
  <c r="N17" i="8" s="1"/>
  <c r="N9" i="8"/>
  <c r="L9" i="1"/>
  <c r="N92" i="1"/>
  <c r="M14" i="8"/>
  <c r="M19" i="8" s="1"/>
  <c r="L7" i="8"/>
  <c r="L11" i="8" s="1"/>
  <c r="M46" i="9"/>
  <c r="M61" i="9"/>
  <c r="N61" i="9" s="1"/>
  <c r="M56" i="9"/>
  <c r="G75" i="9"/>
  <c r="F75" i="9" s="1"/>
  <c r="F80" i="9" s="1"/>
  <c r="I8" i="9"/>
  <c r="E81" i="9"/>
  <c r="E25" i="8"/>
  <c r="G11" i="8"/>
  <c r="G19" i="8"/>
  <c r="E134" i="1"/>
  <c r="E135" i="1"/>
  <c r="B14" i="6" s="1"/>
  <c r="G128" i="1"/>
  <c r="G127" i="1"/>
  <c r="G126" i="1"/>
  <c r="G81" i="1"/>
  <c r="G80" i="1"/>
  <c r="I79" i="1"/>
  <c r="G78" i="1"/>
  <c r="G77" i="1"/>
  <c r="G76" i="1"/>
  <c r="G67" i="1"/>
  <c r="G69" i="1"/>
  <c r="G17" i="1"/>
  <c r="G16" i="1"/>
  <c r="G15" i="1"/>
  <c r="G14" i="1"/>
  <c r="G13" i="1"/>
  <c r="G12" i="1"/>
  <c r="G11" i="1"/>
  <c r="G10" i="1"/>
  <c r="I17" i="1" l="1"/>
  <c r="M17" i="1" s="1"/>
  <c r="N17" i="1" s="1"/>
  <c r="I14" i="1"/>
  <c r="I69" i="1"/>
  <c r="M69" i="1" s="1"/>
  <c r="N69" i="1" s="1"/>
  <c r="I12" i="1"/>
  <c r="M12" i="1" s="1"/>
  <c r="I16" i="1"/>
  <c r="M16" i="1" s="1"/>
  <c r="N16" i="1" s="1"/>
  <c r="I13" i="1"/>
  <c r="K13" i="1" s="1"/>
  <c r="N13" i="1" s="1"/>
  <c r="I11" i="1"/>
  <c r="K11" i="1" s="1"/>
  <c r="I15" i="1"/>
  <c r="M15" i="1" s="1"/>
  <c r="N15" i="1" s="1"/>
  <c r="I67" i="1"/>
  <c r="M67" i="1" s="1"/>
  <c r="N67" i="1" s="1"/>
  <c r="I78" i="1"/>
  <c r="M78" i="1" s="1"/>
  <c r="N78" i="1" s="1"/>
  <c r="I80" i="1"/>
  <c r="M80" i="1" s="1"/>
  <c r="N80" i="1" s="1"/>
  <c r="I128" i="1"/>
  <c r="M128" i="1" s="1"/>
  <c r="N128" i="1" s="1"/>
  <c r="I126" i="1"/>
  <c r="M126" i="1" s="1"/>
  <c r="N126" i="1" s="1"/>
  <c r="I77" i="1"/>
  <c r="K77" i="1" s="1"/>
  <c r="N77" i="1" s="1"/>
  <c r="I81" i="1"/>
  <c r="M81" i="1" s="1"/>
  <c r="N81" i="1" s="1"/>
  <c r="I75" i="9"/>
  <c r="L130" i="1"/>
  <c r="L135" i="1" s="1"/>
  <c r="D36" i="6" s="1"/>
  <c r="G130" i="1"/>
  <c r="G73" i="1"/>
  <c r="F73" i="1" s="1"/>
  <c r="F134" i="1" s="1"/>
  <c r="C5" i="6" s="1"/>
  <c r="B5" i="6"/>
  <c r="B5" i="5" s="1"/>
  <c r="N46" i="9"/>
  <c r="M75" i="9"/>
  <c r="M8" i="9"/>
  <c r="M40" i="9" s="1"/>
  <c r="M79" i="9" s="1"/>
  <c r="I40" i="9"/>
  <c r="M23" i="8"/>
  <c r="L8" i="10"/>
  <c r="L10" i="10" s="1"/>
  <c r="L81" i="9"/>
  <c r="N10" i="8"/>
  <c r="I127" i="1"/>
  <c r="M127" i="1" s="1"/>
  <c r="N127" i="1" s="1"/>
  <c r="M79" i="1"/>
  <c r="N79" i="1" s="1"/>
  <c r="O8" i="10"/>
  <c r="N15" i="8"/>
  <c r="K24" i="8"/>
  <c r="N14" i="8"/>
  <c r="M24" i="8"/>
  <c r="L134" i="1"/>
  <c r="N9" i="1"/>
  <c r="N6" i="8"/>
  <c r="K23" i="8"/>
  <c r="L23" i="8"/>
  <c r="L25" i="8" s="1"/>
  <c r="N7" i="8"/>
  <c r="N86" i="1"/>
  <c r="N70" i="9"/>
  <c r="N56" i="9"/>
  <c r="K79" i="9"/>
  <c r="G24" i="8"/>
  <c r="F19" i="8"/>
  <c r="F24" i="8" s="1"/>
  <c r="G23" i="8"/>
  <c r="D6" i="6" s="1"/>
  <c r="F11" i="8"/>
  <c r="F23" i="8" s="1"/>
  <c r="C6" i="6" s="1"/>
  <c r="I24" i="8"/>
  <c r="F15" i="6" s="1"/>
  <c r="H19" i="8"/>
  <c r="H24" i="8" s="1"/>
  <c r="E15" i="6" s="1"/>
  <c r="I23" i="8"/>
  <c r="F6" i="6" s="1"/>
  <c r="H11" i="8"/>
  <c r="H23" i="8" s="1"/>
  <c r="E6" i="6" s="1"/>
  <c r="D8" i="6"/>
  <c r="C8" i="5" s="1"/>
  <c r="G10" i="10"/>
  <c r="C8" i="6" s="1"/>
  <c r="I10" i="10"/>
  <c r="E8" i="6" s="1"/>
  <c r="G79" i="9"/>
  <c r="D7" i="6" s="1"/>
  <c r="F40" i="9"/>
  <c r="F79" i="9" s="1"/>
  <c r="C7" i="6" s="1"/>
  <c r="G80" i="9"/>
  <c r="D16" i="6" s="1"/>
  <c r="B18" i="6"/>
  <c r="B24" i="6" s="1"/>
  <c r="I10" i="1"/>
  <c r="I76" i="1"/>
  <c r="M73" i="1" l="1"/>
  <c r="M134" i="1" s="1"/>
  <c r="I73" i="1"/>
  <c r="I134" i="1" s="1"/>
  <c r="F5" i="6" s="1"/>
  <c r="C16" i="6"/>
  <c r="N8" i="9"/>
  <c r="N40" i="9" s="1"/>
  <c r="N79" i="9" s="1"/>
  <c r="N75" i="9"/>
  <c r="N80" i="9" s="1"/>
  <c r="N11" i="8"/>
  <c r="M25" i="8"/>
  <c r="N19" i="8"/>
  <c r="N24" i="8" s="1"/>
  <c r="K25" i="8"/>
  <c r="O10" i="10"/>
  <c r="L136" i="1"/>
  <c r="D35" i="6"/>
  <c r="D37" i="6" s="1"/>
  <c r="G25" i="8"/>
  <c r="F25" i="8" s="1"/>
  <c r="N23" i="8"/>
  <c r="N11" i="1"/>
  <c r="N12" i="1"/>
  <c r="K76" i="1"/>
  <c r="D6" i="5"/>
  <c r="F6" i="5" s="1"/>
  <c r="C6" i="5"/>
  <c r="M80" i="9"/>
  <c r="H75" i="9"/>
  <c r="H80" i="9" s="1"/>
  <c r="E16" i="6" s="1"/>
  <c r="C7" i="5"/>
  <c r="K10" i="1"/>
  <c r="K73" i="1" s="1"/>
  <c r="I25" i="8"/>
  <c r="I80" i="9"/>
  <c r="F16" i="6" s="1"/>
  <c r="G81" i="9"/>
  <c r="G134" i="1"/>
  <c r="D5" i="6" s="1"/>
  <c r="B9" i="6"/>
  <c r="B9" i="5"/>
  <c r="F81" i="9" l="1"/>
  <c r="N76" i="1"/>
  <c r="K130" i="1"/>
  <c r="B23" i="6"/>
  <c r="B25" i="6"/>
  <c r="N25" i="8"/>
  <c r="N81" i="9"/>
  <c r="E35" i="6"/>
  <c r="K80" i="9"/>
  <c r="M81" i="9"/>
  <c r="H25" i="8"/>
  <c r="K134" i="1"/>
  <c r="N10" i="1"/>
  <c r="N73" i="1" s="1"/>
  <c r="H73" i="1"/>
  <c r="H134" i="1" s="1"/>
  <c r="E5" i="6" s="1"/>
  <c r="D9" i="6"/>
  <c r="D23" i="6" s="1"/>
  <c r="C35" i="6" l="1"/>
  <c r="K81" i="9"/>
  <c r="N134" i="1"/>
  <c r="C9" i="6"/>
  <c r="C23" i="6" s="1"/>
  <c r="I120" i="1"/>
  <c r="I124" i="1"/>
  <c r="M124" i="1" s="1"/>
  <c r="N124" i="1" s="1"/>
  <c r="I125" i="1"/>
  <c r="M125" i="1" s="1"/>
  <c r="N125" i="1" s="1"/>
  <c r="I129" i="1"/>
  <c r="M129" i="1" s="1"/>
  <c r="N129" i="1" s="1"/>
  <c r="M120" i="1" l="1"/>
  <c r="M130" i="1" s="1"/>
  <c r="M135" i="1" s="1"/>
  <c r="I130" i="1"/>
  <c r="H130" i="1" s="1"/>
  <c r="H135" i="1" s="1"/>
  <c r="E14" i="6" s="1"/>
  <c r="F35" i="6"/>
  <c r="K135" i="1"/>
  <c r="G135" i="1"/>
  <c r="D14" i="6" s="1"/>
  <c r="F130" i="1"/>
  <c r="F135" i="1" s="1"/>
  <c r="N120" i="1" l="1"/>
  <c r="N130" i="1" s="1"/>
  <c r="N135" i="1" s="1"/>
  <c r="N136" i="1" s="1"/>
  <c r="C36" i="6"/>
  <c r="K136" i="1"/>
  <c r="E36" i="6"/>
  <c r="E37" i="6" s="1"/>
  <c r="M136" i="1"/>
  <c r="G136" i="1"/>
  <c r="F136" i="1" s="1"/>
  <c r="C14" i="6"/>
  <c r="I135" i="1"/>
  <c r="F14" i="6" s="1"/>
  <c r="F36" i="6" l="1"/>
  <c r="F37" i="6" s="1"/>
  <c r="C37" i="6"/>
  <c r="C5" i="5"/>
  <c r="C9" i="5" s="1"/>
  <c r="D18" i="6"/>
  <c r="F18" i="6"/>
  <c r="D5" i="5"/>
  <c r="F5" i="5" s="1"/>
  <c r="I136" i="1"/>
  <c r="H136" i="1" s="1"/>
  <c r="F24" i="6" l="1"/>
  <c r="E18" i="6"/>
  <c r="E24" i="6" s="1"/>
  <c r="C18" i="6"/>
  <c r="C24" i="6" s="1"/>
  <c r="D24" i="6"/>
  <c r="D25" i="6" s="1"/>
  <c r="I79" i="9"/>
  <c r="H40" i="9"/>
  <c r="H79" i="9" s="1"/>
  <c r="E7" i="6" s="1"/>
  <c r="B30" i="6" l="1"/>
  <c r="B31" i="6" s="1"/>
  <c r="C25" i="6"/>
  <c r="I81" i="9"/>
  <c r="F7" i="6"/>
  <c r="H81" i="9" l="1"/>
  <c r="D7" i="5"/>
  <c r="F9" i="6"/>
  <c r="F23" i="6" l="1"/>
  <c r="F25" i="6" s="1"/>
  <c r="E9" i="6"/>
  <c r="E23" i="6" s="1"/>
  <c r="F7" i="5"/>
  <c r="F9" i="5" s="1"/>
  <c r="D9" i="5"/>
  <c r="C30" i="6" l="1"/>
  <c r="C31" i="6" s="1"/>
  <c r="E25" i="6"/>
</calcChain>
</file>

<file path=xl/sharedStrings.xml><?xml version="1.0" encoding="utf-8"?>
<sst xmlns="http://schemas.openxmlformats.org/spreadsheetml/2006/main" count="981" uniqueCount="520">
  <si>
    <t>FNS Food Distribution Programs Burden Hour Estimates</t>
  </si>
  <si>
    <t>Title</t>
  </si>
  <si>
    <t xml:space="preserve">Form No. </t>
  </si>
  <si>
    <t>Est. No. of Respondents</t>
  </si>
  <si>
    <t>No. of Responses per Respondent</t>
  </si>
  <si>
    <t>Est. Total Hours per Response</t>
  </si>
  <si>
    <t>247.6(d)</t>
  </si>
  <si>
    <t>247.7(a)</t>
  </si>
  <si>
    <t>247.19(a)</t>
  </si>
  <si>
    <t>247.23(b)</t>
  </si>
  <si>
    <t>247.29(a) &amp; (b)(2)(ii)</t>
  </si>
  <si>
    <t>247.29(a)&amp; (b)(3)</t>
  </si>
  <si>
    <t>247.31(c)</t>
  </si>
  <si>
    <t>253.8(f) &amp; 254.3(a)</t>
  </si>
  <si>
    <t>253.5(i) &amp; 254.3(a)</t>
  </si>
  <si>
    <t>TOTAL REPORTING</t>
  </si>
  <si>
    <t>Est. No. of Records per Recordkeeper</t>
  </si>
  <si>
    <t>Est. No. of Recordkeepers</t>
  </si>
  <si>
    <t>Est. Total Hours per Record</t>
  </si>
  <si>
    <t>247.28(b)</t>
  </si>
  <si>
    <t>247.29(a)</t>
  </si>
  <si>
    <t>247.30(d)(3)</t>
  </si>
  <si>
    <t>253.5(j) &amp; 254.3(a)</t>
  </si>
  <si>
    <t>253.7(h) &amp; 254.3(a)</t>
  </si>
  <si>
    <t>253.11(b) &amp; 254.3(a)</t>
  </si>
  <si>
    <t>TOTAL RECORDKEEPING</t>
  </si>
  <si>
    <t xml:space="preserve">Est. Total Burden </t>
  </si>
  <si>
    <t>Difference</t>
  </si>
  <si>
    <t>Cash in Lieu of Donated Foods for Nonresidential Child and Adult Care Institutions</t>
  </si>
  <si>
    <t>Cash in Lieu of Donated Foods for Commodity Schools</t>
  </si>
  <si>
    <t>Federal/State Agreements</t>
  </si>
  <si>
    <t>State/Local Agreements</t>
  </si>
  <si>
    <t>State Plan</t>
  </si>
  <si>
    <t>State Plan Amendments</t>
  </si>
  <si>
    <t>Agreement to Prevent Dual Participation</t>
  </si>
  <si>
    <t>State Provision of Administrative Funds</t>
  </si>
  <si>
    <t>Closeout Procedures</t>
  </si>
  <si>
    <t>Receipt, Disposal, and Inventory of Donated Foods</t>
  </si>
  <si>
    <t>Civil Rights Participation Data</t>
  </si>
  <si>
    <t>Audit Responses</t>
  </si>
  <si>
    <t>Management Reviews</t>
  </si>
  <si>
    <t>Destination Data for Delivery of Donated Foods</t>
  </si>
  <si>
    <t>Plans of Operation</t>
  </si>
  <si>
    <t>Commodity Inventories</t>
  </si>
  <si>
    <t>Damaged, or Out of Condition Commodities</t>
  </si>
  <si>
    <t>Monitoring and Review of Program Operations</t>
  </si>
  <si>
    <t>Record of Use of Funds</t>
  </si>
  <si>
    <t>Records of Receipt, Disposal &amp; Inventory of Donated Foods</t>
  </si>
  <si>
    <t>Records of Fair Hearing Proceedings</t>
  </si>
  <si>
    <t>Records of Participant Claims</t>
  </si>
  <si>
    <t>Disposal of Out of Condition Commodities</t>
  </si>
  <si>
    <t>Reporting Changes</t>
  </si>
  <si>
    <t>Household Applications</t>
  </si>
  <si>
    <t>State Option Contract Program</t>
  </si>
  <si>
    <t>Financial Status Reports</t>
  </si>
  <si>
    <t>Investigations and Complaints</t>
  </si>
  <si>
    <t>Fair Hearings</t>
  </si>
  <si>
    <t>Management of Administrative Funds</t>
  </si>
  <si>
    <t>Reporting</t>
  </si>
  <si>
    <t>Recordkeeping</t>
  </si>
  <si>
    <t>TOTAL</t>
  </si>
  <si>
    <t>FNS-44</t>
  </si>
  <si>
    <t>FNS-10</t>
  </si>
  <si>
    <t>FNS-74</t>
  </si>
  <si>
    <t>FNS-153</t>
  </si>
  <si>
    <t>FNS-191</t>
  </si>
  <si>
    <t>FNS-57</t>
  </si>
  <si>
    <t>FNS-155</t>
  </si>
  <si>
    <t>FNS-52</t>
  </si>
  <si>
    <t>FNS-53</t>
  </si>
  <si>
    <t>FNS-292</t>
  </si>
  <si>
    <t>FNS-152</t>
  </si>
  <si>
    <t>Burden Contained in OMB #0584-0002</t>
  </si>
  <si>
    <t>Burden Contained in OMB #0584-0067</t>
  </si>
  <si>
    <t>Burden Contained in OMB #0584-0025</t>
  </si>
  <si>
    <t>Total Annual Responses</t>
  </si>
  <si>
    <t xml:space="preserve">Processors' Performance Reports </t>
  </si>
  <si>
    <t>250.18(b)</t>
  </si>
  <si>
    <t>250.30(k)</t>
  </si>
  <si>
    <t>251.4(g)</t>
  </si>
  <si>
    <t>251.4(j)</t>
  </si>
  <si>
    <t>251.4(l)</t>
  </si>
  <si>
    <t xml:space="preserve">251.6(b)  </t>
  </si>
  <si>
    <t>251.9(e) &amp; 251.10(d) (1)</t>
  </si>
  <si>
    <t>251.10(e)</t>
  </si>
  <si>
    <t>Notification of Suspected Embezzlement, Misuse, Theft, etc.</t>
  </si>
  <si>
    <t>Distributing Agency's Management Evaluation System</t>
  </si>
  <si>
    <t>Processing Refund Applications</t>
  </si>
  <si>
    <t xml:space="preserve">Contract Provisions Between RAs and  Food Service Management Companies  </t>
  </si>
  <si>
    <t>Availability and Control of Commodities</t>
  </si>
  <si>
    <t>Commodity Losses and Claims Determinations</t>
  </si>
  <si>
    <t>State Agency Distribution Plan</t>
  </si>
  <si>
    <t xml:space="preserve">Report of State Administrative Cost Matching Requirements </t>
  </si>
  <si>
    <t xml:space="preserve"> </t>
  </si>
  <si>
    <t>FNS-667</t>
  </si>
  <si>
    <t xml:space="preserve">250.14(c) </t>
  </si>
  <si>
    <t xml:space="preserve">Distributing Agency Complaint Records </t>
  </si>
  <si>
    <t>250.53 &amp; 250.54</t>
  </si>
  <si>
    <t>Federal-State Agreements</t>
  </si>
  <si>
    <t>Documentation of Transfer of Section 32 Commodities</t>
  </si>
  <si>
    <t>Inter-Agency Agreements</t>
  </si>
  <si>
    <t>Claims and Adjustments</t>
  </si>
  <si>
    <t>251.10(a)(1)</t>
  </si>
  <si>
    <t>251.10(a) (2)</t>
  </si>
  <si>
    <t>251.10(a)(3)</t>
  </si>
  <si>
    <t>Eligibility Determination and Collection of Participating Household Information</t>
  </si>
  <si>
    <t>Respondent Type</t>
  </si>
  <si>
    <t>Est. total Hours per Response</t>
  </si>
  <si>
    <t>Est. total Burden</t>
  </si>
  <si>
    <t>247.8 &amp; 247.16(a)</t>
  </si>
  <si>
    <t>Applications/Recertifications</t>
  </si>
  <si>
    <t>253.7 &amp; 254.3(a)</t>
  </si>
  <si>
    <t>Certification of Household to Participate</t>
  </si>
  <si>
    <t>Affected Public</t>
  </si>
  <si>
    <t>Hourly Wage Rate</t>
  </si>
  <si>
    <t>Respondent Cost</t>
  </si>
  <si>
    <t>State, Local, and Tribal Governments</t>
  </si>
  <si>
    <t>Private For Profit</t>
  </si>
  <si>
    <t>Private Not for Profit</t>
  </si>
  <si>
    <t>Individual</t>
  </si>
  <si>
    <t>Total Burden Estimates</t>
  </si>
  <si>
    <t>Record Keeping</t>
  </si>
  <si>
    <t>Summary</t>
  </si>
  <si>
    <t xml:space="preserve">TOTAL </t>
  </si>
  <si>
    <t>Responses</t>
  </si>
  <si>
    <t>Time Burden</t>
  </si>
  <si>
    <t>Current OMB Inventory</t>
  </si>
  <si>
    <t>Burden Revision Requested</t>
  </si>
  <si>
    <t>AFFECTED PUBLIC:  STATE, LOCAL, AND TRIBAL GOVERNMENTS</t>
  </si>
  <si>
    <t>FNS FOOD DISTRIBUTION PROGRAMS BURDEN HOUR ESTIMATES</t>
  </si>
  <si>
    <t>Sec. of Regs/Authority</t>
  </si>
  <si>
    <t>Form No.</t>
  </si>
  <si>
    <t>Total Annual Responses 
[(d) X (e)]</t>
  </si>
  <si>
    <t>Est. Total Burden
[(f) X (g)]</t>
  </si>
  <si>
    <t>Funds for SAs That Have Phased Out Facilities</t>
  </si>
  <si>
    <t xml:space="preserve">250.1(c) </t>
  </si>
  <si>
    <t>250.4(a)</t>
  </si>
  <si>
    <t>250.10(b)</t>
  </si>
  <si>
    <t>250.11(a)</t>
  </si>
  <si>
    <t>250.11(b)</t>
  </si>
  <si>
    <t>250.12(b)</t>
  </si>
  <si>
    <t xml:space="preserve">250.12(c) </t>
  </si>
  <si>
    <t>Distributing Agency Provision of Donated Foods Information to Recipient Agencies</t>
  </si>
  <si>
    <t>Distributing Agency Reporting of Donated Food Losses to FNS</t>
  </si>
  <si>
    <t>Distributing Agency Request to Maintain Excess Inventories</t>
  </si>
  <si>
    <t>Distribution Agency Request for FNS Approval to Transfer Donated Foods from One Program to Another</t>
  </si>
  <si>
    <t>250.12(e)</t>
  </si>
  <si>
    <t>FNS-7</t>
  </si>
  <si>
    <t>250.13(c) &amp; 250.18(d)</t>
  </si>
  <si>
    <t>Distributing Agency Storage and Distribution Charges</t>
  </si>
  <si>
    <t>250.13(d)</t>
  </si>
  <si>
    <t>250.14(d)</t>
  </si>
  <si>
    <t>Distributing Agency Recall Response Reporting</t>
  </si>
  <si>
    <t xml:space="preserve">250.15(c) </t>
  </si>
  <si>
    <t>250.15(d)</t>
  </si>
  <si>
    <t>250.17(a)</t>
  </si>
  <si>
    <t>Distributing Agency Reporting of Complaints to FNS</t>
  </si>
  <si>
    <t>Excess Operating Funds Justification</t>
  </si>
  <si>
    <t>Donated Food Account Deposits and Expenditures</t>
  </si>
  <si>
    <t xml:space="preserve">250.17(c) </t>
  </si>
  <si>
    <t>250.18(a)</t>
  </si>
  <si>
    <t>Commodity Inventory Reporting</t>
  </si>
  <si>
    <t>250.18(d)</t>
  </si>
  <si>
    <t>250.22(b)</t>
  </si>
  <si>
    <t>250.30(s)</t>
  </si>
  <si>
    <t>Corrective Action Plans</t>
  </si>
  <si>
    <t>Processing Manual</t>
  </si>
  <si>
    <t>Ordering Donated Food</t>
  </si>
  <si>
    <t>250.69(a) &amp; 250.70(a)</t>
  </si>
  <si>
    <t>250.69(b) &amp; 250.70(b)</t>
  </si>
  <si>
    <t xml:space="preserve">250.69(c) &amp; 250.70(c) </t>
  </si>
  <si>
    <t>Congregate Meals in a Disaster or Situation of Distress</t>
  </si>
  <si>
    <t>Household Distribution in a Disaster or Situation of Distress</t>
  </si>
  <si>
    <t>Distributing Agency Submission of Emergency Feeding Organization Application to FNS for Disasters and Situations of Distress</t>
  </si>
  <si>
    <t>Total Annual Records
[(d)X(e)]</t>
  </si>
  <si>
    <t>Est. Total Burden
[(f)X(g)]</t>
  </si>
  <si>
    <t>Distributing Agency Records of Receipt of Shipments</t>
  </si>
  <si>
    <t>Distributing Agency Maintenance of Inventory Record of Donated Foods</t>
  </si>
  <si>
    <t>250.12(b) &amp; 250.21(b)(2)</t>
  </si>
  <si>
    <t>250.13(b)</t>
  </si>
  <si>
    <t>Storage Facility Reviews</t>
  </si>
  <si>
    <t>Distributing Agency Maintenance of Records of Transfers and Related Inspections</t>
  </si>
  <si>
    <t>Distributing Agency Maintenance of Records Related to Costs Incurred in Storing and Distributing Donated Foods, Related Administrative Costs, and Funds Used</t>
  </si>
  <si>
    <t>Distributing Agency Operating Funds</t>
  </si>
  <si>
    <t>Distributing Agency Donated Food Account</t>
  </si>
  <si>
    <t>Recordkeeping of Agreements, Reports, and Other Records</t>
  </si>
  <si>
    <t>Agreements with FNS</t>
  </si>
  <si>
    <t>Commercial Entity Agreements (Storage Facilities, Carriers, Etc.)</t>
  </si>
  <si>
    <t>Commodity Offer Value Method</t>
  </si>
  <si>
    <t>Management Evaluation and Review Records</t>
  </si>
  <si>
    <t>Multi-State and In-State Processor Audits</t>
  </si>
  <si>
    <t>250.30(c)(1)</t>
  </si>
  <si>
    <t>Records for Disasters and Situations of Distress</t>
  </si>
  <si>
    <t>Recordkeeping of Reports:</t>
  </si>
  <si>
    <t>ITO Applications</t>
  </si>
  <si>
    <t>Damaged or Out of Condition Commodities</t>
  </si>
  <si>
    <t>AFFECTED PUBLIC:  PRIVATE - FOR PROFIT</t>
  </si>
  <si>
    <t>Est. No. of Responses per Respondent</t>
  </si>
  <si>
    <t>250.12(f)</t>
  </si>
  <si>
    <t>Commercial Consignee Receipt of Shipments</t>
  </si>
  <si>
    <t xml:space="preserve">250.20(c) </t>
  </si>
  <si>
    <t>Multi-State and In-State Processors' Responses to CPA Audit Deficiencies</t>
  </si>
  <si>
    <t xml:space="preserve">250.30(c) </t>
  </si>
  <si>
    <t>Commercial Consignee Records of Receipt of Shipments</t>
  </si>
  <si>
    <t>250.19(a)</t>
  </si>
  <si>
    <t>Multi-State and In-State Processor CPA Audits</t>
  </si>
  <si>
    <t>250.4(b)</t>
  </si>
  <si>
    <t>Subdistributing Agency Agreements</t>
  </si>
  <si>
    <t xml:space="preserve">250.4(c) </t>
  </si>
  <si>
    <t>250.10(a) &amp; 250.58(a)</t>
  </si>
  <si>
    <t>250.14(b) &amp; 250.15(b)</t>
  </si>
  <si>
    <t>Recipient Agency in Household Programs Reporting of Donated Food Losses</t>
  </si>
  <si>
    <t>Child Nutrition Programs and Charitable Institutions Recipient Agency Reporting of Donated Food Losses</t>
  </si>
  <si>
    <t>Recipient Agency Request for Approval to Transfer Donated Foods</t>
  </si>
  <si>
    <t>Emergency Feeding Organization Application to State for Disasters and Situations of Distress</t>
  </si>
  <si>
    <t>250.69(d) &amp; 250.70(d)</t>
  </si>
  <si>
    <t>Disaster Agency Reporting of Household Information</t>
  </si>
  <si>
    <t>Recipient Agency Records of Receipt of Shipments</t>
  </si>
  <si>
    <t>250.14(b)</t>
  </si>
  <si>
    <t>Subdistributing and Recipient Agency Maintenance of Inventory Record of Donated Foods</t>
  </si>
  <si>
    <t>Commercial Entity Agreements</t>
  </si>
  <si>
    <t>250.69(d) &amp; 250.70(f)</t>
  </si>
  <si>
    <t>Households</t>
  </si>
  <si>
    <t>Household Information Reporting for Disasters and Situations of Distress</t>
  </si>
  <si>
    <t>Funds For States That Have Phased Out Food Distribution Facilities</t>
  </si>
  <si>
    <t>247.4(a)(1)</t>
  </si>
  <si>
    <t>Burden Contained in OMB #0584-0055</t>
  </si>
  <si>
    <t>247.6(a)-(c)</t>
  </si>
  <si>
    <t xml:space="preserve">247.4(a)(2) &amp; (b) &amp; (c) </t>
  </si>
  <si>
    <t>247.27(b)(4)</t>
  </si>
  <si>
    <t>Distributing Agency Justification of Cost of Storage and Distribution System</t>
  </si>
  <si>
    <t>Distributing Agency Request for FNS Approval for Recipient Agencie's Transfers of Donated Foods</t>
  </si>
  <si>
    <t>Food Distribution Program on Indian Reservations (FDPIR)</t>
  </si>
  <si>
    <t>The Emergency Food Assistance Program (TEFAP) and Child Nutrition Programs</t>
  </si>
  <si>
    <t>Processing Contract Preparation - Approval and Submission to FNS</t>
  </si>
  <si>
    <t>Direct Delivery of Donated Food</t>
  </si>
  <si>
    <t>Multi-Food Requisition</t>
  </si>
  <si>
    <t>250.69(f)-(g) &amp; 250.70(f)-(g)</t>
  </si>
  <si>
    <t>Distributing Agency Report of Donated Foods Distributed for Disaster Relief and Request for Replacement Foods</t>
  </si>
  <si>
    <t>Processor/Processing Agreements</t>
  </si>
  <si>
    <t>Records Related to Processors' Receipt, Distribution, and Inventory of Donated Foods</t>
  </si>
  <si>
    <t>250.67(a)</t>
  </si>
  <si>
    <t>Applications to Become Disaster Organizations and Related Records</t>
  </si>
  <si>
    <t>251.2(c)(1)</t>
  </si>
  <si>
    <t>251.2(c)(2)</t>
  </si>
  <si>
    <t>TEFAP Federal-State Agreements</t>
  </si>
  <si>
    <t>Monitoring Eligible Recipient Agencies and Distribution Sites</t>
  </si>
  <si>
    <t>TEFAP Eligible Recipient Agency Agreements</t>
  </si>
  <si>
    <t>TEFAP Eligible Recipient Agency (ERA) Agreements</t>
  </si>
  <si>
    <t>Receipt, Disposal, and Inventory of Commodities - Subdistributing Agencies and ERAs</t>
  </si>
  <si>
    <t>Receipt, Disposal, and Inventory of Commodities - Distributing Agency</t>
  </si>
  <si>
    <t>Funds Paid to ERAs for Storage and Distribution - Distributing Agency</t>
  </si>
  <si>
    <t>Funds Paid to ERAs for Storage and Distribution - ERAs</t>
  </si>
  <si>
    <t>Certification of Households to Participate - State Agencies or ITOs</t>
  </si>
  <si>
    <t>Burden Type</t>
  </si>
  <si>
    <t>Agreements with Correctional Institutions</t>
  </si>
  <si>
    <t>AFFECTED PUBLIC:  PRIVATE - NOT FOR PROFIT</t>
  </si>
  <si>
    <t>OMB #0584-0293 ANNUALIZED COST TO RESPONDENTS</t>
  </si>
  <si>
    <t>Est. Total Burden</t>
  </si>
  <si>
    <t>Currently Approved Burden</t>
  </si>
  <si>
    <t>N/A</t>
  </si>
  <si>
    <t>Notes</t>
  </si>
  <si>
    <t>No change</t>
  </si>
  <si>
    <t>247.4(a)(2) &amp; (b) &amp; (c)</t>
  </si>
  <si>
    <t>247.6(a-c)</t>
  </si>
  <si>
    <t>250.13(a)(6)</t>
  </si>
  <si>
    <t>250.13(f)</t>
  </si>
  <si>
    <t>250.17(a) &amp; 251.10(d)(2)</t>
  </si>
  <si>
    <t>250.17(e)</t>
  </si>
  <si>
    <t>250.69(f)</t>
  </si>
  <si>
    <t>253.5(a) &amp; 254.3(a)</t>
  </si>
  <si>
    <t>253.3(c)</t>
  </si>
  <si>
    <t>253.8(b) &amp; 254.3(a)</t>
  </si>
  <si>
    <t>Increase in number of respondents (from 35 to 40).</t>
  </si>
  <si>
    <t>Increase in respondents from 20 to 42.</t>
  </si>
  <si>
    <t>Increase in respondents from 20 to 42. Decrease in response time from 6.3 to 6 hours.</t>
  </si>
  <si>
    <t>Prior citation</t>
  </si>
  <si>
    <t>New Burden</t>
  </si>
  <si>
    <t>New - No Burden</t>
  </si>
  <si>
    <t>Decrease in respondents (from 330 to 100.)</t>
  </si>
  <si>
    <t>Increase in respondents from 97 to 115</t>
  </si>
  <si>
    <t>Increase in respondents (from 30 to 106) and increase in time per response (from .67 to 2.5)</t>
  </si>
  <si>
    <t>Increase in respondents and frequency of response.</t>
  </si>
  <si>
    <t>Increase in respondents from 145 to 157.</t>
  </si>
  <si>
    <t>rounding</t>
  </si>
  <si>
    <t>Increase in respondents (97 to 115), Increase in frequency of response (1.55 to 2)</t>
  </si>
  <si>
    <t xml:space="preserve">Prime Vendor Pilot </t>
  </si>
  <si>
    <t>Removed</t>
  </si>
  <si>
    <t>Burden removed</t>
  </si>
  <si>
    <t>ARRA FDPIR</t>
  </si>
  <si>
    <t>ARRA Related Financial Status Reports</t>
  </si>
  <si>
    <t>Increase in number of recordkeepers from 20 to 42</t>
  </si>
  <si>
    <t>Reduction in number of recordkeepers from 56 to 42</t>
  </si>
  <si>
    <t>Increase in number of recordkeepers from 97 to 115</t>
  </si>
  <si>
    <t>Increase in number of recordkeepers from 97 to 115; decrease in annual responses from 80,000 to 20,700</t>
  </si>
  <si>
    <t>Increase in number of recordkeepers from 97 to 115 and increase in records per recordkeeper from 1.55 to 2</t>
  </si>
  <si>
    <t>Prior Citation</t>
  </si>
  <si>
    <t>Sec. of Regs/ Authority</t>
  </si>
  <si>
    <t xml:space="preserve">250.18(c) </t>
  </si>
  <si>
    <t>250.17(c) and 250.30(m)</t>
  </si>
  <si>
    <t>Increase in annual responses from 60 to 100.</t>
  </si>
  <si>
    <t>rounding difference</t>
  </si>
  <si>
    <t>Increase in recordkeepers from 15 to 250.  Decrease in time per record from .35 to .25.</t>
  </si>
  <si>
    <t>Increase in recordkeepers from 57 to 250.</t>
  </si>
  <si>
    <t xml:space="preserve">253.7 &amp; 254.3(a)
</t>
  </si>
  <si>
    <t>250.30(m)</t>
  </si>
  <si>
    <t xml:space="preserve">251.2(c)(1) </t>
  </si>
  <si>
    <t>Program Change due to rulemaking</t>
  </si>
  <si>
    <t>Previously Omitted</t>
  </si>
  <si>
    <t>Adjustment</t>
  </si>
  <si>
    <t>Net Change</t>
  </si>
  <si>
    <t>250.12(e) &amp; 250.14(d)</t>
  </si>
  <si>
    <t xml:space="preserve">Storage Facility Agreements </t>
  </si>
  <si>
    <t xml:space="preserve">250.12(f) &amp; 250.30(c) </t>
  </si>
  <si>
    <t>Processor/Processing Agreements with Distributing Agencies/Recipient Agencies</t>
  </si>
  <si>
    <t xml:space="preserve">250.13(i) </t>
  </si>
  <si>
    <t>250.13(k) &amp; 250.17(d)</t>
  </si>
  <si>
    <t xml:space="preserve">Commodity Acceptability Reports </t>
  </si>
  <si>
    <t xml:space="preserve">FNS-663 </t>
  </si>
  <si>
    <t xml:space="preserve">250.14(a)(2) </t>
  </si>
  <si>
    <t>Noncommercial Warehouse Evaluation</t>
  </si>
  <si>
    <t xml:space="preserve">250.14(a) (4)(iv) </t>
  </si>
  <si>
    <t>Cost Comparison of Existing Warehouse System with Commercial System</t>
  </si>
  <si>
    <t xml:space="preserve">250.14(e) </t>
  </si>
  <si>
    <t>Distributing Agency's Physical Inventory Reporting</t>
  </si>
  <si>
    <t xml:space="preserve">250.14(f) </t>
  </si>
  <si>
    <t xml:space="preserve">Recipient Agency Excessive Inventories </t>
  </si>
  <si>
    <t>250.15(a)</t>
  </si>
  <si>
    <t>Distribution Charges</t>
  </si>
  <si>
    <t xml:space="preserve">250.15(f)(4) </t>
  </si>
  <si>
    <t xml:space="preserve">Excess Funds Justification </t>
  </si>
  <si>
    <t>250.17(b) &amp; 250.30(o)</t>
  </si>
  <si>
    <t xml:space="preserve">Processing Inventory Reports </t>
  </si>
  <si>
    <t xml:space="preserve">250.19(b) </t>
  </si>
  <si>
    <t>Reporting Irregularities Found Through Complaints</t>
  </si>
  <si>
    <t xml:space="preserve">250.30(l) </t>
  </si>
  <si>
    <t>Processing Contract Preparation Approval and Submission to FNS</t>
  </si>
  <si>
    <t>Processor's Monthly Performance Reports and Processor's Inventory Reports</t>
  </si>
  <si>
    <t>FNS-519A &amp; 519B</t>
  </si>
  <si>
    <t xml:space="preserve">250.30(s) </t>
  </si>
  <si>
    <t xml:space="preserve">Processing Manual </t>
  </si>
  <si>
    <t xml:space="preserve">250.69(a) &amp; 250.70(a) </t>
  </si>
  <si>
    <t xml:space="preserve">250.69(g) </t>
  </si>
  <si>
    <t>State Written Request for Replacement of Donated Disaster Foods</t>
  </si>
  <si>
    <t>Inter Agency Agreements</t>
  </si>
  <si>
    <t>ARRA TEFAP</t>
  </si>
  <si>
    <t>251.10(a)(2)</t>
  </si>
  <si>
    <t>251.4(l)(5)</t>
  </si>
  <si>
    <t>250.16 &amp; 250.30</t>
  </si>
  <si>
    <t xml:space="preserve">250.12(e) &amp; 250.14(d) </t>
  </si>
  <si>
    <t xml:space="preserve">Storage Facility Agreement </t>
  </si>
  <si>
    <t>250.12(f) &amp; 250.30(c)(1)</t>
  </si>
  <si>
    <t>Processing Contracts</t>
  </si>
  <si>
    <t xml:space="preserve">Storage Facility Reviews </t>
  </si>
  <si>
    <t xml:space="preserve">Physical Inventory Records </t>
  </si>
  <si>
    <t xml:space="preserve">250.15(f) </t>
  </si>
  <si>
    <t xml:space="preserve">Segregating Operating Funds </t>
  </si>
  <si>
    <t xml:space="preserve">250.19(b)  </t>
  </si>
  <si>
    <t xml:space="preserve">Maintain Management Evaluation &amp; Review Records </t>
  </si>
  <si>
    <t xml:space="preserve">250.64(f) </t>
  </si>
  <si>
    <t xml:space="preserve">Records and Reports in the Pacific Islands </t>
  </si>
  <si>
    <t xml:space="preserve">250.67(a) (2)(ii) </t>
  </si>
  <si>
    <t>Correctional Institutions</t>
  </si>
  <si>
    <t xml:space="preserve">Records for Disaster Organizations Maintain Applications </t>
  </si>
  <si>
    <t xml:space="preserve">251.2(c )(1) </t>
  </si>
  <si>
    <t>251.2(c)(2) &amp; 251.5(a)</t>
  </si>
  <si>
    <t>State Agency-Eligible Recipient Agency Agreements</t>
  </si>
  <si>
    <t xml:space="preserve">Revised calculation methodology for agency agreements. </t>
  </si>
  <si>
    <t>Decreased respondents from 500 to 25 and increased estimated response time from .2 hours to 1 hour.</t>
  </si>
  <si>
    <t>Reduced respondents from 56 to 50 and decreased estimated response time from 2 hours to 1 hour.</t>
  </si>
  <si>
    <t>Est. No. of Record keepers</t>
  </si>
  <si>
    <t>Est. No. of Records per Record keeper</t>
  </si>
  <si>
    <t>Rounding Difference</t>
  </si>
  <si>
    <t>250.13(a)(1)(v)</t>
  </si>
  <si>
    <t>250.13(a)(5)</t>
  </si>
  <si>
    <t>Distributing Agency Documentation for the Transfer of Donated Foods</t>
  </si>
  <si>
    <t>Distributing Agency Documentation of Method Used to Determine Commodity Value</t>
  </si>
  <si>
    <t>250.30(l)</t>
  </si>
  <si>
    <t>253.5(a) &amp; 254.4(a)</t>
  </si>
  <si>
    <t>SF-269 &amp; 269A</t>
  </si>
  <si>
    <t>AFFECTED PUBLIC:  INDIVIDUALS</t>
  </si>
  <si>
    <t>Records of Receipt, Disposal &amp; Inventory of Donated Foods (CSFP)</t>
  </si>
  <si>
    <t>Reduction in respondents from 180 to 100 and in est. total hours per resppnse (from .50 to 0.05 hours)</t>
  </si>
  <si>
    <t>PNP 251.4(g)</t>
  </si>
  <si>
    <t>Moved from PNP table.  Decrease in respondents from 56 to 54.</t>
  </si>
  <si>
    <t>Moved from PNP table.  No change in Burden.</t>
  </si>
  <si>
    <t xml:space="preserve">Moved from PNP table.  Changed respondents to state agencies (54), reduced from 100. Freq of response increased from 1 to 2. </t>
  </si>
  <si>
    <t>PNP 250.13(i)</t>
  </si>
  <si>
    <t>Moved from PNP.  Increase in respondents, from 97 to 100.  Decrease in response time from 2 to 1 hour.</t>
  </si>
  <si>
    <t>PNP 250.15(a)</t>
  </si>
  <si>
    <t>PNP 250.14(a)(4)(iv)</t>
  </si>
  <si>
    <t>Moved from PNP.  Decrease in responses from 32 to 20. Net decrease of 3 burden hours.</t>
  </si>
  <si>
    <t>Moved from PNP. Decrease in respondents from 6 to 1. Net burden decrease of 50 hours.</t>
  </si>
  <si>
    <t>PNP 250.22</t>
  </si>
  <si>
    <t>Moved from PNP. No change in burden.</t>
  </si>
  <si>
    <t>PNP 250.19(c)</t>
  </si>
  <si>
    <t>Moved from PNP.  Increase in responses from 228 to 456.</t>
  </si>
  <si>
    <t>Previously PNP table. Estimated respondents increased from 30 to 250.</t>
  </si>
  <si>
    <t>Moved from PNP table.  Reduced response time from 19 to 8 hours.</t>
  </si>
  <si>
    <t>PNP 251.4(j)</t>
  </si>
  <si>
    <t>PNP 251.4(l)</t>
  </si>
  <si>
    <t>PNP 251.6(b)</t>
  </si>
  <si>
    <t xml:space="preserve">Moved from PNP.  Increased respondents from 54 to 55. </t>
  </si>
  <si>
    <t>PNP 251.9(e) &amp; 251.10(d) (1)</t>
  </si>
  <si>
    <t>PNP 251.2(c)(2)</t>
  </si>
  <si>
    <t>PNP 250.14(c) and 250.14(e)</t>
  </si>
  <si>
    <t xml:space="preserve">PNP table. Increase in respondents from 97 to 263. </t>
  </si>
  <si>
    <t>PNP table.  Increase in estimated responses from 300 to 312.</t>
  </si>
  <si>
    <t>PNP table.  Increase in estimated responses from 68 to 104.</t>
  </si>
  <si>
    <t>PNP table. Increase in respondents from 88 to 263.</t>
  </si>
  <si>
    <t>PNP table. Increase in respondents from 30 to 52. Decrease in freq of response from 5.5 to 5.</t>
  </si>
  <si>
    <t>PNP table. Decrease in respondents from 56 to 54.</t>
  </si>
  <si>
    <t>PNP table.  Increase in responses from 1600 to 1620.</t>
  </si>
  <si>
    <t>PNP table. No change.</t>
  </si>
  <si>
    <t>Increase in responses from 7,085 to 20,700 and response time from .6 to .5 hours.</t>
  </si>
  <si>
    <t>PNP 250.15(f)(3)</t>
  </si>
  <si>
    <t>PNP 250.15(f)</t>
  </si>
  <si>
    <t>PNP 250.30(l)</t>
  </si>
  <si>
    <t>PNP 250.30(s)</t>
  </si>
  <si>
    <t xml:space="preserve">PNP 250.13(a)(5) </t>
  </si>
  <si>
    <t xml:space="preserve">PNP 250.19(b) </t>
  </si>
  <si>
    <t xml:space="preserve">PNP in 250.12(f) &amp; 250.30(c)(1) </t>
  </si>
  <si>
    <t xml:space="preserve">PNP 250.67(a)(2)(ii) </t>
  </si>
  <si>
    <t xml:space="preserve">PNP 251.2(c)(1) </t>
  </si>
  <si>
    <t>PNP 251.4(l)(5)</t>
  </si>
  <si>
    <t>PNP table. Change in calculation method to delineate between operating funds (250.17(a) and Donated Food Account (250.15(f)).  Burden from prior PNP table 250.15(f) is distributed across 2 rows of SLT table (250.17(a) and (c)).  Decrease in estimated annual responses from 105,000 to 315 (250.17(a) = 52 annual responses + 250.17(c) = 263; 52+263 =315.</t>
  </si>
  <si>
    <t>Moved from SLT. Reduction in records per recordkeeper from 8.9 to 8.</t>
  </si>
  <si>
    <t>SLT 247.30(d)(3)</t>
  </si>
  <si>
    <t>PNP 250.12(f) &amp; 250.30(c)</t>
  </si>
  <si>
    <t>Increase in respondents from 35 to 42.</t>
  </si>
  <si>
    <t>New burden</t>
  </si>
  <si>
    <t>Change in calculation method.  The net adjustment is a reduction of 158 burden hours</t>
  </si>
  <si>
    <t>Change in calculation method.  The net adjustment is an increase of 111 burden hours</t>
  </si>
  <si>
    <t>Moved from PNP table.  No change from PNP table burden.</t>
  </si>
  <si>
    <t>Moved from PNP. No change in burden from PNP table.</t>
  </si>
  <si>
    <t>Burden Removed</t>
  </si>
  <si>
    <t>253.5(h) &amp; 254.3(a)</t>
  </si>
  <si>
    <t>Household Recipient Agency Agreements</t>
  </si>
  <si>
    <t>PNP 250.12(b)</t>
  </si>
  <si>
    <t>Household Recipient Agency Input for Availability of Donated Foods</t>
  </si>
  <si>
    <t>Receipt of Shipments</t>
  </si>
  <si>
    <t>Household Recipient Agency Recall Response Reporting</t>
  </si>
  <si>
    <t>PNP 250.30(k)</t>
  </si>
  <si>
    <t>Moved from PNP.  Increase in respondents from 2350 to 4700. Small decrease in estimated response time from .57 to .5 hours.</t>
  </si>
  <si>
    <t>PNP 250.53</t>
  </si>
  <si>
    <t>Moved from PNP.  Increase in respondents from 2783 to 6783.</t>
  </si>
  <si>
    <t>Recipient/Subdistributing Agency Agreements - Distributing Agency Maintenance</t>
  </si>
  <si>
    <t>Moved from PNP, where previously combined with other burden in 250.12(b).  Change to calculation methodology.  Net adjustment of 266 hours.</t>
  </si>
  <si>
    <t>Records Related to the Receipt, Distribution, and Inventory of Donated Foods - Distributing Agency Maintenance</t>
  </si>
  <si>
    <t>PNP 250.16 &amp; 250.30</t>
  </si>
  <si>
    <t>Change to calculation methodology.  Previously combined as one.  Part of burden moved to 250.19(a) SLT.</t>
  </si>
  <si>
    <t>Processing Recordkeeping</t>
  </si>
  <si>
    <t>PNP 250.53 &amp; 250.54</t>
  </si>
  <si>
    <t xml:space="preserve">Recipient Agency Recordkeeping and Reviews of Food Service Management Companies  </t>
  </si>
  <si>
    <t>Moved from PNP. Increase in respondents from 2783 to 6783.</t>
  </si>
  <si>
    <t xml:space="preserve">Moved from PNP, where previously combined with other burden in 250.16 &amp; 250.30.  Change to calculation methodology.  </t>
  </si>
  <si>
    <t>Changed Calcluation methodology.  Part of burden moved to SLT.</t>
  </si>
  <si>
    <t>Recipient Agency</t>
  </si>
  <si>
    <t>Distributing Agency</t>
  </si>
  <si>
    <t>Child Nutrition Program Recipient Agency Agreements</t>
  </si>
  <si>
    <t>Child Nutrition Program Recipient Agency Input for Availability of Donated Foods</t>
  </si>
  <si>
    <t>Child Nutrition Program Recipient Agency Recall Response Reporting</t>
  </si>
  <si>
    <t>Recipient/Subdistributing Agency Agreements - Child Nutrition Program Recipient Agency Maintenance</t>
  </si>
  <si>
    <t>Change to calculation methodology.  It was previously combined with other burden in 250.12(b), now moved to 250.11(b) SLT.</t>
  </si>
  <si>
    <t>Records Related to the Receipt, Distribution, and Inventory of Donated Foods (Households)</t>
  </si>
  <si>
    <t>Recipient/Subdistributing Agency Agreements (Households)</t>
  </si>
  <si>
    <t xml:space="preserve">Records Related to the Receipt, Distribution, and Inventory of Donated Foods (Child Nutrition Programs) </t>
  </si>
  <si>
    <t>Recipient/Subdistributing Agency Agreements (Child Nutrition Programs)</t>
  </si>
  <si>
    <t>Records Related to the Receipt, Distribution, and Inventory of Donated Foods (Child Nutrition Programs)</t>
  </si>
  <si>
    <t xml:space="preserve">Moved from PNP.  Increase in respondents from 10,926 to 20,866.  Change to calculation methodology.  </t>
  </si>
  <si>
    <t>check</t>
  </si>
  <si>
    <t>ok</t>
  </si>
  <si>
    <t>Moved from PNP where previously combined with other burden in 250.12(b).  Change to calcluation methodology.  Net adjustment of -53 hours.</t>
  </si>
  <si>
    <t>New due to rulemaking</t>
  </si>
  <si>
    <t>State Agency - Distributing Agency Processing Contracts (Records Related to the Receipt, Distribution, and Inventory of Donated Foods (NSLP))</t>
  </si>
  <si>
    <t>Recipient Agencies in Child Nutrition Programs - Processing Agreements</t>
  </si>
  <si>
    <t>Elderly</t>
  </si>
  <si>
    <t>Women, infants and children</t>
  </si>
  <si>
    <t xml:space="preserve">Increase in number of participants.  </t>
  </si>
  <si>
    <t>Decrease in number of participants.</t>
  </si>
  <si>
    <t>Moved to PNP 247.30(d)(3)</t>
  </si>
  <si>
    <t>Burden moved to correct respondent type</t>
  </si>
  <si>
    <t>Moved to SLT 250.1(c)</t>
  </si>
  <si>
    <t>State Agencies:  Cash in Lieu of Donated Foods for Nonresidential Child and Adult Care Institutions</t>
  </si>
  <si>
    <t>Private Institutions:  Cash In Lieu of Donated Foods for Nonresidential Child Care Institutions</t>
  </si>
  <si>
    <t>USDA Agreements with Distributing Agency</t>
  </si>
  <si>
    <t>Moved to SLT 250.12(c )</t>
  </si>
  <si>
    <t>Moved to SLT 250.13(c ) &amp; 250.18(d)</t>
  </si>
  <si>
    <t>Moved to SLT 250.13(d)</t>
  </si>
  <si>
    <t>Moved to SLT 250.15(d)</t>
  </si>
  <si>
    <t>Moved to SLT 250.17(a)</t>
  </si>
  <si>
    <t>Moved to SLT 250.21</t>
  </si>
  <si>
    <t>Moved to PFP 250.30(c )</t>
  </si>
  <si>
    <t>Moved to SLT 250.30(k)</t>
  </si>
  <si>
    <t>Moved to SLT 250.30(l)</t>
  </si>
  <si>
    <t>Moved to SLT 250.30(s)</t>
  </si>
  <si>
    <t>Moved to SLT 250.53</t>
  </si>
  <si>
    <t>Recipient Agency Records of Receipt of Shipments (Child Nutrition Program)</t>
  </si>
  <si>
    <t>Moved to SLT 250.11(b)</t>
  </si>
  <si>
    <t>Moved to SLT 250.19(a)</t>
  </si>
  <si>
    <t>Moved to SLT 250.30(c )(1)</t>
  </si>
  <si>
    <t>250.30(c )(1)</t>
  </si>
  <si>
    <t>Commercial Entities:  Recipient Agency Processing Contracts</t>
  </si>
  <si>
    <t>Moved to SLT 250.53 &amp; 250.54</t>
  </si>
  <si>
    <t>Moved to SLT 250.67(a)</t>
  </si>
  <si>
    <t>Moved to SLT 251.4(g)</t>
  </si>
  <si>
    <t>Moved to SLT 251.4(j)</t>
  </si>
  <si>
    <t>Moved to SLT 251.4(l)</t>
  </si>
  <si>
    <t>Moved to SLT 251.6(b)</t>
  </si>
  <si>
    <t>Moved to SLT 251.9(e ) &amp; 251.10(d)(1)</t>
  </si>
  <si>
    <t>Moved to SLT 251.2(c )(1)</t>
  </si>
  <si>
    <t>Moved to SLT 251.2(c )(2)</t>
  </si>
  <si>
    <t>Moved to SLT 251.4(l)(5)</t>
  </si>
  <si>
    <t>Moved to SLT 250.12(b) &amp; 250.21(b)(2)</t>
  </si>
  <si>
    <t>PNP 250.14(e )</t>
  </si>
  <si>
    <t>Burden moved to SLT table</t>
  </si>
  <si>
    <t>Burden moved to PFP table</t>
  </si>
  <si>
    <t>Applications of Recipient Agencies</t>
  </si>
  <si>
    <t>Respondents decreased from 20 to 5.  Decrease in estimated response time (from 150 hours to 5).</t>
  </si>
  <si>
    <t>Respondents increased from 20 to 42.  Decrease in response time from 40 to 30 hours.  Increase in responses from 80 to 84.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</si>
</sst>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#,##0.000000"/>
  </numFmts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3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B05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8" fillId="0" borderId="0"/>
    <xf numFmtId="0" fontId="14" fillId="0" borderId="0"/>
    <xf numFmtId="0" fontId="14" fillId="0" borderId="0"/>
  </cellStyleXfs>
  <cellXfs count="51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4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0" fillId="0" borderId="0" xfId="0" applyBorder="1"/>
    <xf numFmtId="0" fontId="0" fillId="0" borderId="0" xfId="0" applyFill="1"/>
    <xf numFmtId="0" fontId="6" fillId="0" borderId="9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vertical="top" wrapText="1"/>
    </xf>
    <xf numFmtId="0" fontId="3" fillId="0" borderId="0" xfId="0" applyFont="1" applyFill="1"/>
    <xf numFmtId="0" fontId="6" fillId="0" borderId="1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top" wrapText="1" indent="2"/>
    </xf>
    <xf numFmtId="0" fontId="3" fillId="0" borderId="1" xfId="0" applyFont="1" applyFill="1" applyBorder="1"/>
    <xf numFmtId="0" fontId="6" fillId="0" borderId="1" xfId="0" applyFont="1" applyFill="1" applyBorder="1" applyAlignment="1">
      <alignment horizontal="left" vertical="top" wrapText="1" indent="3"/>
    </xf>
    <xf numFmtId="0" fontId="6" fillId="0" borderId="4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left" vertical="top" wrapText="1" indent="2"/>
    </xf>
    <xf numFmtId="0" fontId="6" fillId="0" borderId="9" xfId="0" applyFont="1" applyFill="1" applyBorder="1" applyAlignment="1">
      <alignment wrapText="1"/>
    </xf>
    <xf numFmtId="0" fontId="6" fillId="0" borderId="6" xfId="0" applyFont="1" applyFill="1" applyBorder="1" applyAlignment="1">
      <alignment vertical="top" wrapText="1"/>
    </xf>
    <xf numFmtId="0" fontId="8" fillId="0" borderId="1" xfId="0" applyFont="1" applyFill="1" applyBorder="1"/>
    <xf numFmtId="0" fontId="3" fillId="0" borderId="1" xfId="0" applyFont="1" applyBorder="1" applyAlignment="1">
      <alignment wrapText="1"/>
    </xf>
    <xf numFmtId="4" fontId="6" fillId="0" borderId="1" xfId="0" applyNumberFormat="1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/>
    </xf>
    <xf numFmtId="4" fontId="6" fillId="0" borderId="2" xfId="0" applyNumberFormat="1" applyFont="1" applyFill="1" applyBorder="1" applyAlignment="1">
      <alignment horizontal="right" vertical="top" wrapText="1"/>
    </xf>
    <xf numFmtId="4" fontId="6" fillId="0" borderId="9" xfId="0" applyNumberFormat="1" applyFont="1" applyFill="1" applyBorder="1" applyAlignment="1">
      <alignment horizontal="right" vertical="top" wrapText="1"/>
    </xf>
    <xf numFmtId="4" fontId="1" fillId="0" borderId="0" xfId="0" applyNumberFormat="1" applyFont="1" applyAlignment="1">
      <alignment wrapText="1"/>
    </xf>
    <xf numFmtId="4" fontId="6" fillId="0" borderId="1" xfId="0" applyNumberFormat="1" applyFont="1" applyFill="1" applyBorder="1" applyAlignment="1">
      <alignment wrapText="1"/>
    </xf>
    <xf numFmtId="4" fontId="6" fillId="0" borderId="5" xfId="0" applyNumberFormat="1" applyFont="1" applyFill="1" applyBorder="1" applyAlignment="1">
      <alignment wrapText="1"/>
    </xf>
    <xf numFmtId="4" fontId="6" fillId="0" borderId="1" xfId="0" applyNumberFormat="1" applyFont="1" applyFill="1" applyBorder="1" applyAlignment="1">
      <alignment vertical="top" wrapText="1"/>
    </xf>
    <xf numFmtId="4" fontId="6" fillId="0" borderId="5" xfId="0" applyNumberFormat="1" applyFont="1" applyFill="1" applyBorder="1" applyAlignment="1">
      <alignment vertical="top" wrapText="1"/>
    </xf>
    <xf numFmtId="4" fontId="6" fillId="0" borderId="6" xfId="0" applyNumberFormat="1" applyFont="1" applyFill="1" applyBorder="1" applyAlignment="1">
      <alignment horizontal="right" vertical="top" wrapText="1"/>
    </xf>
    <xf numFmtId="4" fontId="2" fillId="0" borderId="0" xfId="0" applyNumberFormat="1" applyFont="1" applyAlignment="1">
      <alignment wrapText="1"/>
    </xf>
    <xf numFmtId="4" fontId="3" fillId="0" borderId="9" xfId="0" applyNumberFormat="1" applyFont="1" applyBorder="1" applyAlignment="1">
      <alignment wrapText="1"/>
    </xf>
    <xf numFmtId="4" fontId="6" fillId="0" borderId="9" xfId="0" applyNumberFormat="1" applyFont="1" applyFill="1" applyBorder="1" applyAlignment="1">
      <alignment wrapText="1"/>
    </xf>
    <xf numFmtId="3" fontId="6" fillId="0" borderId="1" xfId="0" applyNumberFormat="1" applyFont="1" applyFill="1" applyBorder="1" applyAlignment="1">
      <alignment horizontal="right" vertical="top" wrapText="1"/>
    </xf>
    <xf numFmtId="3" fontId="6" fillId="0" borderId="9" xfId="0" applyNumberFormat="1" applyFont="1" applyFill="1" applyBorder="1" applyAlignment="1">
      <alignment horizontal="right" vertical="top" wrapText="1"/>
    </xf>
    <xf numFmtId="3" fontId="1" fillId="0" borderId="0" xfId="0" applyNumberFormat="1" applyFont="1" applyAlignment="1">
      <alignment wrapText="1"/>
    </xf>
    <xf numFmtId="3" fontId="6" fillId="0" borderId="1" xfId="0" applyNumberFormat="1" applyFont="1" applyFill="1" applyBorder="1" applyAlignment="1">
      <alignment wrapText="1"/>
    </xf>
    <xf numFmtId="3" fontId="6" fillId="0" borderId="9" xfId="0" applyNumberFormat="1" applyFont="1" applyFill="1" applyBorder="1" applyAlignment="1">
      <alignment wrapText="1"/>
    </xf>
    <xf numFmtId="3" fontId="2" fillId="0" borderId="0" xfId="0" applyNumberFormat="1" applyFont="1" applyAlignment="1">
      <alignment wrapText="1"/>
    </xf>
    <xf numFmtId="3" fontId="6" fillId="0" borderId="1" xfId="0" applyNumberFormat="1" applyFont="1" applyFill="1" applyBorder="1" applyAlignment="1">
      <alignment vertical="top" wrapText="1"/>
    </xf>
    <xf numFmtId="3" fontId="6" fillId="0" borderId="5" xfId="0" applyNumberFormat="1" applyFont="1" applyFill="1" applyBorder="1" applyAlignment="1">
      <alignment vertical="top" wrapText="1"/>
    </xf>
    <xf numFmtId="3" fontId="3" fillId="0" borderId="9" xfId="0" applyNumberFormat="1" applyFont="1" applyBorder="1" applyAlignment="1">
      <alignment wrapText="1"/>
    </xf>
    <xf numFmtId="3" fontId="6" fillId="0" borderId="4" xfId="0" applyNumberFormat="1" applyFont="1" applyFill="1" applyBorder="1" applyAlignment="1">
      <alignment horizontal="right" vertical="top" wrapText="1"/>
    </xf>
    <xf numFmtId="3" fontId="3" fillId="0" borderId="1" xfId="0" applyNumberFormat="1" applyFont="1" applyFill="1" applyBorder="1" applyAlignment="1">
      <alignment horizontal="right"/>
    </xf>
    <xf numFmtId="0" fontId="2" fillId="0" borderId="15" xfId="0" applyFont="1" applyBorder="1" applyAlignment="1">
      <alignment wrapText="1"/>
    </xf>
    <xf numFmtId="3" fontId="4" fillId="0" borderId="15" xfId="0" applyNumberFormat="1" applyFont="1" applyBorder="1" applyAlignment="1">
      <alignment horizontal="right" wrapText="1"/>
    </xf>
    <xf numFmtId="4" fontId="4" fillId="0" borderId="15" xfId="0" applyNumberFormat="1" applyFont="1" applyBorder="1" applyAlignment="1">
      <alignment horizontal="right" wrapText="1"/>
    </xf>
    <xf numFmtId="3" fontId="4" fillId="0" borderId="15" xfId="0" applyNumberFormat="1" applyFont="1" applyBorder="1" applyAlignment="1">
      <alignment wrapText="1"/>
    </xf>
    <xf numFmtId="4" fontId="4" fillId="0" borderId="15" xfId="0" applyNumberFormat="1" applyFont="1" applyBorder="1" applyAlignment="1">
      <alignment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wrapText="1"/>
    </xf>
    <xf numFmtId="3" fontId="6" fillId="0" borderId="5" xfId="0" applyNumberFormat="1" applyFont="1" applyFill="1" applyBorder="1" applyAlignment="1">
      <alignment wrapText="1"/>
    </xf>
    <xf numFmtId="0" fontId="9" fillId="0" borderId="1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4" fontId="9" fillId="0" borderId="15" xfId="0" applyNumberFormat="1" applyFont="1" applyBorder="1" applyAlignment="1">
      <alignment horizontal="center" vertical="center" wrapText="1"/>
    </xf>
    <xf numFmtId="4" fontId="9" fillId="0" borderId="16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wrapText="1"/>
    </xf>
    <xf numFmtId="4" fontId="3" fillId="0" borderId="5" xfId="0" applyNumberFormat="1" applyFont="1" applyBorder="1" applyAlignment="1">
      <alignment wrapText="1"/>
    </xf>
    <xf numFmtId="3" fontId="4" fillId="0" borderId="17" xfId="0" applyNumberFormat="1" applyFont="1" applyBorder="1" applyAlignment="1">
      <alignment horizontal="center" wrapText="1"/>
    </xf>
    <xf numFmtId="4" fontId="4" fillId="0" borderId="15" xfId="0" applyNumberFormat="1" applyFont="1" applyBorder="1" applyAlignment="1">
      <alignment horizontal="center" wrapText="1"/>
    </xf>
    <xf numFmtId="3" fontId="6" fillId="0" borderId="5" xfId="0" applyNumberFormat="1" applyFont="1" applyFill="1" applyBorder="1" applyAlignment="1">
      <alignment horizontal="right" vertical="top" wrapText="1"/>
    </xf>
    <xf numFmtId="4" fontId="6" fillId="0" borderId="5" xfId="0" applyNumberFormat="1" applyFont="1" applyFill="1" applyBorder="1" applyAlignment="1">
      <alignment horizontal="right" vertical="top" wrapText="1"/>
    </xf>
    <xf numFmtId="0" fontId="9" fillId="0" borderId="16" xfId="0" applyFont="1" applyBorder="1" applyAlignment="1">
      <alignment horizontal="center" vertical="center" wrapText="1"/>
    </xf>
    <xf numFmtId="3" fontId="9" fillId="0" borderId="15" xfId="0" applyNumberFormat="1" applyFont="1" applyBorder="1" applyAlignment="1">
      <alignment horizontal="center" vertical="center" wrapText="1"/>
    </xf>
    <xf numFmtId="0" fontId="2" fillId="0" borderId="15" xfId="0" applyFont="1" applyBorder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16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1" xfId="0" applyFont="1" applyBorder="1"/>
    <xf numFmtId="0" fontId="3" fillId="0" borderId="6" xfId="0" applyFont="1" applyBorder="1"/>
    <xf numFmtId="0" fontId="4" fillId="0" borderId="17" xfId="0" applyFont="1" applyBorder="1"/>
    <xf numFmtId="0" fontId="3" fillId="0" borderId="5" xfId="0" applyFont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3" fontId="3" fillId="0" borderId="5" xfId="0" applyNumberFormat="1" applyFont="1" applyBorder="1"/>
    <xf numFmtId="4" fontId="3" fillId="0" borderId="5" xfId="0" applyNumberFormat="1" applyFont="1" applyBorder="1"/>
    <xf numFmtId="4" fontId="3" fillId="0" borderId="6" xfId="0" applyNumberFormat="1" applyFont="1" applyBorder="1"/>
    <xf numFmtId="3" fontId="3" fillId="0" borderId="1" xfId="0" applyNumberFormat="1" applyFont="1" applyBorder="1"/>
    <xf numFmtId="4" fontId="3" fillId="0" borderId="1" xfId="0" applyNumberFormat="1" applyFont="1" applyBorder="1"/>
    <xf numFmtId="4" fontId="4" fillId="0" borderId="15" xfId="0" applyNumberFormat="1" applyFont="1" applyBorder="1"/>
    <xf numFmtId="4" fontId="4" fillId="2" borderId="15" xfId="0" applyNumberFormat="1" applyFont="1" applyFill="1" applyBorder="1"/>
    <xf numFmtId="4" fontId="4" fillId="0" borderId="16" xfId="0" applyNumberFormat="1" applyFont="1" applyBorder="1"/>
    <xf numFmtId="3" fontId="3" fillId="0" borderId="6" xfId="0" applyNumberFormat="1" applyFont="1" applyBorder="1"/>
    <xf numFmtId="2" fontId="3" fillId="0" borderId="6" xfId="0" applyNumberFormat="1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3" fontId="4" fillId="0" borderId="15" xfId="0" applyNumberFormat="1" applyFont="1" applyBorder="1"/>
    <xf numFmtId="8" fontId="3" fillId="0" borderId="1" xfId="0" applyNumberFormat="1" applyFont="1" applyBorder="1"/>
    <xf numFmtId="0" fontId="6" fillId="0" borderId="7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9" fillId="0" borderId="18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right"/>
    </xf>
    <xf numFmtId="0" fontId="9" fillId="0" borderId="2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2" fontId="6" fillId="0" borderId="1" xfId="2" applyNumberFormat="1" applyFont="1" applyFill="1" applyBorder="1" applyAlignment="1">
      <alignment horizontal="right" vertical="top" wrapText="1"/>
    </xf>
    <xf numFmtId="2" fontId="9" fillId="0" borderId="15" xfId="2" applyNumberFormat="1" applyFont="1" applyFill="1" applyBorder="1" applyAlignment="1">
      <alignment horizontal="left" vertical="top" wrapText="1"/>
    </xf>
    <xf numFmtId="0" fontId="9" fillId="0" borderId="16" xfId="0" applyFont="1" applyFill="1" applyBorder="1" applyAlignment="1">
      <alignment horizontal="left" vertical="top" wrapText="1"/>
    </xf>
    <xf numFmtId="4" fontId="6" fillId="0" borderId="27" xfId="0" applyNumberFormat="1" applyFont="1" applyFill="1" applyBorder="1" applyAlignment="1">
      <alignment horizontal="right" vertical="top" wrapText="1"/>
    </xf>
    <xf numFmtId="4" fontId="4" fillId="0" borderId="18" xfId="0" applyNumberFormat="1" applyFont="1" applyBorder="1" applyAlignment="1">
      <alignment horizontal="right" wrapText="1"/>
    </xf>
    <xf numFmtId="0" fontId="0" fillId="0" borderId="16" xfId="0" applyBorder="1" applyAlignment="1">
      <alignment wrapText="1"/>
    </xf>
    <xf numFmtId="4" fontId="6" fillId="0" borderId="26" xfId="0" applyNumberFormat="1" applyFont="1" applyFill="1" applyBorder="1" applyAlignment="1">
      <alignment vertical="top" wrapText="1"/>
    </xf>
    <xf numFmtId="4" fontId="6" fillId="0" borderId="26" xfId="0" applyNumberFormat="1" applyFont="1" applyFill="1" applyBorder="1" applyAlignment="1">
      <alignment horizontal="right" vertical="top" wrapText="1"/>
    </xf>
    <xf numFmtId="4" fontId="6" fillId="0" borderId="29" xfId="0" applyNumberFormat="1" applyFont="1" applyFill="1" applyBorder="1" applyAlignment="1">
      <alignment horizontal="right" vertical="top" wrapText="1"/>
    </xf>
    <xf numFmtId="2" fontId="9" fillId="0" borderId="30" xfId="2" applyNumberFormat="1" applyFont="1" applyFill="1" applyBorder="1" applyAlignment="1">
      <alignment horizontal="left" vertical="top" wrapText="1"/>
    </xf>
    <xf numFmtId="0" fontId="9" fillId="0" borderId="31" xfId="0" applyFont="1" applyFill="1" applyBorder="1" applyAlignment="1">
      <alignment horizontal="left" vertical="top" wrapText="1"/>
    </xf>
    <xf numFmtId="4" fontId="6" fillId="0" borderId="26" xfId="0" applyNumberFormat="1" applyFont="1" applyFill="1" applyBorder="1" applyAlignment="1">
      <alignment wrapText="1"/>
    </xf>
    <xf numFmtId="4" fontId="6" fillId="0" borderId="2" xfId="0" applyNumberFormat="1" applyFont="1" applyFill="1" applyBorder="1" applyAlignment="1">
      <alignment wrapText="1"/>
    </xf>
    <xf numFmtId="4" fontId="6" fillId="0" borderId="29" xfId="0" applyNumberFormat="1" applyFont="1" applyFill="1" applyBorder="1" applyAlignment="1">
      <alignment wrapText="1"/>
    </xf>
    <xf numFmtId="4" fontId="3" fillId="0" borderId="26" xfId="0" applyNumberFormat="1" applyFont="1" applyBorder="1" applyAlignment="1">
      <alignment wrapText="1"/>
    </xf>
    <xf numFmtId="4" fontId="3" fillId="0" borderId="29" xfId="0" applyNumberFormat="1" applyFont="1" applyBorder="1" applyAlignment="1">
      <alignment wrapText="1"/>
    </xf>
    <xf numFmtId="4" fontId="4" fillId="0" borderId="18" xfId="0" applyNumberFormat="1" applyFont="1" applyBorder="1" applyAlignment="1">
      <alignment horizontal="center" wrapText="1"/>
    </xf>
    <xf numFmtId="2" fontId="9" fillId="0" borderId="34" xfId="2" applyNumberFormat="1" applyFont="1" applyFill="1" applyBorder="1" applyAlignment="1">
      <alignment horizontal="left" vertical="top" wrapText="1"/>
    </xf>
    <xf numFmtId="0" fontId="9" fillId="0" borderId="28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1" xfId="6" applyFont="1" applyFill="1" applyBorder="1" applyAlignment="1">
      <alignment horizontal="left" vertical="top" wrapText="1"/>
    </xf>
    <xf numFmtId="0" fontId="6" fillId="0" borderId="5" xfId="6" applyFont="1" applyFill="1" applyBorder="1" applyAlignment="1">
      <alignment horizontal="left" vertical="top" wrapText="1"/>
    </xf>
    <xf numFmtId="43" fontId="8" fillId="0" borderId="20" xfId="5" applyFont="1" applyBorder="1" applyAlignment="1">
      <alignment vertical="top"/>
    </xf>
    <xf numFmtId="43" fontId="8" fillId="0" borderId="19" xfId="5" applyFont="1" applyBorder="1" applyAlignment="1">
      <alignment vertical="top"/>
    </xf>
    <xf numFmtId="43" fontId="8" fillId="0" borderId="22" xfId="5" applyFont="1" applyBorder="1" applyAlignment="1">
      <alignment vertical="top"/>
    </xf>
    <xf numFmtId="43" fontId="8" fillId="0" borderId="1" xfId="5" applyFont="1" applyBorder="1" applyAlignment="1">
      <alignment vertical="top"/>
    </xf>
    <xf numFmtId="43" fontId="8" fillId="0" borderId="24" xfId="5" applyFont="1" applyFill="1" applyBorder="1" applyAlignment="1">
      <alignment vertical="top"/>
    </xf>
    <xf numFmtId="43" fontId="8" fillId="0" borderId="6" xfId="5" applyFont="1" applyFill="1" applyBorder="1" applyAlignment="1">
      <alignment vertical="top"/>
    </xf>
    <xf numFmtId="0" fontId="8" fillId="0" borderId="23" xfId="0" applyFont="1" applyBorder="1" applyAlignment="1">
      <alignment vertical="top" wrapText="1"/>
    </xf>
    <xf numFmtId="0" fontId="6" fillId="0" borderId="1" xfId="2" applyFont="1" applyFill="1" applyBorder="1" applyAlignment="1">
      <alignment horizontal="left" vertical="top" wrapText="1"/>
    </xf>
    <xf numFmtId="0" fontId="6" fillId="3" borderId="1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wrapText="1"/>
    </xf>
    <xf numFmtId="0" fontId="7" fillId="0" borderId="1" xfId="2" applyFont="1" applyFill="1" applyBorder="1" applyAlignment="1">
      <alignment horizontal="left" vertical="top" wrapText="1"/>
    </xf>
    <xf numFmtId="3" fontId="6" fillId="3" borderId="1" xfId="0" applyNumberFormat="1" applyFont="1" applyFill="1" applyBorder="1" applyAlignment="1">
      <alignment wrapText="1"/>
    </xf>
    <xf numFmtId="4" fontId="6" fillId="3" borderId="1" xfId="0" applyNumberFormat="1" applyFont="1" applyFill="1" applyBorder="1" applyAlignment="1">
      <alignment wrapText="1"/>
    </xf>
    <xf numFmtId="4" fontId="6" fillId="3" borderId="2" xfId="0" applyNumberFormat="1" applyFont="1" applyFill="1" applyBorder="1" applyAlignment="1">
      <alignment wrapText="1"/>
    </xf>
    <xf numFmtId="43" fontId="8" fillId="0" borderId="20" xfId="5" applyFont="1" applyBorder="1"/>
    <xf numFmtId="43" fontId="8" fillId="0" borderId="19" xfId="5" applyFont="1" applyBorder="1"/>
    <xf numFmtId="43" fontId="8" fillId="0" borderId="22" xfId="5" applyFont="1" applyBorder="1"/>
    <xf numFmtId="43" fontId="8" fillId="0" borderId="1" xfId="5" applyFont="1" applyBorder="1"/>
    <xf numFmtId="43" fontId="8" fillId="3" borderId="22" xfId="5" applyFont="1" applyFill="1" applyBorder="1"/>
    <xf numFmtId="43" fontId="8" fillId="3" borderId="1" xfId="5" applyFont="1" applyFill="1" applyBorder="1"/>
    <xf numFmtId="43" fontId="8" fillId="0" borderId="24" xfId="5" applyFont="1" applyBorder="1"/>
    <xf numFmtId="43" fontId="8" fillId="0" borderId="6" xfId="5" applyFont="1" applyBorder="1"/>
    <xf numFmtId="0" fontId="8" fillId="0" borderId="21" xfId="0" applyFont="1" applyBorder="1" applyAlignment="1">
      <alignment wrapText="1"/>
    </xf>
    <xf numFmtId="0" fontId="8" fillId="0" borderId="23" xfId="0" applyFont="1" applyBorder="1" applyAlignment="1">
      <alignment wrapText="1"/>
    </xf>
    <xf numFmtId="0" fontId="8" fillId="3" borderId="23" xfId="0" applyFont="1" applyFill="1" applyBorder="1" applyAlignment="1">
      <alignment wrapText="1"/>
    </xf>
    <xf numFmtId="0" fontId="8" fillId="0" borderId="25" xfId="0" applyFont="1" applyBorder="1" applyAlignment="1">
      <alignment wrapText="1"/>
    </xf>
    <xf numFmtId="2" fontId="9" fillId="0" borderId="17" xfId="2" applyNumberFormat="1" applyFont="1" applyFill="1" applyBorder="1" applyAlignment="1">
      <alignment horizontal="left" vertical="top" wrapText="1"/>
    </xf>
    <xf numFmtId="2" fontId="9" fillId="0" borderId="16" xfId="2" applyNumberFormat="1" applyFont="1" applyFill="1" applyBorder="1" applyAlignment="1">
      <alignment horizontal="left" vertical="top" wrapText="1"/>
    </xf>
    <xf numFmtId="43" fontId="15" fillId="0" borderId="17" xfId="0" applyNumberFormat="1" applyFont="1" applyBorder="1"/>
    <xf numFmtId="43" fontId="0" fillId="0" borderId="24" xfId="0" applyNumberFormat="1" applyBorder="1"/>
    <xf numFmtId="164" fontId="6" fillId="0" borderId="1" xfId="5" applyNumberFormat="1" applyFont="1" applyFill="1" applyBorder="1" applyAlignment="1">
      <alignment horizontal="right" vertical="top" wrapText="1"/>
    </xf>
    <xf numFmtId="0" fontId="8" fillId="0" borderId="21" xfId="0" applyFont="1" applyBorder="1" applyAlignment="1">
      <alignment vertical="top" wrapText="1"/>
    </xf>
    <xf numFmtId="0" fontId="6" fillId="0" borderId="6" xfId="2" applyFont="1" applyFill="1" applyBorder="1" applyAlignment="1">
      <alignment horizontal="left" vertical="top" wrapText="1"/>
    </xf>
    <xf numFmtId="2" fontId="9" fillId="0" borderId="18" xfId="2" applyNumberFormat="1" applyFont="1" applyFill="1" applyBorder="1" applyAlignment="1">
      <alignment horizontal="left" vertical="top" wrapText="1"/>
    </xf>
    <xf numFmtId="43" fontId="8" fillId="0" borderId="41" xfId="5" applyFont="1" applyBorder="1" applyAlignment="1">
      <alignment vertical="top"/>
    </xf>
    <xf numFmtId="43" fontId="8" fillId="0" borderId="2" xfId="5" applyFont="1" applyBorder="1" applyAlignment="1">
      <alignment vertical="top"/>
    </xf>
    <xf numFmtId="43" fontId="8" fillId="0" borderId="27" xfId="5" applyFont="1" applyFill="1" applyBorder="1" applyAlignment="1">
      <alignment vertical="top"/>
    </xf>
    <xf numFmtId="43" fontId="8" fillId="0" borderId="41" xfId="5" applyFont="1" applyBorder="1"/>
    <xf numFmtId="43" fontId="8" fillId="0" borderId="2" xfId="5" applyFont="1" applyBorder="1"/>
    <xf numFmtId="43" fontId="8" fillId="3" borderId="2" xfId="5" applyFont="1" applyFill="1" applyBorder="1"/>
    <xf numFmtId="43" fontId="8" fillId="0" borderId="27" xfId="5" applyFont="1" applyBorder="1"/>
    <xf numFmtId="0" fontId="1" fillId="0" borderId="0" xfId="0" applyFont="1" applyFill="1"/>
    <xf numFmtId="4" fontId="6" fillId="0" borderId="23" xfId="0" applyNumberFormat="1" applyFont="1" applyFill="1" applyBorder="1" applyAlignment="1">
      <alignment horizontal="right" vertical="top" wrapText="1"/>
    </xf>
    <xf numFmtId="0" fontId="16" fillId="0" borderId="22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vertical="top" wrapText="1"/>
    </xf>
    <xf numFmtId="0" fontId="16" fillId="0" borderId="6" xfId="0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vertical="top" wrapText="1"/>
    </xf>
    <xf numFmtId="0" fontId="3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8" fillId="0" borderId="25" xfId="0" applyFont="1" applyFill="1" applyBorder="1" applyAlignment="1">
      <alignment vertical="top" wrapText="1"/>
    </xf>
    <xf numFmtId="0" fontId="0" fillId="0" borderId="16" xfId="0" applyFont="1" applyBorder="1" applyAlignment="1">
      <alignment wrapText="1"/>
    </xf>
    <xf numFmtId="0" fontId="0" fillId="0" borderId="25" xfId="0" applyBorder="1" applyAlignment="1">
      <alignment wrapText="1"/>
    </xf>
    <xf numFmtId="0" fontId="1" fillId="0" borderId="0" xfId="0" applyFont="1" applyFill="1" applyAlignment="1">
      <alignment wrapText="1"/>
    </xf>
    <xf numFmtId="0" fontId="9" fillId="0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wrapText="1"/>
    </xf>
    <xf numFmtId="0" fontId="9" fillId="0" borderId="4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5" xfId="2" applyFont="1" applyFill="1" applyBorder="1" applyAlignment="1">
      <alignment horizontal="left" vertical="top" wrapText="1"/>
    </xf>
    <xf numFmtId="0" fontId="0" fillId="0" borderId="0" xfId="0"/>
    <xf numFmtId="2" fontId="9" fillId="0" borderId="18" xfId="2" applyNumberFormat="1" applyFont="1" applyFill="1" applyBorder="1" applyAlignment="1">
      <alignment horizontal="left" vertical="top" wrapText="1"/>
    </xf>
    <xf numFmtId="2" fontId="9" fillId="0" borderId="42" xfId="2" applyNumberFormat="1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vertical="top"/>
    </xf>
    <xf numFmtId="0" fontId="4" fillId="0" borderId="0" xfId="0" applyFont="1" applyFill="1"/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vertical="top"/>
    </xf>
    <xf numFmtId="0" fontId="2" fillId="0" borderId="0" xfId="0" applyFont="1" applyFill="1"/>
    <xf numFmtId="0" fontId="0" fillId="0" borderId="0" xfId="0" applyFill="1" applyBorder="1"/>
    <xf numFmtId="0" fontId="8" fillId="0" borderId="5" xfId="0" applyFont="1" applyFill="1" applyBorder="1" applyAlignment="1">
      <alignment horizontal="left" vertical="top"/>
    </xf>
    <xf numFmtId="0" fontId="8" fillId="0" borderId="5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left" vertical="top"/>
    </xf>
    <xf numFmtId="0" fontId="0" fillId="0" borderId="0" xfId="0" applyFont="1" applyFill="1" applyAlignment="1">
      <alignment wrapText="1"/>
    </xf>
    <xf numFmtId="4" fontId="6" fillId="0" borderId="1" xfId="0" applyNumberFormat="1" applyFont="1" applyFill="1" applyBorder="1" applyAlignment="1">
      <alignment horizontal="left" vertical="top"/>
    </xf>
    <xf numFmtId="2" fontId="8" fillId="0" borderId="1" xfId="0" applyNumberFormat="1" applyFont="1" applyFill="1" applyBorder="1" applyAlignment="1">
      <alignment vertical="top"/>
    </xf>
    <xf numFmtId="0" fontId="16" fillId="0" borderId="6" xfId="2" applyFont="1" applyFill="1" applyBorder="1" applyAlignment="1">
      <alignment horizontal="left" vertical="top" wrapText="1"/>
    </xf>
    <xf numFmtId="3" fontId="16" fillId="0" borderId="1" xfId="0" applyNumberFormat="1" applyFont="1" applyFill="1" applyBorder="1" applyAlignment="1">
      <alignment horizontal="right" vertical="top" wrapText="1"/>
    </xf>
    <xf numFmtId="4" fontId="16" fillId="0" borderId="1" xfId="0" applyNumberFormat="1" applyFont="1" applyFill="1" applyBorder="1" applyAlignment="1">
      <alignment horizontal="right" vertical="top" wrapText="1"/>
    </xf>
    <xf numFmtId="4" fontId="16" fillId="0" borderId="2" xfId="0" applyNumberFormat="1" applyFont="1" applyFill="1" applyBorder="1" applyAlignment="1">
      <alignment horizontal="right" vertical="top" wrapText="1"/>
    </xf>
    <xf numFmtId="4" fontId="16" fillId="0" borderId="1" xfId="0" applyNumberFormat="1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 wrapText="1"/>
    </xf>
    <xf numFmtId="4" fontId="16" fillId="0" borderId="6" xfId="0" applyNumberFormat="1" applyFont="1" applyFill="1" applyBorder="1" applyAlignment="1">
      <alignment horizontal="left" vertical="top"/>
    </xf>
    <xf numFmtId="0" fontId="4" fillId="0" borderId="15" xfId="0" applyFont="1" applyFill="1" applyBorder="1" applyAlignment="1">
      <alignment wrapText="1"/>
    </xf>
    <xf numFmtId="3" fontId="4" fillId="0" borderId="15" xfId="0" applyNumberFormat="1" applyFont="1" applyFill="1" applyBorder="1" applyAlignment="1">
      <alignment wrapText="1"/>
    </xf>
    <xf numFmtId="4" fontId="4" fillId="0" borderId="15" xfId="0" applyNumberFormat="1" applyFont="1" applyFill="1" applyBorder="1" applyAlignment="1">
      <alignment wrapText="1"/>
    </xf>
    <xf numFmtId="0" fontId="15" fillId="0" borderId="15" xfId="0" applyFont="1" applyFill="1" applyBorder="1"/>
    <xf numFmtId="0" fontId="15" fillId="0" borderId="16" xfId="0" applyFont="1" applyFill="1" applyBorder="1" applyAlignment="1">
      <alignment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vertical="top" wrapText="1"/>
    </xf>
    <xf numFmtId="4" fontId="1" fillId="0" borderId="0" xfId="0" applyNumberFormat="1" applyFont="1" applyFill="1" applyAlignment="1">
      <alignment wrapText="1"/>
    </xf>
    <xf numFmtId="4" fontId="9" fillId="0" borderId="15" xfId="0" applyNumberFormat="1" applyFont="1" applyFill="1" applyBorder="1" applyAlignment="1">
      <alignment horizontal="center" vertical="center" wrapText="1"/>
    </xf>
    <xf numFmtId="4" fontId="9" fillId="0" borderId="16" xfId="0" applyNumberFormat="1" applyFont="1" applyFill="1" applyBorder="1" applyAlignment="1">
      <alignment horizontal="center" vertical="center" wrapText="1"/>
    </xf>
    <xf numFmtId="2" fontId="6" fillId="0" borderId="1" xfId="2" applyNumberFormat="1" applyFont="1" applyFill="1" applyBorder="1" applyAlignment="1">
      <alignment vertical="top" wrapText="1"/>
    </xf>
    <xf numFmtId="2" fontId="16" fillId="0" borderId="1" xfId="2" applyNumberFormat="1" applyFont="1" applyFill="1" applyBorder="1" applyAlignment="1">
      <alignment horizontal="right" vertical="top" wrapText="1"/>
    </xf>
    <xf numFmtId="3" fontId="4" fillId="0" borderId="15" xfId="0" applyNumberFormat="1" applyFont="1" applyFill="1" applyBorder="1" applyAlignment="1">
      <alignment horizontal="right" wrapText="1"/>
    </xf>
    <xf numFmtId="4" fontId="4" fillId="0" borderId="15" xfId="0" applyNumberFormat="1" applyFont="1" applyFill="1" applyBorder="1" applyAlignment="1">
      <alignment horizontal="right" wrapText="1"/>
    </xf>
    <xf numFmtId="4" fontId="4" fillId="0" borderId="18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wrapText="1"/>
    </xf>
    <xf numFmtId="3" fontId="2" fillId="0" borderId="0" xfId="0" applyNumberFormat="1" applyFont="1" applyFill="1" applyAlignment="1">
      <alignment wrapText="1"/>
    </xf>
    <xf numFmtId="4" fontId="2" fillId="0" borderId="0" xfId="0" applyNumberFormat="1" applyFont="1" applyFill="1" applyAlignment="1">
      <alignment wrapText="1"/>
    </xf>
    <xf numFmtId="3" fontId="4" fillId="0" borderId="17" xfId="0" applyNumberFormat="1" applyFont="1" applyFill="1" applyBorder="1" applyAlignment="1">
      <alignment horizontal="center" wrapText="1"/>
    </xf>
    <xf numFmtId="4" fontId="4" fillId="0" borderId="15" xfId="0" applyNumberFormat="1" applyFont="1" applyFill="1" applyBorder="1" applyAlignment="1">
      <alignment horizontal="center" wrapText="1"/>
    </xf>
    <xf numFmtId="4" fontId="4" fillId="0" borderId="18" xfId="0" applyNumberFormat="1" applyFont="1" applyFill="1" applyBorder="1" applyAlignment="1">
      <alignment horizontal="center" wrapText="1"/>
    </xf>
    <xf numFmtId="3" fontId="3" fillId="0" borderId="8" xfId="0" applyNumberFormat="1" applyFont="1" applyFill="1" applyBorder="1" applyAlignment="1">
      <alignment wrapText="1"/>
    </xf>
    <xf numFmtId="4" fontId="3" fillId="0" borderId="5" xfId="0" applyNumberFormat="1" applyFont="1" applyFill="1" applyBorder="1" applyAlignment="1">
      <alignment wrapText="1"/>
    </xf>
    <xf numFmtId="4" fontId="3" fillId="0" borderId="26" xfId="0" applyNumberFormat="1" applyFont="1" applyFill="1" applyBorder="1" applyAlignment="1">
      <alignment wrapText="1"/>
    </xf>
    <xf numFmtId="3" fontId="3" fillId="0" borderId="11" xfId="0" applyNumberFormat="1" applyFont="1" applyFill="1" applyBorder="1" applyAlignment="1">
      <alignment wrapText="1"/>
    </xf>
    <xf numFmtId="4" fontId="3" fillId="0" borderId="9" xfId="0" applyNumberFormat="1" applyFont="1" applyFill="1" applyBorder="1" applyAlignment="1">
      <alignment wrapText="1"/>
    </xf>
    <xf numFmtId="4" fontId="3" fillId="0" borderId="29" xfId="0" applyNumberFormat="1" applyFont="1" applyFill="1" applyBorder="1" applyAlignment="1">
      <alignment wrapText="1"/>
    </xf>
    <xf numFmtId="0" fontId="15" fillId="0" borderId="17" xfId="0" applyFont="1" applyFill="1" applyBorder="1"/>
    <xf numFmtId="0" fontId="0" fillId="0" borderId="0" xfId="0" applyFill="1" applyAlignment="1">
      <alignment horizontal="left" vertical="top"/>
    </xf>
    <xf numFmtId="0" fontId="0" fillId="0" borderId="0" xfId="0" applyFill="1" applyAlignment="1">
      <alignment vertical="top"/>
    </xf>
    <xf numFmtId="0" fontId="6" fillId="0" borderId="10" xfId="0" applyFont="1" applyFill="1" applyBorder="1" applyAlignment="1">
      <alignment horizontal="left" vertical="top" wrapText="1"/>
    </xf>
    <xf numFmtId="0" fontId="6" fillId="0" borderId="36" xfId="0" applyFont="1" applyFill="1" applyBorder="1" applyAlignment="1">
      <alignment horizontal="left" vertical="top" wrapText="1"/>
    </xf>
    <xf numFmtId="43" fontId="8" fillId="0" borderId="5" xfId="5" applyFont="1" applyFill="1" applyBorder="1" applyAlignment="1">
      <alignment vertical="top"/>
    </xf>
    <xf numFmtId="43" fontId="8" fillId="0" borderId="1" xfId="5" applyFont="1" applyFill="1" applyBorder="1" applyAlignment="1">
      <alignment vertical="top"/>
    </xf>
    <xf numFmtId="43" fontId="8" fillId="0" borderId="2" xfId="5" applyFont="1" applyFill="1" applyBorder="1" applyAlignment="1">
      <alignment vertical="top"/>
    </xf>
    <xf numFmtId="0" fontId="8" fillId="0" borderId="23" xfId="0" applyFont="1" applyFill="1" applyBorder="1" applyAlignment="1">
      <alignment vertical="top" wrapText="1"/>
    </xf>
    <xf numFmtId="0" fontId="6" fillId="0" borderId="43" xfId="0" applyFont="1" applyFill="1" applyBorder="1" applyAlignment="1">
      <alignment horizontal="left" vertical="top" wrapText="1"/>
    </xf>
    <xf numFmtId="43" fontId="16" fillId="0" borderId="2" xfId="5" applyFont="1" applyFill="1" applyBorder="1" applyAlignment="1">
      <alignment vertical="top"/>
    </xf>
    <xf numFmtId="43" fontId="8" fillId="0" borderId="9" xfId="5" applyFont="1" applyFill="1" applyBorder="1" applyAlignment="1">
      <alignment vertical="top"/>
    </xf>
    <xf numFmtId="43" fontId="8" fillId="0" borderId="29" xfId="5" applyFont="1" applyFill="1" applyBorder="1" applyAlignment="1">
      <alignment vertical="top"/>
    </xf>
    <xf numFmtId="43" fontId="16" fillId="0" borderId="29" xfId="5" applyFont="1" applyFill="1" applyBorder="1" applyAlignment="1">
      <alignment vertical="top"/>
    </xf>
    <xf numFmtId="0" fontId="2" fillId="0" borderId="10" xfId="0" applyFont="1" applyFill="1" applyBorder="1" applyAlignment="1">
      <alignment wrapText="1"/>
    </xf>
    <xf numFmtId="3" fontId="4" fillId="0" borderId="10" xfId="0" applyNumberFormat="1" applyFont="1" applyFill="1" applyBorder="1" applyAlignment="1">
      <alignment wrapText="1"/>
    </xf>
    <xf numFmtId="4" fontId="4" fillId="0" borderId="10" xfId="0" applyNumberFormat="1" applyFont="1" applyFill="1" applyBorder="1" applyAlignment="1">
      <alignment wrapText="1"/>
    </xf>
    <xf numFmtId="0" fontId="0" fillId="0" borderId="40" xfId="0" applyFill="1" applyBorder="1" applyAlignment="1">
      <alignment wrapText="1"/>
    </xf>
    <xf numFmtId="1" fontId="1" fillId="0" borderId="0" xfId="0" applyNumberFormat="1" applyFont="1" applyFill="1" applyAlignment="1">
      <alignment wrapText="1"/>
    </xf>
    <xf numFmtId="1" fontId="9" fillId="0" borderId="15" xfId="0" applyNumberFormat="1" applyFont="1" applyFill="1" applyBorder="1" applyAlignment="1">
      <alignment horizontal="center" vertical="center" wrapText="1"/>
    </xf>
    <xf numFmtId="43" fontId="16" fillId="0" borderId="22" xfId="5" applyFont="1" applyFill="1" applyBorder="1" applyAlignment="1">
      <alignment vertical="top"/>
    </xf>
    <xf numFmtId="43" fontId="16" fillId="0" borderId="1" xfId="5" applyFont="1" applyFill="1" applyBorder="1" applyAlignment="1">
      <alignment vertical="top"/>
    </xf>
    <xf numFmtId="3" fontId="4" fillId="0" borderId="10" xfId="0" applyNumberFormat="1" applyFont="1" applyFill="1" applyBorder="1" applyAlignment="1">
      <alignment horizontal="right" wrapText="1"/>
    </xf>
    <xf numFmtId="4" fontId="4" fillId="0" borderId="10" xfId="0" applyNumberFormat="1" applyFont="1" applyFill="1" applyBorder="1" applyAlignment="1">
      <alignment horizontal="right" wrapText="1"/>
    </xf>
    <xf numFmtId="4" fontId="0" fillId="0" borderId="0" xfId="0" applyNumberFormat="1"/>
    <xf numFmtId="2" fontId="16" fillId="0" borderId="5" xfId="2" applyNumberFormat="1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right" vertical="top"/>
    </xf>
    <xf numFmtId="0" fontId="8" fillId="0" borderId="5" xfId="0" applyFont="1" applyFill="1" applyBorder="1" applyAlignment="1">
      <alignment horizontal="right" vertical="top"/>
    </xf>
    <xf numFmtId="0" fontId="6" fillId="0" borderId="1" xfId="2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right" vertical="top"/>
    </xf>
    <xf numFmtId="2" fontId="9" fillId="0" borderId="15" xfId="2" applyNumberFormat="1" applyFont="1" applyFill="1" applyBorder="1" applyAlignment="1">
      <alignment horizontal="center" vertical="top" wrapText="1"/>
    </xf>
    <xf numFmtId="0" fontId="16" fillId="0" borderId="40" xfId="0" applyFont="1" applyFill="1" applyBorder="1" applyAlignment="1">
      <alignment vertical="top" wrapText="1"/>
    </xf>
    <xf numFmtId="0" fontId="16" fillId="0" borderId="23" xfId="0" applyFont="1" applyFill="1" applyBorder="1" applyAlignment="1">
      <alignment vertical="top" wrapText="1"/>
    </xf>
    <xf numFmtId="43" fontId="16" fillId="0" borderId="32" xfId="5" applyFont="1" applyFill="1" applyBorder="1" applyAlignment="1">
      <alignment vertical="top"/>
    </xf>
    <xf numFmtId="43" fontId="0" fillId="0" borderId="36" xfId="0" applyNumberFormat="1" applyBorder="1"/>
    <xf numFmtId="0" fontId="0" fillId="0" borderId="37" xfId="0" applyBorder="1" applyAlignment="1">
      <alignment wrapText="1"/>
    </xf>
    <xf numFmtId="43" fontId="15" fillId="0" borderId="46" xfId="0" applyNumberFormat="1" applyFont="1" applyBorder="1"/>
    <xf numFmtId="0" fontId="6" fillId="0" borderId="22" xfId="0" applyFont="1" applyFill="1" applyBorder="1" applyAlignment="1">
      <alignment horizontal="left" vertical="top" wrapText="1"/>
    </xf>
    <xf numFmtId="0" fontId="2" fillId="0" borderId="9" xfId="0" applyFont="1" applyBorder="1" applyAlignment="1">
      <alignment wrapText="1"/>
    </xf>
    <xf numFmtId="3" fontId="4" fillId="0" borderId="9" xfId="0" applyNumberFormat="1" applyFont="1" applyBorder="1" applyAlignment="1">
      <alignment wrapText="1"/>
    </xf>
    <xf numFmtId="4" fontId="4" fillId="0" borderId="9" xfId="0" applyNumberFormat="1" applyFont="1" applyBorder="1" applyAlignment="1">
      <alignment wrapText="1"/>
    </xf>
    <xf numFmtId="43" fontId="15" fillId="0" borderId="9" xfId="0" applyNumberFormat="1" applyFont="1" applyBorder="1"/>
    <xf numFmtId="0" fontId="0" fillId="0" borderId="33" xfId="0" applyBorder="1"/>
    <xf numFmtId="0" fontId="6" fillId="0" borderId="23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vertical="top" wrapText="1"/>
    </xf>
    <xf numFmtId="2" fontId="9" fillId="0" borderId="52" xfId="2" applyNumberFormat="1" applyFont="1" applyFill="1" applyBorder="1" applyAlignment="1">
      <alignment horizontal="left" vertical="top" wrapText="1"/>
    </xf>
    <xf numFmtId="0" fontId="6" fillId="0" borderId="20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left" vertical="top" wrapText="1"/>
    </xf>
    <xf numFmtId="165" fontId="3" fillId="0" borderId="1" xfId="0" applyNumberFormat="1" applyFont="1" applyBorder="1"/>
    <xf numFmtId="165" fontId="3" fillId="0" borderId="6" xfId="0" applyNumberFormat="1" applyFont="1" applyBorder="1"/>
    <xf numFmtId="165" fontId="4" fillId="0" borderId="16" xfId="0" applyNumberFormat="1" applyFont="1" applyBorder="1"/>
    <xf numFmtId="0" fontId="8" fillId="0" borderId="37" xfId="0" applyFont="1" applyBorder="1" applyAlignment="1">
      <alignment vertical="top" wrapText="1"/>
    </xf>
    <xf numFmtId="4" fontId="6" fillId="0" borderId="2" xfId="0" applyNumberFormat="1" applyFont="1" applyFill="1" applyBorder="1" applyAlignment="1">
      <alignment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3" fontId="6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right" vertical="top" wrapText="1"/>
    </xf>
    <xf numFmtId="0" fontId="6" fillId="0" borderId="1" xfId="0" applyFont="1" applyFill="1" applyBorder="1" applyAlignment="1">
      <alignment horizontal="righ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19" fillId="0" borderId="0" xfId="0" applyFont="1" applyFill="1"/>
    <xf numFmtId="0" fontId="6" fillId="0" borderId="37" xfId="0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vertical="top"/>
    </xf>
    <xf numFmtId="43" fontId="6" fillId="0" borderId="1" xfId="5" applyFont="1" applyFill="1" applyBorder="1" applyAlignment="1">
      <alignment vertical="top"/>
    </xf>
    <xf numFmtId="0" fontId="6" fillId="0" borderId="23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43" fontId="0" fillId="0" borderId="6" xfId="0" applyNumberFormat="1" applyFill="1" applyBorder="1"/>
    <xf numFmtId="43" fontId="15" fillId="0" borderId="15" xfId="0" applyNumberFormat="1" applyFont="1" applyFill="1" applyBorder="1"/>
    <xf numFmtId="43" fontId="15" fillId="0" borderId="16" xfId="0" applyNumberFormat="1" applyFont="1" applyFill="1" applyBorder="1"/>
    <xf numFmtId="0" fontId="16" fillId="0" borderId="1" xfId="2" applyFont="1" applyFill="1" applyBorder="1" applyAlignment="1">
      <alignment horizontal="left" vertical="top" wrapText="1"/>
    </xf>
    <xf numFmtId="0" fontId="16" fillId="0" borderId="1" xfId="2" applyFont="1" applyFill="1" applyBorder="1" applyAlignment="1">
      <alignment vertical="top" wrapText="1"/>
    </xf>
    <xf numFmtId="0" fontId="16" fillId="0" borderId="1" xfId="2" applyFont="1" applyFill="1" applyBorder="1" applyAlignment="1">
      <alignment horizontal="right" vertical="top" wrapText="1"/>
    </xf>
    <xf numFmtId="4" fontId="16" fillId="0" borderId="1" xfId="2" applyNumberFormat="1" applyFont="1" applyFill="1" applyBorder="1" applyAlignment="1">
      <alignment horizontal="right" vertical="top" wrapText="1"/>
    </xf>
    <xf numFmtId="0" fontId="16" fillId="0" borderId="6" xfId="2" applyFont="1" applyFill="1" applyBorder="1" applyAlignment="1">
      <alignment vertical="top" wrapText="1"/>
    </xf>
    <xf numFmtId="0" fontId="16" fillId="0" borderId="6" xfId="2" applyFont="1" applyFill="1" applyBorder="1" applyAlignment="1">
      <alignment horizontal="right" vertical="top" wrapText="1"/>
    </xf>
    <xf numFmtId="2" fontId="16" fillId="0" borderId="6" xfId="2" applyNumberFormat="1" applyFont="1" applyFill="1" applyBorder="1" applyAlignment="1">
      <alignment horizontal="right" vertical="top" wrapText="1"/>
    </xf>
    <xf numFmtId="4" fontId="16" fillId="0" borderId="6" xfId="2" applyNumberFormat="1" applyFont="1" applyFill="1" applyBorder="1" applyAlignment="1">
      <alignment horizontal="right" vertical="top" wrapText="1"/>
    </xf>
    <xf numFmtId="0" fontId="0" fillId="0" borderId="0" xfId="0" applyFont="1" applyFill="1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/>
    <xf numFmtId="2" fontId="0" fillId="0" borderId="0" xfId="0" applyNumberFormat="1" applyFont="1" applyFill="1"/>
    <xf numFmtId="0" fontId="0" fillId="0" borderId="36" xfId="0" applyFont="1" applyFill="1" applyBorder="1"/>
    <xf numFmtId="43" fontId="0" fillId="0" borderId="5" xfId="0" applyNumberFormat="1" applyFont="1" applyFill="1" applyBorder="1"/>
    <xf numFmtId="43" fontId="0" fillId="0" borderId="37" xfId="0" applyNumberFormat="1" applyFont="1" applyFill="1" applyBorder="1"/>
    <xf numFmtId="2" fontId="0" fillId="0" borderId="24" xfId="0" applyNumberFormat="1" applyFont="1" applyFill="1" applyBorder="1"/>
    <xf numFmtId="43" fontId="0" fillId="0" borderId="6" xfId="0" applyNumberFormat="1" applyFont="1" applyFill="1" applyBorder="1"/>
    <xf numFmtId="43" fontId="0" fillId="0" borderId="25" xfId="0" applyNumberFormat="1" applyFont="1" applyFill="1" applyBorder="1"/>
    <xf numFmtId="0" fontId="0" fillId="0" borderId="0" xfId="0" applyFont="1" applyFill="1" applyAlignment="1">
      <alignment horizontal="left" vertical="top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right"/>
    </xf>
    <xf numFmtId="0" fontId="6" fillId="0" borderId="1" xfId="0" applyFont="1" applyFill="1" applyBorder="1"/>
    <xf numFmtId="43" fontId="6" fillId="0" borderId="22" xfId="5" applyFont="1" applyFill="1" applyBorder="1" applyAlignment="1">
      <alignment vertical="top"/>
    </xf>
    <xf numFmtId="43" fontId="6" fillId="0" borderId="2" xfId="5" applyFont="1" applyFill="1" applyBorder="1" applyAlignment="1">
      <alignment vertical="top"/>
    </xf>
    <xf numFmtId="0" fontId="6" fillId="0" borderId="4" xfId="0" applyFont="1" applyFill="1" applyBorder="1" applyAlignment="1">
      <alignment horizontal="left" vertical="top" wrapText="1" indent="4"/>
    </xf>
    <xf numFmtId="0" fontId="6" fillId="0" borderId="24" xfId="0" applyFont="1" applyFill="1" applyBorder="1" applyAlignment="1">
      <alignment vertical="top" wrapText="1"/>
    </xf>
    <xf numFmtId="0" fontId="6" fillId="0" borderId="25" xfId="0" applyFont="1" applyFill="1" applyBorder="1" applyAlignment="1">
      <alignment vertical="top" wrapText="1"/>
    </xf>
    <xf numFmtId="1" fontId="2" fillId="0" borderId="0" xfId="0" applyNumberFormat="1" applyFont="1" applyFill="1" applyAlignment="1">
      <alignment wrapText="1"/>
    </xf>
    <xf numFmtId="1" fontId="4" fillId="0" borderId="34" xfId="0" applyNumberFormat="1" applyFont="1" applyFill="1" applyBorder="1" applyAlignment="1">
      <alignment horizontal="center" wrapText="1"/>
    </xf>
    <xf numFmtId="4" fontId="4" fillId="0" borderId="30" xfId="0" applyNumberFormat="1" applyFont="1" applyFill="1" applyBorder="1" applyAlignment="1">
      <alignment horizontal="center" wrapText="1"/>
    </xf>
    <xf numFmtId="4" fontId="4" fillId="0" borderId="42" xfId="0" applyNumberFormat="1" applyFont="1" applyFill="1" applyBorder="1" applyAlignment="1">
      <alignment horizontal="center" wrapText="1"/>
    </xf>
    <xf numFmtId="3" fontId="3" fillId="0" borderId="19" xfId="0" applyNumberFormat="1" applyFont="1" applyFill="1" applyBorder="1" applyAlignment="1">
      <alignment wrapText="1"/>
    </xf>
    <xf numFmtId="4" fontId="3" fillId="0" borderId="19" xfId="0" applyNumberFormat="1" applyFont="1" applyFill="1" applyBorder="1" applyAlignment="1">
      <alignment wrapText="1"/>
    </xf>
    <xf numFmtId="43" fontId="0" fillId="0" borderId="20" xfId="0" applyNumberFormat="1" applyFill="1" applyBorder="1"/>
    <xf numFmtId="43" fontId="0" fillId="0" borderId="19" xfId="0" applyNumberFormat="1" applyFill="1" applyBorder="1"/>
    <xf numFmtId="0" fontId="0" fillId="0" borderId="48" xfId="0" applyFill="1" applyBorder="1" applyAlignment="1">
      <alignment wrapText="1"/>
    </xf>
    <xf numFmtId="3" fontId="3" fillId="0" borderId="9" xfId="0" applyNumberFormat="1" applyFont="1" applyFill="1" applyBorder="1" applyAlignment="1">
      <alignment wrapText="1"/>
    </xf>
    <xf numFmtId="43" fontId="0" fillId="0" borderId="24" xfId="0" applyNumberFormat="1" applyFill="1" applyBorder="1"/>
    <xf numFmtId="0" fontId="0" fillId="0" borderId="49" xfId="0" applyFill="1" applyBorder="1" applyAlignment="1">
      <alignment wrapText="1"/>
    </xf>
    <xf numFmtId="4" fontId="4" fillId="0" borderId="16" xfId="0" applyNumberFormat="1" applyFont="1" applyFill="1" applyBorder="1" applyAlignment="1">
      <alignment horizontal="right" wrapText="1"/>
    </xf>
    <xf numFmtId="43" fontId="15" fillId="0" borderId="17" xfId="0" applyNumberFormat="1" applyFont="1" applyFill="1" applyBorder="1"/>
    <xf numFmtId="0" fontId="0" fillId="0" borderId="46" xfId="0" applyFill="1" applyBorder="1" applyAlignment="1">
      <alignment wrapText="1"/>
    </xf>
    <xf numFmtId="43" fontId="6" fillId="0" borderId="36" xfId="5" applyFont="1" applyFill="1" applyBorder="1" applyAlignment="1">
      <alignment vertical="top"/>
    </xf>
    <xf numFmtId="43" fontId="6" fillId="0" borderId="5" xfId="5" applyFont="1" applyFill="1" applyBorder="1" applyAlignment="1">
      <alignment vertical="top"/>
    </xf>
    <xf numFmtId="0" fontId="6" fillId="0" borderId="23" xfId="0" applyFont="1" applyFill="1" applyBorder="1" applyAlignment="1">
      <alignment vertical="center" wrapText="1"/>
    </xf>
    <xf numFmtId="0" fontId="6" fillId="0" borderId="39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right" vertical="top" wrapText="1"/>
    </xf>
    <xf numFmtId="4" fontId="16" fillId="0" borderId="23" xfId="0" applyNumberFormat="1" applyFont="1" applyFill="1" applyBorder="1" applyAlignment="1">
      <alignment horizontal="right" vertical="top" wrapText="1"/>
    </xf>
    <xf numFmtId="0" fontId="16" fillId="0" borderId="1" xfId="0" applyFont="1" applyFill="1" applyBorder="1" applyAlignment="1">
      <alignment horizontal="justify" vertical="top" wrapText="1"/>
    </xf>
    <xf numFmtId="3" fontId="16" fillId="0" borderId="23" xfId="0" applyNumberFormat="1" applyFont="1" applyFill="1" applyBorder="1" applyAlignment="1">
      <alignment horizontal="right" vertical="top" wrapText="1"/>
    </xf>
    <xf numFmtId="0" fontId="16" fillId="0" borderId="9" xfId="0" applyFont="1" applyFill="1" applyBorder="1" applyAlignment="1">
      <alignment horizontal="left" vertical="top" wrapText="1"/>
    </xf>
    <xf numFmtId="0" fontId="16" fillId="0" borderId="9" xfId="0" applyFont="1" applyFill="1" applyBorder="1" applyAlignment="1">
      <alignment vertical="top" wrapText="1"/>
    </xf>
    <xf numFmtId="0" fontId="16" fillId="0" borderId="9" xfId="0" applyFont="1" applyFill="1" applyBorder="1" applyAlignment="1">
      <alignment horizontal="right" vertical="top" wrapText="1"/>
    </xf>
    <xf numFmtId="4" fontId="16" fillId="0" borderId="9" xfId="0" applyNumberFormat="1" applyFont="1" applyFill="1" applyBorder="1" applyAlignment="1">
      <alignment horizontal="right" vertical="top" wrapText="1"/>
    </xf>
    <xf numFmtId="4" fontId="16" fillId="0" borderId="33" xfId="0" applyNumberFormat="1" applyFont="1" applyFill="1" applyBorder="1" applyAlignment="1">
      <alignment horizontal="right" vertical="top" wrapText="1"/>
    </xf>
    <xf numFmtId="2" fontId="6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/>
    </xf>
    <xf numFmtId="43" fontId="6" fillId="0" borderId="20" xfId="5" applyFont="1" applyFill="1" applyBorder="1" applyAlignment="1">
      <alignment vertical="top"/>
    </xf>
    <xf numFmtId="43" fontId="6" fillId="0" borderId="19" xfId="5" applyFont="1" applyFill="1" applyBorder="1" applyAlignment="1">
      <alignment vertical="top"/>
    </xf>
    <xf numFmtId="43" fontId="6" fillId="0" borderId="30" xfId="5" applyFont="1" applyFill="1" applyBorder="1" applyAlignment="1">
      <alignment vertical="top"/>
    </xf>
    <xf numFmtId="0" fontId="6" fillId="0" borderId="31" xfId="0" applyFont="1" applyFill="1" applyBorder="1" applyAlignment="1">
      <alignment vertical="top" wrapText="1"/>
    </xf>
    <xf numFmtId="0" fontId="6" fillId="0" borderId="37" xfId="0" applyFont="1" applyFill="1" applyBorder="1" applyAlignment="1">
      <alignment horizontal="left" vertical="center" wrapText="1"/>
    </xf>
    <xf numFmtId="43" fontId="6" fillId="0" borderId="24" xfId="5" applyFont="1" applyFill="1" applyBorder="1" applyAlignment="1">
      <alignment vertical="top"/>
    </xf>
    <xf numFmtId="43" fontId="6" fillId="0" borderId="6" xfId="5" applyFont="1" applyFill="1" applyBorder="1" applyAlignment="1">
      <alignment vertical="top"/>
    </xf>
    <xf numFmtId="0" fontId="6" fillId="0" borderId="37" xfId="0" applyFont="1" applyFill="1" applyBorder="1" applyAlignment="1">
      <alignment vertical="center" wrapText="1"/>
    </xf>
    <xf numFmtId="2" fontId="6" fillId="0" borderId="23" xfId="0" applyNumberFormat="1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vertical="top" wrapText="1"/>
    </xf>
    <xf numFmtId="0" fontId="6" fillId="0" borderId="6" xfId="0" applyFont="1" applyFill="1" applyBorder="1" applyAlignment="1">
      <alignment horizontal="right" vertical="top" wrapText="1"/>
    </xf>
    <xf numFmtId="0" fontId="16" fillId="0" borderId="23" xfId="0" applyFont="1" applyFill="1" applyBorder="1" applyAlignment="1">
      <alignment horizontal="left" vertical="top" wrapText="1"/>
    </xf>
    <xf numFmtId="0" fontId="16" fillId="0" borderId="4" xfId="0" applyFont="1" applyFill="1" applyBorder="1" applyAlignment="1">
      <alignment vertical="top" wrapText="1"/>
    </xf>
    <xf numFmtId="2" fontId="16" fillId="0" borderId="23" xfId="0" applyNumberFormat="1" applyFont="1" applyFill="1" applyBorder="1" applyAlignment="1">
      <alignment horizontal="left" vertical="top" wrapText="1"/>
    </xf>
    <xf numFmtId="0" fontId="9" fillId="0" borderId="34" xfId="0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left" vertical="top" wrapText="1"/>
    </xf>
    <xf numFmtId="0" fontId="6" fillId="0" borderId="19" xfId="0" applyFont="1" applyFill="1" applyBorder="1" applyAlignment="1">
      <alignment vertical="top" wrapText="1"/>
    </xf>
    <xf numFmtId="0" fontId="6" fillId="0" borderId="19" xfId="0" applyFont="1" applyFill="1" applyBorder="1" applyAlignment="1">
      <alignment horizontal="right" vertical="top" wrapText="1"/>
    </xf>
    <xf numFmtId="3" fontId="6" fillId="0" borderId="19" xfId="0" applyNumberFormat="1" applyFont="1" applyFill="1" applyBorder="1" applyAlignment="1">
      <alignment horizontal="right" vertical="top" wrapText="1"/>
    </xf>
    <xf numFmtId="4" fontId="6" fillId="0" borderId="19" xfId="0" applyNumberFormat="1" applyFont="1" applyFill="1" applyBorder="1" applyAlignment="1">
      <alignment horizontal="right" vertical="top" wrapText="1"/>
    </xf>
    <xf numFmtId="0" fontId="6" fillId="0" borderId="21" xfId="0" applyFont="1" applyFill="1" applyBorder="1" applyAlignment="1">
      <alignment vertical="top" wrapText="1"/>
    </xf>
    <xf numFmtId="0" fontId="16" fillId="0" borderId="32" xfId="0" applyFont="1" applyFill="1" applyBorder="1" applyAlignment="1">
      <alignment horizontal="left" vertical="top" wrapText="1"/>
    </xf>
    <xf numFmtId="4" fontId="3" fillId="0" borderId="6" xfId="0" applyNumberFormat="1" applyFont="1" applyBorder="1" applyAlignment="1">
      <alignment horizontal="right"/>
    </xf>
    <xf numFmtId="0" fontId="17" fillId="0" borderId="22" xfId="2" applyFont="1" applyFill="1" applyBorder="1" applyAlignment="1">
      <alignment wrapText="1"/>
    </xf>
    <xf numFmtId="43" fontId="20" fillId="0" borderId="23" xfId="3" applyFont="1" applyFill="1" applyBorder="1" applyAlignment="1">
      <alignment horizontal="right" wrapText="1"/>
    </xf>
    <xf numFmtId="0" fontId="17" fillId="0" borderId="24" xfId="2" applyFont="1" applyFill="1" applyBorder="1" applyAlignment="1">
      <alignment wrapText="1"/>
    </xf>
    <xf numFmtId="43" fontId="3" fillId="0" borderId="6" xfId="3" applyFont="1" applyFill="1" applyBorder="1" applyAlignment="1">
      <alignment horizontal="right" wrapText="1"/>
    </xf>
    <xf numFmtId="43" fontId="3" fillId="0" borderId="25" xfId="3" applyFont="1" applyFill="1" applyBorder="1" applyAlignment="1">
      <alignment horizontal="right" wrapText="1"/>
    </xf>
    <xf numFmtId="0" fontId="0" fillId="0" borderId="0" xfId="0" applyFont="1"/>
    <xf numFmtId="43" fontId="0" fillId="0" borderId="0" xfId="0" applyNumberFormat="1" applyFont="1"/>
    <xf numFmtId="0" fontId="3" fillId="0" borderId="20" xfId="1" applyFont="1" applyFill="1" applyBorder="1" applyAlignment="1">
      <alignment wrapText="1"/>
    </xf>
    <xf numFmtId="0" fontId="4" fillId="0" borderId="19" xfId="1" applyFont="1" applyFill="1" applyBorder="1" applyAlignment="1">
      <alignment wrapText="1"/>
    </xf>
    <xf numFmtId="43" fontId="4" fillId="0" borderId="21" xfId="1" applyNumberFormat="1" applyFont="1" applyFill="1" applyBorder="1" applyAlignment="1">
      <alignment wrapText="1"/>
    </xf>
    <xf numFmtId="0" fontId="17" fillId="0" borderId="0" xfId="0" applyFont="1"/>
    <xf numFmtId="43" fontId="17" fillId="0" borderId="0" xfId="0" applyNumberFormat="1" applyFont="1"/>
    <xf numFmtId="0" fontId="15" fillId="0" borderId="17" xfId="2" applyFont="1" applyFill="1" applyBorder="1" applyAlignment="1">
      <alignment wrapText="1"/>
    </xf>
    <xf numFmtId="164" fontId="15" fillId="0" borderId="15" xfId="3" applyNumberFormat="1" applyFont="1" applyFill="1" applyBorder="1" applyAlignment="1">
      <alignment wrapText="1"/>
    </xf>
    <xf numFmtId="164" fontId="15" fillId="0" borderId="16" xfId="3" applyNumberFormat="1" applyFont="1" applyFill="1" applyBorder="1" applyAlignment="1">
      <alignment wrapText="1"/>
    </xf>
    <xf numFmtId="2" fontId="4" fillId="0" borderId="17" xfId="2" applyNumberFormat="1" applyFont="1" applyFill="1" applyBorder="1" applyAlignment="1">
      <alignment horizontal="left" vertical="top" wrapText="1"/>
    </xf>
    <xf numFmtId="2" fontId="4" fillId="0" borderId="18" xfId="2" applyNumberFormat="1" applyFont="1" applyFill="1" applyBorder="1" applyAlignment="1">
      <alignment horizontal="left" vertical="top" wrapText="1"/>
    </xf>
    <xf numFmtId="2" fontId="4" fillId="0" borderId="16" xfId="2" applyNumberFormat="1" applyFont="1" applyFill="1" applyBorder="1" applyAlignment="1">
      <alignment horizontal="left" vertical="top" wrapText="1"/>
    </xf>
    <xf numFmtId="43" fontId="17" fillId="0" borderId="36" xfId="0" applyNumberFormat="1" applyFont="1" applyBorder="1"/>
    <xf numFmtId="43" fontId="17" fillId="0" borderId="50" xfId="0" applyNumberFormat="1" applyFont="1" applyBorder="1"/>
    <xf numFmtId="4" fontId="8" fillId="0" borderId="1" xfId="0" applyNumberFormat="1" applyFont="1" applyFill="1" applyBorder="1" applyAlignment="1">
      <alignment horizontal="right" vertical="top"/>
    </xf>
    <xf numFmtId="4" fontId="9" fillId="0" borderId="30" xfId="0" applyNumberFormat="1" applyFont="1" applyFill="1" applyBorder="1" applyAlignment="1">
      <alignment horizontal="center" vertical="center" wrapText="1"/>
    </xf>
    <xf numFmtId="4" fontId="9" fillId="0" borderId="31" xfId="0" applyNumberFormat="1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wrapText="1"/>
    </xf>
    <xf numFmtId="0" fontId="6" fillId="0" borderId="1" xfId="2" applyFont="1" applyFill="1" applyBorder="1" applyAlignment="1">
      <alignment vertical="top" wrapText="1"/>
    </xf>
    <xf numFmtId="4" fontId="6" fillId="0" borderId="1" xfId="2" applyNumberFormat="1" applyFont="1" applyFill="1" applyBorder="1" applyAlignment="1">
      <alignment horizontal="right" vertical="top" wrapText="1"/>
    </xf>
    <xf numFmtId="0" fontId="6" fillId="0" borderId="19" xfId="2" applyFont="1" applyFill="1" applyBorder="1" applyAlignment="1">
      <alignment horizontal="left" vertical="top" wrapText="1"/>
    </xf>
    <xf numFmtId="0" fontId="6" fillId="0" borderId="19" xfId="0" applyFont="1" applyFill="1" applyBorder="1" applyAlignment="1">
      <alignment wrapText="1"/>
    </xf>
    <xf numFmtId="3" fontId="6" fillId="0" borderId="19" xfId="0" applyNumberFormat="1" applyFont="1" applyFill="1" applyBorder="1" applyAlignment="1">
      <alignment vertical="top" wrapText="1"/>
    </xf>
    <xf numFmtId="4" fontId="6" fillId="0" borderId="19" xfId="0" applyNumberFormat="1" applyFont="1" applyFill="1" applyBorder="1" applyAlignment="1">
      <alignment vertical="top" wrapText="1"/>
    </xf>
    <xf numFmtId="2" fontId="6" fillId="0" borderId="19" xfId="2" applyNumberFormat="1" applyFont="1" applyFill="1" applyBorder="1" applyAlignment="1">
      <alignment horizontal="right" vertical="top" wrapText="1"/>
    </xf>
    <xf numFmtId="2" fontId="8" fillId="0" borderId="19" xfId="0" applyNumberFormat="1" applyFont="1" applyFill="1" applyBorder="1" applyAlignment="1">
      <alignment vertical="top"/>
    </xf>
    <xf numFmtId="0" fontId="8" fillId="0" borderId="21" xfId="0" applyFont="1" applyFill="1" applyBorder="1" applyAlignment="1">
      <alignment vertical="top" wrapText="1"/>
    </xf>
    <xf numFmtId="0" fontId="6" fillId="0" borderId="23" xfId="0" applyFont="1" applyFill="1" applyBorder="1"/>
    <xf numFmtId="0" fontId="6" fillId="0" borderId="23" xfId="0" applyFont="1" applyFill="1" applyBorder="1" applyAlignment="1">
      <alignment wrapText="1"/>
    </xf>
    <xf numFmtId="0" fontId="16" fillId="0" borderId="9" xfId="2" applyFont="1" applyFill="1" applyBorder="1" applyAlignment="1">
      <alignment horizontal="left" vertical="top" wrapText="1"/>
    </xf>
    <xf numFmtId="3" fontId="16" fillId="0" borderId="9" xfId="0" applyNumberFormat="1" applyFont="1" applyFill="1" applyBorder="1" applyAlignment="1">
      <alignment horizontal="right" vertical="top" wrapText="1"/>
    </xf>
    <xf numFmtId="2" fontId="16" fillId="0" borderId="9" xfId="2" applyNumberFormat="1" applyFont="1" applyFill="1" applyBorder="1" applyAlignment="1">
      <alignment horizontal="right" vertical="top" wrapText="1"/>
    </xf>
    <xf numFmtId="2" fontId="16" fillId="0" borderId="9" xfId="0" applyNumberFormat="1" applyFont="1" applyFill="1" applyBorder="1" applyAlignment="1">
      <alignment vertical="top"/>
    </xf>
    <xf numFmtId="0" fontId="16" fillId="0" borderId="33" xfId="0" applyFont="1" applyFill="1" applyBorder="1" applyAlignment="1">
      <alignment vertical="top" wrapText="1"/>
    </xf>
    <xf numFmtId="0" fontId="6" fillId="0" borderId="24" xfId="0" applyFont="1" applyFill="1" applyBorder="1" applyAlignment="1">
      <alignment horizontal="left" vertical="top" wrapText="1"/>
    </xf>
    <xf numFmtId="0" fontId="6" fillId="0" borderId="4" xfId="2" applyFont="1" applyFill="1" applyBorder="1" applyAlignment="1">
      <alignment horizontal="left" vertical="top" wrapText="1"/>
    </xf>
    <xf numFmtId="3" fontId="0" fillId="0" borderId="0" xfId="0" applyNumberFormat="1"/>
    <xf numFmtId="166" fontId="0" fillId="0" borderId="0" xfId="0" applyNumberFormat="1"/>
    <xf numFmtId="3" fontId="2" fillId="0" borderId="0" xfId="0" applyNumberFormat="1" applyFont="1"/>
    <xf numFmtId="43" fontId="0" fillId="0" borderId="0" xfId="0" applyNumberFormat="1" applyFill="1"/>
    <xf numFmtId="0" fontId="6" fillId="0" borderId="1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left" vertical="top" wrapText="1"/>
    </xf>
    <xf numFmtId="4" fontId="6" fillId="0" borderId="5" xfId="0" applyNumberFormat="1" applyFont="1" applyFill="1" applyBorder="1" applyAlignment="1">
      <alignment horizontal="left" vertical="top" wrapText="1"/>
    </xf>
    <xf numFmtId="4" fontId="6" fillId="0" borderId="26" xfId="0" applyNumberFormat="1" applyFont="1" applyFill="1" applyBorder="1" applyAlignment="1">
      <alignment horizontal="left" vertical="top" wrapText="1"/>
    </xf>
    <xf numFmtId="4" fontId="6" fillId="0" borderId="1" xfId="0" applyNumberFormat="1" applyFont="1" applyFill="1" applyBorder="1" applyAlignment="1">
      <alignment horizontal="left" vertical="top" wrapText="1"/>
    </xf>
    <xf numFmtId="4" fontId="6" fillId="0" borderId="2" xfId="0" applyNumberFormat="1" applyFont="1" applyFill="1" applyBorder="1" applyAlignment="1">
      <alignment horizontal="left" vertical="top" wrapText="1"/>
    </xf>
    <xf numFmtId="4" fontId="6" fillId="0" borderId="4" xfId="0" applyNumberFormat="1" applyFont="1" applyFill="1" applyBorder="1" applyAlignment="1">
      <alignment horizontal="left" vertical="top" wrapText="1"/>
    </xf>
    <xf numFmtId="0" fontId="6" fillId="0" borderId="24" xfId="0" applyFont="1" applyFill="1" applyBorder="1" applyAlignment="1">
      <alignment horizontal="left" vertical="top" wrapText="1"/>
    </xf>
    <xf numFmtId="0" fontId="6" fillId="0" borderId="51" xfId="0" applyFont="1" applyFill="1" applyBorder="1" applyAlignment="1">
      <alignment horizontal="left" vertical="top" wrapText="1"/>
    </xf>
    <xf numFmtId="0" fontId="6" fillId="0" borderId="36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7" xfId="0" applyFont="1" applyFill="1" applyBorder="1" applyAlignment="1">
      <alignment horizontal="right" wrapText="1"/>
    </xf>
    <xf numFmtId="0" fontId="4" fillId="0" borderId="15" xfId="0" applyFont="1" applyFill="1" applyBorder="1" applyAlignment="1">
      <alignment horizontal="right" wrapText="1"/>
    </xf>
    <xf numFmtId="4" fontId="6" fillId="0" borderId="1" xfId="0" applyNumberFormat="1" applyFont="1" applyFill="1" applyBorder="1" applyAlignment="1">
      <alignment vertical="top" wrapText="1"/>
    </xf>
    <xf numFmtId="4" fontId="6" fillId="0" borderId="3" xfId="0" applyNumberFormat="1" applyFont="1" applyFill="1" applyBorder="1" applyAlignment="1">
      <alignment horizontal="left" vertical="top" wrapText="1"/>
    </xf>
    <xf numFmtId="0" fontId="4" fillId="0" borderId="38" xfId="0" applyFont="1" applyFill="1" applyBorder="1" applyAlignment="1">
      <alignment horizontal="right" wrapText="1"/>
    </xf>
    <xf numFmtId="0" fontId="4" fillId="0" borderId="45" xfId="0" applyFont="1" applyFill="1" applyBorder="1" applyAlignment="1">
      <alignment horizontal="right" wrapText="1"/>
    </xf>
    <xf numFmtId="0" fontId="3" fillId="0" borderId="20" xfId="0" applyFont="1" applyFill="1" applyBorder="1" applyAlignment="1">
      <alignment horizontal="right" wrapText="1"/>
    </xf>
    <xf numFmtId="0" fontId="3" fillId="0" borderId="21" xfId="0" applyFont="1" applyFill="1" applyBorder="1" applyAlignment="1">
      <alignment horizontal="right" wrapText="1"/>
    </xf>
    <xf numFmtId="0" fontId="3" fillId="0" borderId="32" xfId="0" applyFont="1" applyFill="1" applyBorder="1" applyAlignment="1">
      <alignment horizontal="right" wrapText="1"/>
    </xf>
    <xf numFmtId="0" fontId="3" fillId="0" borderId="33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7" xfId="0" applyFont="1" applyBorder="1" applyAlignment="1">
      <alignment horizontal="right" wrapText="1"/>
    </xf>
    <xf numFmtId="0" fontId="4" fillId="0" borderId="15" xfId="0" applyFont="1" applyBorder="1" applyAlignment="1">
      <alignment horizontal="right" wrapText="1"/>
    </xf>
    <xf numFmtId="0" fontId="4" fillId="0" borderId="13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28" xfId="0" applyFont="1" applyBorder="1" applyAlignment="1">
      <alignment horizontal="left" wrapText="1"/>
    </xf>
    <xf numFmtId="0" fontId="3" fillId="0" borderId="1" xfId="0" applyFont="1" applyBorder="1" applyAlignment="1">
      <alignment horizontal="right" wrapText="1"/>
    </xf>
    <xf numFmtId="0" fontId="3" fillId="0" borderId="9" xfId="0" applyFont="1" applyBorder="1" applyAlignment="1">
      <alignment horizontal="right" wrapText="1"/>
    </xf>
    <xf numFmtId="0" fontId="4" fillId="0" borderId="35" xfId="0" applyFont="1" applyFill="1" applyBorder="1" applyAlignment="1">
      <alignment horizontal="right" wrapText="1"/>
    </xf>
    <xf numFmtId="0" fontId="4" fillId="0" borderId="44" xfId="0" applyFont="1" applyFill="1" applyBorder="1" applyAlignment="1">
      <alignment horizontal="right" wrapText="1"/>
    </xf>
    <xf numFmtId="0" fontId="4" fillId="0" borderId="10" xfId="0" applyFont="1" applyFill="1" applyBorder="1" applyAlignment="1">
      <alignment horizontal="right" wrapText="1"/>
    </xf>
    <xf numFmtId="0" fontId="3" fillId="0" borderId="19" xfId="0" applyFont="1" applyFill="1" applyBorder="1" applyAlignment="1">
      <alignment horizontal="right" wrapText="1"/>
    </xf>
    <xf numFmtId="0" fontId="3" fillId="0" borderId="9" xfId="0" applyFont="1" applyFill="1" applyBorder="1" applyAlignment="1">
      <alignment horizontal="right" wrapText="1"/>
    </xf>
    <xf numFmtId="0" fontId="6" fillId="0" borderId="23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37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right" wrapText="1"/>
    </xf>
    <xf numFmtId="0" fontId="4" fillId="0" borderId="9" xfId="0" applyFont="1" applyFill="1" applyBorder="1" applyAlignment="1">
      <alignment horizontal="right"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right" wrapText="1"/>
    </xf>
    <xf numFmtId="0" fontId="3" fillId="0" borderId="29" xfId="0" applyFont="1" applyBorder="1" applyAlignment="1">
      <alignment horizontal="right" wrapText="1"/>
    </xf>
    <xf numFmtId="0" fontId="4" fillId="0" borderId="18" xfId="0" applyFont="1" applyBorder="1" applyAlignment="1">
      <alignment horizontal="right" wrapText="1"/>
    </xf>
  </cellXfs>
  <cellStyles count="9">
    <cellStyle name="Comma" xfId="5" builtinId="3"/>
    <cellStyle name="Comma 2" xfId="4"/>
    <cellStyle name="Comma 3" xfId="3"/>
    <cellStyle name="Normal" xfId="0" builtinId="0"/>
    <cellStyle name="Normal 2" xfId="2"/>
    <cellStyle name="Normal 3" xfId="1"/>
    <cellStyle name="Normal 4" xfId="6"/>
    <cellStyle name="Normal 4 2" xfId="7"/>
    <cellStyle name="Normal 4 3" xfId="8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7"/>
  <sheetViews>
    <sheetView tabSelected="1" zoomScale="90" zoomScaleNormal="90" zoomScalePageLayoutView="65" workbookViewId="0">
      <pane ySplit="5" topLeftCell="A6" activePane="bottomLeft" state="frozen"/>
      <selection pane="bottomLeft" activeCell="A19" sqref="A19"/>
    </sheetView>
  </sheetViews>
  <sheetFormatPr defaultRowHeight="15" x14ac:dyDescent="0.25"/>
  <cols>
    <col min="1" max="1" width="13.7109375" style="350" customWidth="1"/>
    <col min="2" max="2" width="21.42578125" style="350" bestFit="1" customWidth="1"/>
    <col min="3" max="3" width="32" style="351" customWidth="1"/>
    <col min="4" max="4" width="8.7109375" style="340" customWidth="1"/>
    <col min="5" max="5" width="14.5703125" style="340" customWidth="1"/>
    <col min="6" max="6" width="17" style="340" customWidth="1"/>
    <col min="7" max="7" width="18.140625" style="340" customWidth="1"/>
    <col min="8" max="8" width="11" style="340" customWidth="1"/>
    <col min="9" max="9" width="16.42578125" style="340" customWidth="1"/>
    <col min="10" max="10" width="14.85546875" style="340" bestFit="1" customWidth="1"/>
    <col min="11" max="11" width="18.5703125" style="340" customWidth="1"/>
    <col min="12" max="12" width="12.7109375" style="340" customWidth="1"/>
    <col min="13" max="13" width="15.42578125" style="340" customWidth="1"/>
    <col min="14" max="14" width="12.7109375" style="340" customWidth="1"/>
    <col min="15" max="15" width="19" style="217" customWidth="1"/>
    <col min="16" max="16" width="5.42578125" style="217" customWidth="1"/>
    <col min="17" max="17" width="4.42578125" style="340" customWidth="1"/>
    <col min="18" max="16384" width="9.140625" style="340"/>
  </cols>
  <sheetData>
    <row r="1" spans="1:16" s="23" customFormat="1" ht="17.25" x14ac:dyDescent="0.3">
      <c r="A1" s="475" t="s">
        <v>0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188"/>
    </row>
    <row r="2" spans="1:16" s="23" customFormat="1" x14ac:dyDescent="0.25">
      <c r="A2" s="204"/>
      <c r="B2" s="204"/>
      <c r="C2" s="205"/>
      <c r="D2" s="206"/>
      <c r="E2" s="206"/>
      <c r="F2" s="206"/>
      <c r="G2" s="206"/>
      <c r="H2" s="206"/>
      <c r="I2" s="206"/>
      <c r="O2" s="188"/>
      <c r="P2" s="188"/>
    </row>
    <row r="3" spans="1:16" s="23" customFormat="1" x14ac:dyDescent="0.25">
      <c r="A3" s="476" t="s">
        <v>128</v>
      </c>
      <c r="B3" s="476"/>
      <c r="C3" s="476"/>
      <c r="D3" s="476"/>
      <c r="E3" s="476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188"/>
    </row>
    <row r="4" spans="1:16" ht="15.75" thickBot="1" x14ac:dyDescent="0.3">
      <c r="A4" s="207"/>
      <c r="B4" s="207"/>
      <c r="C4" s="208"/>
      <c r="D4" s="209"/>
      <c r="E4" s="209"/>
      <c r="F4" s="209"/>
      <c r="G4" s="209"/>
      <c r="H4" s="209"/>
      <c r="I4" s="209"/>
    </row>
    <row r="5" spans="1:16" s="342" customFormat="1" ht="39" thickBot="1" x14ac:dyDescent="0.3">
      <c r="A5" s="66" t="s">
        <v>130</v>
      </c>
      <c r="B5" s="114" t="s">
        <v>276</v>
      </c>
      <c r="C5" s="67" t="s">
        <v>1</v>
      </c>
      <c r="D5" s="67" t="s">
        <v>131</v>
      </c>
      <c r="E5" s="67" t="s">
        <v>3</v>
      </c>
      <c r="F5" s="67" t="s">
        <v>197</v>
      </c>
      <c r="G5" s="67" t="s">
        <v>132</v>
      </c>
      <c r="H5" s="67" t="s">
        <v>5</v>
      </c>
      <c r="I5" s="112" t="s">
        <v>133</v>
      </c>
      <c r="J5" s="287" t="s">
        <v>259</v>
      </c>
      <c r="K5" s="118" t="s">
        <v>307</v>
      </c>
      <c r="L5" s="202" t="s">
        <v>308</v>
      </c>
      <c r="M5" s="202" t="s">
        <v>309</v>
      </c>
      <c r="N5" s="202" t="s">
        <v>310</v>
      </c>
      <c r="O5" s="119" t="s">
        <v>261</v>
      </c>
      <c r="P5" s="341"/>
    </row>
    <row r="6" spans="1:16" s="342" customFormat="1" ht="36" x14ac:dyDescent="0.25">
      <c r="A6" s="313">
        <v>240.4</v>
      </c>
      <c r="B6" s="200">
        <v>240.4</v>
      </c>
      <c r="C6" s="25" t="s">
        <v>28</v>
      </c>
      <c r="D6" s="313" t="s">
        <v>61</v>
      </c>
      <c r="E6" s="464" t="s">
        <v>226</v>
      </c>
      <c r="F6" s="464"/>
      <c r="G6" s="464"/>
      <c r="H6" s="464"/>
      <c r="I6" s="465"/>
      <c r="J6" s="284" t="s">
        <v>260</v>
      </c>
      <c r="K6" s="211">
        <v>0</v>
      </c>
      <c r="L6" s="211">
        <v>0</v>
      </c>
      <c r="M6" s="211">
        <v>0</v>
      </c>
      <c r="N6" s="211">
        <f>SUM(K6:M6)</f>
        <v>0</v>
      </c>
      <c r="O6" s="212" t="s">
        <v>262</v>
      </c>
      <c r="P6" s="341"/>
    </row>
    <row r="7" spans="1:16" ht="24" x14ac:dyDescent="0.25">
      <c r="A7" s="313">
        <v>240.5</v>
      </c>
      <c r="B7" s="147">
        <v>240.5</v>
      </c>
      <c r="C7" s="25" t="s">
        <v>29</v>
      </c>
      <c r="D7" s="313" t="s">
        <v>62</v>
      </c>
      <c r="E7" s="464" t="s">
        <v>72</v>
      </c>
      <c r="F7" s="464"/>
      <c r="G7" s="464"/>
      <c r="H7" s="464"/>
      <c r="I7" s="465"/>
      <c r="J7" s="283" t="s">
        <v>260</v>
      </c>
      <c r="K7" s="214">
        <v>0</v>
      </c>
      <c r="L7" s="214">
        <v>0</v>
      </c>
      <c r="M7" s="214">
        <v>0</v>
      </c>
      <c r="N7" s="214">
        <f>SUM(K7:M7)</f>
        <v>0</v>
      </c>
      <c r="O7" s="215" t="s">
        <v>262</v>
      </c>
    </row>
    <row r="8" spans="1:16" ht="24" x14ac:dyDescent="0.25">
      <c r="A8" s="24">
        <v>240.6</v>
      </c>
      <c r="B8" s="147">
        <v>240.6</v>
      </c>
      <c r="C8" s="18" t="s">
        <v>134</v>
      </c>
      <c r="D8" s="24" t="s">
        <v>62</v>
      </c>
      <c r="E8" s="466" t="s">
        <v>72</v>
      </c>
      <c r="F8" s="466"/>
      <c r="G8" s="466"/>
      <c r="H8" s="466"/>
      <c r="I8" s="467"/>
      <c r="J8" s="283" t="s">
        <v>260</v>
      </c>
      <c r="K8" s="214">
        <v>0</v>
      </c>
      <c r="L8" s="214">
        <v>0</v>
      </c>
      <c r="M8" s="214">
        <v>0</v>
      </c>
      <c r="N8" s="214">
        <f>SUM(K8:M8)</f>
        <v>0</v>
      </c>
      <c r="O8" s="215" t="s">
        <v>262</v>
      </c>
    </row>
    <row r="9" spans="1:16" x14ac:dyDescent="0.25">
      <c r="A9" s="24" t="s">
        <v>225</v>
      </c>
      <c r="B9" s="24" t="s">
        <v>278</v>
      </c>
      <c r="C9" s="18" t="s">
        <v>30</v>
      </c>
      <c r="D9" s="24" t="s">
        <v>63</v>
      </c>
      <c r="E9" s="468" t="s">
        <v>73</v>
      </c>
      <c r="F9" s="466"/>
      <c r="G9" s="466"/>
      <c r="H9" s="466"/>
      <c r="I9" s="467"/>
      <c r="J9" s="283">
        <v>0</v>
      </c>
      <c r="K9" s="216">
        <v>0</v>
      </c>
      <c r="L9" s="216">
        <f>+I9-J9</f>
        <v>0</v>
      </c>
      <c r="M9" s="216">
        <v>0</v>
      </c>
      <c r="N9" s="214">
        <f t="shared" ref="N9:N13" si="0">SUM(K9:M9)</f>
        <v>0</v>
      </c>
      <c r="O9" s="215" t="s">
        <v>262</v>
      </c>
    </row>
    <row r="10" spans="1:16" ht="24" x14ac:dyDescent="0.25">
      <c r="A10" s="24" t="s">
        <v>228</v>
      </c>
      <c r="B10" s="147" t="s">
        <v>263</v>
      </c>
      <c r="C10" s="18" t="s">
        <v>31</v>
      </c>
      <c r="D10" s="24"/>
      <c r="E10" s="50">
        <v>50</v>
      </c>
      <c r="F10" s="36">
        <v>1</v>
      </c>
      <c r="G10" s="36">
        <f t="shared" ref="G10:G17" si="1">(E10*F10)</f>
        <v>50</v>
      </c>
      <c r="H10" s="36">
        <v>2</v>
      </c>
      <c r="I10" s="39">
        <f t="shared" ref="I10:I17" si="2">(G10*H10)</f>
        <v>100</v>
      </c>
      <c r="J10" s="283">
        <v>100</v>
      </c>
      <c r="K10" s="216">
        <f>+I10-J10</f>
        <v>0</v>
      </c>
      <c r="L10" s="216">
        <v>0</v>
      </c>
      <c r="M10" s="216">
        <v>0</v>
      </c>
      <c r="N10" s="214">
        <f t="shared" si="0"/>
        <v>0</v>
      </c>
      <c r="O10" s="215" t="s">
        <v>262</v>
      </c>
    </row>
    <row r="11" spans="1:16" x14ac:dyDescent="0.25">
      <c r="A11" s="24" t="s">
        <v>227</v>
      </c>
      <c r="B11" s="147" t="s">
        <v>264</v>
      </c>
      <c r="C11" s="18" t="s">
        <v>32</v>
      </c>
      <c r="D11" s="24"/>
      <c r="E11" s="50">
        <v>1</v>
      </c>
      <c r="F11" s="36">
        <v>1</v>
      </c>
      <c r="G11" s="36">
        <f t="shared" si="1"/>
        <v>1</v>
      </c>
      <c r="H11" s="36">
        <v>50</v>
      </c>
      <c r="I11" s="39">
        <f t="shared" si="2"/>
        <v>50</v>
      </c>
      <c r="J11" s="117">
        <v>50</v>
      </c>
      <c r="K11" s="216">
        <f t="shared" ref="K11:K18" si="3">+I11-J11</f>
        <v>0</v>
      </c>
      <c r="L11" s="216">
        <v>0</v>
      </c>
      <c r="M11" s="216">
        <v>0</v>
      </c>
      <c r="N11" s="214">
        <f t="shared" si="0"/>
        <v>0</v>
      </c>
      <c r="O11" s="215" t="s">
        <v>262</v>
      </c>
    </row>
    <row r="12" spans="1:16" ht="36" x14ac:dyDescent="0.25">
      <c r="A12" s="24" t="s">
        <v>6</v>
      </c>
      <c r="B12" s="147" t="s">
        <v>6</v>
      </c>
      <c r="C12" s="18" t="s">
        <v>33</v>
      </c>
      <c r="D12" s="24"/>
      <c r="E12" s="50">
        <v>40</v>
      </c>
      <c r="F12" s="36">
        <v>1</v>
      </c>
      <c r="G12" s="36">
        <f t="shared" si="1"/>
        <v>40</v>
      </c>
      <c r="H12" s="36">
        <v>5</v>
      </c>
      <c r="I12" s="39">
        <f t="shared" si="2"/>
        <v>200</v>
      </c>
      <c r="J12" s="117">
        <v>175</v>
      </c>
      <c r="K12" s="216">
        <v>0</v>
      </c>
      <c r="L12" s="216">
        <v>0</v>
      </c>
      <c r="M12" s="216">
        <f>+I12-J12</f>
        <v>25</v>
      </c>
      <c r="N12" s="214">
        <f t="shared" si="0"/>
        <v>25</v>
      </c>
      <c r="O12" s="215" t="s">
        <v>273</v>
      </c>
    </row>
    <row r="13" spans="1:16" x14ac:dyDescent="0.25">
      <c r="A13" s="24" t="s">
        <v>7</v>
      </c>
      <c r="B13" s="147" t="s">
        <v>7</v>
      </c>
      <c r="C13" s="18" t="s">
        <v>517</v>
      </c>
      <c r="D13" s="24"/>
      <c r="E13" s="50">
        <v>30</v>
      </c>
      <c r="F13" s="36">
        <v>1</v>
      </c>
      <c r="G13" s="36">
        <f t="shared" si="1"/>
        <v>30</v>
      </c>
      <c r="H13" s="36">
        <v>2</v>
      </c>
      <c r="I13" s="39">
        <f t="shared" si="2"/>
        <v>60</v>
      </c>
      <c r="J13" s="117">
        <v>60</v>
      </c>
      <c r="K13" s="216">
        <f t="shared" si="3"/>
        <v>0</v>
      </c>
      <c r="L13" s="216">
        <v>0</v>
      </c>
      <c r="M13" s="216">
        <v>0</v>
      </c>
      <c r="N13" s="214">
        <f t="shared" si="0"/>
        <v>0</v>
      </c>
      <c r="O13" s="215" t="s">
        <v>262</v>
      </c>
    </row>
    <row r="14" spans="1:16" ht="24" x14ac:dyDescent="0.25">
      <c r="A14" s="24" t="s">
        <v>8</v>
      </c>
      <c r="B14" s="147" t="s">
        <v>8</v>
      </c>
      <c r="C14" s="18" t="s">
        <v>34</v>
      </c>
      <c r="D14" s="24"/>
      <c r="E14" s="50">
        <v>60</v>
      </c>
      <c r="F14" s="36">
        <v>1</v>
      </c>
      <c r="G14" s="36">
        <f t="shared" si="1"/>
        <v>60</v>
      </c>
      <c r="H14" s="36">
        <v>1</v>
      </c>
      <c r="I14" s="39">
        <f t="shared" si="2"/>
        <v>60</v>
      </c>
      <c r="J14" s="117">
        <v>60</v>
      </c>
      <c r="K14" s="216">
        <v>0</v>
      </c>
      <c r="L14" s="216">
        <v>0</v>
      </c>
      <c r="M14" s="216">
        <v>0</v>
      </c>
      <c r="N14" s="214">
        <f t="shared" ref="N14:N72" si="4">SUM(K14:M14)</f>
        <v>0</v>
      </c>
      <c r="O14" s="215" t="s">
        <v>262</v>
      </c>
    </row>
    <row r="15" spans="1:16" ht="72" x14ac:dyDescent="0.25">
      <c r="A15" s="24" t="s">
        <v>9</v>
      </c>
      <c r="B15" s="147" t="s">
        <v>9</v>
      </c>
      <c r="C15" s="18" t="s">
        <v>35</v>
      </c>
      <c r="D15" s="24"/>
      <c r="E15" s="50">
        <v>5</v>
      </c>
      <c r="F15" s="36">
        <v>1</v>
      </c>
      <c r="G15" s="36">
        <f t="shared" si="1"/>
        <v>5</v>
      </c>
      <c r="H15" s="36">
        <v>5</v>
      </c>
      <c r="I15" s="39">
        <f t="shared" si="2"/>
        <v>25</v>
      </c>
      <c r="J15" s="117">
        <v>750</v>
      </c>
      <c r="K15" s="216">
        <v>0</v>
      </c>
      <c r="L15" s="216">
        <v>0</v>
      </c>
      <c r="M15" s="216">
        <f>+I15-J15</f>
        <v>-725</v>
      </c>
      <c r="N15" s="214">
        <f t="shared" si="4"/>
        <v>-725</v>
      </c>
      <c r="O15" s="215" t="s">
        <v>518</v>
      </c>
    </row>
    <row r="16" spans="1:16" ht="36" x14ac:dyDescent="0.25">
      <c r="A16" s="24">
        <v>247.26</v>
      </c>
      <c r="B16" s="147">
        <v>247.26</v>
      </c>
      <c r="C16" s="18" t="s">
        <v>36</v>
      </c>
      <c r="D16" s="24"/>
      <c r="E16" s="50">
        <v>42</v>
      </c>
      <c r="F16" s="36">
        <v>1</v>
      </c>
      <c r="G16" s="36">
        <f t="shared" si="1"/>
        <v>42</v>
      </c>
      <c r="H16" s="36">
        <v>8</v>
      </c>
      <c r="I16" s="39">
        <f t="shared" si="2"/>
        <v>336</v>
      </c>
      <c r="J16" s="117">
        <v>160</v>
      </c>
      <c r="K16" s="216">
        <v>0</v>
      </c>
      <c r="L16" s="216">
        <v>0</v>
      </c>
      <c r="M16" s="216">
        <f t="shared" ref="M16:M17" si="5">+I16-J16</f>
        <v>176</v>
      </c>
      <c r="N16" s="214">
        <f t="shared" si="4"/>
        <v>176</v>
      </c>
      <c r="O16" s="215" t="s">
        <v>274</v>
      </c>
    </row>
    <row r="17" spans="1:17" ht="60" x14ac:dyDescent="0.25">
      <c r="A17" s="24" t="s">
        <v>10</v>
      </c>
      <c r="B17" s="147" t="s">
        <v>10</v>
      </c>
      <c r="C17" s="18" t="s">
        <v>37</v>
      </c>
      <c r="D17" s="327" t="s">
        <v>64</v>
      </c>
      <c r="E17" s="50">
        <v>42</v>
      </c>
      <c r="F17" s="36">
        <v>12</v>
      </c>
      <c r="G17" s="36">
        <f t="shared" si="1"/>
        <v>504</v>
      </c>
      <c r="H17" s="36">
        <v>6</v>
      </c>
      <c r="I17" s="39">
        <f t="shared" si="2"/>
        <v>3024</v>
      </c>
      <c r="J17" s="117">
        <v>1512</v>
      </c>
      <c r="K17" s="216">
        <v>0</v>
      </c>
      <c r="L17" s="216">
        <v>0</v>
      </c>
      <c r="M17" s="216">
        <f t="shared" si="5"/>
        <v>1512</v>
      </c>
      <c r="N17" s="214">
        <f t="shared" si="4"/>
        <v>1512</v>
      </c>
      <c r="O17" s="215" t="s">
        <v>275</v>
      </c>
    </row>
    <row r="18" spans="1:17" x14ac:dyDescent="0.25">
      <c r="A18" s="24" t="s">
        <v>11</v>
      </c>
      <c r="B18" s="147" t="s">
        <v>11</v>
      </c>
      <c r="C18" s="18" t="s">
        <v>38</v>
      </c>
      <c r="D18" s="327" t="s">
        <v>65</v>
      </c>
      <c r="E18" s="466" t="s">
        <v>74</v>
      </c>
      <c r="F18" s="466"/>
      <c r="G18" s="466"/>
      <c r="H18" s="466"/>
      <c r="I18" s="467"/>
      <c r="J18" s="285"/>
      <c r="K18" s="216">
        <f t="shared" si="3"/>
        <v>0</v>
      </c>
      <c r="L18" s="216">
        <v>0</v>
      </c>
      <c r="M18" s="216">
        <v>0</v>
      </c>
      <c r="N18" s="214">
        <f t="shared" si="4"/>
        <v>0</v>
      </c>
      <c r="O18" s="215" t="s">
        <v>262</v>
      </c>
    </row>
    <row r="19" spans="1:17" ht="84" x14ac:dyDescent="0.25">
      <c r="A19" s="24" t="s">
        <v>12</v>
      </c>
      <c r="B19" s="147" t="s">
        <v>12</v>
      </c>
      <c r="C19" s="18" t="s">
        <v>39</v>
      </c>
      <c r="D19" s="24"/>
      <c r="E19" s="50">
        <v>42</v>
      </c>
      <c r="F19" s="36">
        <v>4</v>
      </c>
      <c r="G19" s="36">
        <f>(E19*F19)</f>
        <v>168</v>
      </c>
      <c r="H19" s="36">
        <v>30</v>
      </c>
      <c r="I19" s="39">
        <f>(G19*H19)</f>
        <v>5040</v>
      </c>
      <c r="J19" s="117">
        <v>3200</v>
      </c>
      <c r="K19" s="216">
        <v>0</v>
      </c>
      <c r="L19" s="216">
        <v>0</v>
      </c>
      <c r="M19" s="216">
        <f>+I19-J19</f>
        <v>1840</v>
      </c>
      <c r="N19" s="214">
        <f t="shared" si="4"/>
        <v>1840</v>
      </c>
      <c r="O19" s="215" t="s">
        <v>519</v>
      </c>
    </row>
    <row r="20" spans="1:17" ht="36" x14ac:dyDescent="0.25">
      <c r="A20" s="24">
        <v>247.34</v>
      </c>
      <c r="B20" s="147">
        <v>247.34</v>
      </c>
      <c r="C20" s="18" t="s">
        <v>40</v>
      </c>
      <c r="D20" s="24"/>
      <c r="E20" s="50">
        <v>42</v>
      </c>
      <c r="F20" s="36">
        <v>2</v>
      </c>
      <c r="G20" s="36">
        <f>(E20*F20)</f>
        <v>84</v>
      </c>
      <c r="H20" s="36">
        <v>8</v>
      </c>
      <c r="I20" s="39">
        <f>(G20*H20)</f>
        <v>672</v>
      </c>
      <c r="J20" s="117">
        <v>575.96</v>
      </c>
      <c r="K20" s="216">
        <v>0</v>
      </c>
      <c r="L20" s="216">
        <v>0</v>
      </c>
      <c r="M20" s="216">
        <f>+I20-J20</f>
        <v>96.039999999999964</v>
      </c>
      <c r="N20" s="214">
        <f t="shared" si="4"/>
        <v>96.039999999999964</v>
      </c>
      <c r="O20" s="215" t="s">
        <v>429</v>
      </c>
    </row>
    <row r="21" spans="1:17" ht="36" x14ac:dyDescent="0.25">
      <c r="A21" s="24" t="s">
        <v>135</v>
      </c>
      <c r="B21" s="24" t="s">
        <v>387</v>
      </c>
      <c r="C21" s="18" t="s">
        <v>85</v>
      </c>
      <c r="D21" s="24"/>
      <c r="E21" s="50">
        <v>57</v>
      </c>
      <c r="F21" s="36">
        <v>1</v>
      </c>
      <c r="G21" s="36">
        <f>(E21*F21)</f>
        <v>57</v>
      </c>
      <c r="H21" s="37">
        <v>0.33</v>
      </c>
      <c r="I21" s="39">
        <f>(G21*H21)</f>
        <v>18.810000000000002</v>
      </c>
      <c r="J21" s="286">
        <v>0</v>
      </c>
      <c r="K21" s="218">
        <v>0</v>
      </c>
      <c r="L21" s="218">
        <v>0</v>
      </c>
      <c r="M21" s="218">
        <f>+I21-J21</f>
        <v>18.810000000000002</v>
      </c>
      <c r="N21" s="326">
        <f t="shared" si="4"/>
        <v>18.810000000000002</v>
      </c>
      <c r="O21" s="24" t="s">
        <v>433</v>
      </c>
    </row>
    <row r="22" spans="1:17" ht="24" x14ac:dyDescent="0.25">
      <c r="A22" s="24" t="s">
        <v>136</v>
      </c>
      <c r="B22" s="24" t="s">
        <v>278</v>
      </c>
      <c r="C22" s="18" t="s">
        <v>485</v>
      </c>
      <c r="D22" s="327" t="s">
        <v>63</v>
      </c>
      <c r="E22" s="468" t="s">
        <v>73</v>
      </c>
      <c r="F22" s="466"/>
      <c r="G22" s="466"/>
      <c r="H22" s="466"/>
      <c r="I22" s="467"/>
      <c r="J22" s="286">
        <v>0</v>
      </c>
      <c r="K22" s="326">
        <v>0</v>
      </c>
      <c r="L22" s="326">
        <v>0</v>
      </c>
      <c r="M22" s="326">
        <v>0</v>
      </c>
      <c r="N22" s="326">
        <f t="shared" si="4"/>
        <v>0</v>
      </c>
      <c r="O22" s="24" t="s">
        <v>262</v>
      </c>
    </row>
    <row r="23" spans="1:17" ht="102" customHeight="1" x14ac:dyDescent="0.25">
      <c r="A23" s="24" t="s">
        <v>208</v>
      </c>
      <c r="B23" s="24" t="s">
        <v>438</v>
      </c>
      <c r="C23" s="18" t="s">
        <v>459</v>
      </c>
      <c r="D23" s="24"/>
      <c r="E23" s="50">
        <v>230</v>
      </c>
      <c r="F23" s="36">
        <v>1</v>
      </c>
      <c r="G23" s="36">
        <f t="shared" ref="G23:G24" si="6">(E23*F23)</f>
        <v>230</v>
      </c>
      <c r="H23" s="36">
        <v>2</v>
      </c>
      <c r="I23" s="36">
        <f t="shared" ref="I23:I24" si="7">(G23*H23)</f>
        <v>460</v>
      </c>
      <c r="J23" s="286">
        <v>0</v>
      </c>
      <c r="K23" s="218">
        <v>0</v>
      </c>
      <c r="L23" s="218">
        <v>0</v>
      </c>
      <c r="M23" s="218">
        <f>+I23-J23</f>
        <v>460</v>
      </c>
      <c r="N23" s="326">
        <f>SUM(K23:M23)</f>
        <v>460</v>
      </c>
      <c r="O23" s="24" t="s">
        <v>472</v>
      </c>
      <c r="P23" s="302"/>
      <c r="Q23" s="342"/>
    </row>
    <row r="24" spans="1:17" ht="36.75" customHeight="1" x14ac:dyDescent="0.25">
      <c r="A24" s="24" t="s">
        <v>209</v>
      </c>
      <c r="B24" s="24" t="s">
        <v>277</v>
      </c>
      <c r="C24" s="18" t="s">
        <v>460</v>
      </c>
      <c r="D24" s="24"/>
      <c r="E24" s="50">
        <v>10926</v>
      </c>
      <c r="F24" s="36">
        <v>1</v>
      </c>
      <c r="G24" s="36">
        <f t="shared" si="6"/>
        <v>10926</v>
      </c>
      <c r="H24" s="36">
        <v>0.25</v>
      </c>
      <c r="I24" s="36">
        <f t="shared" si="7"/>
        <v>2731.5</v>
      </c>
      <c r="J24" s="286">
        <v>0</v>
      </c>
      <c r="K24" s="218">
        <f t="shared" ref="K24" si="8">+I24-J24</f>
        <v>2731.5</v>
      </c>
      <c r="L24" s="218">
        <v>0</v>
      </c>
      <c r="M24" s="218">
        <v>0</v>
      </c>
      <c r="N24" s="326">
        <f t="shared" ref="N24" si="9">SUM(K24:M24)</f>
        <v>2731.5</v>
      </c>
      <c r="O24" s="18" t="s">
        <v>430</v>
      </c>
    </row>
    <row r="25" spans="1:17" ht="36" x14ac:dyDescent="0.25">
      <c r="A25" s="24" t="s">
        <v>137</v>
      </c>
      <c r="B25" s="24" t="s">
        <v>277</v>
      </c>
      <c r="C25" s="18" t="s">
        <v>142</v>
      </c>
      <c r="D25" s="24"/>
      <c r="E25" s="50">
        <v>100</v>
      </c>
      <c r="F25" s="36">
        <v>225</v>
      </c>
      <c r="G25" s="36">
        <f t="shared" ref="G25:G42" si="10">(E25*F25)</f>
        <v>22500</v>
      </c>
      <c r="H25" s="36">
        <v>0.05</v>
      </c>
      <c r="I25" s="36">
        <f t="shared" ref="I25:I42" si="11">(G25*H25)</f>
        <v>1125</v>
      </c>
      <c r="J25" s="286">
        <v>0</v>
      </c>
      <c r="K25" s="218">
        <f>+I25-J25</f>
        <v>1125</v>
      </c>
      <c r="L25" s="218">
        <v>0</v>
      </c>
      <c r="M25" s="218">
        <v>0</v>
      </c>
      <c r="N25" s="326">
        <f t="shared" si="4"/>
        <v>1125</v>
      </c>
      <c r="O25" s="24" t="s">
        <v>277</v>
      </c>
    </row>
    <row r="26" spans="1:17" ht="60" x14ac:dyDescent="0.25">
      <c r="A26" s="24" t="s">
        <v>138</v>
      </c>
      <c r="B26" s="147" t="s">
        <v>265</v>
      </c>
      <c r="C26" s="18" t="s">
        <v>41</v>
      </c>
      <c r="D26" s="327" t="s">
        <v>147</v>
      </c>
      <c r="E26" s="50">
        <v>100</v>
      </c>
      <c r="F26" s="36">
        <v>5</v>
      </c>
      <c r="G26" s="36">
        <f>(E26*F26)</f>
        <v>500</v>
      </c>
      <c r="H26" s="36">
        <v>0.05</v>
      </c>
      <c r="I26" s="36">
        <f t="shared" si="11"/>
        <v>25</v>
      </c>
      <c r="J26" s="286">
        <v>630</v>
      </c>
      <c r="K26" s="218">
        <v>0</v>
      </c>
      <c r="L26" s="218">
        <v>0</v>
      </c>
      <c r="M26" s="218">
        <f>+I26-J26</f>
        <v>-605</v>
      </c>
      <c r="N26" s="326">
        <f t="shared" si="4"/>
        <v>-605</v>
      </c>
      <c r="O26" s="24" t="s">
        <v>382</v>
      </c>
    </row>
    <row r="27" spans="1:17" ht="24" customHeight="1" x14ac:dyDescent="0.25">
      <c r="A27" s="462" t="s">
        <v>139</v>
      </c>
      <c r="B27" s="147"/>
      <c r="C27" s="18" t="s">
        <v>440</v>
      </c>
      <c r="D27" s="327" t="s">
        <v>66</v>
      </c>
      <c r="E27" s="50"/>
      <c r="F27" s="36"/>
      <c r="G27" s="36"/>
      <c r="H27" s="36"/>
      <c r="I27" s="36"/>
      <c r="J27" s="286"/>
      <c r="K27" s="218"/>
      <c r="L27" s="218"/>
      <c r="M27" s="218"/>
      <c r="N27" s="326"/>
      <c r="O27" s="24"/>
    </row>
    <row r="28" spans="1:17" ht="36" x14ac:dyDescent="0.25">
      <c r="A28" s="462"/>
      <c r="B28" s="147" t="s">
        <v>266</v>
      </c>
      <c r="C28" s="27" t="s">
        <v>458</v>
      </c>
      <c r="D28" s="328"/>
      <c r="E28" s="50">
        <v>100</v>
      </c>
      <c r="F28" s="36">
        <v>303</v>
      </c>
      <c r="G28" s="36">
        <f>(E28*F28)</f>
        <v>30300</v>
      </c>
      <c r="H28" s="36">
        <v>0.02</v>
      </c>
      <c r="I28" s="36">
        <f>(G28*H28)</f>
        <v>606</v>
      </c>
      <c r="J28" s="286">
        <v>1999.8263999999999</v>
      </c>
      <c r="K28" s="218">
        <v>0</v>
      </c>
      <c r="L28" s="218">
        <v>0</v>
      </c>
      <c r="M28" s="218">
        <f>+I28-J28</f>
        <v>-1393.8263999999999</v>
      </c>
      <c r="N28" s="326">
        <f>SUM(K28:M28)</f>
        <v>-1393.8263999999999</v>
      </c>
      <c r="O28" s="24" t="s">
        <v>279</v>
      </c>
    </row>
    <row r="29" spans="1:17" x14ac:dyDescent="0.25">
      <c r="A29" s="462"/>
      <c r="B29" s="147" t="s">
        <v>277</v>
      </c>
      <c r="C29" s="27" t="s">
        <v>457</v>
      </c>
      <c r="D29" s="328"/>
      <c r="E29" s="50">
        <v>100</v>
      </c>
      <c r="F29" s="36">
        <v>303</v>
      </c>
      <c r="G29" s="36">
        <f t="shared" ref="G29" si="12">(E29*F29)</f>
        <v>30300</v>
      </c>
      <c r="H29" s="36">
        <v>0.02</v>
      </c>
      <c r="I29" s="36">
        <f t="shared" ref="I29" si="13">(G29*H29)</f>
        <v>606</v>
      </c>
      <c r="J29" s="286">
        <v>0</v>
      </c>
      <c r="K29" s="218">
        <f t="shared" ref="K29" si="14">+I29-J29</f>
        <v>606</v>
      </c>
      <c r="L29" s="218">
        <v>0</v>
      </c>
      <c r="M29" s="218">
        <v>0</v>
      </c>
      <c r="N29" s="326">
        <f t="shared" ref="N29" si="15">SUM(K29:M29)</f>
        <v>606</v>
      </c>
      <c r="O29" s="18" t="s">
        <v>430</v>
      </c>
    </row>
    <row r="30" spans="1:17" ht="24" x14ac:dyDescent="0.25">
      <c r="A30" s="24" t="s">
        <v>140</v>
      </c>
      <c r="B30" s="24" t="s">
        <v>277</v>
      </c>
      <c r="C30" s="18" t="s">
        <v>143</v>
      </c>
      <c r="D30" s="24"/>
      <c r="E30" s="50">
        <v>35</v>
      </c>
      <c r="F30" s="36">
        <v>1</v>
      </c>
      <c r="G30" s="36">
        <f t="shared" si="10"/>
        <v>35</v>
      </c>
      <c r="H30" s="36">
        <v>0.25</v>
      </c>
      <c r="I30" s="39">
        <f t="shared" si="11"/>
        <v>8.75</v>
      </c>
      <c r="J30" s="286">
        <v>0</v>
      </c>
      <c r="K30" s="218">
        <v>0</v>
      </c>
      <c r="L30" s="218">
        <f>+I30-J30</f>
        <v>8.75</v>
      </c>
      <c r="M30" s="218">
        <v>0</v>
      </c>
      <c r="N30" s="326">
        <f t="shared" si="4"/>
        <v>8.75</v>
      </c>
      <c r="O30" s="24" t="s">
        <v>277</v>
      </c>
    </row>
    <row r="31" spans="1:17" ht="72" x14ac:dyDescent="0.25">
      <c r="A31" s="24" t="s">
        <v>141</v>
      </c>
      <c r="B31" s="24" t="s">
        <v>514</v>
      </c>
      <c r="C31" s="18" t="s">
        <v>144</v>
      </c>
      <c r="D31" s="24"/>
      <c r="E31" s="50">
        <v>100</v>
      </c>
      <c r="F31" s="36">
        <v>1</v>
      </c>
      <c r="G31" s="36">
        <f t="shared" si="10"/>
        <v>100</v>
      </c>
      <c r="H31" s="36">
        <v>1</v>
      </c>
      <c r="I31" s="39">
        <f t="shared" si="11"/>
        <v>100</v>
      </c>
      <c r="J31" s="286">
        <v>0</v>
      </c>
      <c r="K31" s="218">
        <v>0</v>
      </c>
      <c r="L31" s="218">
        <v>0</v>
      </c>
      <c r="M31" s="218">
        <f>+I31-J31</f>
        <v>100</v>
      </c>
      <c r="N31" s="326">
        <f t="shared" si="4"/>
        <v>100</v>
      </c>
      <c r="O31" s="24" t="s">
        <v>388</v>
      </c>
    </row>
    <row r="32" spans="1:17" ht="36" x14ac:dyDescent="0.25">
      <c r="A32" s="24" t="s">
        <v>146</v>
      </c>
      <c r="B32" s="24" t="s">
        <v>277</v>
      </c>
      <c r="C32" s="18" t="s">
        <v>145</v>
      </c>
      <c r="D32" s="24"/>
      <c r="E32" s="50">
        <v>15</v>
      </c>
      <c r="F32" s="36">
        <v>1</v>
      </c>
      <c r="G32" s="36">
        <f t="shared" si="10"/>
        <v>15</v>
      </c>
      <c r="H32" s="36">
        <v>0.25</v>
      </c>
      <c r="I32" s="39">
        <f t="shared" si="11"/>
        <v>3.75</v>
      </c>
      <c r="J32" s="286">
        <v>0</v>
      </c>
      <c r="K32" s="218">
        <v>0</v>
      </c>
      <c r="L32" s="218">
        <f t="shared" ref="L32" si="16">+I32-J32</f>
        <v>3.75</v>
      </c>
      <c r="M32" s="218">
        <v>0</v>
      </c>
      <c r="N32" s="326">
        <f t="shared" si="4"/>
        <v>3.75</v>
      </c>
      <c r="O32" s="24" t="s">
        <v>277</v>
      </c>
    </row>
    <row r="33" spans="1:16" ht="60" x14ac:dyDescent="0.25">
      <c r="A33" s="24" t="s">
        <v>148</v>
      </c>
      <c r="B33" s="24" t="s">
        <v>389</v>
      </c>
      <c r="C33" s="18" t="s">
        <v>149</v>
      </c>
      <c r="D33" s="24"/>
      <c r="E33" s="50">
        <v>20</v>
      </c>
      <c r="F33" s="36">
        <v>1</v>
      </c>
      <c r="G33" s="36">
        <f t="shared" si="10"/>
        <v>20</v>
      </c>
      <c r="H33" s="36">
        <v>0.25</v>
      </c>
      <c r="I33" s="39">
        <f t="shared" si="11"/>
        <v>5</v>
      </c>
      <c r="J33" s="286">
        <v>0</v>
      </c>
      <c r="K33" s="218">
        <v>0</v>
      </c>
      <c r="L33" s="218">
        <v>0</v>
      </c>
      <c r="M33" s="218">
        <f>+I33-J33</f>
        <v>5</v>
      </c>
      <c r="N33" s="326">
        <f t="shared" si="4"/>
        <v>5</v>
      </c>
      <c r="O33" s="24" t="s">
        <v>391</v>
      </c>
    </row>
    <row r="34" spans="1:16" ht="60" x14ac:dyDescent="0.25">
      <c r="A34" s="24" t="s">
        <v>150</v>
      </c>
      <c r="B34" s="24" t="s">
        <v>390</v>
      </c>
      <c r="C34" s="18" t="s">
        <v>230</v>
      </c>
      <c r="D34" s="24"/>
      <c r="E34" s="50">
        <v>1</v>
      </c>
      <c r="F34" s="36">
        <v>1</v>
      </c>
      <c r="G34" s="36">
        <f t="shared" si="10"/>
        <v>1</v>
      </c>
      <c r="H34" s="36">
        <v>10</v>
      </c>
      <c r="I34" s="39">
        <f t="shared" si="11"/>
        <v>10</v>
      </c>
      <c r="J34" s="286">
        <v>0</v>
      </c>
      <c r="K34" s="218">
        <v>0</v>
      </c>
      <c r="L34" s="218">
        <v>0</v>
      </c>
      <c r="M34" s="218">
        <f>+I34-J34</f>
        <v>10</v>
      </c>
      <c r="N34" s="326">
        <f t="shared" si="4"/>
        <v>10</v>
      </c>
      <c r="O34" s="24" t="s">
        <v>392</v>
      </c>
    </row>
    <row r="35" spans="1:16" s="181" customFormat="1" ht="48" x14ac:dyDescent="0.25">
      <c r="A35" s="24" t="s">
        <v>95</v>
      </c>
      <c r="B35" s="24" t="s">
        <v>277</v>
      </c>
      <c r="C35" s="18" t="s">
        <v>212</v>
      </c>
      <c r="D35" s="24"/>
      <c r="E35" s="50">
        <v>560</v>
      </c>
      <c r="F35" s="36">
        <v>1</v>
      </c>
      <c r="G35" s="36">
        <f>(E35*F35)</f>
        <v>560</v>
      </c>
      <c r="H35" s="36">
        <v>0.25</v>
      </c>
      <c r="I35" s="36">
        <f>(G35*H35)</f>
        <v>140</v>
      </c>
      <c r="J35" s="286">
        <v>0</v>
      </c>
      <c r="K35" s="218">
        <f t="shared" ref="K35" si="17">+I35-J35</f>
        <v>140</v>
      </c>
      <c r="L35" s="218">
        <v>0</v>
      </c>
      <c r="M35" s="218">
        <v>0</v>
      </c>
      <c r="N35" s="326">
        <f t="shared" ref="N35" si="18">SUM(K35:M35)</f>
        <v>140</v>
      </c>
      <c r="O35" s="18" t="s">
        <v>430</v>
      </c>
    </row>
    <row r="36" spans="1:16" ht="36" x14ac:dyDescent="0.25">
      <c r="A36" s="24" t="s">
        <v>151</v>
      </c>
      <c r="B36" s="24" t="s">
        <v>277</v>
      </c>
      <c r="C36" s="18" t="s">
        <v>231</v>
      </c>
      <c r="D36" s="24"/>
      <c r="E36" s="50">
        <v>10</v>
      </c>
      <c r="F36" s="36">
        <v>1</v>
      </c>
      <c r="G36" s="36">
        <f t="shared" si="10"/>
        <v>10</v>
      </c>
      <c r="H36" s="36">
        <v>0.25</v>
      </c>
      <c r="I36" s="36">
        <f t="shared" si="11"/>
        <v>2.5</v>
      </c>
      <c r="J36" s="286">
        <v>0</v>
      </c>
      <c r="K36" s="218">
        <f t="shared" ref="K36" si="19">+I36-J36</f>
        <v>2.5</v>
      </c>
      <c r="L36" s="218">
        <v>0</v>
      </c>
      <c r="M36" s="218">
        <v>0</v>
      </c>
      <c r="N36" s="326">
        <f t="shared" si="4"/>
        <v>2.5</v>
      </c>
      <c r="O36" s="24" t="s">
        <v>277</v>
      </c>
    </row>
    <row r="37" spans="1:16" x14ac:dyDescent="0.25">
      <c r="A37" s="462" t="s">
        <v>153</v>
      </c>
      <c r="B37" s="147"/>
      <c r="C37" s="18"/>
      <c r="D37" s="24"/>
      <c r="E37" s="50"/>
      <c r="F37" s="36"/>
      <c r="G37" s="36"/>
      <c r="H37" s="36"/>
      <c r="I37" s="36"/>
      <c r="J37" s="286"/>
      <c r="K37" s="218"/>
      <c r="L37" s="218"/>
      <c r="M37" s="218"/>
      <c r="N37" s="326"/>
      <c r="O37" s="24"/>
    </row>
    <row r="38" spans="1:16" ht="24" x14ac:dyDescent="0.25">
      <c r="A38" s="462"/>
      <c r="B38" s="147" t="s">
        <v>268</v>
      </c>
      <c r="C38" s="18" t="s">
        <v>152</v>
      </c>
      <c r="D38" s="24"/>
      <c r="E38" s="50">
        <v>15</v>
      </c>
      <c r="F38" s="36">
        <v>4</v>
      </c>
      <c r="G38" s="36">
        <f t="shared" ref="G38" si="20">(E38*F38)</f>
        <v>60</v>
      </c>
      <c r="H38" s="36">
        <v>24</v>
      </c>
      <c r="I38" s="36">
        <f t="shared" ref="I38" si="21">(G38*H38)</f>
        <v>1440</v>
      </c>
      <c r="J38" s="286">
        <v>1440</v>
      </c>
      <c r="K38" s="218">
        <v>0</v>
      </c>
      <c r="L38" s="218">
        <v>0</v>
      </c>
      <c r="M38" s="218">
        <f>+I38-J38</f>
        <v>0</v>
      </c>
      <c r="N38" s="326">
        <f t="shared" ref="N38" si="22">SUM(K38:M38)</f>
        <v>0</v>
      </c>
      <c r="O38" s="24" t="s">
        <v>262</v>
      </c>
    </row>
    <row r="39" spans="1:16" ht="24" x14ac:dyDescent="0.25">
      <c r="A39" s="462"/>
      <c r="B39" s="24" t="s">
        <v>277</v>
      </c>
      <c r="C39" s="18" t="s">
        <v>461</v>
      </c>
      <c r="D39" s="24"/>
      <c r="E39" s="50">
        <v>485</v>
      </c>
      <c r="F39" s="36">
        <v>1</v>
      </c>
      <c r="G39" s="36">
        <f>(E39*F39)</f>
        <v>485</v>
      </c>
      <c r="H39" s="36">
        <v>4</v>
      </c>
      <c r="I39" s="36">
        <f>(G39*H39)</f>
        <v>1940</v>
      </c>
      <c r="J39" s="286">
        <v>0</v>
      </c>
      <c r="K39" s="218">
        <f t="shared" ref="K39" si="23">+I39-J39</f>
        <v>1940</v>
      </c>
      <c r="L39" s="218">
        <v>0</v>
      </c>
      <c r="M39" s="218">
        <v>0</v>
      </c>
      <c r="N39" s="326">
        <f t="shared" ref="N39" si="24">SUM(K39:M39)</f>
        <v>1940</v>
      </c>
      <c r="O39" s="18" t="s">
        <v>430</v>
      </c>
    </row>
    <row r="40" spans="1:16" s="23" customFormat="1" ht="24" x14ac:dyDescent="0.25">
      <c r="A40" s="24" t="s">
        <v>154</v>
      </c>
      <c r="B40" s="24" t="s">
        <v>393</v>
      </c>
      <c r="C40" s="18" t="s">
        <v>156</v>
      </c>
      <c r="D40" s="24"/>
      <c r="E40" s="50">
        <v>78</v>
      </c>
      <c r="F40" s="36">
        <v>8</v>
      </c>
      <c r="G40" s="36">
        <f t="shared" si="10"/>
        <v>624</v>
      </c>
      <c r="H40" s="36">
        <v>0.1</v>
      </c>
      <c r="I40" s="39">
        <f t="shared" si="11"/>
        <v>62.400000000000006</v>
      </c>
      <c r="J40" s="286">
        <v>0</v>
      </c>
      <c r="K40" s="218">
        <v>0</v>
      </c>
      <c r="L40" s="218">
        <v>0</v>
      </c>
      <c r="M40" s="218">
        <f>+I40-J40</f>
        <v>62.400000000000006</v>
      </c>
      <c r="N40" s="326">
        <f t="shared" si="4"/>
        <v>62.400000000000006</v>
      </c>
      <c r="O40" s="24" t="s">
        <v>394</v>
      </c>
      <c r="P40" s="188"/>
    </row>
    <row r="41" spans="1:16" s="23" customFormat="1" ht="24" x14ac:dyDescent="0.25">
      <c r="A41" s="24" t="s">
        <v>155</v>
      </c>
      <c r="B41" s="24" t="s">
        <v>415</v>
      </c>
      <c r="C41" s="18" t="s">
        <v>157</v>
      </c>
      <c r="D41" s="24"/>
      <c r="E41" s="50">
        <v>5</v>
      </c>
      <c r="F41" s="36">
        <v>1</v>
      </c>
      <c r="G41" s="36">
        <f t="shared" si="10"/>
        <v>5</v>
      </c>
      <c r="H41" s="36">
        <v>0.33</v>
      </c>
      <c r="I41" s="39">
        <f t="shared" si="11"/>
        <v>1.6500000000000001</v>
      </c>
      <c r="J41" s="286">
        <v>0</v>
      </c>
      <c r="K41" s="218">
        <v>0</v>
      </c>
      <c r="L41" s="218">
        <v>0</v>
      </c>
      <c r="M41" s="218">
        <f>+I41-J41</f>
        <v>1.6500000000000001</v>
      </c>
      <c r="N41" s="326">
        <f t="shared" si="4"/>
        <v>1.6500000000000001</v>
      </c>
      <c r="O41" s="24" t="s">
        <v>394</v>
      </c>
      <c r="P41" s="188"/>
    </row>
    <row r="42" spans="1:16" s="23" customFormat="1" ht="24" x14ac:dyDescent="0.25">
      <c r="A42" s="24" t="s">
        <v>159</v>
      </c>
      <c r="B42" s="24" t="s">
        <v>277</v>
      </c>
      <c r="C42" s="18" t="s">
        <v>158</v>
      </c>
      <c r="D42" s="24"/>
      <c r="E42" s="50">
        <v>10</v>
      </c>
      <c r="F42" s="36">
        <v>1</v>
      </c>
      <c r="G42" s="36">
        <f t="shared" si="10"/>
        <v>10</v>
      </c>
      <c r="H42" s="36">
        <v>0.25</v>
      </c>
      <c r="I42" s="39">
        <f t="shared" si="11"/>
        <v>2.5</v>
      </c>
      <c r="J42" s="286">
        <v>0</v>
      </c>
      <c r="K42" s="218">
        <v>0</v>
      </c>
      <c r="L42" s="218">
        <f t="shared" ref="L42" si="25">+I42-J42</f>
        <v>2.5</v>
      </c>
      <c r="M42" s="218">
        <v>0</v>
      </c>
      <c r="N42" s="326">
        <f t="shared" si="4"/>
        <v>2.5</v>
      </c>
      <c r="O42" s="24" t="s">
        <v>430</v>
      </c>
      <c r="P42" s="188"/>
    </row>
    <row r="43" spans="1:16" s="23" customFormat="1" x14ac:dyDescent="0.25">
      <c r="A43" s="472" t="s">
        <v>160</v>
      </c>
      <c r="B43" s="24"/>
      <c r="C43" s="18" t="s">
        <v>161</v>
      </c>
      <c r="D43" s="28"/>
      <c r="E43" s="60"/>
      <c r="F43" s="38"/>
      <c r="G43" s="38"/>
      <c r="H43" s="38"/>
      <c r="I43" s="113"/>
      <c r="J43" s="286"/>
      <c r="K43" s="218"/>
      <c r="L43" s="218"/>
      <c r="M43" s="218"/>
      <c r="N43" s="326"/>
      <c r="O43" s="24"/>
      <c r="P43" s="188"/>
    </row>
    <row r="44" spans="1:16" s="23" customFormat="1" ht="36" x14ac:dyDescent="0.25">
      <c r="A44" s="473"/>
      <c r="B44" s="147" t="s">
        <v>272</v>
      </c>
      <c r="C44" s="27" t="s">
        <v>232</v>
      </c>
      <c r="D44" s="327" t="s">
        <v>71</v>
      </c>
      <c r="E44" s="50">
        <v>115</v>
      </c>
      <c r="F44" s="36">
        <v>12</v>
      </c>
      <c r="G44" s="36">
        <f t="shared" ref="G44:G50" si="26">(E44*F44)</f>
        <v>1380</v>
      </c>
      <c r="H44" s="36">
        <v>2.5</v>
      </c>
      <c r="I44" s="39">
        <f t="shared" ref="I44:I50" si="27">(G44*H44)</f>
        <v>3450</v>
      </c>
      <c r="J44" s="286">
        <v>2910</v>
      </c>
      <c r="K44" s="218">
        <v>0</v>
      </c>
      <c r="L44" s="218">
        <v>0</v>
      </c>
      <c r="M44" s="218">
        <f t="shared" ref="M44:M45" si="28">+I44-J44</f>
        <v>540</v>
      </c>
      <c r="N44" s="326">
        <f t="shared" si="4"/>
        <v>540</v>
      </c>
      <c r="O44" s="24" t="s">
        <v>280</v>
      </c>
      <c r="P44" s="188"/>
    </row>
    <row r="45" spans="1:16" s="23" customFormat="1" ht="60" x14ac:dyDescent="0.25">
      <c r="A45" s="474"/>
      <c r="B45" s="147" t="s">
        <v>267</v>
      </c>
      <c r="C45" s="27" t="s">
        <v>233</v>
      </c>
      <c r="D45" s="327" t="s">
        <v>67</v>
      </c>
      <c r="E45" s="50">
        <v>106</v>
      </c>
      <c r="F45" s="36">
        <v>2</v>
      </c>
      <c r="G45" s="36">
        <f t="shared" si="26"/>
        <v>212</v>
      </c>
      <c r="H45" s="36">
        <v>2.5</v>
      </c>
      <c r="I45" s="39">
        <f t="shared" si="27"/>
        <v>530</v>
      </c>
      <c r="J45" s="117">
        <v>40.200000000000003</v>
      </c>
      <c r="K45" s="218">
        <v>0</v>
      </c>
      <c r="L45" s="218">
        <v>0</v>
      </c>
      <c r="M45" s="218">
        <f t="shared" si="28"/>
        <v>489.8</v>
      </c>
      <c r="N45" s="326">
        <f t="shared" si="4"/>
        <v>489.8</v>
      </c>
      <c r="O45" s="24" t="s">
        <v>281</v>
      </c>
      <c r="P45" s="188"/>
    </row>
    <row r="46" spans="1:16" s="23" customFormat="1" ht="36" x14ac:dyDescent="0.25">
      <c r="A46" s="24">
        <v>250.21</v>
      </c>
      <c r="B46" s="24" t="s">
        <v>395</v>
      </c>
      <c r="C46" s="18" t="s">
        <v>86</v>
      </c>
      <c r="D46" s="28"/>
      <c r="E46" s="50">
        <v>97</v>
      </c>
      <c r="F46" s="36">
        <v>1</v>
      </c>
      <c r="G46" s="36">
        <f t="shared" si="26"/>
        <v>97</v>
      </c>
      <c r="H46" s="36">
        <v>0.33</v>
      </c>
      <c r="I46" s="39">
        <f t="shared" si="27"/>
        <v>32.01</v>
      </c>
      <c r="J46" s="286">
        <v>0</v>
      </c>
      <c r="K46" s="218">
        <v>0</v>
      </c>
      <c r="L46" s="218">
        <v>0</v>
      </c>
      <c r="M46" s="218">
        <f>+I46-J46</f>
        <v>32.01</v>
      </c>
      <c r="N46" s="326">
        <f t="shared" si="4"/>
        <v>32.01</v>
      </c>
      <c r="O46" s="24" t="s">
        <v>434</v>
      </c>
      <c r="P46" s="188"/>
    </row>
    <row r="47" spans="1:16" s="23" customFormat="1" ht="30" customHeight="1" x14ac:dyDescent="0.25">
      <c r="A47" s="24" t="s">
        <v>163</v>
      </c>
      <c r="B47" s="24" t="s">
        <v>277</v>
      </c>
      <c r="C47" s="18" t="s">
        <v>165</v>
      </c>
      <c r="D47" s="28"/>
      <c r="E47" s="50">
        <v>15</v>
      </c>
      <c r="F47" s="36">
        <v>1</v>
      </c>
      <c r="G47" s="36">
        <f t="shared" si="26"/>
        <v>15</v>
      </c>
      <c r="H47" s="36">
        <v>4</v>
      </c>
      <c r="I47" s="39">
        <f t="shared" si="27"/>
        <v>60</v>
      </c>
      <c r="J47" s="286">
        <v>0</v>
      </c>
      <c r="K47" s="218">
        <v>0</v>
      </c>
      <c r="L47" s="218">
        <f t="shared" ref="L47" si="29">+I47-J47</f>
        <v>60</v>
      </c>
      <c r="M47" s="218">
        <v>0</v>
      </c>
      <c r="N47" s="326">
        <f t="shared" si="4"/>
        <v>60</v>
      </c>
      <c r="O47" s="24" t="s">
        <v>277</v>
      </c>
      <c r="P47" s="188"/>
    </row>
    <row r="48" spans="1:16" ht="84" x14ac:dyDescent="0.25">
      <c r="A48" s="24" t="s">
        <v>78</v>
      </c>
      <c r="B48" s="24" t="s">
        <v>442</v>
      </c>
      <c r="C48" s="18" t="s">
        <v>87</v>
      </c>
      <c r="D48" s="24"/>
      <c r="E48" s="50">
        <v>4700</v>
      </c>
      <c r="F48" s="36">
        <v>3</v>
      </c>
      <c r="G48" s="36">
        <f>(E48*F48)</f>
        <v>14100</v>
      </c>
      <c r="H48" s="36">
        <v>0.5</v>
      </c>
      <c r="I48" s="36">
        <f>(G48*H48)</f>
        <v>7050</v>
      </c>
      <c r="J48" s="286">
        <v>0</v>
      </c>
      <c r="K48" s="218">
        <v>0</v>
      </c>
      <c r="L48" s="218">
        <v>0</v>
      </c>
      <c r="M48" s="218">
        <f t="shared" ref="M48:M54" si="30">+I48-J48</f>
        <v>7050</v>
      </c>
      <c r="N48" s="326">
        <f>SUM(K48:M48)</f>
        <v>7050</v>
      </c>
      <c r="O48" s="18" t="s">
        <v>443</v>
      </c>
      <c r="P48" s="340"/>
    </row>
    <row r="49" spans="1:16" s="23" customFormat="1" ht="36" x14ac:dyDescent="0.25">
      <c r="A49" s="24" t="s">
        <v>377</v>
      </c>
      <c r="B49" s="24" t="s">
        <v>417</v>
      </c>
      <c r="C49" s="18" t="s">
        <v>234</v>
      </c>
      <c r="D49" s="353"/>
      <c r="E49" s="50">
        <v>57</v>
      </c>
      <c r="F49" s="36">
        <v>8</v>
      </c>
      <c r="G49" s="36">
        <f t="shared" si="26"/>
        <v>456</v>
      </c>
      <c r="H49" s="36">
        <v>2</v>
      </c>
      <c r="I49" s="36">
        <f t="shared" si="27"/>
        <v>912</v>
      </c>
      <c r="J49" s="286">
        <v>0</v>
      </c>
      <c r="K49" s="218">
        <v>0</v>
      </c>
      <c r="L49" s="218">
        <v>0</v>
      </c>
      <c r="M49" s="218">
        <f t="shared" si="30"/>
        <v>912</v>
      </c>
      <c r="N49" s="326">
        <f t="shared" si="4"/>
        <v>912</v>
      </c>
      <c r="O49" s="24" t="s">
        <v>396</v>
      </c>
      <c r="P49" s="188"/>
    </row>
    <row r="50" spans="1:16" s="23" customFormat="1" ht="24" x14ac:dyDescent="0.25">
      <c r="A50" s="24" t="s">
        <v>164</v>
      </c>
      <c r="B50" s="24" t="s">
        <v>418</v>
      </c>
      <c r="C50" s="18" t="s">
        <v>166</v>
      </c>
      <c r="D50" s="353"/>
      <c r="E50" s="50">
        <v>57</v>
      </c>
      <c r="F50" s="36">
        <v>1</v>
      </c>
      <c r="G50" s="36">
        <f t="shared" si="26"/>
        <v>57</v>
      </c>
      <c r="H50" s="36">
        <v>0.33</v>
      </c>
      <c r="I50" s="36">
        <f t="shared" si="27"/>
        <v>18.810000000000002</v>
      </c>
      <c r="J50" s="286">
        <v>0</v>
      </c>
      <c r="K50" s="218">
        <v>0</v>
      </c>
      <c r="L50" s="218">
        <v>0</v>
      </c>
      <c r="M50" s="218">
        <f t="shared" si="30"/>
        <v>18.810000000000002</v>
      </c>
      <c r="N50" s="326">
        <f t="shared" si="4"/>
        <v>18.810000000000002</v>
      </c>
      <c r="O50" s="24" t="s">
        <v>394</v>
      </c>
      <c r="P50" s="188"/>
    </row>
    <row r="51" spans="1:16" s="23" customFormat="1" ht="48" x14ac:dyDescent="0.25">
      <c r="A51" s="24">
        <v>250.53</v>
      </c>
      <c r="B51" s="24" t="s">
        <v>444</v>
      </c>
      <c r="C51" s="18" t="s">
        <v>88</v>
      </c>
      <c r="D51" s="24"/>
      <c r="E51" s="50">
        <v>6783</v>
      </c>
      <c r="F51" s="36">
        <v>1</v>
      </c>
      <c r="G51" s="36">
        <f>(E51*F51)</f>
        <v>6783</v>
      </c>
      <c r="H51" s="36">
        <v>1</v>
      </c>
      <c r="I51" s="36">
        <f>(G51*H51)</f>
        <v>6783</v>
      </c>
      <c r="J51" s="286">
        <v>0</v>
      </c>
      <c r="K51" s="218">
        <v>0</v>
      </c>
      <c r="L51" s="218">
        <v>0</v>
      </c>
      <c r="M51" s="218">
        <f t="shared" si="30"/>
        <v>6783</v>
      </c>
      <c r="N51" s="326">
        <f t="shared" si="4"/>
        <v>6783</v>
      </c>
      <c r="O51" s="18" t="s">
        <v>445</v>
      </c>
      <c r="P51" s="188"/>
    </row>
    <row r="52" spans="1:16" s="23" customFormat="1" x14ac:dyDescent="0.25">
      <c r="A52" s="311">
        <v>250.58</v>
      </c>
      <c r="B52" s="172">
        <v>250.58</v>
      </c>
      <c r="C52" s="18" t="s">
        <v>167</v>
      </c>
      <c r="D52" s="24"/>
      <c r="E52" s="50"/>
      <c r="F52" s="36"/>
      <c r="G52" s="36"/>
      <c r="H52" s="36"/>
      <c r="I52" s="39"/>
      <c r="J52" s="286"/>
      <c r="K52" s="218">
        <f t="shared" ref="K52" si="31">+I52-J52</f>
        <v>0</v>
      </c>
      <c r="L52" s="218">
        <v>0</v>
      </c>
      <c r="M52" s="218">
        <f t="shared" si="30"/>
        <v>0</v>
      </c>
      <c r="N52" s="326">
        <f t="shared" si="4"/>
        <v>0</v>
      </c>
      <c r="O52" s="24"/>
      <c r="P52" s="188"/>
    </row>
    <row r="53" spans="1:16" s="23" customFormat="1" ht="36" x14ac:dyDescent="0.25">
      <c r="A53" s="312"/>
      <c r="B53" s="312"/>
      <c r="C53" s="29" t="s">
        <v>235</v>
      </c>
      <c r="D53" s="327" t="s">
        <v>68</v>
      </c>
      <c r="E53" s="50">
        <v>158</v>
      </c>
      <c r="F53" s="36">
        <v>542</v>
      </c>
      <c r="G53" s="36">
        <f>(E53*F53)</f>
        <v>85636</v>
      </c>
      <c r="H53" s="36">
        <v>0.1</v>
      </c>
      <c r="I53" s="39">
        <f>(G53*H53)</f>
        <v>8563.6</v>
      </c>
      <c r="J53" s="117">
        <v>7062</v>
      </c>
      <c r="K53" s="218">
        <v>0</v>
      </c>
      <c r="L53" s="218">
        <v>0</v>
      </c>
      <c r="M53" s="218">
        <f t="shared" si="30"/>
        <v>1501.6000000000004</v>
      </c>
      <c r="N53" s="326">
        <f t="shared" si="4"/>
        <v>1501.6000000000004</v>
      </c>
      <c r="O53" s="24" t="s">
        <v>282</v>
      </c>
      <c r="P53" s="188"/>
    </row>
    <row r="54" spans="1:16" s="23" customFormat="1" ht="36" x14ac:dyDescent="0.25">
      <c r="A54" s="313"/>
      <c r="B54" s="313"/>
      <c r="C54" s="29" t="s">
        <v>236</v>
      </c>
      <c r="D54" s="327" t="s">
        <v>69</v>
      </c>
      <c r="E54" s="50">
        <v>157</v>
      </c>
      <c r="F54" s="36">
        <v>30</v>
      </c>
      <c r="G54" s="36">
        <f>(E54*F54)</f>
        <v>4710</v>
      </c>
      <c r="H54" s="36">
        <v>0.1</v>
      </c>
      <c r="I54" s="39">
        <f>(G54*H54)</f>
        <v>471</v>
      </c>
      <c r="J54" s="117">
        <v>435</v>
      </c>
      <c r="K54" s="216">
        <v>0</v>
      </c>
      <c r="L54" s="216">
        <v>0</v>
      </c>
      <c r="M54" s="216">
        <f t="shared" si="30"/>
        <v>36</v>
      </c>
      <c r="N54" s="214">
        <f t="shared" si="4"/>
        <v>36</v>
      </c>
      <c r="O54" s="24" t="s">
        <v>283</v>
      </c>
      <c r="P54" s="188"/>
    </row>
    <row r="55" spans="1:16" s="23" customFormat="1" ht="24" x14ac:dyDescent="0.25">
      <c r="A55" s="24" t="s">
        <v>168</v>
      </c>
      <c r="B55" s="24" t="s">
        <v>277</v>
      </c>
      <c r="C55" s="24" t="s">
        <v>171</v>
      </c>
      <c r="D55" s="24"/>
      <c r="E55" s="50">
        <v>5</v>
      </c>
      <c r="F55" s="36">
        <v>1</v>
      </c>
      <c r="G55" s="36">
        <f>(E55*F55)</f>
        <v>5</v>
      </c>
      <c r="H55" s="36">
        <v>0.25</v>
      </c>
      <c r="I55" s="39">
        <f>(G55*H55)</f>
        <v>1.25</v>
      </c>
      <c r="J55" s="283">
        <v>0</v>
      </c>
      <c r="K55" s="216">
        <v>0</v>
      </c>
      <c r="L55" s="216">
        <f>+I55-J55</f>
        <v>1.25</v>
      </c>
      <c r="M55" s="216">
        <v>0</v>
      </c>
      <c r="N55" s="214">
        <f t="shared" si="4"/>
        <v>1.25</v>
      </c>
      <c r="O55" s="215" t="s">
        <v>277</v>
      </c>
      <c r="P55" s="188"/>
    </row>
    <row r="56" spans="1:16" s="23" customFormat="1" ht="24" x14ac:dyDescent="0.25">
      <c r="A56" s="24" t="s">
        <v>169</v>
      </c>
      <c r="B56" s="24" t="s">
        <v>277</v>
      </c>
      <c r="C56" s="24" t="s">
        <v>172</v>
      </c>
      <c r="D56" s="24"/>
      <c r="E56" s="50">
        <v>5</v>
      </c>
      <c r="F56" s="36">
        <v>1</v>
      </c>
      <c r="G56" s="36">
        <f>(E56*F56)</f>
        <v>5</v>
      </c>
      <c r="H56" s="36">
        <v>0.25</v>
      </c>
      <c r="I56" s="39">
        <f>(G56*H56)</f>
        <v>1.25</v>
      </c>
      <c r="J56" s="283">
        <v>0</v>
      </c>
      <c r="K56" s="216">
        <v>0</v>
      </c>
      <c r="L56" s="216">
        <f>+I56-J56</f>
        <v>1.25</v>
      </c>
      <c r="M56" s="216">
        <v>0</v>
      </c>
      <c r="N56" s="214">
        <f t="shared" si="4"/>
        <v>1.25</v>
      </c>
      <c r="O56" s="215" t="s">
        <v>277</v>
      </c>
      <c r="P56" s="188"/>
    </row>
    <row r="57" spans="1:16" s="23" customFormat="1" ht="48" x14ac:dyDescent="0.25">
      <c r="A57" s="24" t="s">
        <v>170</v>
      </c>
      <c r="B57" s="24" t="s">
        <v>277</v>
      </c>
      <c r="C57" s="24" t="s">
        <v>173</v>
      </c>
      <c r="D57" s="24"/>
      <c r="E57" s="50">
        <v>5</v>
      </c>
      <c r="F57" s="36">
        <v>5</v>
      </c>
      <c r="G57" s="36">
        <f>(E57*F57)</f>
        <v>25</v>
      </c>
      <c r="H57" s="36">
        <v>0.5</v>
      </c>
      <c r="I57" s="39">
        <f>(G57*H57)</f>
        <v>12.5</v>
      </c>
      <c r="J57" s="283">
        <v>0</v>
      </c>
      <c r="K57" s="216">
        <v>0</v>
      </c>
      <c r="L57" s="216">
        <f>+I57-J57</f>
        <v>12.5</v>
      </c>
      <c r="M57" s="216">
        <v>0</v>
      </c>
      <c r="N57" s="214">
        <f t="shared" si="4"/>
        <v>12.5</v>
      </c>
      <c r="O57" s="215" t="s">
        <v>277</v>
      </c>
      <c r="P57" s="188"/>
    </row>
    <row r="58" spans="1:16" s="23" customFormat="1" ht="36" x14ac:dyDescent="0.25">
      <c r="A58" s="24" t="s">
        <v>237</v>
      </c>
      <c r="B58" s="147" t="s">
        <v>269</v>
      </c>
      <c r="C58" s="18" t="s">
        <v>238</v>
      </c>
      <c r="D58" s="327" t="s">
        <v>70</v>
      </c>
      <c r="E58" s="466" t="s">
        <v>73</v>
      </c>
      <c r="F58" s="466"/>
      <c r="G58" s="466"/>
      <c r="H58" s="466"/>
      <c r="I58" s="466"/>
      <c r="J58" s="283">
        <v>0</v>
      </c>
      <c r="K58" s="216">
        <f t="shared" ref="K58" si="32">+I58-J58</f>
        <v>0</v>
      </c>
      <c r="L58" s="216">
        <v>0</v>
      </c>
      <c r="M58" s="216">
        <v>0</v>
      </c>
      <c r="N58" s="214">
        <f t="shared" si="4"/>
        <v>0</v>
      </c>
      <c r="O58" s="24" t="s">
        <v>262</v>
      </c>
      <c r="P58" s="188"/>
    </row>
    <row r="59" spans="1:16" s="23" customFormat="1" x14ac:dyDescent="0.25">
      <c r="A59" s="24" t="s">
        <v>243</v>
      </c>
      <c r="B59" s="24" t="s">
        <v>278</v>
      </c>
      <c r="C59" s="18" t="s">
        <v>245</v>
      </c>
      <c r="D59" s="327" t="s">
        <v>63</v>
      </c>
      <c r="E59" s="467" t="s">
        <v>73</v>
      </c>
      <c r="F59" s="480"/>
      <c r="G59" s="480"/>
      <c r="H59" s="480"/>
      <c r="I59" s="468"/>
      <c r="J59" s="283">
        <v>0</v>
      </c>
      <c r="K59" s="216">
        <f t="shared" ref="K59" si="33">+I59-J59</f>
        <v>0</v>
      </c>
      <c r="L59" s="216">
        <v>0</v>
      </c>
      <c r="M59" s="216">
        <v>0</v>
      </c>
      <c r="N59" s="214">
        <f t="shared" si="4"/>
        <v>0</v>
      </c>
      <c r="O59" s="24" t="s">
        <v>262</v>
      </c>
      <c r="P59" s="188"/>
    </row>
    <row r="60" spans="1:16" s="23" customFormat="1" ht="39.75" customHeight="1" x14ac:dyDescent="0.25">
      <c r="A60" s="24" t="s">
        <v>79</v>
      </c>
      <c r="B60" s="24" t="s">
        <v>383</v>
      </c>
      <c r="C60" s="18" t="s">
        <v>89</v>
      </c>
      <c r="D60" s="24"/>
      <c r="E60" s="50">
        <v>54</v>
      </c>
      <c r="F60" s="36">
        <v>1</v>
      </c>
      <c r="G60" s="36">
        <f t="shared" ref="G60:G65" si="34">(E60*F60)</f>
        <v>54</v>
      </c>
      <c r="H60" s="36">
        <v>2</v>
      </c>
      <c r="I60" s="36">
        <f t="shared" ref="I60:I65" si="35">(G60*H60)</f>
        <v>108</v>
      </c>
      <c r="J60" s="283">
        <v>0</v>
      </c>
      <c r="K60" s="216">
        <v>0</v>
      </c>
      <c r="L60" s="216">
        <v>0</v>
      </c>
      <c r="M60" s="216">
        <f>I60</f>
        <v>108</v>
      </c>
      <c r="N60" s="214">
        <f t="shared" si="4"/>
        <v>108</v>
      </c>
      <c r="O60" s="215" t="s">
        <v>384</v>
      </c>
      <c r="P60" s="213"/>
    </row>
    <row r="61" spans="1:16" s="23" customFormat="1" ht="41.25" customHeight="1" x14ac:dyDescent="0.25">
      <c r="A61" s="24" t="s">
        <v>80</v>
      </c>
      <c r="B61" s="24" t="s">
        <v>399</v>
      </c>
      <c r="C61" s="18" t="s">
        <v>100</v>
      </c>
      <c r="D61" s="24"/>
      <c r="E61" s="50">
        <v>2</v>
      </c>
      <c r="F61" s="36">
        <v>1</v>
      </c>
      <c r="G61" s="36">
        <f t="shared" si="34"/>
        <v>2</v>
      </c>
      <c r="H61" s="36">
        <v>0.5</v>
      </c>
      <c r="I61" s="36">
        <f t="shared" si="35"/>
        <v>1</v>
      </c>
      <c r="J61" s="283">
        <v>0</v>
      </c>
      <c r="K61" s="216">
        <v>0</v>
      </c>
      <c r="L61" s="216">
        <v>0</v>
      </c>
      <c r="M61" s="216">
        <f>I61</f>
        <v>1</v>
      </c>
      <c r="N61" s="214">
        <f t="shared" si="4"/>
        <v>1</v>
      </c>
      <c r="O61" s="215" t="s">
        <v>385</v>
      </c>
      <c r="P61" s="213"/>
    </row>
    <row r="62" spans="1:16" s="23" customFormat="1" ht="72" x14ac:dyDescent="0.25">
      <c r="A62" s="24" t="s">
        <v>81</v>
      </c>
      <c r="B62" s="24" t="s">
        <v>400</v>
      </c>
      <c r="C62" s="18" t="s">
        <v>90</v>
      </c>
      <c r="D62" s="24"/>
      <c r="E62" s="50">
        <v>54</v>
      </c>
      <c r="F62" s="36">
        <v>2</v>
      </c>
      <c r="G62" s="36">
        <f t="shared" si="34"/>
        <v>108</v>
      </c>
      <c r="H62" s="36">
        <v>8</v>
      </c>
      <c r="I62" s="36">
        <f t="shared" si="35"/>
        <v>864</v>
      </c>
      <c r="J62" s="283">
        <v>0</v>
      </c>
      <c r="K62" s="216">
        <v>0</v>
      </c>
      <c r="L62" s="216">
        <v>0</v>
      </c>
      <c r="M62" s="216">
        <f>+I62-J62</f>
        <v>864</v>
      </c>
      <c r="N62" s="214">
        <f t="shared" si="4"/>
        <v>864</v>
      </c>
      <c r="O62" s="215" t="s">
        <v>386</v>
      </c>
      <c r="P62" s="213"/>
    </row>
    <row r="63" spans="1:16" s="23" customFormat="1" ht="48" x14ac:dyDescent="0.25">
      <c r="A63" s="24" t="s">
        <v>82</v>
      </c>
      <c r="B63" s="24" t="s">
        <v>401</v>
      </c>
      <c r="C63" s="18" t="s">
        <v>91</v>
      </c>
      <c r="D63" s="24"/>
      <c r="E63" s="50">
        <v>14</v>
      </c>
      <c r="F63" s="36">
        <v>1</v>
      </c>
      <c r="G63" s="36">
        <f t="shared" si="34"/>
        <v>14</v>
      </c>
      <c r="H63" s="36">
        <v>8</v>
      </c>
      <c r="I63" s="36">
        <f t="shared" si="35"/>
        <v>112</v>
      </c>
      <c r="J63" s="283">
        <v>0</v>
      </c>
      <c r="K63" s="216">
        <v>0</v>
      </c>
      <c r="L63" s="216">
        <v>0</v>
      </c>
      <c r="M63" s="216">
        <f>+I63-J63</f>
        <v>112</v>
      </c>
      <c r="N63" s="214">
        <f t="shared" si="4"/>
        <v>112</v>
      </c>
      <c r="O63" s="215" t="s">
        <v>398</v>
      </c>
      <c r="P63" s="213"/>
    </row>
    <row r="64" spans="1:16" s="23" customFormat="1" ht="42" customHeight="1" x14ac:dyDescent="0.25">
      <c r="A64" s="24" t="s">
        <v>83</v>
      </c>
      <c r="B64" s="24" t="s">
        <v>403</v>
      </c>
      <c r="C64" s="18" t="s">
        <v>92</v>
      </c>
      <c r="D64" s="327" t="s">
        <v>94</v>
      </c>
      <c r="E64" s="50">
        <v>54</v>
      </c>
      <c r="F64" s="36">
        <v>5</v>
      </c>
      <c r="G64" s="36">
        <f t="shared" si="34"/>
        <v>270</v>
      </c>
      <c r="H64" s="36">
        <v>3.5</v>
      </c>
      <c r="I64" s="36">
        <f t="shared" si="35"/>
        <v>945</v>
      </c>
      <c r="J64" s="283">
        <v>0</v>
      </c>
      <c r="K64" s="216">
        <v>0</v>
      </c>
      <c r="L64" s="216">
        <v>0</v>
      </c>
      <c r="M64" s="216">
        <f>+I64-J64</f>
        <v>945</v>
      </c>
      <c r="N64" s="214">
        <f t="shared" si="4"/>
        <v>945</v>
      </c>
      <c r="O64" s="215" t="s">
        <v>402</v>
      </c>
      <c r="P64" s="213"/>
    </row>
    <row r="65" spans="1:17" s="23" customFormat="1" ht="39" customHeight="1" x14ac:dyDescent="0.25">
      <c r="A65" s="24" t="s">
        <v>84</v>
      </c>
      <c r="B65" s="24" t="s">
        <v>277</v>
      </c>
      <c r="C65" s="18" t="s">
        <v>246</v>
      </c>
      <c r="D65" s="24"/>
      <c r="E65" s="50">
        <v>54</v>
      </c>
      <c r="F65" s="36">
        <v>1</v>
      </c>
      <c r="G65" s="36">
        <f t="shared" si="34"/>
        <v>54</v>
      </c>
      <c r="H65" s="36">
        <v>2</v>
      </c>
      <c r="I65" s="36">
        <f t="shared" si="35"/>
        <v>108</v>
      </c>
      <c r="J65" s="283">
        <v>0</v>
      </c>
      <c r="K65" s="216">
        <v>0</v>
      </c>
      <c r="L65" s="216">
        <f>+I65-J65</f>
        <v>108</v>
      </c>
      <c r="M65" s="216">
        <v>0</v>
      </c>
      <c r="N65" s="214">
        <f t="shared" si="4"/>
        <v>108</v>
      </c>
      <c r="O65" s="215" t="s">
        <v>277</v>
      </c>
      <c r="P65" s="213"/>
      <c r="Q65" s="340"/>
    </row>
    <row r="66" spans="1:17" ht="24" x14ac:dyDescent="0.25">
      <c r="A66" s="24" t="s">
        <v>270</v>
      </c>
      <c r="B66" s="147" t="s">
        <v>270</v>
      </c>
      <c r="C66" s="18" t="s">
        <v>42</v>
      </c>
      <c r="D66" s="24"/>
      <c r="E66" s="50">
        <v>24</v>
      </c>
      <c r="F66" s="36">
        <v>1.01</v>
      </c>
      <c r="G66" s="36">
        <f t="shared" ref="G66:G69" si="36">(E66*F66)</f>
        <v>24.240000000000002</v>
      </c>
      <c r="H66" s="36">
        <v>3</v>
      </c>
      <c r="I66" s="36">
        <f t="shared" ref="I66:I69" si="37">(G66*H66)</f>
        <v>72.72</v>
      </c>
      <c r="J66" s="117">
        <v>72.791999999999987</v>
      </c>
      <c r="K66" s="216">
        <v>0</v>
      </c>
      <c r="L66" s="216">
        <v>0</v>
      </c>
      <c r="M66" s="216">
        <f>+I66-J66</f>
        <v>-7.1999999999988518E-2</v>
      </c>
      <c r="N66" s="214">
        <f t="shared" si="4"/>
        <v>-7.1999999999988518E-2</v>
      </c>
      <c r="O66" s="215" t="s">
        <v>284</v>
      </c>
    </row>
    <row r="67" spans="1:17" ht="36" x14ac:dyDescent="0.25">
      <c r="A67" s="311" t="s">
        <v>14</v>
      </c>
      <c r="B67" s="147" t="s">
        <v>14</v>
      </c>
      <c r="C67" s="33" t="s">
        <v>45</v>
      </c>
      <c r="D67" s="33"/>
      <c r="E67" s="50">
        <v>115</v>
      </c>
      <c r="F67" s="36">
        <v>1</v>
      </c>
      <c r="G67" s="36">
        <f>(E67*F67)</f>
        <v>115</v>
      </c>
      <c r="H67" s="36">
        <v>2</v>
      </c>
      <c r="I67" s="36">
        <f>(G67*H67)</f>
        <v>230</v>
      </c>
      <c r="J67" s="117">
        <v>194</v>
      </c>
      <c r="K67" s="216">
        <v>0</v>
      </c>
      <c r="L67" s="216">
        <v>0</v>
      </c>
      <c r="M67" s="216">
        <f>+I67-J67</f>
        <v>36</v>
      </c>
      <c r="N67" s="214">
        <f t="shared" si="4"/>
        <v>36</v>
      </c>
      <c r="O67" s="215" t="s">
        <v>280</v>
      </c>
    </row>
    <row r="68" spans="1:17" ht="24" x14ac:dyDescent="0.25">
      <c r="A68" s="24" t="s">
        <v>111</v>
      </c>
      <c r="B68" s="24" t="s">
        <v>277</v>
      </c>
      <c r="C68" s="24" t="s">
        <v>253</v>
      </c>
      <c r="D68" s="24"/>
      <c r="E68" s="59">
        <v>115</v>
      </c>
      <c r="F68" s="36">
        <v>180</v>
      </c>
      <c r="G68" s="36">
        <f>(E68*F68)</f>
        <v>20700</v>
      </c>
      <c r="H68" s="36">
        <v>0.5</v>
      </c>
      <c r="I68" s="39">
        <f>(G68*H68)</f>
        <v>10350</v>
      </c>
      <c r="J68" s="283">
        <v>0</v>
      </c>
      <c r="K68" s="216">
        <v>0</v>
      </c>
      <c r="L68" s="216">
        <f>+I68-J68</f>
        <v>10350</v>
      </c>
      <c r="M68" s="216">
        <v>0</v>
      </c>
      <c r="N68" s="214">
        <f t="shared" si="4"/>
        <v>10350</v>
      </c>
      <c r="O68" s="215" t="s">
        <v>277</v>
      </c>
      <c r="P68" s="213"/>
    </row>
    <row r="69" spans="1:17" ht="60" x14ac:dyDescent="0.25">
      <c r="A69" s="24" t="s">
        <v>13</v>
      </c>
      <c r="B69" s="147" t="s">
        <v>13</v>
      </c>
      <c r="C69" s="18" t="s">
        <v>44</v>
      </c>
      <c r="D69" s="18" t="s">
        <v>66</v>
      </c>
      <c r="E69" s="50">
        <v>115</v>
      </c>
      <c r="F69" s="36">
        <v>2</v>
      </c>
      <c r="G69" s="36">
        <f t="shared" si="36"/>
        <v>230</v>
      </c>
      <c r="H69" s="36">
        <v>0.25</v>
      </c>
      <c r="I69" s="36">
        <f t="shared" si="37"/>
        <v>57.5</v>
      </c>
      <c r="J69" s="117">
        <v>37.587499999999999</v>
      </c>
      <c r="K69" s="216">
        <v>0</v>
      </c>
      <c r="L69" s="216">
        <v>0</v>
      </c>
      <c r="M69" s="216">
        <f>+I69-J69</f>
        <v>19.912500000000001</v>
      </c>
      <c r="N69" s="214">
        <f t="shared" si="4"/>
        <v>19.912500000000001</v>
      </c>
      <c r="O69" s="215" t="s">
        <v>285</v>
      </c>
    </row>
    <row r="70" spans="1:17" s="181" customFormat="1" x14ac:dyDescent="0.25">
      <c r="A70" s="184" t="s">
        <v>162</v>
      </c>
      <c r="B70" s="220" t="s">
        <v>268</v>
      </c>
      <c r="C70" s="185" t="s">
        <v>53</v>
      </c>
      <c r="D70" s="184"/>
      <c r="E70" s="221">
        <v>0</v>
      </c>
      <c r="F70" s="222">
        <v>0</v>
      </c>
      <c r="G70" s="222">
        <f>(E70*F70)</f>
        <v>0</v>
      </c>
      <c r="H70" s="222">
        <v>0</v>
      </c>
      <c r="I70" s="223">
        <f>(G70*H70)</f>
        <v>0</v>
      </c>
      <c r="J70" s="282">
        <v>12</v>
      </c>
      <c r="K70" s="224">
        <v>0</v>
      </c>
      <c r="L70" s="224">
        <v>0</v>
      </c>
      <c r="M70" s="224">
        <f>+I70-J70</f>
        <v>-12</v>
      </c>
      <c r="N70" s="225">
        <f>SUM(K70:M70)</f>
        <v>-12</v>
      </c>
      <c r="O70" s="184" t="s">
        <v>288</v>
      </c>
      <c r="P70" s="193"/>
    </row>
    <row r="71" spans="1:17" s="181" customFormat="1" x14ac:dyDescent="0.25">
      <c r="A71" s="184" t="s">
        <v>287</v>
      </c>
      <c r="B71" s="332" t="s">
        <v>271</v>
      </c>
      <c r="C71" s="333" t="s">
        <v>286</v>
      </c>
      <c r="D71" s="185"/>
      <c r="E71" s="334">
        <v>0</v>
      </c>
      <c r="F71" s="239">
        <v>0</v>
      </c>
      <c r="G71" s="335">
        <v>0</v>
      </c>
      <c r="H71" s="239">
        <v>0</v>
      </c>
      <c r="I71" s="239">
        <v>0</v>
      </c>
      <c r="J71" s="239">
        <v>23</v>
      </c>
      <c r="K71" s="224">
        <v>0</v>
      </c>
      <c r="L71" s="224">
        <v>0</v>
      </c>
      <c r="M71" s="224">
        <f t="shared" ref="M71:M72" si="38">+I71-J71</f>
        <v>-23</v>
      </c>
      <c r="N71" s="225">
        <f t="shared" si="4"/>
        <v>-23</v>
      </c>
      <c r="O71" s="184" t="s">
        <v>288</v>
      </c>
      <c r="P71" s="193"/>
    </row>
    <row r="72" spans="1:17" s="181" customFormat="1" ht="15.75" thickBot="1" x14ac:dyDescent="0.3">
      <c r="A72" s="186" t="s">
        <v>287</v>
      </c>
      <c r="B72" s="220" t="s">
        <v>289</v>
      </c>
      <c r="C72" s="336" t="s">
        <v>290</v>
      </c>
      <c r="D72" s="187"/>
      <c r="E72" s="337">
        <v>0</v>
      </c>
      <c r="F72" s="338">
        <v>0</v>
      </c>
      <c r="G72" s="339">
        <v>0</v>
      </c>
      <c r="H72" s="338">
        <v>0</v>
      </c>
      <c r="I72" s="338">
        <v>0</v>
      </c>
      <c r="J72" s="338">
        <v>436.5</v>
      </c>
      <c r="K72" s="227">
        <v>0</v>
      </c>
      <c r="L72" s="227">
        <v>0</v>
      </c>
      <c r="M72" s="224">
        <f t="shared" si="38"/>
        <v>-436.5</v>
      </c>
      <c r="N72" s="225">
        <f t="shared" si="4"/>
        <v>-436.5</v>
      </c>
      <c r="O72" s="186" t="s">
        <v>288</v>
      </c>
      <c r="P72" s="193"/>
    </row>
    <row r="73" spans="1:17" ht="15.75" thickBot="1" x14ac:dyDescent="0.3">
      <c r="A73" s="477" t="s">
        <v>15</v>
      </c>
      <c r="B73" s="478"/>
      <c r="C73" s="478"/>
      <c r="D73" s="228"/>
      <c r="E73" s="229">
        <v>20866</v>
      </c>
      <c r="F73" s="230">
        <f>G73/E73</f>
        <v>11.155671427202147</v>
      </c>
      <c r="G73" s="230">
        <f>SUM(G10:G72)</f>
        <v>232774.24</v>
      </c>
      <c r="H73" s="230">
        <f>I73/G73</f>
        <v>0.2559969694241081</v>
      </c>
      <c r="I73" s="230">
        <f>SUM(I10:I72)</f>
        <v>59589.5</v>
      </c>
      <c r="J73" s="231">
        <f>SUM(J6:J72)</f>
        <v>21935.865900000004</v>
      </c>
      <c r="K73" s="230">
        <f>SUM(K10:K72)</f>
        <v>6545</v>
      </c>
      <c r="L73" s="230">
        <f>SUM(L10:L72)</f>
        <v>10548</v>
      </c>
      <c r="M73" s="230">
        <f>SUM(M10:M72)</f>
        <v>20560.634099999996</v>
      </c>
      <c r="N73" s="230">
        <f>SUM(N10:N72)</f>
        <v>37653.634100000003</v>
      </c>
      <c r="O73" s="232"/>
    </row>
    <row r="74" spans="1:17" ht="15.75" thickBot="1" x14ac:dyDescent="0.3">
      <c r="A74" s="233"/>
      <c r="B74" s="233"/>
      <c r="C74" s="234"/>
      <c r="D74" s="193"/>
      <c r="E74" s="235"/>
      <c r="F74" s="235"/>
      <c r="G74" s="235"/>
      <c r="H74" s="235"/>
      <c r="I74" s="235"/>
    </row>
    <row r="75" spans="1:17" ht="39" thickBot="1" x14ac:dyDescent="0.3">
      <c r="A75" s="404" t="s">
        <v>130</v>
      </c>
      <c r="B75" s="405" t="s">
        <v>276</v>
      </c>
      <c r="C75" s="406" t="s">
        <v>1</v>
      </c>
      <c r="D75" s="406" t="s">
        <v>2</v>
      </c>
      <c r="E75" s="437" t="s">
        <v>17</v>
      </c>
      <c r="F75" s="437" t="s">
        <v>16</v>
      </c>
      <c r="G75" s="437" t="s">
        <v>174</v>
      </c>
      <c r="H75" s="437" t="s">
        <v>18</v>
      </c>
      <c r="I75" s="438" t="s">
        <v>175</v>
      </c>
      <c r="J75" s="126" t="s">
        <v>259</v>
      </c>
      <c r="K75" s="126" t="s">
        <v>307</v>
      </c>
      <c r="L75" s="203" t="s">
        <v>308</v>
      </c>
      <c r="M75" s="203" t="s">
        <v>309</v>
      </c>
      <c r="N75" s="203" t="s">
        <v>310</v>
      </c>
      <c r="O75" s="127" t="s">
        <v>261</v>
      </c>
    </row>
    <row r="76" spans="1:17" ht="36" x14ac:dyDescent="0.25">
      <c r="A76" s="304">
        <v>240.4</v>
      </c>
      <c r="B76" s="442">
        <v>240.4</v>
      </c>
      <c r="C76" s="409" t="s">
        <v>483</v>
      </c>
      <c r="D76" s="443"/>
      <c r="E76" s="444">
        <v>56</v>
      </c>
      <c r="F76" s="445">
        <v>12</v>
      </c>
      <c r="G76" s="445">
        <f t="shared" ref="G76:G92" si="39">SUM(E76*F76)</f>
        <v>672</v>
      </c>
      <c r="H76" s="445">
        <v>0.25</v>
      </c>
      <c r="I76" s="445">
        <f t="shared" ref="I76:I92" si="40">(G76*H76)</f>
        <v>168</v>
      </c>
      <c r="J76" s="446">
        <v>168</v>
      </c>
      <c r="K76" s="447">
        <f>+I76-J76</f>
        <v>0</v>
      </c>
      <c r="L76" s="447">
        <v>0</v>
      </c>
      <c r="M76" s="447">
        <v>0</v>
      </c>
      <c r="N76" s="447">
        <f>SUM(K76:M76)</f>
        <v>0</v>
      </c>
      <c r="O76" s="448" t="s">
        <v>262</v>
      </c>
    </row>
    <row r="77" spans="1:17" ht="24" x14ac:dyDescent="0.25">
      <c r="A77" s="301">
        <v>240.5</v>
      </c>
      <c r="B77" s="147">
        <v>240.5</v>
      </c>
      <c r="C77" s="18" t="s">
        <v>29</v>
      </c>
      <c r="D77" s="26"/>
      <c r="E77" s="56">
        <v>3</v>
      </c>
      <c r="F77" s="44">
        <v>12</v>
      </c>
      <c r="G77" s="44">
        <f t="shared" si="39"/>
        <v>36</v>
      </c>
      <c r="H77" s="44">
        <v>0.25</v>
      </c>
      <c r="I77" s="44">
        <f t="shared" si="40"/>
        <v>9</v>
      </c>
      <c r="J77" s="117">
        <v>9</v>
      </c>
      <c r="K77" s="219">
        <f>+I77-J77</f>
        <v>0</v>
      </c>
      <c r="L77" s="219">
        <v>0</v>
      </c>
      <c r="M77" s="219">
        <v>0</v>
      </c>
      <c r="N77" s="219">
        <f>SUM(K77:M77)</f>
        <v>0</v>
      </c>
      <c r="O77" s="265" t="s">
        <v>262</v>
      </c>
    </row>
    <row r="78" spans="1:17" ht="24" x14ac:dyDescent="0.25">
      <c r="A78" s="301">
        <v>240.6</v>
      </c>
      <c r="B78" s="147">
        <v>240.6</v>
      </c>
      <c r="C78" s="18" t="s">
        <v>224</v>
      </c>
      <c r="D78" s="26"/>
      <c r="E78" s="56">
        <v>56</v>
      </c>
      <c r="F78" s="44">
        <v>94</v>
      </c>
      <c r="G78" s="44">
        <f t="shared" si="39"/>
        <v>5264</v>
      </c>
      <c r="H78" s="44">
        <v>0.25</v>
      </c>
      <c r="I78" s="44">
        <f t="shared" si="40"/>
        <v>1316</v>
      </c>
      <c r="J78" s="117">
        <v>1310.96</v>
      </c>
      <c r="K78" s="219">
        <v>0</v>
      </c>
      <c r="L78" s="219">
        <v>0</v>
      </c>
      <c r="M78" s="219">
        <f>+I78-J78</f>
        <v>5.0399999999999636</v>
      </c>
      <c r="N78" s="219">
        <f t="shared" ref="N78:N128" si="41">SUM(K78:M78)</f>
        <v>5.0399999999999636</v>
      </c>
      <c r="O78" s="265" t="s">
        <v>372</v>
      </c>
    </row>
    <row r="79" spans="1:17" ht="36" x14ac:dyDescent="0.25">
      <c r="A79" s="301" t="s">
        <v>229</v>
      </c>
      <c r="B79" s="147">
        <v>247.22</v>
      </c>
      <c r="C79" s="18" t="s">
        <v>46</v>
      </c>
      <c r="D79" s="26"/>
      <c r="E79" s="56">
        <v>42</v>
      </c>
      <c r="F79" s="44">
        <v>12</v>
      </c>
      <c r="G79" s="44">
        <f t="shared" si="39"/>
        <v>504</v>
      </c>
      <c r="H79" s="44">
        <v>0.05</v>
      </c>
      <c r="I79" s="44">
        <f t="shared" si="40"/>
        <v>25.200000000000003</v>
      </c>
      <c r="J79" s="117">
        <v>12</v>
      </c>
      <c r="K79" s="219">
        <v>0</v>
      </c>
      <c r="L79" s="219">
        <v>0</v>
      </c>
      <c r="M79" s="219">
        <f t="shared" ref="M79:M81" si="42">+I79-J79</f>
        <v>13.200000000000003</v>
      </c>
      <c r="N79" s="219">
        <f t="shared" si="41"/>
        <v>13.200000000000003</v>
      </c>
      <c r="O79" s="265" t="s">
        <v>291</v>
      </c>
    </row>
    <row r="80" spans="1:17" ht="36" x14ac:dyDescent="0.25">
      <c r="A80" s="301" t="s">
        <v>19</v>
      </c>
      <c r="B80" s="147" t="s">
        <v>19</v>
      </c>
      <c r="C80" s="18" t="s">
        <v>47</v>
      </c>
      <c r="D80" s="26"/>
      <c r="E80" s="56">
        <v>42</v>
      </c>
      <c r="F80" s="44">
        <v>12</v>
      </c>
      <c r="G80" s="44">
        <f t="shared" si="39"/>
        <v>504</v>
      </c>
      <c r="H80" s="44">
        <v>0.05</v>
      </c>
      <c r="I80" s="44">
        <f t="shared" si="40"/>
        <v>25.200000000000003</v>
      </c>
      <c r="J80" s="117">
        <v>36.008000000000003</v>
      </c>
      <c r="K80" s="219">
        <v>0</v>
      </c>
      <c r="L80" s="219">
        <v>0</v>
      </c>
      <c r="M80" s="219">
        <f t="shared" si="42"/>
        <v>-10.808</v>
      </c>
      <c r="N80" s="219">
        <f t="shared" si="41"/>
        <v>-10.808</v>
      </c>
      <c r="O80" s="265" t="s">
        <v>292</v>
      </c>
    </row>
    <row r="81" spans="1:16" ht="36" x14ac:dyDescent="0.25">
      <c r="A81" s="301" t="s">
        <v>20</v>
      </c>
      <c r="B81" s="147" t="s">
        <v>20</v>
      </c>
      <c r="C81" s="18" t="s">
        <v>48</v>
      </c>
      <c r="D81" s="26"/>
      <c r="E81" s="56">
        <v>42</v>
      </c>
      <c r="F81" s="44">
        <v>36</v>
      </c>
      <c r="G81" s="44">
        <f t="shared" si="39"/>
        <v>1512</v>
      </c>
      <c r="H81" s="44">
        <v>0.05</v>
      </c>
      <c r="I81" s="44">
        <f t="shared" si="40"/>
        <v>75.600000000000009</v>
      </c>
      <c r="J81" s="117">
        <v>36</v>
      </c>
      <c r="K81" s="323">
        <v>0</v>
      </c>
      <c r="L81" s="323">
        <v>0</v>
      </c>
      <c r="M81" s="323">
        <f t="shared" si="42"/>
        <v>39.600000000000009</v>
      </c>
      <c r="N81" s="323">
        <f t="shared" si="41"/>
        <v>39.600000000000009</v>
      </c>
      <c r="O81" s="325" t="s">
        <v>291</v>
      </c>
    </row>
    <row r="82" spans="1:16" s="23" customFormat="1" ht="36" x14ac:dyDescent="0.25">
      <c r="A82" s="301" t="s">
        <v>480</v>
      </c>
      <c r="B82" s="147" t="s">
        <v>21</v>
      </c>
      <c r="C82" s="440" t="s">
        <v>49</v>
      </c>
      <c r="D82" s="26"/>
      <c r="E82" s="285">
        <v>0</v>
      </c>
      <c r="F82" s="117">
        <v>0</v>
      </c>
      <c r="G82" s="441">
        <v>0</v>
      </c>
      <c r="H82" s="117">
        <v>0</v>
      </c>
      <c r="I82" s="117">
        <v>0</v>
      </c>
      <c r="J82" s="117">
        <v>40.006399999999999</v>
      </c>
      <c r="K82" s="323">
        <v>0</v>
      </c>
      <c r="L82" s="323">
        <v>0</v>
      </c>
      <c r="M82" s="436">
        <f>+I82-J82</f>
        <v>-40.006399999999999</v>
      </c>
      <c r="N82" s="323">
        <f t="shared" ref="N82" si="43">SUM(K82:M82)</f>
        <v>-40.006399999999999</v>
      </c>
      <c r="O82" s="325" t="s">
        <v>481</v>
      </c>
      <c r="P82" s="188"/>
    </row>
    <row r="83" spans="1:16" x14ac:dyDescent="0.25">
      <c r="A83" s="463" t="s">
        <v>139</v>
      </c>
      <c r="B83" s="353"/>
      <c r="C83" s="18" t="s">
        <v>440</v>
      </c>
      <c r="D83" s="18" t="s">
        <v>66</v>
      </c>
      <c r="E83" s="353"/>
      <c r="F83" s="353"/>
      <c r="G83" s="353"/>
      <c r="H83" s="353"/>
      <c r="I83" s="353"/>
      <c r="J83" s="353"/>
      <c r="K83" s="353"/>
      <c r="L83" s="353"/>
      <c r="M83" s="353"/>
      <c r="N83" s="353"/>
      <c r="O83" s="449"/>
    </row>
    <row r="84" spans="1:16" ht="24" x14ac:dyDescent="0.25">
      <c r="A84" s="463"/>
      <c r="B84" s="147" t="s">
        <v>277</v>
      </c>
      <c r="C84" s="18" t="s">
        <v>176</v>
      </c>
      <c r="D84" s="26"/>
      <c r="E84" s="56">
        <v>100</v>
      </c>
      <c r="F84" s="44">
        <v>303</v>
      </c>
      <c r="G84" s="44">
        <f>SUM(E84*F84)</f>
        <v>30300</v>
      </c>
      <c r="H84" s="44">
        <v>0.02</v>
      </c>
      <c r="I84" s="44">
        <f>(G84*H84)</f>
        <v>606</v>
      </c>
      <c r="J84" s="117">
        <v>0</v>
      </c>
      <c r="K84" s="323">
        <f>+I84-J84</f>
        <v>606</v>
      </c>
      <c r="L84" s="323">
        <v>0</v>
      </c>
      <c r="M84" s="323">
        <v>0</v>
      </c>
      <c r="N84" s="323">
        <f>SUM(K84:M84)</f>
        <v>606</v>
      </c>
      <c r="O84" s="325" t="s">
        <v>277</v>
      </c>
    </row>
    <row r="85" spans="1:16" ht="99" customHeight="1" x14ac:dyDescent="0.25">
      <c r="A85" s="463"/>
      <c r="B85" s="147" t="s">
        <v>438</v>
      </c>
      <c r="C85" s="18" t="s">
        <v>497</v>
      </c>
      <c r="D85" s="18"/>
      <c r="E85" s="56">
        <v>100</v>
      </c>
      <c r="F85" s="44">
        <v>303</v>
      </c>
      <c r="G85" s="44">
        <f>SUM(E85*F85)</f>
        <v>30300</v>
      </c>
      <c r="H85" s="44">
        <v>0.02</v>
      </c>
      <c r="I85" s="44">
        <f>(G85*H85)</f>
        <v>606</v>
      </c>
      <c r="J85" s="117">
        <v>0</v>
      </c>
      <c r="K85" s="323">
        <v>0</v>
      </c>
      <c r="L85" s="323">
        <v>0</v>
      </c>
      <c r="M85" s="324">
        <f>+I85-J85</f>
        <v>606</v>
      </c>
      <c r="N85" s="324">
        <f>SUM(K85:M85)</f>
        <v>606</v>
      </c>
      <c r="O85" s="325" t="s">
        <v>447</v>
      </c>
    </row>
    <row r="86" spans="1:16" ht="24" x14ac:dyDescent="0.25">
      <c r="A86" s="301" t="s">
        <v>140</v>
      </c>
      <c r="B86" s="147" t="s">
        <v>277</v>
      </c>
      <c r="C86" s="18" t="s">
        <v>177</v>
      </c>
      <c r="D86" s="26"/>
      <c r="E86" s="56">
        <v>263</v>
      </c>
      <c r="F86" s="44">
        <v>1</v>
      </c>
      <c r="G86" s="44">
        <f t="shared" si="39"/>
        <v>263</v>
      </c>
      <c r="H86" s="44">
        <v>0.08</v>
      </c>
      <c r="I86" s="44">
        <f t="shared" si="40"/>
        <v>21.04</v>
      </c>
      <c r="J86" s="117">
        <v>0</v>
      </c>
      <c r="K86" s="323">
        <v>0</v>
      </c>
      <c r="L86" s="323">
        <f>+I86-J86</f>
        <v>21.04</v>
      </c>
      <c r="M86" s="323">
        <v>0</v>
      </c>
      <c r="N86" s="323">
        <f t="shared" si="41"/>
        <v>21.04</v>
      </c>
      <c r="O86" s="325" t="s">
        <v>277</v>
      </c>
    </row>
    <row r="87" spans="1:16" ht="36" x14ac:dyDescent="0.25">
      <c r="A87" s="301" t="s">
        <v>178</v>
      </c>
      <c r="B87" s="26" t="s">
        <v>405</v>
      </c>
      <c r="C87" s="18" t="s">
        <v>180</v>
      </c>
      <c r="D87" s="26"/>
      <c r="E87" s="56">
        <v>263</v>
      </c>
      <c r="F87" s="44">
        <v>2</v>
      </c>
      <c r="G87" s="44">
        <f t="shared" si="39"/>
        <v>526</v>
      </c>
      <c r="H87" s="44">
        <v>0.08</v>
      </c>
      <c r="I87" s="44">
        <f t="shared" si="40"/>
        <v>42.08</v>
      </c>
      <c r="J87" s="117">
        <v>0</v>
      </c>
      <c r="K87" s="323">
        <v>0</v>
      </c>
      <c r="L87" s="323">
        <v>0</v>
      </c>
      <c r="M87" s="323">
        <f>+I87-J87</f>
        <v>42.08</v>
      </c>
      <c r="N87" s="323">
        <f t="shared" si="41"/>
        <v>42.08</v>
      </c>
      <c r="O87" s="325" t="s">
        <v>406</v>
      </c>
    </row>
    <row r="88" spans="1:16" ht="36" x14ac:dyDescent="0.25">
      <c r="A88" s="301" t="s">
        <v>146</v>
      </c>
      <c r="B88" s="147" t="s">
        <v>277</v>
      </c>
      <c r="C88" s="18" t="s">
        <v>181</v>
      </c>
      <c r="D88" s="26"/>
      <c r="E88" s="56">
        <v>25</v>
      </c>
      <c r="F88" s="44">
        <v>1</v>
      </c>
      <c r="G88" s="44">
        <f t="shared" si="39"/>
        <v>25</v>
      </c>
      <c r="H88" s="44">
        <v>0.08</v>
      </c>
      <c r="I88" s="44">
        <f t="shared" si="40"/>
        <v>2</v>
      </c>
      <c r="J88" s="117">
        <v>0</v>
      </c>
      <c r="K88" s="323">
        <v>0</v>
      </c>
      <c r="L88" s="323">
        <f t="shared" ref="L88" si="44">+I88-J88</f>
        <v>2</v>
      </c>
      <c r="M88" s="323">
        <v>0</v>
      </c>
      <c r="N88" s="323">
        <f t="shared" si="41"/>
        <v>2</v>
      </c>
      <c r="O88" s="325" t="s">
        <v>277</v>
      </c>
    </row>
    <row r="89" spans="1:16" ht="60" x14ac:dyDescent="0.25">
      <c r="A89" s="301" t="s">
        <v>179</v>
      </c>
      <c r="B89" s="147" t="s">
        <v>277</v>
      </c>
      <c r="C89" s="18" t="s">
        <v>182</v>
      </c>
      <c r="D89" s="26"/>
      <c r="E89" s="56">
        <v>100</v>
      </c>
      <c r="F89" s="44">
        <v>1</v>
      </c>
      <c r="G89" s="44">
        <f t="shared" si="39"/>
        <v>100</v>
      </c>
      <c r="H89" s="44">
        <v>0.02</v>
      </c>
      <c r="I89" s="44">
        <f t="shared" si="40"/>
        <v>2</v>
      </c>
      <c r="J89" s="117">
        <v>0</v>
      </c>
      <c r="K89" s="219">
        <f>+I89-J89</f>
        <v>2</v>
      </c>
      <c r="L89" s="219">
        <v>0</v>
      </c>
      <c r="M89" s="219">
        <v>0</v>
      </c>
      <c r="N89" s="219">
        <f t="shared" si="41"/>
        <v>2</v>
      </c>
      <c r="O89" s="265" t="s">
        <v>277</v>
      </c>
    </row>
    <row r="90" spans="1:16" ht="36" x14ac:dyDescent="0.25">
      <c r="A90" s="301" t="s">
        <v>154</v>
      </c>
      <c r="B90" s="147" t="s">
        <v>393</v>
      </c>
      <c r="C90" s="18" t="s">
        <v>96</v>
      </c>
      <c r="D90" s="26"/>
      <c r="E90" s="56">
        <v>263</v>
      </c>
      <c r="F90" s="44">
        <v>1</v>
      </c>
      <c r="G90" s="44">
        <f t="shared" si="39"/>
        <v>263</v>
      </c>
      <c r="H90" s="44">
        <v>0.33</v>
      </c>
      <c r="I90" s="44">
        <f t="shared" si="40"/>
        <v>86.79</v>
      </c>
      <c r="J90" s="117">
        <v>0</v>
      </c>
      <c r="K90" s="219">
        <v>0</v>
      </c>
      <c r="L90" s="219">
        <v>0</v>
      </c>
      <c r="M90" s="219">
        <f>+I90-J90</f>
        <v>86.79</v>
      </c>
      <c r="N90" s="219">
        <f t="shared" si="41"/>
        <v>86.79</v>
      </c>
      <c r="O90" s="265" t="s">
        <v>406</v>
      </c>
    </row>
    <row r="91" spans="1:16" ht="216" x14ac:dyDescent="0.25">
      <c r="A91" s="301" t="s">
        <v>155</v>
      </c>
      <c r="B91" s="147" t="s">
        <v>416</v>
      </c>
      <c r="C91" s="18" t="s">
        <v>183</v>
      </c>
      <c r="D91" s="26"/>
      <c r="E91" s="56">
        <v>52</v>
      </c>
      <c r="F91" s="44">
        <v>1</v>
      </c>
      <c r="G91" s="44">
        <f t="shared" si="39"/>
        <v>52</v>
      </c>
      <c r="H91" s="44">
        <v>0.08</v>
      </c>
      <c r="I91" s="44">
        <f t="shared" si="40"/>
        <v>4.16</v>
      </c>
      <c r="J91" s="117">
        <v>0</v>
      </c>
      <c r="K91" s="219">
        <v>0</v>
      </c>
      <c r="L91" s="219">
        <v>0</v>
      </c>
      <c r="M91" s="219">
        <f>+I91-J91</f>
        <v>4.16</v>
      </c>
      <c r="N91" s="219">
        <f t="shared" si="41"/>
        <v>4.16</v>
      </c>
      <c r="O91" s="265" t="s">
        <v>425</v>
      </c>
    </row>
    <row r="92" spans="1:16" ht="216" x14ac:dyDescent="0.25">
      <c r="A92" s="301" t="s">
        <v>159</v>
      </c>
      <c r="B92" s="147" t="s">
        <v>416</v>
      </c>
      <c r="C92" s="18" t="s">
        <v>184</v>
      </c>
      <c r="D92" s="26"/>
      <c r="E92" s="56">
        <v>263</v>
      </c>
      <c r="F92" s="44">
        <v>1</v>
      </c>
      <c r="G92" s="44">
        <f t="shared" si="39"/>
        <v>263</v>
      </c>
      <c r="H92" s="44">
        <v>0.08</v>
      </c>
      <c r="I92" s="44">
        <f t="shared" si="40"/>
        <v>21.04</v>
      </c>
      <c r="J92" s="117">
        <v>0</v>
      </c>
      <c r="K92" s="219">
        <v>0</v>
      </c>
      <c r="L92" s="219">
        <v>0</v>
      </c>
      <c r="M92" s="219">
        <f>+I92-J92</f>
        <v>21.04</v>
      </c>
      <c r="N92" s="219">
        <f t="shared" si="41"/>
        <v>21.04</v>
      </c>
      <c r="O92" s="265" t="s">
        <v>425</v>
      </c>
    </row>
    <row r="93" spans="1:16" ht="24" x14ac:dyDescent="0.25">
      <c r="A93" s="469" t="s">
        <v>204</v>
      </c>
      <c r="B93" s="147" t="s">
        <v>277</v>
      </c>
      <c r="C93" s="18" t="s">
        <v>185</v>
      </c>
      <c r="D93" s="26"/>
      <c r="E93" s="44"/>
      <c r="F93" s="44"/>
      <c r="G93" s="44"/>
      <c r="H93" s="44"/>
      <c r="I93" s="44"/>
      <c r="J93" s="117"/>
      <c r="K93" s="219"/>
      <c r="L93" s="219"/>
      <c r="M93" s="219"/>
      <c r="N93" s="219"/>
      <c r="O93" s="265"/>
    </row>
    <row r="94" spans="1:16" x14ac:dyDescent="0.25">
      <c r="A94" s="470"/>
      <c r="B94" s="147" t="s">
        <v>277</v>
      </c>
      <c r="C94" s="29" t="s">
        <v>186</v>
      </c>
      <c r="D94" s="34"/>
      <c r="E94" s="479" t="s">
        <v>73</v>
      </c>
      <c r="F94" s="479"/>
      <c r="G94" s="479"/>
      <c r="H94" s="479"/>
      <c r="I94" s="479"/>
      <c r="J94" s="117">
        <v>0</v>
      </c>
      <c r="K94" s="219">
        <f t="shared" ref="K94" si="45">+I94-J94</f>
        <v>0</v>
      </c>
      <c r="L94" s="219">
        <v>0</v>
      </c>
      <c r="M94" s="219">
        <v>0</v>
      </c>
      <c r="N94" s="219">
        <f t="shared" si="41"/>
        <v>0</v>
      </c>
      <c r="O94" s="265" t="s">
        <v>262</v>
      </c>
    </row>
    <row r="95" spans="1:16" ht="42" customHeight="1" x14ac:dyDescent="0.25">
      <c r="A95" s="470"/>
      <c r="B95" s="147" t="s">
        <v>277</v>
      </c>
      <c r="C95" s="29" t="s">
        <v>187</v>
      </c>
      <c r="D95" s="26"/>
      <c r="E95" s="56">
        <v>127</v>
      </c>
      <c r="F95" s="44">
        <v>1</v>
      </c>
      <c r="G95" s="44">
        <f t="shared" ref="G95:G107" si="46">SUM(E95*F95)</f>
        <v>127</v>
      </c>
      <c r="H95" s="44">
        <v>0.08</v>
      </c>
      <c r="I95" s="44">
        <f t="shared" ref="I95:I107" si="47">(G95*H95)</f>
        <v>10.16</v>
      </c>
      <c r="J95" s="117">
        <v>0</v>
      </c>
      <c r="K95" s="219">
        <v>0</v>
      </c>
      <c r="L95" s="219">
        <f t="shared" ref="L95" si="48">+I95-J95</f>
        <v>10.16</v>
      </c>
      <c r="M95" s="219">
        <v>0</v>
      </c>
      <c r="N95" s="219">
        <f t="shared" si="41"/>
        <v>10.16</v>
      </c>
      <c r="O95" s="265" t="s">
        <v>277</v>
      </c>
      <c r="P95" s="213"/>
    </row>
    <row r="96" spans="1:16" ht="36" x14ac:dyDescent="0.25">
      <c r="A96" s="470"/>
      <c r="B96" s="215" t="s">
        <v>419</v>
      </c>
      <c r="C96" s="29" t="s">
        <v>188</v>
      </c>
      <c r="D96" s="26"/>
      <c r="E96" s="56">
        <v>52</v>
      </c>
      <c r="F96" s="44">
        <v>2</v>
      </c>
      <c r="G96" s="44">
        <f t="shared" si="46"/>
        <v>104</v>
      </c>
      <c r="H96" s="44">
        <v>0.08</v>
      </c>
      <c r="I96" s="44">
        <f t="shared" si="47"/>
        <v>8.32</v>
      </c>
      <c r="J96" s="117">
        <v>0</v>
      </c>
      <c r="K96" s="219">
        <v>0</v>
      </c>
      <c r="L96" s="219">
        <v>0</v>
      </c>
      <c r="M96" s="219">
        <f>+I96-J96</f>
        <v>8.32</v>
      </c>
      <c r="N96" s="219">
        <f t="shared" si="41"/>
        <v>8.32</v>
      </c>
      <c r="O96" s="265" t="s">
        <v>408</v>
      </c>
      <c r="P96" s="213"/>
    </row>
    <row r="97" spans="1:17" ht="36" x14ac:dyDescent="0.25">
      <c r="A97" s="470"/>
      <c r="B97" s="215" t="s">
        <v>420</v>
      </c>
      <c r="C97" s="29" t="s">
        <v>189</v>
      </c>
      <c r="D97" s="26"/>
      <c r="E97" s="56">
        <v>263</v>
      </c>
      <c r="F97" s="44">
        <v>1</v>
      </c>
      <c r="G97" s="44">
        <f t="shared" si="46"/>
        <v>263</v>
      </c>
      <c r="H97" s="44">
        <v>0.33</v>
      </c>
      <c r="I97" s="44">
        <f t="shared" si="47"/>
        <v>86.79</v>
      </c>
      <c r="J97" s="117">
        <v>0</v>
      </c>
      <c r="K97" s="219">
        <v>0</v>
      </c>
      <c r="L97" s="219">
        <v>0</v>
      </c>
      <c r="M97" s="219">
        <f>I97-J97</f>
        <v>86.79</v>
      </c>
      <c r="N97" s="219">
        <f t="shared" si="41"/>
        <v>86.79</v>
      </c>
      <c r="O97" s="265" t="s">
        <v>409</v>
      </c>
      <c r="P97" s="213"/>
    </row>
    <row r="98" spans="1:17" ht="24" x14ac:dyDescent="0.25">
      <c r="A98" s="470"/>
      <c r="B98" s="147" t="s">
        <v>277</v>
      </c>
      <c r="C98" s="29" t="s">
        <v>190</v>
      </c>
      <c r="D98" s="26"/>
      <c r="E98" s="56">
        <v>52</v>
      </c>
      <c r="F98" s="44">
        <v>2</v>
      </c>
      <c r="G98" s="44">
        <f t="shared" si="46"/>
        <v>104</v>
      </c>
      <c r="H98" s="44">
        <v>0.08</v>
      </c>
      <c r="I98" s="44">
        <f t="shared" si="47"/>
        <v>8.32</v>
      </c>
      <c r="J98" s="117">
        <v>0</v>
      </c>
      <c r="K98" s="219">
        <v>0</v>
      </c>
      <c r="L98" s="219">
        <f t="shared" ref="L98:L100" si="49">+I98-J98</f>
        <v>8.32</v>
      </c>
      <c r="M98" s="219">
        <v>0</v>
      </c>
      <c r="N98" s="219">
        <f t="shared" si="41"/>
        <v>8.32</v>
      </c>
      <c r="O98" s="265" t="s">
        <v>277</v>
      </c>
      <c r="P98" s="213"/>
    </row>
    <row r="99" spans="1:17" ht="84.75" customHeight="1" x14ac:dyDescent="0.25">
      <c r="A99" s="470"/>
      <c r="B99" s="147" t="s">
        <v>449</v>
      </c>
      <c r="C99" s="29" t="s">
        <v>462</v>
      </c>
      <c r="D99" s="18"/>
      <c r="E99" s="56">
        <v>20866</v>
      </c>
      <c r="F99" s="44">
        <v>1</v>
      </c>
      <c r="G99" s="44">
        <f>SUM(E99*F99)</f>
        <v>20866</v>
      </c>
      <c r="H99" s="44">
        <v>0.05</v>
      </c>
      <c r="I99" s="44">
        <f>(G99*H99)</f>
        <v>1043.3</v>
      </c>
      <c r="J99" s="117">
        <v>0</v>
      </c>
      <c r="K99" s="323">
        <v>0</v>
      </c>
      <c r="L99" s="323">
        <v>0</v>
      </c>
      <c r="M99" s="324">
        <f>+I99-J99</f>
        <v>1043.3</v>
      </c>
      <c r="N99" s="324">
        <f>SUM(K99:M99)</f>
        <v>1043.3</v>
      </c>
      <c r="O99" s="325" t="s">
        <v>455</v>
      </c>
    </row>
    <row r="100" spans="1:17" ht="39" customHeight="1" x14ac:dyDescent="0.25">
      <c r="A100" s="470"/>
      <c r="B100" s="147" t="s">
        <v>277</v>
      </c>
      <c r="C100" s="29" t="s">
        <v>446</v>
      </c>
      <c r="D100" s="26"/>
      <c r="E100" s="56">
        <v>263</v>
      </c>
      <c r="F100" s="44">
        <v>80.42</v>
      </c>
      <c r="G100" s="44">
        <f t="shared" si="46"/>
        <v>21150.46</v>
      </c>
      <c r="H100" s="44">
        <v>0.05</v>
      </c>
      <c r="I100" s="44">
        <f t="shared" si="47"/>
        <v>1057.5229999999999</v>
      </c>
      <c r="J100" s="117">
        <v>0</v>
      </c>
      <c r="K100" s="323">
        <v>0</v>
      </c>
      <c r="L100" s="323">
        <f t="shared" si="49"/>
        <v>1057.5229999999999</v>
      </c>
      <c r="M100" s="323">
        <v>0</v>
      </c>
      <c r="N100" s="323">
        <f t="shared" si="41"/>
        <v>1057.5229999999999</v>
      </c>
      <c r="O100" s="325" t="s">
        <v>277</v>
      </c>
    </row>
    <row r="101" spans="1:17" ht="48" x14ac:dyDescent="0.25">
      <c r="A101" s="470"/>
      <c r="B101" s="147" t="s">
        <v>277</v>
      </c>
      <c r="C101" s="29" t="s">
        <v>448</v>
      </c>
      <c r="D101" s="26"/>
      <c r="E101" s="56">
        <v>263</v>
      </c>
      <c r="F101" s="44">
        <v>15</v>
      </c>
      <c r="G101" s="44">
        <f>SUM(E101*F101)</f>
        <v>3945</v>
      </c>
      <c r="H101" s="44">
        <v>0.08</v>
      </c>
      <c r="I101" s="44">
        <f>(G101*H101)</f>
        <v>315.60000000000002</v>
      </c>
      <c r="J101" s="117">
        <v>0</v>
      </c>
      <c r="K101" s="323">
        <v>0</v>
      </c>
      <c r="L101" s="323">
        <f>+I101-J101</f>
        <v>315.60000000000002</v>
      </c>
      <c r="M101" s="323">
        <v>0</v>
      </c>
      <c r="N101" s="323">
        <f>SUM(K101:M101)</f>
        <v>315.60000000000002</v>
      </c>
      <c r="O101" s="325" t="s">
        <v>277</v>
      </c>
    </row>
    <row r="102" spans="1:17" ht="72" x14ac:dyDescent="0.25">
      <c r="A102" s="471"/>
      <c r="B102" s="24" t="s">
        <v>449</v>
      </c>
      <c r="C102" s="29" t="s">
        <v>466</v>
      </c>
      <c r="D102" s="26"/>
      <c r="E102" s="56">
        <v>20866</v>
      </c>
      <c r="F102" s="44">
        <v>15</v>
      </c>
      <c r="G102" s="44">
        <f>SUM(E102*F102)</f>
        <v>312990</v>
      </c>
      <c r="H102" s="44">
        <v>0.08</v>
      </c>
      <c r="I102" s="44">
        <f>(G102*H102)</f>
        <v>25039.200000000001</v>
      </c>
      <c r="J102" s="117">
        <v>0</v>
      </c>
      <c r="K102" s="323">
        <v>0</v>
      </c>
      <c r="L102" s="323">
        <v>0</v>
      </c>
      <c r="M102" s="323">
        <f>+I102-J102</f>
        <v>25039.200000000001</v>
      </c>
      <c r="N102" s="323">
        <f>SUM(K102:M102)</f>
        <v>25039.200000000001</v>
      </c>
      <c r="O102" s="325" t="s">
        <v>469</v>
      </c>
    </row>
    <row r="103" spans="1:17" x14ac:dyDescent="0.25">
      <c r="A103" s="463" t="s">
        <v>191</v>
      </c>
      <c r="B103" s="326"/>
      <c r="C103" s="24" t="s">
        <v>451</v>
      </c>
      <c r="D103" s="353"/>
      <c r="E103" s="353"/>
      <c r="F103" s="353"/>
      <c r="G103" s="353"/>
      <c r="H103" s="353"/>
      <c r="I103" s="353"/>
      <c r="J103" s="353"/>
      <c r="K103" s="353"/>
      <c r="L103" s="353"/>
      <c r="M103" s="353"/>
      <c r="N103" s="353"/>
      <c r="O103" s="450"/>
      <c r="P103" s="213"/>
    </row>
    <row r="104" spans="1:17" ht="60" x14ac:dyDescent="0.25">
      <c r="A104" s="463"/>
      <c r="B104" s="24" t="s">
        <v>421</v>
      </c>
      <c r="C104" s="29" t="s">
        <v>474</v>
      </c>
      <c r="D104" s="26"/>
      <c r="E104" s="56">
        <v>52</v>
      </c>
      <c r="F104" s="44">
        <v>5</v>
      </c>
      <c r="G104" s="44">
        <f>SUM(E104*F104)</f>
        <v>260</v>
      </c>
      <c r="H104" s="44">
        <v>0.08</v>
      </c>
      <c r="I104" s="44">
        <f>(G104*H104)</f>
        <v>20.8</v>
      </c>
      <c r="J104" s="117">
        <v>0</v>
      </c>
      <c r="K104" s="323">
        <v>0</v>
      </c>
      <c r="L104" s="323">
        <v>0</v>
      </c>
      <c r="M104" s="323">
        <f>I104-J104</f>
        <v>20.8</v>
      </c>
      <c r="N104" s="323">
        <f>SUM(K104:M104)</f>
        <v>20.8</v>
      </c>
      <c r="O104" s="325" t="s">
        <v>410</v>
      </c>
      <c r="P104" s="213"/>
    </row>
    <row r="105" spans="1:17" ht="36" x14ac:dyDescent="0.25">
      <c r="A105" s="463"/>
      <c r="B105" s="24" t="s">
        <v>277</v>
      </c>
      <c r="C105" s="29" t="s">
        <v>475</v>
      </c>
      <c r="D105" s="18"/>
      <c r="E105" s="56">
        <v>6783</v>
      </c>
      <c r="F105" s="44">
        <v>5</v>
      </c>
      <c r="G105" s="44">
        <f>SUM(E105*F105)</f>
        <v>33915</v>
      </c>
      <c r="H105" s="44">
        <v>0.05</v>
      </c>
      <c r="I105" s="44">
        <f>(G105*H105)</f>
        <v>1695.75</v>
      </c>
      <c r="J105" s="117">
        <v>0</v>
      </c>
      <c r="K105" s="323">
        <v>0</v>
      </c>
      <c r="L105" s="323">
        <f>+I105-J105</f>
        <v>1695.75</v>
      </c>
      <c r="M105" s="324">
        <v>0</v>
      </c>
      <c r="N105" s="324">
        <f>SUM(K105:M105)</f>
        <v>1695.75</v>
      </c>
      <c r="O105" s="325" t="s">
        <v>277</v>
      </c>
      <c r="P105" s="213"/>
    </row>
    <row r="106" spans="1:17" ht="48" x14ac:dyDescent="0.25">
      <c r="A106" s="301" t="s">
        <v>97</v>
      </c>
      <c r="B106" s="24" t="s">
        <v>452</v>
      </c>
      <c r="C106" s="18" t="s">
        <v>453</v>
      </c>
      <c r="D106" s="18"/>
      <c r="E106" s="56">
        <v>6783</v>
      </c>
      <c r="F106" s="44">
        <v>1</v>
      </c>
      <c r="G106" s="44">
        <f>SUM(E106*F106)</f>
        <v>6783</v>
      </c>
      <c r="H106" s="44">
        <v>0.25</v>
      </c>
      <c r="I106" s="44">
        <f>(G106*H106)</f>
        <v>1695.75</v>
      </c>
      <c r="J106" s="117">
        <v>0</v>
      </c>
      <c r="K106" s="323">
        <v>0</v>
      </c>
      <c r="L106" s="323">
        <v>0</v>
      </c>
      <c r="M106" s="324">
        <f t="shared" ref="M106" si="50">+I106-J106</f>
        <v>1695.75</v>
      </c>
      <c r="N106" s="324">
        <f>SUM(K106:M106)</f>
        <v>1695.75</v>
      </c>
      <c r="O106" s="325" t="s">
        <v>454</v>
      </c>
      <c r="P106" s="213"/>
    </row>
    <row r="107" spans="1:17" s="181" customFormat="1" ht="36" x14ac:dyDescent="0.25">
      <c r="A107" s="456" t="s">
        <v>241</v>
      </c>
      <c r="B107" s="215" t="s">
        <v>422</v>
      </c>
      <c r="C107" s="18" t="s">
        <v>255</v>
      </c>
      <c r="D107" s="18"/>
      <c r="E107" s="56">
        <v>52</v>
      </c>
      <c r="F107" s="44">
        <v>6</v>
      </c>
      <c r="G107" s="44">
        <f t="shared" si="46"/>
        <v>312</v>
      </c>
      <c r="H107" s="44">
        <v>0.08</v>
      </c>
      <c r="I107" s="44">
        <f t="shared" si="47"/>
        <v>24.96</v>
      </c>
      <c r="J107" s="117">
        <v>0</v>
      </c>
      <c r="K107" s="219">
        <v>0</v>
      </c>
      <c r="L107" s="219">
        <v>0</v>
      </c>
      <c r="M107" s="219">
        <f>+I107-J107</f>
        <v>24.96</v>
      </c>
      <c r="N107" s="219">
        <f t="shared" si="41"/>
        <v>24.96</v>
      </c>
      <c r="O107" s="265" t="s">
        <v>407</v>
      </c>
      <c r="P107" s="213"/>
    </row>
    <row r="108" spans="1:17" ht="24" x14ac:dyDescent="0.25">
      <c r="A108" s="311" t="s">
        <v>237</v>
      </c>
      <c r="B108" s="457"/>
      <c r="C108" s="18" t="s">
        <v>192</v>
      </c>
      <c r="D108" s="26"/>
      <c r="E108" s="56"/>
      <c r="F108" s="44"/>
      <c r="G108" s="44"/>
      <c r="H108" s="44"/>
      <c r="I108" s="44"/>
      <c r="J108" s="117"/>
      <c r="K108" s="219"/>
      <c r="L108" s="219"/>
      <c r="M108" s="219"/>
      <c r="N108" s="219"/>
      <c r="O108" s="265"/>
    </row>
    <row r="109" spans="1:17" ht="24" x14ac:dyDescent="0.25">
      <c r="A109" s="313"/>
      <c r="B109" s="457" t="s">
        <v>277</v>
      </c>
      <c r="C109" s="27" t="s">
        <v>242</v>
      </c>
      <c r="D109" s="26"/>
      <c r="E109" s="56">
        <v>5</v>
      </c>
      <c r="F109" s="44">
        <v>400</v>
      </c>
      <c r="G109" s="44">
        <f>SUM(E109*F109)</f>
        <v>2000</v>
      </c>
      <c r="H109" s="44">
        <v>0.02</v>
      </c>
      <c r="I109" s="44">
        <f>(G109*H109)</f>
        <v>40</v>
      </c>
      <c r="J109" s="117">
        <v>0</v>
      </c>
      <c r="K109" s="219">
        <v>0</v>
      </c>
      <c r="L109" s="219">
        <f t="shared" ref="L109:L110" si="51">+I109-J109</f>
        <v>40</v>
      </c>
      <c r="M109" s="219">
        <v>0</v>
      </c>
      <c r="N109" s="219">
        <f t="shared" si="41"/>
        <v>40</v>
      </c>
      <c r="O109" s="265" t="s">
        <v>277</v>
      </c>
    </row>
    <row r="110" spans="1:17" ht="48" x14ac:dyDescent="0.25">
      <c r="A110" s="261"/>
      <c r="B110" s="147" t="s">
        <v>277</v>
      </c>
      <c r="C110" s="27" t="s">
        <v>238</v>
      </c>
      <c r="D110" s="26"/>
      <c r="E110" s="479" t="s">
        <v>73</v>
      </c>
      <c r="F110" s="479"/>
      <c r="G110" s="479"/>
      <c r="H110" s="479"/>
      <c r="I110" s="479"/>
      <c r="J110" s="117">
        <v>0</v>
      </c>
      <c r="K110" s="219">
        <v>0</v>
      </c>
      <c r="L110" s="219">
        <f t="shared" si="51"/>
        <v>0</v>
      </c>
      <c r="M110" s="219">
        <v>0</v>
      </c>
      <c r="N110" s="219">
        <f t="shared" si="41"/>
        <v>0</v>
      </c>
      <c r="O110" s="265" t="s">
        <v>262</v>
      </c>
      <c r="P110" s="213"/>
    </row>
    <row r="111" spans="1:17" ht="36" x14ac:dyDescent="0.25">
      <c r="A111" s="301" t="s">
        <v>306</v>
      </c>
      <c r="B111" s="147" t="s">
        <v>423</v>
      </c>
      <c r="C111" s="18" t="s">
        <v>98</v>
      </c>
      <c r="D111" s="18"/>
      <c r="E111" s="56">
        <v>54</v>
      </c>
      <c r="F111" s="44">
        <v>1</v>
      </c>
      <c r="G111" s="44">
        <f t="shared" ref="G111:G117" si="52">SUM(E111*F111)</f>
        <v>54</v>
      </c>
      <c r="H111" s="44">
        <v>0.08</v>
      </c>
      <c r="I111" s="44">
        <f t="shared" ref="I111:I117" si="53">(G111*H111)</f>
        <v>4.32</v>
      </c>
      <c r="J111" s="117">
        <v>0</v>
      </c>
      <c r="K111" s="219">
        <v>0</v>
      </c>
      <c r="L111" s="219">
        <v>0</v>
      </c>
      <c r="M111" s="219">
        <f>I111-J111</f>
        <v>4.32</v>
      </c>
      <c r="N111" s="219">
        <f t="shared" si="41"/>
        <v>4.32</v>
      </c>
      <c r="O111" s="265" t="s">
        <v>411</v>
      </c>
      <c r="P111" s="213"/>
      <c r="Q111" s="343"/>
    </row>
    <row r="112" spans="1:17" ht="36" x14ac:dyDescent="0.25">
      <c r="A112" s="301" t="s">
        <v>244</v>
      </c>
      <c r="B112" s="147" t="s">
        <v>404</v>
      </c>
      <c r="C112" s="18" t="s">
        <v>248</v>
      </c>
      <c r="D112" s="18"/>
      <c r="E112" s="56">
        <v>54</v>
      </c>
      <c r="F112" s="44">
        <v>30</v>
      </c>
      <c r="G112" s="44">
        <f t="shared" si="52"/>
        <v>1620</v>
      </c>
      <c r="H112" s="44">
        <v>0.08</v>
      </c>
      <c r="I112" s="44">
        <f t="shared" si="53"/>
        <v>129.6</v>
      </c>
      <c r="J112" s="117">
        <v>0</v>
      </c>
      <c r="K112" s="219">
        <v>0</v>
      </c>
      <c r="L112" s="219">
        <v>0</v>
      </c>
      <c r="M112" s="219">
        <f t="shared" ref="M112:M115" si="54">I112-J112</f>
        <v>129.6</v>
      </c>
      <c r="N112" s="219">
        <f t="shared" si="41"/>
        <v>129.6</v>
      </c>
      <c r="O112" s="265" t="s">
        <v>412</v>
      </c>
      <c r="P112" s="213"/>
      <c r="Q112" s="343"/>
    </row>
    <row r="113" spans="1:17" ht="36" x14ac:dyDescent="0.25">
      <c r="A113" s="301" t="s">
        <v>79</v>
      </c>
      <c r="B113" s="147" t="s">
        <v>383</v>
      </c>
      <c r="C113" s="18" t="s">
        <v>99</v>
      </c>
      <c r="D113" s="18"/>
      <c r="E113" s="56">
        <v>54</v>
      </c>
      <c r="F113" s="44">
        <v>1</v>
      </c>
      <c r="G113" s="44">
        <f t="shared" si="52"/>
        <v>54</v>
      </c>
      <c r="H113" s="44">
        <v>0.33</v>
      </c>
      <c r="I113" s="44">
        <f t="shared" si="53"/>
        <v>17.82</v>
      </c>
      <c r="J113" s="117">
        <v>0</v>
      </c>
      <c r="K113" s="219">
        <v>0</v>
      </c>
      <c r="L113" s="219">
        <v>0</v>
      </c>
      <c r="M113" s="219">
        <f t="shared" si="54"/>
        <v>17.82</v>
      </c>
      <c r="N113" s="219">
        <f t="shared" si="41"/>
        <v>17.82</v>
      </c>
      <c r="O113" s="265" t="s">
        <v>411</v>
      </c>
      <c r="P113" s="213"/>
      <c r="Q113" s="343"/>
    </row>
    <row r="114" spans="1:17" x14ac:dyDescent="0.25">
      <c r="A114" s="301" t="s">
        <v>80</v>
      </c>
      <c r="B114" s="147" t="s">
        <v>399</v>
      </c>
      <c r="C114" s="18" t="s">
        <v>100</v>
      </c>
      <c r="D114" s="18"/>
      <c r="E114" s="56">
        <v>2</v>
      </c>
      <c r="F114" s="44">
        <v>1</v>
      </c>
      <c r="G114" s="44">
        <f t="shared" si="52"/>
        <v>2</v>
      </c>
      <c r="H114" s="44">
        <v>0.08</v>
      </c>
      <c r="I114" s="44">
        <f t="shared" si="53"/>
        <v>0.16</v>
      </c>
      <c r="J114" s="117">
        <v>0</v>
      </c>
      <c r="K114" s="219">
        <v>0</v>
      </c>
      <c r="L114" s="219">
        <v>0</v>
      </c>
      <c r="M114" s="219">
        <f t="shared" si="54"/>
        <v>0.16</v>
      </c>
      <c r="N114" s="219">
        <f t="shared" si="41"/>
        <v>0.16</v>
      </c>
      <c r="O114" s="265" t="s">
        <v>413</v>
      </c>
      <c r="P114" s="213"/>
      <c r="Q114" s="343"/>
    </row>
    <row r="115" spans="1:17" ht="36" x14ac:dyDescent="0.25">
      <c r="A115" s="301" t="s">
        <v>347</v>
      </c>
      <c r="B115" s="147" t="s">
        <v>424</v>
      </c>
      <c r="C115" s="18" t="s">
        <v>101</v>
      </c>
      <c r="D115" s="18"/>
      <c r="E115" s="56">
        <v>54</v>
      </c>
      <c r="F115" s="44">
        <v>1</v>
      </c>
      <c r="G115" s="44">
        <f t="shared" si="52"/>
        <v>54</v>
      </c>
      <c r="H115" s="44">
        <v>2</v>
      </c>
      <c r="I115" s="44">
        <f t="shared" si="53"/>
        <v>108</v>
      </c>
      <c r="J115" s="117">
        <v>0</v>
      </c>
      <c r="K115" s="219">
        <v>0</v>
      </c>
      <c r="L115" s="219">
        <v>0</v>
      </c>
      <c r="M115" s="219">
        <f t="shared" si="54"/>
        <v>108</v>
      </c>
      <c r="N115" s="219">
        <f t="shared" si="41"/>
        <v>108</v>
      </c>
      <c r="O115" s="265" t="s">
        <v>411</v>
      </c>
      <c r="P115" s="213"/>
      <c r="Q115" s="343"/>
    </row>
    <row r="116" spans="1:17" ht="24" x14ac:dyDescent="0.25">
      <c r="A116" s="301" t="s">
        <v>102</v>
      </c>
      <c r="B116" s="147" t="s">
        <v>277</v>
      </c>
      <c r="C116" s="18" t="s">
        <v>250</v>
      </c>
      <c r="D116" s="18"/>
      <c r="E116" s="56">
        <v>54</v>
      </c>
      <c r="F116" s="44">
        <v>15</v>
      </c>
      <c r="G116" s="44">
        <f t="shared" si="52"/>
        <v>810</v>
      </c>
      <c r="H116" s="44">
        <v>0.08</v>
      </c>
      <c r="I116" s="44">
        <f t="shared" si="53"/>
        <v>64.8</v>
      </c>
      <c r="J116" s="117">
        <v>0</v>
      </c>
      <c r="K116" s="219">
        <v>0</v>
      </c>
      <c r="L116" s="219">
        <f t="shared" ref="L116:L117" si="55">+I116-J116</f>
        <v>64.8</v>
      </c>
      <c r="M116" s="219">
        <v>0</v>
      </c>
      <c r="N116" s="219">
        <f t="shared" si="41"/>
        <v>64.8</v>
      </c>
      <c r="O116" s="265" t="s">
        <v>277</v>
      </c>
      <c r="P116" s="213"/>
    </row>
    <row r="117" spans="1:17" ht="24" x14ac:dyDescent="0.25">
      <c r="A117" s="456" t="s">
        <v>103</v>
      </c>
      <c r="B117" s="172" t="s">
        <v>277</v>
      </c>
      <c r="C117" s="18" t="s">
        <v>251</v>
      </c>
      <c r="D117" s="18"/>
      <c r="E117" s="56">
        <v>54</v>
      </c>
      <c r="F117" s="44">
        <v>12</v>
      </c>
      <c r="G117" s="44">
        <f t="shared" si="52"/>
        <v>648</v>
      </c>
      <c r="H117" s="44">
        <v>0.08</v>
      </c>
      <c r="I117" s="44">
        <f t="shared" si="53"/>
        <v>51.84</v>
      </c>
      <c r="J117" s="117">
        <v>0</v>
      </c>
      <c r="K117" s="219">
        <v>0</v>
      </c>
      <c r="L117" s="219">
        <f t="shared" si="55"/>
        <v>51.84</v>
      </c>
      <c r="M117" s="219">
        <v>0</v>
      </c>
      <c r="N117" s="219">
        <f t="shared" si="41"/>
        <v>51.84</v>
      </c>
      <c r="O117" s="265" t="s">
        <v>277</v>
      </c>
      <c r="P117" s="213"/>
    </row>
    <row r="118" spans="1:17" ht="24" customHeight="1" x14ac:dyDescent="0.25">
      <c r="A118" s="472" t="s">
        <v>270</v>
      </c>
      <c r="B118" s="311" t="s">
        <v>378</v>
      </c>
      <c r="C118" s="30" t="s">
        <v>193</v>
      </c>
      <c r="D118" s="34"/>
      <c r="E118" s="56"/>
      <c r="F118" s="44"/>
      <c r="G118" s="44"/>
      <c r="H118" s="44"/>
      <c r="I118" s="44"/>
      <c r="J118" s="238"/>
      <c r="K118" s="219"/>
      <c r="L118" s="219"/>
      <c r="M118" s="219"/>
      <c r="N118" s="219"/>
      <c r="O118" s="265"/>
    </row>
    <row r="119" spans="1:17" ht="36" x14ac:dyDescent="0.25">
      <c r="A119" s="473"/>
      <c r="B119" s="312"/>
      <c r="C119" s="31" t="s">
        <v>42</v>
      </c>
      <c r="D119" s="34"/>
      <c r="E119" s="50">
        <v>115</v>
      </c>
      <c r="F119" s="36">
        <v>1</v>
      </c>
      <c r="G119" s="36">
        <f t="shared" ref="G119:G128" si="56">SUM(E119*F119)</f>
        <v>115</v>
      </c>
      <c r="H119" s="36">
        <v>0.08</v>
      </c>
      <c r="I119" s="36">
        <f t="shared" ref="I119:I128" si="57">(G119*H119)</f>
        <v>9.2000000000000011</v>
      </c>
      <c r="J119" s="117">
        <v>7.76</v>
      </c>
      <c r="K119" s="219">
        <v>0</v>
      </c>
      <c r="L119" s="219">
        <v>0</v>
      </c>
      <c r="M119" s="219">
        <f>+I119-J119</f>
        <v>1.4400000000000013</v>
      </c>
      <c r="N119" s="219">
        <f t="shared" si="41"/>
        <v>1.4400000000000013</v>
      </c>
      <c r="O119" s="265" t="s">
        <v>293</v>
      </c>
    </row>
    <row r="120" spans="1:17" ht="60" x14ac:dyDescent="0.25">
      <c r="A120" s="473"/>
      <c r="B120" s="312"/>
      <c r="C120" s="31" t="s">
        <v>52</v>
      </c>
      <c r="D120" s="34"/>
      <c r="E120" s="50">
        <v>115</v>
      </c>
      <c r="F120" s="36">
        <v>180</v>
      </c>
      <c r="G120" s="36">
        <f t="shared" si="56"/>
        <v>20700</v>
      </c>
      <c r="H120" s="36">
        <v>0.08</v>
      </c>
      <c r="I120" s="36">
        <f t="shared" si="57"/>
        <v>1656</v>
      </c>
      <c r="J120" s="117">
        <v>6399.9823999999999</v>
      </c>
      <c r="K120" s="219">
        <v>0</v>
      </c>
      <c r="L120" s="219">
        <v>0</v>
      </c>
      <c r="M120" s="219">
        <f t="shared" ref="M120:M128" si="58">+I120-J120</f>
        <v>-4743.9823999999999</v>
      </c>
      <c r="N120" s="219">
        <f t="shared" si="41"/>
        <v>-4743.9823999999999</v>
      </c>
      <c r="O120" s="265" t="s">
        <v>294</v>
      </c>
    </row>
    <row r="121" spans="1:17" ht="36" x14ac:dyDescent="0.25">
      <c r="A121" s="473"/>
      <c r="B121" s="312"/>
      <c r="C121" s="31" t="s">
        <v>51</v>
      </c>
      <c r="D121" s="34"/>
      <c r="E121" s="50">
        <v>115</v>
      </c>
      <c r="F121" s="36">
        <v>50</v>
      </c>
      <c r="G121" s="36">
        <f t="shared" si="56"/>
        <v>5750</v>
      </c>
      <c r="H121" s="36">
        <v>0.08</v>
      </c>
      <c r="I121" s="36">
        <f t="shared" si="57"/>
        <v>460</v>
      </c>
      <c r="J121" s="117">
        <v>388</v>
      </c>
      <c r="K121" s="219">
        <v>0</v>
      </c>
      <c r="L121" s="219">
        <v>0</v>
      </c>
      <c r="M121" s="219">
        <f t="shared" si="58"/>
        <v>72</v>
      </c>
      <c r="N121" s="219">
        <f t="shared" si="41"/>
        <v>72</v>
      </c>
      <c r="O121" s="265" t="s">
        <v>293</v>
      </c>
    </row>
    <row r="122" spans="1:17" ht="24" x14ac:dyDescent="0.25">
      <c r="A122" s="473"/>
      <c r="B122" s="312"/>
      <c r="C122" s="31" t="s">
        <v>50</v>
      </c>
      <c r="D122" s="34"/>
      <c r="E122" s="50">
        <v>25</v>
      </c>
      <c r="F122" s="36">
        <v>1</v>
      </c>
      <c r="G122" s="36">
        <f t="shared" si="56"/>
        <v>25</v>
      </c>
      <c r="H122" s="36">
        <v>0.08</v>
      </c>
      <c r="I122" s="36">
        <f t="shared" si="57"/>
        <v>2</v>
      </c>
      <c r="J122" s="117">
        <v>2</v>
      </c>
      <c r="K122" s="219">
        <v>0</v>
      </c>
      <c r="L122" s="219">
        <v>0</v>
      </c>
      <c r="M122" s="219">
        <f t="shared" si="58"/>
        <v>0</v>
      </c>
      <c r="N122" s="219">
        <f t="shared" si="41"/>
        <v>0</v>
      </c>
      <c r="O122" s="265" t="s">
        <v>262</v>
      </c>
    </row>
    <row r="123" spans="1:17" ht="36" x14ac:dyDescent="0.25">
      <c r="A123" s="473"/>
      <c r="B123" s="312"/>
      <c r="C123" s="31" t="s">
        <v>194</v>
      </c>
      <c r="D123" s="26"/>
      <c r="E123" s="50">
        <v>115</v>
      </c>
      <c r="F123" s="36">
        <v>1</v>
      </c>
      <c r="G123" s="36">
        <f t="shared" si="56"/>
        <v>115</v>
      </c>
      <c r="H123" s="36">
        <v>0.08</v>
      </c>
      <c r="I123" s="36">
        <f t="shared" si="57"/>
        <v>9.2000000000000011</v>
      </c>
      <c r="J123" s="117">
        <v>7.76</v>
      </c>
      <c r="K123" s="219">
        <v>0</v>
      </c>
      <c r="L123" s="219">
        <v>0</v>
      </c>
      <c r="M123" s="219">
        <f t="shared" si="58"/>
        <v>1.4400000000000013</v>
      </c>
      <c r="N123" s="219">
        <f t="shared" si="41"/>
        <v>1.4400000000000013</v>
      </c>
      <c r="O123" s="265" t="s">
        <v>293</v>
      </c>
    </row>
    <row r="124" spans="1:17" ht="36" x14ac:dyDescent="0.25">
      <c r="A124" s="473"/>
      <c r="B124" s="312"/>
      <c r="C124" s="31" t="s">
        <v>43</v>
      </c>
      <c r="D124" s="26"/>
      <c r="E124" s="50">
        <v>115</v>
      </c>
      <c r="F124" s="36">
        <v>12</v>
      </c>
      <c r="G124" s="36">
        <f t="shared" si="56"/>
        <v>1380</v>
      </c>
      <c r="H124" s="36">
        <v>0.08</v>
      </c>
      <c r="I124" s="36">
        <f t="shared" si="57"/>
        <v>110.4</v>
      </c>
      <c r="J124" s="117">
        <v>93.12</v>
      </c>
      <c r="K124" s="219">
        <v>0</v>
      </c>
      <c r="L124" s="219">
        <v>0</v>
      </c>
      <c r="M124" s="219">
        <f t="shared" si="58"/>
        <v>17.28</v>
      </c>
      <c r="N124" s="219">
        <f t="shared" si="41"/>
        <v>17.28</v>
      </c>
      <c r="O124" s="265" t="s">
        <v>293</v>
      </c>
    </row>
    <row r="125" spans="1:17" ht="72" x14ac:dyDescent="0.25">
      <c r="A125" s="474"/>
      <c r="B125" s="313"/>
      <c r="C125" s="31" t="s">
        <v>195</v>
      </c>
      <c r="D125" s="26"/>
      <c r="E125" s="50">
        <v>115</v>
      </c>
      <c r="F125" s="36">
        <v>2</v>
      </c>
      <c r="G125" s="36">
        <f t="shared" si="56"/>
        <v>230</v>
      </c>
      <c r="H125" s="36">
        <v>0.08</v>
      </c>
      <c r="I125" s="36">
        <f t="shared" si="57"/>
        <v>18.400000000000002</v>
      </c>
      <c r="J125" s="117">
        <v>12</v>
      </c>
      <c r="K125" s="219">
        <v>0</v>
      </c>
      <c r="L125" s="219">
        <v>0</v>
      </c>
      <c r="M125" s="219">
        <f t="shared" si="58"/>
        <v>6.4000000000000021</v>
      </c>
      <c r="N125" s="219">
        <f t="shared" si="41"/>
        <v>6.4000000000000021</v>
      </c>
      <c r="O125" s="265" t="s">
        <v>295</v>
      </c>
    </row>
    <row r="126" spans="1:17" s="23" customFormat="1" ht="36" x14ac:dyDescent="0.25">
      <c r="A126" s="261" t="s">
        <v>22</v>
      </c>
      <c r="B126" s="200" t="s">
        <v>22</v>
      </c>
      <c r="C126" s="18" t="s">
        <v>55</v>
      </c>
      <c r="D126" s="26"/>
      <c r="E126" s="50">
        <v>115</v>
      </c>
      <c r="F126" s="36">
        <v>1</v>
      </c>
      <c r="G126" s="36">
        <f t="shared" si="56"/>
        <v>115</v>
      </c>
      <c r="H126" s="36">
        <v>3</v>
      </c>
      <c r="I126" s="36">
        <f t="shared" si="57"/>
        <v>345</v>
      </c>
      <c r="J126" s="117">
        <v>291</v>
      </c>
      <c r="K126" s="219">
        <v>0</v>
      </c>
      <c r="L126" s="219">
        <v>0</v>
      </c>
      <c r="M126" s="219">
        <f t="shared" si="58"/>
        <v>54</v>
      </c>
      <c r="N126" s="219">
        <f t="shared" si="41"/>
        <v>54</v>
      </c>
      <c r="O126" s="265" t="s">
        <v>293</v>
      </c>
      <c r="P126" s="188"/>
    </row>
    <row r="127" spans="1:17" s="23" customFormat="1" ht="36" x14ac:dyDescent="0.25">
      <c r="A127" s="301" t="s">
        <v>23</v>
      </c>
      <c r="B127" s="147" t="s">
        <v>23</v>
      </c>
      <c r="C127" s="18" t="s">
        <v>56</v>
      </c>
      <c r="D127" s="26"/>
      <c r="E127" s="50">
        <v>115</v>
      </c>
      <c r="F127" s="36">
        <v>1</v>
      </c>
      <c r="G127" s="36">
        <f t="shared" si="56"/>
        <v>115</v>
      </c>
      <c r="H127" s="36">
        <v>0.25</v>
      </c>
      <c r="I127" s="36">
        <f t="shared" si="57"/>
        <v>28.75</v>
      </c>
      <c r="J127" s="117">
        <v>24.25</v>
      </c>
      <c r="K127" s="219">
        <v>0</v>
      </c>
      <c r="L127" s="219">
        <v>0</v>
      </c>
      <c r="M127" s="219">
        <f t="shared" si="58"/>
        <v>4.5</v>
      </c>
      <c r="N127" s="219">
        <f t="shared" si="41"/>
        <v>4.5</v>
      </c>
      <c r="O127" s="265" t="s">
        <v>293</v>
      </c>
      <c r="P127" s="188"/>
    </row>
    <row r="128" spans="1:17" s="23" customFormat="1" ht="36" x14ac:dyDescent="0.25">
      <c r="A128" s="301" t="s">
        <v>24</v>
      </c>
      <c r="B128" s="147" t="s">
        <v>24</v>
      </c>
      <c r="C128" s="18" t="s">
        <v>57</v>
      </c>
      <c r="D128" s="26"/>
      <c r="E128" s="50">
        <v>115</v>
      </c>
      <c r="F128" s="36">
        <v>1</v>
      </c>
      <c r="G128" s="36">
        <f t="shared" si="56"/>
        <v>115</v>
      </c>
      <c r="H128" s="36">
        <v>0.5</v>
      </c>
      <c r="I128" s="36">
        <f t="shared" si="57"/>
        <v>57.5</v>
      </c>
      <c r="J128" s="117">
        <v>48.5</v>
      </c>
      <c r="K128" s="219">
        <v>0</v>
      </c>
      <c r="L128" s="219">
        <v>0</v>
      </c>
      <c r="M128" s="219">
        <f t="shared" si="58"/>
        <v>9</v>
      </c>
      <c r="N128" s="219">
        <f t="shared" si="41"/>
        <v>9</v>
      </c>
      <c r="O128" s="265" t="s">
        <v>293</v>
      </c>
      <c r="P128" s="188"/>
    </row>
    <row r="129" spans="1:16" s="181" customFormat="1" ht="24.75" thickBot="1" x14ac:dyDescent="0.3">
      <c r="A129" s="414" t="s">
        <v>287</v>
      </c>
      <c r="B129" s="451" t="s">
        <v>436</v>
      </c>
      <c r="C129" s="383" t="s">
        <v>54</v>
      </c>
      <c r="D129" s="383" t="s">
        <v>379</v>
      </c>
      <c r="E129" s="452">
        <v>0</v>
      </c>
      <c r="F129" s="385">
        <v>0</v>
      </c>
      <c r="G129" s="385">
        <f>SUM(E129*F129)</f>
        <v>0</v>
      </c>
      <c r="H129" s="385">
        <v>0.08</v>
      </c>
      <c r="I129" s="385">
        <f>(G129*H129)</f>
        <v>0</v>
      </c>
      <c r="J129" s="453">
        <v>31.04</v>
      </c>
      <c r="K129" s="454">
        <v>0</v>
      </c>
      <c r="L129" s="454">
        <v>0</v>
      </c>
      <c r="M129" s="454">
        <f>+I129-J129</f>
        <v>-31.04</v>
      </c>
      <c r="N129" s="454">
        <f>SUM(K129:M129)</f>
        <v>-31.04</v>
      </c>
      <c r="O129" s="455" t="s">
        <v>288</v>
      </c>
      <c r="P129" s="226"/>
    </row>
    <row r="130" spans="1:16" ht="15.75" thickBot="1" x14ac:dyDescent="0.3">
      <c r="A130" s="481" t="s">
        <v>25</v>
      </c>
      <c r="B130" s="482"/>
      <c r="C130" s="482"/>
      <c r="D130" s="271"/>
      <c r="E130" s="279">
        <v>20866</v>
      </c>
      <c r="F130" s="280">
        <f>G130/E130</f>
        <v>24.216690309594554</v>
      </c>
      <c r="G130" s="280">
        <f>SUM(G76:G129)</f>
        <v>505305.45999999996</v>
      </c>
      <c r="H130" s="280">
        <f>I130/G130</f>
        <v>7.3479461314350333E-2</v>
      </c>
      <c r="I130" s="280">
        <f t="shared" ref="I130:N130" si="59">SUM(I76:I129)</f>
        <v>37129.572999999997</v>
      </c>
      <c r="J130" s="280">
        <f t="shared" si="59"/>
        <v>8917.386800000002</v>
      </c>
      <c r="K130" s="280">
        <f t="shared" si="59"/>
        <v>608</v>
      </c>
      <c r="L130" s="280">
        <f t="shared" si="59"/>
        <v>3267.0330000000004</v>
      </c>
      <c r="M130" s="280">
        <f t="shared" si="59"/>
        <v>24337.153199999993</v>
      </c>
      <c r="N130" s="280">
        <f t="shared" si="59"/>
        <v>28212.186199999993</v>
      </c>
      <c r="O130" s="439"/>
    </row>
    <row r="131" spans="1:16" x14ac:dyDescent="0.25">
      <c r="A131" s="243"/>
      <c r="B131" s="243"/>
      <c r="C131" s="244"/>
      <c r="D131" s="245"/>
      <c r="E131" s="246"/>
      <c r="F131" s="247"/>
      <c r="G131" s="247"/>
      <c r="H131" s="247"/>
      <c r="I131" s="247"/>
    </row>
    <row r="132" spans="1:16" ht="15.75" thickBot="1" x14ac:dyDescent="0.3">
      <c r="A132" s="243"/>
      <c r="B132" s="243"/>
      <c r="C132" s="244"/>
      <c r="D132" s="245"/>
      <c r="E132" s="246"/>
      <c r="F132" s="247"/>
      <c r="G132" s="247"/>
      <c r="H132" s="247"/>
      <c r="I132" s="247"/>
    </row>
    <row r="133" spans="1:16" ht="45.75" thickBot="1" x14ac:dyDescent="0.3">
      <c r="A133" s="243"/>
      <c r="B133" s="243"/>
      <c r="C133" s="244"/>
      <c r="D133" s="245"/>
      <c r="E133" s="248" t="s">
        <v>3</v>
      </c>
      <c r="F133" s="249" t="s">
        <v>4</v>
      </c>
      <c r="G133" s="249" t="s">
        <v>75</v>
      </c>
      <c r="H133" s="249" t="s">
        <v>5</v>
      </c>
      <c r="I133" s="250" t="s">
        <v>26</v>
      </c>
      <c r="J133" s="166" t="s">
        <v>259</v>
      </c>
      <c r="K133" s="118" t="s">
        <v>307</v>
      </c>
      <c r="L133" s="202" t="s">
        <v>308</v>
      </c>
      <c r="M133" s="202" t="s">
        <v>309</v>
      </c>
      <c r="N133" s="167" t="s">
        <v>310</v>
      </c>
    </row>
    <row r="134" spans="1:16" x14ac:dyDescent="0.25">
      <c r="A134" s="233"/>
      <c r="B134" s="233"/>
      <c r="C134" s="483" t="s">
        <v>58</v>
      </c>
      <c r="D134" s="484"/>
      <c r="E134" s="251">
        <f>E73</f>
        <v>20866</v>
      </c>
      <c r="F134" s="252">
        <f>F73</f>
        <v>11.155671427202147</v>
      </c>
      <c r="G134" s="252">
        <f>G73</f>
        <v>232774.24</v>
      </c>
      <c r="H134" s="252">
        <f>H73</f>
        <v>0.2559969694241081</v>
      </c>
      <c r="I134" s="253">
        <f>I73</f>
        <v>59589.5</v>
      </c>
      <c r="J134" s="344">
        <f>+J73</f>
        <v>21935.865900000004</v>
      </c>
      <c r="K134" s="345">
        <f>+K73</f>
        <v>6545</v>
      </c>
      <c r="L134" s="345">
        <f>+L73</f>
        <v>10548</v>
      </c>
      <c r="M134" s="345">
        <f>+M73</f>
        <v>20560.634099999996</v>
      </c>
      <c r="N134" s="346">
        <f>+N73</f>
        <v>37653.634100000003</v>
      </c>
    </row>
    <row r="135" spans="1:16" ht="15.75" thickBot="1" x14ac:dyDescent="0.3">
      <c r="A135" s="233"/>
      <c r="B135" s="233"/>
      <c r="C135" s="485" t="s">
        <v>59</v>
      </c>
      <c r="D135" s="486"/>
      <c r="E135" s="254">
        <f>E130</f>
        <v>20866</v>
      </c>
      <c r="F135" s="255">
        <f t="shared" ref="F135:I135" si="60">F130</f>
        <v>24.216690309594554</v>
      </c>
      <c r="G135" s="255">
        <f t="shared" si="60"/>
        <v>505305.45999999996</v>
      </c>
      <c r="H135" s="255">
        <f t="shared" si="60"/>
        <v>7.3479461314350333E-2</v>
      </c>
      <c r="I135" s="256">
        <f t="shared" si="60"/>
        <v>37129.572999999997</v>
      </c>
      <c r="J135" s="347">
        <f>+J130</f>
        <v>8917.386800000002</v>
      </c>
      <c r="K135" s="348">
        <f>+K130</f>
        <v>608</v>
      </c>
      <c r="L135" s="348">
        <f t="shared" ref="L135:N135" si="61">+L130</f>
        <v>3267.0330000000004</v>
      </c>
      <c r="M135" s="348">
        <f t="shared" si="61"/>
        <v>24337.153199999993</v>
      </c>
      <c r="N135" s="349">
        <f t="shared" si="61"/>
        <v>28212.186199999993</v>
      </c>
    </row>
    <row r="136" spans="1:16" ht="15.75" thickBot="1" x14ac:dyDescent="0.3">
      <c r="A136" s="233"/>
      <c r="B136" s="233"/>
      <c r="C136" s="477" t="s">
        <v>60</v>
      </c>
      <c r="D136" s="478"/>
      <c r="E136" s="240">
        <v>20866</v>
      </c>
      <c r="F136" s="241">
        <f>G136/E136</f>
        <v>35.372361736796698</v>
      </c>
      <c r="G136" s="241">
        <f t="shared" ref="G136:I136" si="62">SUM(G134:G135)</f>
        <v>738079.7</v>
      </c>
      <c r="H136" s="241">
        <f>I136/G136</f>
        <v>0.13104150269950524</v>
      </c>
      <c r="I136" s="242">
        <f t="shared" si="62"/>
        <v>96719.073000000004</v>
      </c>
      <c r="J136" s="257">
        <f>SUM(J134:J135)</f>
        <v>30853.252700000005</v>
      </c>
      <c r="K136" s="330">
        <f>SUM(K134:K135)</f>
        <v>7153</v>
      </c>
      <c r="L136" s="330">
        <f t="shared" ref="L136:N136" si="63">SUM(L134:L135)</f>
        <v>13815.032999999999</v>
      </c>
      <c r="M136" s="330">
        <f t="shared" si="63"/>
        <v>44897.787299999989</v>
      </c>
      <c r="N136" s="331">
        <f t="shared" si="63"/>
        <v>65865.820299999992</v>
      </c>
    </row>
    <row r="137" spans="1:16" x14ac:dyDescent="0.25">
      <c r="E137" s="352"/>
      <c r="F137" s="352"/>
      <c r="G137" s="352"/>
      <c r="H137" s="352"/>
      <c r="I137" s="352"/>
      <c r="J137" s="343"/>
    </row>
  </sheetData>
  <autoFilter ref="A5:O73"/>
  <mergeCells count="24">
    <mergeCell ref="A118:A125"/>
    <mergeCell ref="A1:O1"/>
    <mergeCell ref="A3:O3"/>
    <mergeCell ref="C136:D136"/>
    <mergeCell ref="E58:I58"/>
    <mergeCell ref="A73:C73"/>
    <mergeCell ref="E94:I94"/>
    <mergeCell ref="E18:I18"/>
    <mergeCell ref="E22:I22"/>
    <mergeCell ref="E59:I59"/>
    <mergeCell ref="A43:A45"/>
    <mergeCell ref="E110:I110"/>
    <mergeCell ref="A130:C130"/>
    <mergeCell ref="C134:D134"/>
    <mergeCell ref="C135:D135"/>
    <mergeCell ref="A27:A29"/>
    <mergeCell ref="A37:A39"/>
    <mergeCell ref="A83:A85"/>
    <mergeCell ref="A103:A105"/>
    <mergeCell ref="E6:I6"/>
    <mergeCell ref="E7:I7"/>
    <mergeCell ref="E8:I8"/>
    <mergeCell ref="E9:I9"/>
    <mergeCell ref="A93:A102"/>
  </mergeCells>
  <pageMargins left="0.2" right="0.2" top="0.5" bottom="0.5" header="0.3" footer="0.3"/>
  <pageSetup scale="55" fitToHeight="10" orientation="landscape" r:id="rId1"/>
  <headerFooter>
    <oddHeader>&amp;L#0584-0293&amp;C&amp;A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zoomScale="80" zoomScaleNormal="80" workbookViewId="0">
      <selection activeCell="E40" sqref="E40"/>
    </sheetView>
  </sheetViews>
  <sheetFormatPr defaultRowHeight="15" x14ac:dyDescent="0.25"/>
  <cols>
    <col min="1" max="1" width="11.140625" style="16" customWidth="1"/>
    <col min="2" max="2" width="11" style="16" customWidth="1"/>
    <col min="3" max="3" width="29.42578125" style="11" customWidth="1"/>
    <col min="4" max="5" width="15.7109375" customWidth="1"/>
    <col min="6" max="6" width="15.42578125" customWidth="1"/>
    <col min="7" max="8" width="20.7109375" customWidth="1"/>
    <col min="9" max="9" width="15.7109375" customWidth="1"/>
    <col min="10" max="10" width="15.42578125" bestFit="1" customWidth="1"/>
    <col min="11" max="11" width="21.5703125" bestFit="1" customWidth="1"/>
    <col min="12" max="12" width="10.5703125" customWidth="1"/>
    <col min="13" max="13" width="14.140625" bestFit="1" customWidth="1"/>
    <col min="14" max="14" width="15.42578125" bestFit="1" customWidth="1"/>
    <col min="15" max="15" width="18.140625" style="115" customWidth="1"/>
  </cols>
  <sheetData>
    <row r="1" spans="1:16" s="5" customFormat="1" ht="17.25" x14ac:dyDescent="0.3">
      <c r="A1" s="487" t="s">
        <v>0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</row>
    <row r="2" spans="1:16" s="5" customFormat="1" x14ac:dyDescent="0.25">
      <c r="A2" s="12"/>
      <c r="B2" s="12"/>
      <c r="C2" s="8"/>
      <c r="D2" s="4"/>
      <c r="E2" s="4"/>
      <c r="F2" s="4"/>
      <c r="G2" s="4"/>
      <c r="H2" s="4"/>
      <c r="I2" s="4"/>
      <c r="O2" s="116"/>
    </row>
    <row r="3" spans="1:16" s="5" customFormat="1" x14ac:dyDescent="0.25">
      <c r="A3" s="488" t="s">
        <v>196</v>
      </c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</row>
    <row r="4" spans="1:16" ht="15.75" thickBot="1" x14ac:dyDescent="0.3">
      <c r="A4" s="13"/>
      <c r="B4" s="13"/>
      <c r="C4" s="9"/>
      <c r="D4" s="1"/>
      <c r="E4" s="1"/>
      <c r="F4" s="1"/>
      <c r="G4" s="1"/>
      <c r="H4" s="1"/>
      <c r="I4" s="1"/>
    </row>
    <row r="5" spans="1:16" s="19" customFormat="1" ht="39" thickBot="1" x14ac:dyDescent="0.3">
      <c r="A5" s="70" t="s">
        <v>297</v>
      </c>
      <c r="B5" s="135" t="s">
        <v>296</v>
      </c>
      <c r="C5" s="71" t="s">
        <v>1</v>
      </c>
      <c r="D5" s="71" t="s">
        <v>131</v>
      </c>
      <c r="E5" s="71" t="s">
        <v>3</v>
      </c>
      <c r="F5" s="71" t="s">
        <v>197</v>
      </c>
      <c r="G5" s="71" t="s">
        <v>132</v>
      </c>
      <c r="H5" s="71" t="s">
        <v>5</v>
      </c>
      <c r="I5" s="80" t="s">
        <v>133</v>
      </c>
      <c r="J5" s="126" t="s">
        <v>259</v>
      </c>
      <c r="K5" s="118" t="s">
        <v>307</v>
      </c>
      <c r="L5" s="173" t="s">
        <v>308</v>
      </c>
      <c r="M5" s="173" t="s">
        <v>309</v>
      </c>
      <c r="N5" s="173" t="s">
        <v>310</v>
      </c>
      <c r="O5" s="127" t="s">
        <v>261</v>
      </c>
    </row>
    <row r="6" spans="1:16" ht="24" x14ac:dyDescent="0.25">
      <c r="A6" s="199" t="s">
        <v>139</v>
      </c>
      <c r="B6" s="111" t="s">
        <v>277</v>
      </c>
      <c r="C6" s="25" t="s">
        <v>199</v>
      </c>
      <c r="D6" s="199" t="s">
        <v>66</v>
      </c>
      <c r="E6" s="78">
        <v>2812</v>
      </c>
      <c r="F6" s="79">
        <v>303</v>
      </c>
      <c r="G6" s="79">
        <f>(E6*F6)</f>
        <v>852036</v>
      </c>
      <c r="H6" s="79">
        <v>0.02</v>
      </c>
      <c r="I6" s="124">
        <f>(G6*H6)</f>
        <v>17040.72</v>
      </c>
      <c r="J6" s="140">
        <v>0</v>
      </c>
      <c r="K6" s="141">
        <f>+I6-J6</f>
        <v>17040.72</v>
      </c>
      <c r="L6" s="174">
        <v>0</v>
      </c>
      <c r="M6" s="174">
        <v>0</v>
      </c>
      <c r="N6" s="174">
        <f>SUM(K6:M6)</f>
        <v>17040.72</v>
      </c>
      <c r="O6" s="171" t="s">
        <v>277</v>
      </c>
      <c r="P6" s="201"/>
    </row>
    <row r="7" spans="1:16" ht="24" x14ac:dyDescent="0.25">
      <c r="A7" s="24" t="s">
        <v>198</v>
      </c>
      <c r="B7" s="24" t="s">
        <v>277</v>
      </c>
      <c r="C7" s="18" t="s">
        <v>187</v>
      </c>
      <c r="D7" s="17"/>
      <c r="E7" s="50">
        <v>63</v>
      </c>
      <c r="F7" s="36">
        <v>1</v>
      </c>
      <c r="G7" s="36">
        <f t="shared" ref="G7:G10" si="0">(E7*F7)</f>
        <v>63</v>
      </c>
      <c r="H7" s="36">
        <v>2</v>
      </c>
      <c r="I7" s="39">
        <f t="shared" ref="I7:I10" si="1">(G7*H7)</f>
        <v>126</v>
      </c>
      <c r="J7" s="142">
        <v>0</v>
      </c>
      <c r="K7" s="143">
        <v>0</v>
      </c>
      <c r="L7" s="175">
        <f>+I7-J7</f>
        <v>126</v>
      </c>
      <c r="M7" s="175">
        <v>0</v>
      </c>
      <c r="N7" s="175">
        <f>SUM(K7:M7)</f>
        <v>126</v>
      </c>
      <c r="O7" s="146" t="s">
        <v>277</v>
      </c>
    </row>
    <row r="8" spans="1:16" ht="24" x14ac:dyDescent="0.25">
      <c r="A8" s="24" t="s">
        <v>77</v>
      </c>
      <c r="B8" s="138" t="s">
        <v>299</v>
      </c>
      <c r="C8" s="18" t="s">
        <v>76</v>
      </c>
      <c r="D8" s="17"/>
      <c r="E8" s="50">
        <v>500</v>
      </c>
      <c r="F8" s="36">
        <v>9</v>
      </c>
      <c r="G8" s="36">
        <f t="shared" si="0"/>
        <v>4500</v>
      </c>
      <c r="H8" s="36">
        <v>1</v>
      </c>
      <c r="I8" s="39">
        <f t="shared" si="1"/>
        <v>4500</v>
      </c>
      <c r="J8" s="142">
        <v>4500</v>
      </c>
      <c r="K8" s="143">
        <f t="shared" ref="K8" si="2">+I8-J8</f>
        <v>0</v>
      </c>
      <c r="L8" s="175">
        <v>0</v>
      </c>
      <c r="M8" s="175">
        <v>0</v>
      </c>
      <c r="N8" s="175">
        <f t="shared" ref="N8:N10" si="3">SUM(K8:M8)</f>
        <v>0</v>
      </c>
      <c r="O8" s="146" t="s">
        <v>262</v>
      </c>
    </row>
    <row r="9" spans="1:16" ht="36" x14ac:dyDescent="0.25">
      <c r="A9" s="24" t="s">
        <v>200</v>
      </c>
      <c r="B9" s="139" t="s">
        <v>298</v>
      </c>
      <c r="C9" s="18" t="s">
        <v>201</v>
      </c>
      <c r="D9" s="17"/>
      <c r="E9" s="50">
        <v>50</v>
      </c>
      <c r="F9" s="36">
        <v>2</v>
      </c>
      <c r="G9" s="36">
        <f t="shared" si="0"/>
        <v>100</v>
      </c>
      <c r="H9" s="36">
        <v>4</v>
      </c>
      <c r="I9" s="39">
        <f t="shared" si="1"/>
        <v>400</v>
      </c>
      <c r="J9" s="142">
        <v>240</v>
      </c>
      <c r="K9" s="143">
        <v>0</v>
      </c>
      <c r="L9" s="175">
        <v>0</v>
      </c>
      <c r="M9" s="175">
        <f>+I9-J9</f>
        <v>160</v>
      </c>
      <c r="N9" s="175">
        <f t="shared" si="3"/>
        <v>160</v>
      </c>
      <c r="O9" s="146" t="s">
        <v>300</v>
      </c>
    </row>
    <row r="10" spans="1:16" s="20" customFormat="1" ht="60.75" thickBot="1" x14ac:dyDescent="0.3">
      <c r="A10" s="21" t="s">
        <v>202</v>
      </c>
      <c r="B10" s="21" t="s">
        <v>428</v>
      </c>
      <c r="C10" s="22" t="s">
        <v>239</v>
      </c>
      <c r="D10" s="21"/>
      <c r="E10" s="51">
        <v>250</v>
      </c>
      <c r="F10" s="40">
        <v>5</v>
      </c>
      <c r="G10" s="40">
        <f t="shared" si="0"/>
        <v>1250</v>
      </c>
      <c r="H10" s="40">
        <v>2</v>
      </c>
      <c r="I10" s="125">
        <f t="shared" si="1"/>
        <v>2500</v>
      </c>
      <c r="J10" s="144">
        <v>0</v>
      </c>
      <c r="K10" s="145">
        <v>0</v>
      </c>
      <c r="L10" s="176">
        <v>0</v>
      </c>
      <c r="M10" s="176">
        <f>+I10-J10</f>
        <v>2500</v>
      </c>
      <c r="N10" s="175">
        <f t="shared" si="3"/>
        <v>2500</v>
      </c>
      <c r="O10" s="190" t="s">
        <v>397</v>
      </c>
    </row>
    <row r="11" spans="1:16" ht="15.75" thickBot="1" x14ac:dyDescent="0.3">
      <c r="A11" s="491" t="s">
        <v>15</v>
      </c>
      <c r="B11" s="492"/>
      <c r="C11" s="493"/>
      <c r="D11" s="61"/>
      <c r="E11" s="64">
        <v>2812</v>
      </c>
      <c r="F11" s="65">
        <f>G11/E11</f>
        <v>305.10277382645802</v>
      </c>
      <c r="G11" s="65">
        <f>SUM(G6:G10)</f>
        <v>857949</v>
      </c>
      <c r="H11" s="65">
        <f>I11/G11</f>
        <v>2.8634242827953644E-2</v>
      </c>
      <c r="I11" s="65">
        <f t="shared" ref="I11:N11" si="4">SUM(I6:I10)</f>
        <v>24566.720000000001</v>
      </c>
      <c r="J11" s="65">
        <f t="shared" si="4"/>
        <v>4740</v>
      </c>
      <c r="K11" s="65">
        <f t="shared" si="4"/>
        <v>17040.72</v>
      </c>
      <c r="L11" s="65">
        <f t="shared" si="4"/>
        <v>126</v>
      </c>
      <c r="M11" s="65">
        <f t="shared" si="4"/>
        <v>2660</v>
      </c>
      <c r="N11" s="65">
        <f t="shared" si="4"/>
        <v>19826.72</v>
      </c>
      <c r="O11" s="191"/>
    </row>
    <row r="12" spans="1:16" ht="15.75" thickBot="1" x14ac:dyDescent="0.3">
      <c r="A12" s="15"/>
      <c r="B12" s="15"/>
      <c r="C12" s="10"/>
      <c r="D12" s="6"/>
      <c r="E12" s="52"/>
      <c r="F12" s="41"/>
      <c r="G12" s="41"/>
      <c r="H12" s="41"/>
      <c r="I12" s="41"/>
    </row>
    <row r="13" spans="1:16" ht="39" thickBot="1" x14ac:dyDescent="0.3">
      <c r="A13" s="66" t="s">
        <v>297</v>
      </c>
      <c r="B13" s="135" t="s">
        <v>296</v>
      </c>
      <c r="C13" s="71" t="s">
        <v>1</v>
      </c>
      <c r="D13" s="71" t="s">
        <v>2</v>
      </c>
      <c r="E13" s="81" t="s">
        <v>370</v>
      </c>
      <c r="F13" s="72" t="s">
        <v>371</v>
      </c>
      <c r="G13" s="72" t="s">
        <v>174</v>
      </c>
      <c r="H13" s="72" t="s">
        <v>18</v>
      </c>
      <c r="I13" s="73" t="s">
        <v>175</v>
      </c>
      <c r="J13" s="126" t="s">
        <v>259</v>
      </c>
      <c r="K13" s="118" t="s">
        <v>307</v>
      </c>
      <c r="L13" s="173" t="s">
        <v>308</v>
      </c>
      <c r="M13" s="173" t="s">
        <v>309</v>
      </c>
      <c r="N13" s="173" t="s">
        <v>310</v>
      </c>
      <c r="O13" s="127" t="s">
        <v>261</v>
      </c>
    </row>
    <row r="14" spans="1:16" ht="36" x14ac:dyDescent="0.25">
      <c r="A14" s="199">
        <v>240.4</v>
      </c>
      <c r="B14" s="147">
        <v>240.4</v>
      </c>
      <c r="C14" s="25" t="s">
        <v>484</v>
      </c>
      <c r="E14" s="69">
        <v>500</v>
      </c>
      <c r="F14" s="43">
        <v>364</v>
      </c>
      <c r="G14" s="43">
        <f>SUM(E14*F14)</f>
        <v>182000</v>
      </c>
      <c r="H14" s="43">
        <v>0.25</v>
      </c>
      <c r="I14" s="128">
        <f>(G14*H14)</f>
        <v>45500</v>
      </c>
      <c r="J14" s="154">
        <v>45497.25</v>
      </c>
      <c r="K14" s="155">
        <v>0</v>
      </c>
      <c r="L14" s="177">
        <v>0</v>
      </c>
      <c r="M14" s="177">
        <f>+I14-J14</f>
        <v>2.75</v>
      </c>
      <c r="N14" s="177">
        <f>SUM(M14)</f>
        <v>2.75</v>
      </c>
      <c r="O14" s="162" t="s">
        <v>301</v>
      </c>
    </row>
    <row r="15" spans="1:16" ht="24" x14ac:dyDescent="0.25">
      <c r="A15" s="110" t="s">
        <v>139</v>
      </c>
      <c r="B15" s="110" t="s">
        <v>277</v>
      </c>
      <c r="C15" s="18" t="s">
        <v>203</v>
      </c>
      <c r="D15" s="24" t="s">
        <v>66</v>
      </c>
      <c r="E15" s="53">
        <v>2812</v>
      </c>
      <c r="F15" s="42">
        <v>303</v>
      </c>
      <c r="G15" s="42">
        <f t="shared" ref="G15:G18" si="5">SUM(E15*F15)</f>
        <v>852036</v>
      </c>
      <c r="H15" s="42">
        <v>0.02</v>
      </c>
      <c r="I15" s="129">
        <f t="shared" ref="I15:I18" si="6">(G15*H15)</f>
        <v>17040.72</v>
      </c>
      <c r="J15" s="156">
        <v>0</v>
      </c>
      <c r="K15" s="157">
        <f>+I15-J15</f>
        <v>17040.72</v>
      </c>
      <c r="L15" s="178">
        <v>0</v>
      </c>
      <c r="M15" s="178">
        <v>0</v>
      </c>
      <c r="N15" s="178">
        <f>SUM(K15:M15)</f>
        <v>17040.72</v>
      </c>
      <c r="O15" s="163" t="s">
        <v>277</v>
      </c>
    </row>
    <row r="16" spans="1:16" ht="24" x14ac:dyDescent="0.25">
      <c r="A16" s="110" t="s">
        <v>204</v>
      </c>
      <c r="B16" s="148"/>
      <c r="C16" s="30" t="s">
        <v>185</v>
      </c>
      <c r="D16" s="149"/>
      <c r="E16" s="151"/>
      <c r="F16" s="152"/>
      <c r="G16" s="152"/>
      <c r="H16" s="152"/>
      <c r="I16" s="153"/>
      <c r="J16" s="158"/>
      <c r="K16" s="159"/>
      <c r="L16" s="179"/>
      <c r="M16" s="179"/>
      <c r="N16" s="179"/>
      <c r="O16" s="164"/>
    </row>
    <row r="17" spans="1:15" ht="60.75" x14ac:dyDescent="0.25">
      <c r="A17" s="109"/>
      <c r="B17" s="147" t="s">
        <v>77</v>
      </c>
      <c r="C17" s="136" t="s">
        <v>205</v>
      </c>
      <c r="D17" s="26"/>
      <c r="E17" s="53">
        <v>250</v>
      </c>
      <c r="F17" s="42">
        <v>2</v>
      </c>
      <c r="G17" s="42">
        <f t="shared" si="5"/>
        <v>500</v>
      </c>
      <c r="H17" s="42">
        <v>0.25</v>
      </c>
      <c r="I17" s="129">
        <f t="shared" si="6"/>
        <v>125</v>
      </c>
      <c r="J17" s="156">
        <v>10.5</v>
      </c>
      <c r="K17" s="157">
        <v>0</v>
      </c>
      <c r="L17" s="178">
        <v>0</v>
      </c>
      <c r="M17" s="178">
        <f>+I17-J17</f>
        <v>114.5</v>
      </c>
      <c r="N17" s="178">
        <f>SUM(K17:M17)</f>
        <v>114.5</v>
      </c>
      <c r="O17" s="163" t="s">
        <v>302</v>
      </c>
    </row>
    <row r="18" spans="1:15" ht="37.5" thickBot="1" x14ac:dyDescent="0.3">
      <c r="A18" s="260"/>
      <c r="B18" s="150" t="s">
        <v>202</v>
      </c>
      <c r="C18" s="137" t="s">
        <v>240</v>
      </c>
      <c r="D18" s="32"/>
      <c r="E18" s="54">
        <v>250</v>
      </c>
      <c r="F18" s="49">
        <v>1</v>
      </c>
      <c r="G18" s="49">
        <f t="shared" si="5"/>
        <v>250</v>
      </c>
      <c r="H18" s="49">
        <v>0.5</v>
      </c>
      <c r="I18" s="130">
        <f t="shared" si="6"/>
        <v>125</v>
      </c>
      <c r="J18" s="160">
        <v>28.5</v>
      </c>
      <c r="K18" s="161">
        <v>0</v>
      </c>
      <c r="L18" s="180">
        <v>0</v>
      </c>
      <c r="M18" s="178">
        <f>+I18-J18</f>
        <v>96.5</v>
      </c>
      <c r="N18" s="178">
        <f>SUM(K18:M18)</f>
        <v>96.5</v>
      </c>
      <c r="O18" s="165" t="s">
        <v>303</v>
      </c>
    </row>
    <row r="19" spans="1:15" ht="15.75" thickBot="1" x14ac:dyDescent="0.3">
      <c r="A19" s="491" t="s">
        <v>25</v>
      </c>
      <c r="B19" s="492"/>
      <c r="C19" s="493"/>
      <c r="D19" s="61"/>
      <c r="E19" s="62">
        <v>2812</v>
      </c>
      <c r="F19" s="63">
        <f>G19/E19</f>
        <v>367.98933143669984</v>
      </c>
      <c r="G19" s="63">
        <f>SUM(G14:G18)</f>
        <v>1034786</v>
      </c>
      <c r="H19" s="63">
        <f>I19/G19</f>
        <v>6.0679908696097552E-2</v>
      </c>
      <c r="I19" s="63">
        <f t="shared" ref="I19:N19" si="7">SUM(I14:I18)</f>
        <v>62790.720000000001</v>
      </c>
      <c r="J19" s="63">
        <f t="shared" si="7"/>
        <v>45536.25</v>
      </c>
      <c r="K19" s="63">
        <f t="shared" si="7"/>
        <v>17040.72</v>
      </c>
      <c r="L19" s="63">
        <f t="shared" si="7"/>
        <v>0</v>
      </c>
      <c r="M19" s="63">
        <f t="shared" si="7"/>
        <v>213.75</v>
      </c>
      <c r="N19" s="63">
        <f t="shared" si="7"/>
        <v>17254.47</v>
      </c>
      <c r="O19" s="122"/>
    </row>
    <row r="20" spans="1:15" x14ac:dyDescent="0.25">
      <c r="A20" s="14"/>
      <c r="B20" s="14"/>
      <c r="C20" s="7"/>
      <c r="D20" s="2"/>
      <c r="E20" s="55"/>
      <c r="F20" s="47"/>
      <c r="G20" s="47"/>
      <c r="H20" s="47"/>
      <c r="I20" s="47"/>
    </row>
    <row r="21" spans="1:15" ht="15.75" thickBot="1" x14ac:dyDescent="0.3">
      <c r="A21" s="14"/>
      <c r="B21" s="14"/>
      <c r="C21" s="7"/>
      <c r="D21" s="2"/>
      <c r="E21" s="55"/>
      <c r="F21" s="47"/>
      <c r="G21" s="47"/>
      <c r="H21" s="47"/>
      <c r="I21" s="47"/>
    </row>
    <row r="22" spans="1:15" ht="45.75" thickBot="1" x14ac:dyDescent="0.3">
      <c r="A22" s="14"/>
      <c r="B22" s="14"/>
      <c r="C22" s="7"/>
      <c r="D22" s="2"/>
      <c r="E22" s="76" t="s">
        <v>3</v>
      </c>
      <c r="F22" s="77" t="s">
        <v>4</v>
      </c>
      <c r="G22" s="77" t="s">
        <v>75</v>
      </c>
      <c r="H22" s="77" t="s">
        <v>5</v>
      </c>
      <c r="I22" s="133" t="s">
        <v>26</v>
      </c>
      <c r="J22" s="166" t="s">
        <v>259</v>
      </c>
      <c r="K22" s="118" t="s">
        <v>307</v>
      </c>
      <c r="L22" s="202" t="s">
        <v>308</v>
      </c>
      <c r="M22" s="202" t="s">
        <v>309</v>
      </c>
      <c r="N22" s="202" t="s">
        <v>310</v>
      </c>
      <c r="O22" s="119" t="s">
        <v>261</v>
      </c>
    </row>
    <row r="23" spans="1:15" x14ac:dyDescent="0.25">
      <c r="A23" s="15"/>
      <c r="B23" s="15"/>
      <c r="C23" s="494" t="s">
        <v>58</v>
      </c>
      <c r="D23" s="494"/>
      <c r="E23" s="74">
        <f>E11</f>
        <v>2812</v>
      </c>
      <c r="F23" s="75">
        <f t="shared" ref="F23:I23" si="8">F11</f>
        <v>305.10277382645802</v>
      </c>
      <c r="G23" s="75">
        <f t="shared" si="8"/>
        <v>857949</v>
      </c>
      <c r="H23" s="75">
        <f t="shared" si="8"/>
        <v>2.8634242827953644E-2</v>
      </c>
      <c r="I23" s="131">
        <f t="shared" si="8"/>
        <v>24566.720000000001</v>
      </c>
      <c r="J23" s="291">
        <f>+J11</f>
        <v>4740</v>
      </c>
      <c r="K23" s="291">
        <f t="shared" ref="K23:N23" si="9">+K11</f>
        <v>17040.72</v>
      </c>
      <c r="L23" s="291">
        <f t="shared" si="9"/>
        <v>126</v>
      </c>
      <c r="M23" s="291">
        <f t="shared" si="9"/>
        <v>2660</v>
      </c>
      <c r="N23" s="291">
        <f t="shared" si="9"/>
        <v>19826.72</v>
      </c>
      <c r="O23" s="292"/>
    </row>
    <row r="24" spans="1:15" ht="15.75" thickBot="1" x14ac:dyDescent="0.3">
      <c r="A24" s="15"/>
      <c r="B24" s="15"/>
      <c r="C24" s="495" t="s">
        <v>59</v>
      </c>
      <c r="D24" s="495"/>
      <c r="E24" s="58">
        <f>E19</f>
        <v>2812</v>
      </c>
      <c r="F24" s="48">
        <f t="shared" ref="F24:I24" si="10">F19</f>
        <v>367.98933143669984</v>
      </c>
      <c r="G24" s="48">
        <f t="shared" si="10"/>
        <v>1034786</v>
      </c>
      <c r="H24" s="48">
        <f t="shared" si="10"/>
        <v>6.0679908696097552E-2</v>
      </c>
      <c r="I24" s="132">
        <f t="shared" si="10"/>
        <v>62790.720000000001</v>
      </c>
      <c r="J24" s="169">
        <f>+J19</f>
        <v>45536.25</v>
      </c>
      <c r="K24" s="169">
        <f t="shared" ref="K24:N24" si="11">+K19</f>
        <v>17040.72</v>
      </c>
      <c r="L24" s="169">
        <f t="shared" si="11"/>
        <v>0</v>
      </c>
      <c r="M24" s="169">
        <f t="shared" si="11"/>
        <v>213.75</v>
      </c>
      <c r="N24" s="169">
        <f t="shared" si="11"/>
        <v>17254.47</v>
      </c>
      <c r="O24" s="192"/>
    </row>
    <row r="25" spans="1:15" ht="15.75" thickBot="1" x14ac:dyDescent="0.3">
      <c r="A25" s="15"/>
      <c r="B25" s="15"/>
      <c r="C25" s="489" t="s">
        <v>60</v>
      </c>
      <c r="D25" s="490"/>
      <c r="E25" s="62">
        <f>SUM(E23:E24)</f>
        <v>5624</v>
      </c>
      <c r="F25" s="63">
        <f>G25/E25</f>
        <v>336.54605263157896</v>
      </c>
      <c r="G25" s="63">
        <f t="shared" ref="G25:I25" si="12">SUM(G23:G24)</f>
        <v>1892735</v>
      </c>
      <c r="H25" s="63">
        <f>I25/G25</f>
        <v>4.61540786216771E-2</v>
      </c>
      <c r="I25" s="121">
        <f t="shared" si="12"/>
        <v>87357.440000000002</v>
      </c>
      <c r="J25" s="168">
        <f>SUM(J23:J24)</f>
        <v>50276.25</v>
      </c>
      <c r="K25" s="168">
        <f t="shared" ref="K25:N25" si="13">SUM(K23:K24)</f>
        <v>34081.440000000002</v>
      </c>
      <c r="L25" s="168">
        <f t="shared" si="13"/>
        <v>126</v>
      </c>
      <c r="M25" s="168">
        <f t="shared" si="13"/>
        <v>2873.75</v>
      </c>
      <c r="N25" s="168">
        <f t="shared" si="13"/>
        <v>37081.19</v>
      </c>
      <c r="O25" s="122"/>
    </row>
    <row r="28" spans="1:15" x14ac:dyDescent="0.25">
      <c r="I28" s="281"/>
      <c r="J28" s="281"/>
    </row>
    <row r="29" spans="1:15" x14ac:dyDescent="0.25">
      <c r="J29" s="281"/>
    </row>
  </sheetData>
  <autoFilter ref="A13:O13"/>
  <mergeCells count="7">
    <mergeCell ref="A1:O1"/>
    <mergeCell ref="A3:O3"/>
    <mergeCell ref="C25:D25"/>
    <mergeCell ref="A11:C11"/>
    <mergeCell ref="A19:C19"/>
    <mergeCell ref="C23:D23"/>
    <mergeCell ref="C24:D24"/>
  </mergeCells>
  <pageMargins left="0.45" right="0.45" top="0.5" bottom="0.5" header="0.3" footer="0.3"/>
  <pageSetup scale="49" orientation="landscape" r:id="rId1"/>
  <headerFooter>
    <oddHeader>&amp;L#0584-0293&amp;C&amp;A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3"/>
  <sheetViews>
    <sheetView topLeftCell="A58" zoomScale="90" zoomScaleNormal="90" zoomScaleSheetLayoutView="110" zoomScalePageLayoutView="65" workbookViewId="0">
      <selection activeCell="F83" sqref="F83:G104"/>
    </sheetView>
  </sheetViews>
  <sheetFormatPr defaultRowHeight="15" x14ac:dyDescent="0.25"/>
  <cols>
    <col min="1" max="2" width="13.5703125" style="258" customWidth="1"/>
    <col min="3" max="3" width="30.140625" style="259" customWidth="1"/>
    <col min="4" max="4" width="11.85546875" style="20" customWidth="1"/>
    <col min="5" max="5" width="16.42578125" style="20" customWidth="1"/>
    <col min="6" max="7" width="20.7109375" style="20" customWidth="1"/>
    <col min="8" max="8" width="17.85546875" style="20" customWidth="1"/>
    <col min="9" max="9" width="16.7109375" style="20" customWidth="1"/>
    <col min="10" max="10" width="17.85546875" style="20" customWidth="1"/>
    <col min="11" max="11" width="17.7109375" style="20" bestFit="1" customWidth="1"/>
    <col min="12" max="12" width="12" style="20" customWidth="1"/>
    <col min="13" max="13" width="16.85546875" style="20" bestFit="1" customWidth="1"/>
    <col min="14" max="14" width="16" style="20" customWidth="1"/>
    <col min="15" max="15" width="19.7109375" style="189" customWidth="1"/>
    <col min="16" max="16384" width="9.140625" style="20"/>
  </cols>
  <sheetData>
    <row r="1" spans="1:15" s="23" customFormat="1" ht="17.25" x14ac:dyDescent="0.3">
      <c r="A1" s="475" t="s">
        <v>0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</row>
    <row r="2" spans="1:15" s="23" customFormat="1" x14ac:dyDescent="0.25">
      <c r="A2" s="204"/>
      <c r="B2" s="204"/>
      <c r="C2" s="205"/>
      <c r="D2" s="206"/>
      <c r="E2" s="206"/>
      <c r="F2" s="206"/>
      <c r="G2" s="206"/>
      <c r="H2" s="206"/>
      <c r="I2" s="206"/>
      <c r="O2" s="188"/>
    </row>
    <row r="3" spans="1:15" s="23" customFormat="1" x14ac:dyDescent="0.25">
      <c r="A3" s="476" t="s">
        <v>256</v>
      </c>
      <c r="B3" s="476"/>
      <c r="C3" s="476"/>
      <c r="D3" s="476"/>
      <c r="E3" s="476"/>
      <c r="F3" s="476"/>
      <c r="G3" s="476"/>
      <c r="H3" s="476"/>
      <c r="I3" s="476"/>
      <c r="J3" s="476"/>
      <c r="K3" s="476"/>
      <c r="L3" s="476"/>
      <c r="M3" s="476"/>
      <c r="N3" s="476"/>
      <c r="O3" s="476"/>
    </row>
    <row r="4" spans="1:15" ht="15.75" thickBot="1" x14ac:dyDescent="0.3">
      <c r="A4" s="207"/>
      <c r="B4" s="207"/>
      <c r="C4" s="208"/>
      <c r="D4" s="209"/>
      <c r="E4" s="209"/>
      <c r="F4" s="209"/>
      <c r="G4" s="209"/>
      <c r="H4" s="209"/>
      <c r="I4" s="209"/>
    </row>
    <row r="5" spans="1:15" s="210" customFormat="1" ht="26.25" thickBot="1" x14ac:dyDescent="0.3">
      <c r="A5" s="404" t="s">
        <v>130</v>
      </c>
      <c r="B5" s="405" t="s">
        <v>296</v>
      </c>
      <c r="C5" s="406" t="s">
        <v>1</v>
      </c>
      <c r="D5" s="406" t="s">
        <v>131</v>
      </c>
      <c r="E5" s="406" t="s">
        <v>3</v>
      </c>
      <c r="F5" s="406" t="s">
        <v>197</v>
      </c>
      <c r="G5" s="406" t="s">
        <v>132</v>
      </c>
      <c r="H5" s="406" t="s">
        <v>5</v>
      </c>
      <c r="I5" s="407" t="s">
        <v>133</v>
      </c>
      <c r="J5" s="134" t="s">
        <v>259</v>
      </c>
      <c r="K5" s="126" t="s">
        <v>307</v>
      </c>
      <c r="L5" s="203" t="s">
        <v>308</v>
      </c>
      <c r="M5" s="203" t="s">
        <v>309</v>
      </c>
      <c r="N5" s="203" t="s">
        <v>310</v>
      </c>
      <c r="O5" s="127" t="s">
        <v>261</v>
      </c>
    </row>
    <row r="6" spans="1:15" s="181" customFormat="1" ht="24" x14ac:dyDescent="0.25">
      <c r="A6" s="304" t="s">
        <v>482</v>
      </c>
      <c r="B6" s="408" t="s">
        <v>339</v>
      </c>
      <c r="C6" s="409" t="s">
        <v>340</v>
      </c>
      <c r="D6" s="409"/>
      <c r="E6" s="410">
        <v>0</v>
      </c>
      <c r="F6" s="410">
        <v>0</v>
      </c>
      <c r="G6" s="411">
        <f>(E6*F6)</f>
        <v>0</v>
      </c>
      <c r="H6" s="410">
        <v>0</v>
      </c>
      <c r="I6" s="412">
        <f>(G6*H6)</f>
        <v>0</v>
      </c>
      <c r="J6" s="390">
        <v>18.810000000000002</v>
      </c>
      <c r="K6" s="390">
        <v>0</v>
      </c>
      <c r="L6" s="390">
        <v>0</v>
      </c>
      <c r="M6" s="390">
        <f>+I6-J6</f>
        <v>-18.810000000000002</v>
      </c>
      <c r="N6" s="390">
        <f>SUM(K6:M6)</f>
        <v>-18.810000000000002</v>
      </c>
      <c r="O6" s="413" t="s">
        <v>515</v>
      </c>
    </row>
    <row r="7" spans="1:15" ht="46.5" customHeight="1" x14ac:dyDescent="0.25">
      <c r="A7" s="301" t="s">
        <v>206</v>
      </c>
      <c r="B7" s="462" t="s">
        <v>140</v>
      </c>
      <c r="C7" s="18" t="s">
        <v>207</v>
      </c>
      <c r="D7" s="24"/>
      <c r="E7" s="50">
        <v>4</v>
      </c>
      <c r="F7" s="36">
        <v>1</v>
      </c>
      <c r="G7" s="36">
        <f t="shared" ref="G7:G39" si="0">(E7*F7)</f>
        <v>4</v>
      </c>
      <c r="H7" s="36">
        <v>2</v>
      </c>
      <c r="I7" s="36">
        <f t="shared" ref="I7:I39" si="1">(G7*H7)</f>
        <v>8</v>
      </c>
      <c r="J7" s="324">
        <v>8</v>
      </c>
      <c r="K7" s="324">
        <v>0</v>
      </c>
      <c r="L7" s="324">
        <f>+I7-J7</f>
        <v>0</v>
      </c>
      <c r="M7" s="324">
        <v>0</v>
      </c>
      <c r="N7" s="324">
        <f t="shared" ref="N7:N39" si="2">SUM(K7:M7)</f>
        <v>0</v>
      </c>
      <c r="O7" s="300" t="s">
        <v>367</v>
      </c>
    </row>
    <row r="8" spans="1:15" ht="91.5" customHeight="1" x14ac:dyDescent="0.25">
      <c r="A8" s="301" t="s">
        <v>208</v>
      </c>
      <c r="B8" s="462"/>
      <c r="C8" s="18" t="s">
        <v>437</v>
      </c>
      <c r="D8" s="24"/>
      <c r="E8" s="50">
        <v>20</v>
      </c>
      <c r="F8" s="36">
        <v>1</v>
      </c>
      <c r="G8" s="36">
        <f t="shared" si="0"/>
        <v>20</v>
      </c>
      <c r="H8" s="36">
        <v>2</v>
      </c>
      <c r="I8" s="36">
        <f t="shared" si="1"/>
        <v>40</v>
      </c>
      <c r="J8" s="324">
        <f>560.55-8</f>
        <v>552.54999999999995</v>
      </c>
      <c r="K8" s="324">
        <v>0</v>
      </c>
      <c r="L8" s="324">
        <v>0</v>
      </c>
      <c r="M8" s="324">
        <f>+I8-J8</f>
        <v>-512.54999999999995</v>
      </c>
      <c r="N8" s="324">
        <f t="shared" si="2"/>
        <v>-512.54999999999995</v>
      </c>
      <c r="O8" s="300" t="s">
        <v>456</v>
      </c>
    </row>
    <row r="9" spans="1:15" ht="24" x14ac:dyDescent="0.25">
      <c r="A9" s="301" t="s">
        <v>209</v>
      </c>
      <c r="B9" s="24" t="s">
        <v>277</v>
      </c>
      <c r="C9" s="18" t="s">
        <v>439</v>
      </c>
      <c r="D9" s="24"/>
      <c r="E9" s="50">
        <v>285</v>
      </c>
      <c r="F9" s="36">
        <v>1</v>
      </c>
      <c r="G9" s="36">
        <f t="shared" si="0"/>
        <v>285</v>
      </c>
      <c r="H9" s="36">
        <v>0.25</v>
      </c>
      <c r="I9" s="36">
        <f t="shared" si="1"/>
        <v>71.25</v>
      </c>
      <c r="J9" s="324">
        <v>0</v>
      </c>
      <c r="K9" s="324">
        <f>+I9-J9</f>
        <v>71.25</v>
      </c>
      <c r="L9" s="324">
        <v>0</v>
      </c>
      <c r="M9" s="324">
        <v>0</v>
      </c>
      <c r="N9" s="324">
        <f t="shared" si="2"/>
        <v>71.25</v>
      </c>
      <c r="O9" s="325" t="s">
        <v>430</v>
      </c>
    </row>
    <row r="10" spans="1:15" s="181" customFormat="1" ht="24" x14ac:dyDescent="0.25">
      <c r="A10" s="301" t="s">
        <v>486</v>
      </c>
      <c r="B10" s="24" t="s">
        <v>323</v>
      </c>
      <c r="C10" s="18" t="s">
        <v>324</v>
      </c>
      <c r="D10" s="18"/>
      <c r="E10" s="318">
        <v>0</v>
      </c>
      <c r="F10" s="318">
        <v>0</v>
      </c>
      <c r="G10" s="36">
        <f>(E10*F10)</f>
        <v>0</v>
      </c>
      <c r="H10" s="318">
        <v>0</v>
      </c>
      <c r="I10" s="36">
        <f>(G10*H10)</f>
        <v>0</v>
      </c>
      <c r="J10" s="324">
        <v>194</v>
      </c>
      <c r="K10" s="324">
        <v>0</v>
      </c>
      <c r="L10" s="324">
        <v>0</v>
      </c>
      <c r="M10" s="324">
        <f>+I10-J10</f>
        <v>-194</v>
      </c>
      <c r="N10" s="324">
        <f>SUM(K10:M10)</f>
        <v>-194</v>
      </c>
      <c r="O10" s="325" t="s">
        <v>515</v>
      </c>
    </row>
    <row r="11" spans="1:15" s="181" customFormat="1" ht="36" x14ac:dyDescent="0.25">
      <c r="A11" s="301" t="s">
        <v>487</v>
      </c>
      <c r="B11" s="24" t="s">
        <v>327</v>
      </c>
      <c r="C11" s="18" t="s">
        <v>328</v>
      </c>
      <c r="D11" s="18"/>
      <c r="E11" s="318">
        <v>0</v>
      </c>
      <c r="F11" s="318">
        <v>0</v>
      </c>
      <c r="G11" s="36">
        <f>(E11*F11)</f>
        <v>0</v>
      </c>
      <c r="H11" s="318">
        <v>0</v>
      </c>
      <c r="I11" s="36">
        <f>(G11*H11)</f>
        <v>0</v>
      </c>
      <c r="J11" s="324">
        <v>8.0024999999999995</v>
      </c>
      <c r="K11" s="324">
        <v>0</v>
      </c>
      <c r="L11" s="324">
        <v>0</v>
      </c>
      <c r="M11" s="324">
        <f>+I11-J11</f>
        <v>-8.0024999999999995</v>
      </c>
      <c r="N11" s="324">
        <f>SUM(K11:M11)</f>
        <v>-8.0024999999999995</v>
      </c>
      <c r="O11" s="325" t="s">
        <v>515</v>
      </c>
    </row>
    <row r="12" spans="1:15" s="181" customFormat="1" ht="36" x14ac:dyDescent="0.25">
      <c r="A12" s="301" t="s">
        <v>488</v>
      </c>
      <c r="B12" s="24" t="s">
        <v>321</v>
      </c>
      <c r="C12" s="18" t="s">
        <v>322</v>
      </c>
      <c r="D12" s="18"/>
      <c r="E12" s="318">
        <v>0</v>
      </c>
      <c r="F12" s="318">
        <v>0</v>
      </c>
      <c r="G12" s="36">
        <f>(E12*F12)</f>
        <v>0</v>
      </c>
      <c r="H12" s="318">
        <v>0</v>
      </c>
      <c r="I12" s="36">
        <f>(G12*H12)</f>
        <v>0</v>
      </c>
      <c r="J12" s="324">
        <v>60</v>
      </c>
      <c r="K12" s="324">
        <v>0</v>
      </c>
      <c r="L12" s="324">
        <v>0</v>
      </c>
      <c r="M12" s="324">
        <f>+I12-J12</f>
        <v>-60</v>
      </c>
      <c r="N12" s="324">
        <f>SUM(K12:M12)</f>
        <v>-60</v>
      </c>
      <c r="O12" s="325" t="s">
        <v>515</v>
      </c>
    </row>
    <row r="13" spans="1:15" s="181" customFormat="1" ht="24" x14ac:dyDescent="0.25">
      <c r="A13" s="301" t="s">
        <v>489</v>
      </c>
      <c r="B13" s="24">
        <v>250.22</v>
      </c>
      <c r="C13" s="18" t="s">
        <v>334</v>
      </c>
      <c r="D13" s="18"/>
      <c r="E13" s="318">
        <v>0</v>
      </c>
      <c r="F13" s="318">
        <v>0</v>
      </c>
      <c r="G13" s="36">
        <f>(E13*F13)</f>
        <v>0</v>
      </c>
      <c r="H13" s="318">
        <v>0</v>
      </c>
      <c r="I13" s="36">
        <f>(G13*H13)</f>
        <v>0</v>
      </c>
      <c r="J13" s="324">
        <v>62.400000000000006</v>
      </c>
      <c r="K13" s="324">
        <v>0</v>
      </c>
      <c r="L13" s="324">
        <v>0</v>
      </c>
      <c r="M13" s="324">
        <f>+I13-J13</f>
        <v>-62.400000000000006</v>
      </c>
      <c r="N13" s="324">
        <f>SUM(K13:M13)</f>
        <v>-62.400000000000006</v>
      </c>
      <c r="O13" s="325" t="s">
        <v>515</v>
      </c>
    </row>
    <row r="14" spans="1:15" s="181" customFormat="1" ht="24" x14ac:dyDescent="0.25">
      <c r="A14" s="301" t="s">
        <v>490</v>
      </c>
      <c r="B14" s="24" t="s">
        <v>329</v>
      </c>
      <c r="C14" s="18" t="s">
        <v>330</v>
      </c>
      <c r="D14" s="18"/>
      <c r="E14" s="318">
        <v>0</v>
      </c>
      <c r="F14" s="318">
        <v>0</v>
      </c>
      <c r="G14" s="36">
        <f>(E14*F14)</f>
        <v>0</v>
      </c>
      <c r="H14" s="318">
        <v>0</v>
      </c>
      <c r="I14" s="36">
        <f>(G14*H14)</f>
        <v>0</v>
      </c>
      <c r="J14" s="324">
        <v>1.6500000000000001</v>
      </c>
      <c r="K14" s="324">
        <v>0</v>
      </c>
      <c r="L14" s="324">
        <v>0</v>
      </c>
      <c r="M14" s="324">
        <f>+I14-J14</f>
        <v>-1.6500000000000001</v>
      </c>
      <c r="N14" s="324">
        <f>SUM(K14:M14)</f>
        <v>-1.6500000000000001</v>
      </c>
      <c r="O14" s="325" t="s">
        <v>515</v>
      </c>
    </row>
    <row r="15" spans="1:15" s="23" customFormat="1" ht="36" x14ac:dyDescent="0.25">
      <c r="A15" s="301" t="s">
        <v>210</v>
      </c>
      <c r="B15" s="24" t="s">
        <v>277</v>
      </c>
      <c r="C15" s="18" t="s">
        <v>211</v>
      </c>
      <c r="D15" s="24"/>
      <c r="E15" s="50">
        <v>70</v>
      </c>
      <c r="F15" s="36">
        <v>1</v>
      </c>
      <c r="G15" s="36">
        <f t="shared" si="0"/>
        <v>70</v>
      </c>
      <c r="H15" s="36">
        <v>0.25</v>
      </c>
      <c r="I15" s="36">
        <f t="shared" si="1"/>
        <v>17.5</v>
      </c>
      <c r="J15" s="324">
        <v>0</v>
      </c>
      <c r="K15" s="324">
        <f>+I15-J15</f>
        <v>17.5</v>
      </c>
      <c r="L15" s="324">
        <v>0</v>
      </c>
      <c r="M15" s="324">
        <v>0</v>
      </c>
      <c r="N15" s="324">
        <f t="shared" si="2"/>
        <v>17.5</v>
      </c>
      <c r="O15" s="325" t="s">
        <v>430</v>
      </c>
    </row>
    <row r="16" spans="1:15" s="23" customFormat="1" ht="24" x14ac:dyDescent="0.25">
      <c r="A16" s="301" t="s">
        <v>151</v>
      </c>
      <c r="B16" s="24" t="s">
        <v>277</v>
      </c>
      <c r="C16" s="18" t="s">
        <v>213</v>
      </c>
      <c r="D16" s="24"/>
      <c r="E16" s="50">
        <v>211</v>
      </c>
      <c r="F16" s="36">
        <v>1</v>
      </c>
      <c r="G16" s="36">
        <f t="shared" si="0"/>
        <v>211</v>
      </c>
      <c r="H16" s="36">
        <v>0.25</v>
      </c>
      <c r="I16" s="36">
        <f t="shared" si="1"/>
        <v>52.75</v>
      </c>
      <c r="J16" s="324">
        <v>0</v>
      </c>
      <c r="K16" s="324">
        <f>+I16-J16</f>
        <v>52.75</v>
      </c>
      <c r="L16" s="324">
        <v>0</v>
      </c>
      <c r="M16" s="324">
        <v>0</v>
      </c>
      <c r="N16" s="324">
        <f t="shared" si="2"/>
        <v>52.75</v>
      </c>
      <c r="O16" s="325" t="s">
        <v>430</v>
      </c>
    </row>
    <row r="17" spans="1:15" s="23" customFormat="1" ht="24" x14ac:dyDescent="0.25">
      <c r="A17" s="301" t="s">
        <v>153</v>
      </c>
      <c r="B17" s="136" t="s">
        <v>277</v>
      </c>
      <c r="C17" s="18" t="s">
        <v>441</v>
      </c>
      <c r="D17" s="24"/>
      <c r="E17" s="50">
        <v>75</v>
      </c>
      <c r="F17" s="36">
        <v>1</v>
      </c>
      <c r="G17" s="36">
        <f t="shared" si="0"/>
        <v>75</v>
      </c>
      <c r="H17" s="36">
        <v>4</v>
      </c>
      <c r="I17" s="182">
        <f t="shared" si="1"/>
        <v>300</v>
      </c>
      <c r="J17" s="354">
        <v>0</v>
      </c>
      <c r="K17" s="324">
        <f>+I17-J17</f>
        <v>300</v>
      </c>
      <c r="L17" s="355">
        <v>0</v>
      </c>
      <c r="M17" s="355">
        <v>0</v>
      </c>
      <c r="N17" s="355">
        <f t="shared" si="2"/>
        <v>300</v>
      </c>
      <c r="O17" s="325" t="s">
        <v>430</v>
      </c>
    </row>
    <row r="18" spans="1:15" s="321" customFormat="1" ht="24" x14ac:dyDescent="0.25">
      <c r="A18" s="301" t="s">
        <v>491</v>
      </c>
      <c r="B18" s="24" t="s">
        <v>333</v>
      </c>
      <c r="C18" s="18" t="s">
        <v>86</v>
      </c>
      <c r="D18" s="18"/>
      <c r="E18" s="318">
        <v>0</v>
      </c>
      <c r="F18" s="318">
        <v>0</v>
      </c>
      <c r="G18" s="36">
        <f t="shared" ref="G18:G23" si="3">(E18*F18)</f>
        <v>0</v>
      </c>
      <c r="H18" s="318">
        <v>0</v>
      </c>
      <c r="I18" s="182">
        <f t="shared" ref="I18:I23" si="4">(G18*H18)</f>
        <v>0</v>
      </c>
      <c r="J18" s="354">
        <v>32.01</v>
      </c>
      <c r="K18" s="324">
        <v>0</v>
      </c>
      <c r="L18" s="355">
        <v>0</v>
      </c>
      <c r="M18" s="355">
        <f t="shared" ref="M18:M24" si="5">+I18-J18</f>
        <v>-32.01</v>
      </c>
      <c r="N18" s="355">
        <f t="shared" ref="N18:N23" si="6">SUM(K18:M18)</f>
        <v>-32.01</v>
      </c>
      <c r="O18" s="325" t="s">
        <v>515</v>
      </c>
    </row>
    <row r="19" spans="1:15" s="181" customFormat="1" ht="36.75" x14ac:dyDescent="0.25">
      <c r="A19" s="301" t="s">
        <v>492</v>
      </c>
      <c r="B19" s="387" t="s">
        <v>313</v>
      </c>
      <c r="C19" s="26" t="s">
        <v>314</v>
      </c>
      <c r="D19" s="18"/>
      <c r="E19" s="318">
        <v>0</v>
      </c>
      <c r="F19" s="318">
        <v>0</v>
      </c>
      <c r="G19" s="36">
        <f t="shared" si="3"/>
        <v>0</v>
      </c>
      <c r="H19" s="318">
        <v>0</v>
      </c>
      <c r="I19" s="182">
        <f t="shared" si="4"/>
        <v>0</v>
      </c>
      <c r="J19" s="354">
        <v>324</v>
      </c>
      <c r="K19" s="324">
        <v>0</v>
      </c>
      <c r="L19" s="355">
        <v>0</v>
      </c>
      <c r="M19" s="355">
        <f t="shared" si="5"/>
        <v>-324</v>
      </c>
      <c r="N19" s="355">
        <f t="shared" si="6"/>
        <v>-324</v>
      </c>
      <c r="O19" s="325" t="s">
        <v>516</v>
      </c>
    </row>
    <row r="20" spans="1:15" s="181" customFormat="1" ht="24" x14ac:dyDescent="0.25">
      <c r="A20" s="301" t="s">
        <v>493</v>
      </c>
      <c r="B20" s="24" t="s">
        <v>78</v>
      </c>
      <c r="C20" s="18" t="s">
        <v>87</v>
      </c>
      <c r="D20" s="18"/>
      <c r="E20" s="318">
        <v>0</v>
      </c>
      <c r="F20" s="318">
        <v>0</v>
      </c>
      <c r="G20" s="36">
        <f t="shared" si="3"/>
        <v>0</v>
      </c>
      <c r="H20" s="318">
        <v>0</v>
      </c>
      <c r="I20" s="182">
        <f t="shared" si="4"/>
        <v>0</v>
      </c>
      <c r="J20" s="354">
        <v>4018.5</v>
      </c>
      <c r="K20" s="324">
        <v>0</v>
      </c>
      <c r="L20" s="355">
        <v>0</v>
      </c>
      <c r="M20" s="355">
        <f t="shared" si="5"/>
        <v>-4018.5</v>
      </c>
      <c r="N20" s="355">
        <f t="shared" si="6"/>
        <v>-4018.5</v>
      </c>
      <c r="O20" s="325" t="s">
        <v>515</v>
      </c>
    </row>
    <row r="21" spans="1:15" s="181" customFormat="1" ht="24" x14ac:dyDescent="0.25">
      <c r="A21" s="301" t="s">
        <v>494</v>
      </c>
      <c r="B21" s="388" t="s">
        <v>335</v>
      </c>
      <c r="C21" s="24" t="s">
        <v>336</v>
      </c>
      <c r="D21" s="18"/>
      <c r="E21" s="318">
        <v>0</v>
      </c>
      <c r="F21" s="318">
        <v>0</v>
      </c>
      <c r="G21" s="36">
        <f t="shared" si="3"/>
        <v>0</v>
      </c>
      <c r="H21" s="318">
        <v>0</v>
      </c>
      <c r="I21" s="182">
        <f t="shared" si="4"/>
        <v>0</v>
      </c>
      <c r="J21" s="354">
        <v>456</v>
      </c>
      <c r="K21" s="324">
        <v>0</v>
      </c>
      <c r="L21" s="355">
        <v>0</v>
      </c>
      <c r="M21" s="355">
        <f t="shared" si="5"/>
        <v>-456</v>
      </c>
      <c r="N21" s="355">
        <f t="shared" si="6"/>
        <v>-456</v>
      </c>
      <c r="O21" s="325" t="s">
        <v>515</v>
      </c>
    </row>
    <row r="22" spans="1:15" s="181" customFormat="1" ht="24" x14ac:dyDescent="0.25">
      <c r="A22" s="301" t="s">
        <v>495</v>
      </c>
      <c r="B22" s="24" t="s">
        <v>315</v>
      </c>
      <c r="C22" s="18" t="s">
        <v>85</v>
      </c>
      <c r="D22" s="18"/>
      <c r="E22" s="318">
        <v>0</v>
      </c>
      <c r="F22" s="318">
        <v>0</v>
      </c>
      <c r="G22" s="36">
        <f t="shared" si="3"/>
        <v>0</v>
      </c>
      <c r="H22" s="318">
        <v>0</v>
      </c>
      <c r="I22" s="182">
        <f t="shared" si="4"/>
        <v>0</v>
      </c>
      <c r="J22" s="354">
        <v>18.810000000000002</v>
      </c>
      <c r="K22" s="324">
        <v>0</v>
      </c>
      <c r="L22" s="355">
        <v>0</v>
      </c>
      <c r="M22" s="355">
        <f t="shared" si="5"/>
        <v>-18.810000000000002</v>
      </c>
      <c r="N22" s="355">
        <f t="shared" si="6"/>
        <v>-18.810000000000002</v>
      </c>
      <c r="O22" s="325" t="s">
        <v>515</v>
      </c>
    </row>
    <row r="23" spans="1:15" s="181" customFormat="1" ht="36" x14ac:dyDescent="0.25">
      <c r="A23" s="301" t="s">
        <v>496</v>
      </c>
      <c r="B23" s="24">
        <v>250.53</v>
      </c>
      <c r="C23" s="18" t="s">
        <v>88</v>
      </c>
      <c r="D23" s="18"/>
      <c r="E23" s="318">
        <v>0</v>
      </c>
      <c r="F23" s="318">
        <v>0</v>
      </c>
      <c r="G23" s="50">
        <f t="shared" si="3"/>
        <v>0</v>
      </c>
      <c r="H23" s="318">
        <v>0</v>
      </c>
      <c r="I23" s="182">
        <f t="shared" si="4"/>
        <v>0</v>
      </c>
      <c r="J23" s="354">
        <v>2783</v>
      </c>
      <c r="K23" s="324">
        <v>0</v>
      </c>
      <c r="L23" s="355">
        <v>0</v>
      </c>
      <c r="M23" s="355">
        <f t="shared" si="5"/>
        <v>-2783</v>
      </c>
      <c r="N23" s="355">
        <f t="shared" si="6"/>
        <v>-2783</v>
      </c>
      <c r="O23" s="325" t="s">
        <v>515</v>
      </c>
    </row>
    <row r="24" spans="1:15" ht="72" x14ac:dyDescent="0.25">
      <c r="A24" s="266" t="s">
        <v>170</v>
      </c>
      <c r="B24" s="24" t="s">
        <v>341</v>
      </c>
      <c r="C24" s="18" t="s">
        <v>214</v>
      </c>
      <c r="D24" s="24" t="s">
        <v>93</v>
      </c>
      <c r="E24" s="50">
        <v>25</v>
      </c>
      <c r="F24" s="36">
        <v>1</v>
      </c>
      <c r="G24" s="36">
        <f t="shared" si="0"/>
        <v>25</v>
      </c>
      <c r="H24" s="36">
        <v>1</v>
      </c>
      <c r="I24" s="182">
        <f t="shared" si="1"/>
        <v>25</v>
      </c>
      <c r="J24" s="354">
        <v>10</v>
      </c>
      <c r="K24" s="324">
        <v>0</v>
      </c>
      <c r="L24" s="355">
        <v>0</v>
      </c>
      <c r="M24" s="355">
        <f t="shared" si="5"/>
        <v>15</v>
      </c>
      <c r="N24" s="355">
        <f t="shared" si="2"/>
        <v>15</v>
      </c>
      <c r="O24" s="325" t="s">
        <v>368</v>
      </c>
    </row>
    <row r="25" spans="1:15" ht="24" x14ac:dyDescent="0.25">
      <c r="A25" s="301" t="s">
        <v>215</v>
      </c>
      <c r="B25" s="136" t="s">
        <v>277</v>
      </c>
      <c r="C25" s="18" t="s">
        <v>216</v>
      </c>
      <c r="D25" s="24" t="s">
        <v>93</v>
      </c>
      <c r="E25" s="50">
        <v>100</v>
      </c>
      <c r="F25" s="36">
        <v>25</v>
      </c>
      <c r="G25" s="36">
        <f t="shared" si="0"/>
        <v>2500</v>
      </c>
      <c r="H25" s="36">
        <v>0.02</v>
      </c>
      <c r="I25" s="182">
        <f t="shared" si="1"/>
        <v>50</v>
      </c>
      <c r="J25" s="354">
        <v>0</v>
      </c>
      <c r="K25" s="324">
        <v>0</v>
      </c>
      <c r="L25" s="355">
        <f>+I25-J25</f>
        <v>50</v>
      </c>
      <c r="M25" s="355">
        <v>0</v>
      </c>
      <c r="N25" s="355">
        <f t="shared" si="2"/>
        <v>50</v>
      </c>
      <c r="O25" s="325" t="s">
        <v>430</v>
      </c>
    </row>
    <row r="26" spans="1:15" s="23" customFormat="1" ht="60" x14ac:dyDescent="0.25">
      <c r="A26" s="301" t="s">
        <v>244</v>
      </c>
      <c r="B26" s="24" t="s">
        <v>84</v>
      </c>
      <c r="C26" s="18" t="s">
        <v>247</v>
      </c>
      <c r="D26" s="24"/>
      <c r="E26" s="50">
        <v>50</v>
      </c>
      <c r="F26" s="36">
        <v>1</v>
      </c>
      <c r="G26" s="36">
        <f t="shared" si="0"/>
        <v>50</v>
      </c>
      <c r="H26" s="36">
        <v>1</v>
      </c>
      <c r="I26" s="182">
        <f t="shared" si="1"/>
        <v>50</v>
      </c>
      <c r="J26" s="354">
        <v>112</v>
      </c>
      <c r="K26" s="324">
        <v>0</v>
      </c>
      <c r="L26" s="355">
        <v>0</v>
      </c>
      <c r="M26" s="355">
        <f t="shared" ref="M26:M39" si="7">+I26-J26</f>
        <v>-62</v>
      </c>
      <c r="N26" s="355">
        <f t="shared" si="2"/>
        <v>-62</v>
      </c>
      <c r="O26" s="325" t="s">
        <v>369</v>
      </c>
    </row>
    <row r="27" spans="1:15" s="181" customFormat="1" ht="24" x14ac:dyDescent="0.25">
      <c r="A27" s="301" t="s">
        <v>505</v>
      </c>
      <c r="B27" s="24" t="s">
        <v>79</v>
      </c>
      <c r="C27" s="18" t="s">
        <v>89</v>
      </c>
      <c r="D27" s="18"/>
      <c r="E27" s="318">
        <v>0</v>
      </c>
      <c r="F27" s="318">
        <v>0</v>
      </c>
      <c r="G27" s="36">
        <f>(E27*F27)</f>
        <v>0</v>
      </c>
      <c r="H27" s="318">
        <v>0</v>
      </c>
      <c r="I27" s="182">
        <f>(G27*H27)</f>
        <v>0</v>
      </c>
      <c r="J27" s="354">
        <v>112</v>
      </c>
      <c r="K27" s="324">
        <v>0</v>
      </c>
      <c r="L27" s="355">
        <v>0</v>
      </c>
      <c r="M27" s="355">
        <f>+I27-J27</f>
        <v>-112</v>
      </c>
      <c r="N27" s="355">
        <f>SUM(K27:M27)</f>
        <v>-112</v>
      </c>
      <c r="O27" s="325" t="s">
        <v>515</v>
      </c>
    </row>
    <row r="28" spans="1:15" s="181" customFormat="1" ht="24" x14ac:dyDescent="0.25">
      <c r="A28" s="301" t="s">
        <v>506</v>
      </c>
      <c r="B28" s="24" t="s">
        <v>80</v>
      </c>
      <c r="C28" s="18" t="s">
        <v>344</v>
      </c>
      <c r="D28" s="18"/>
      <c r="E28" s="318">
        <v>0</v>
      </c>
      <c r="F28" s="318">
        <v>0</v>
      </c>
      <c r="G28" s="36">
        <f>(E28*F28)</f>
        <v>0</v>
      </c>
      <c r="H28" s="318">
        <v>0</v>
      </c>
      <c r="I28" s="182">
        <f>(G28*H28)</f>
        <v>0</v>
      </c>
      <c r="J28" s="354">
        <v>1</v>
      </c>
      <c r="K28" s="324">
        <v>0</v>
      </c>
      <c r="L28" s="355">
        <v>0</v>
      </c>
      <c r="M28" s="355">
        <f>+I28-J28</f>
        <v>-1</v>
      </c>
      <c r="N28" s="355">
        <f>SUM(K28:M28)</f>
        <v>-1</v>
      </c>
      <c r="O28" s="325" t="s">
        <v>515</v>
      </c>
    </row>
    <row r="29" spans="1:15" s="181" customFormat="1" ht="24" x14ac:dyDescent="0.25">
      <c r="A29" s="301" t="s">
        <v>507</v>
      </c>
      <c r="B29" s="24" t="s">
        <v>81</v>
      </c>
      <c r="C29" s="18" t="s">
        <v>90</v>
      </c>
      <c r="D29" s="18"/>
      <c r="E29" s="318">
        <v>0</v>
      </c>
      <c r="F29" s="318">
        <v>0</v>
      </c>
      <c r="G29" s="36">
        <f>(E29*F29)</f>
        <v>0</v>
      </c>
      <c r="H29" s="318">
        <v>0</v>
      </c>
      <c r="I29" s="182">
        <f>(G29*H29)</f>
        <v>0</v>
      </c>
      <c r="J29" s="354">
        <v>800</v>
      </c>
      <c r="K29" s="324">
        <v>0</v>
      </c>
      <c r="L29" s="355">
        <v>0</v>
      </c>
      <c r="M29" s="355">
        <f>+I29-J29</f>
        <v>-800</v>
      </c>
      <c r="N29" s="355">
        <f>SUM(K29:M29)</f>
        <v>-800</v>
      </c>
      <c r="O29" s="325" t="s">
        <v>515</v>
      </c>
    </row>
    <row r="30" spans="1:15" s="181" customFormat="1" ht="24" x14ac:dyDescent="0.25">
      <c r="A30" s="301" t="s">
        <v>508</v>
      </c>
      <c r="B30" s="24" t="s">
        <v>82</v>
      </c>
      <c r="C30" s="18" t="s">
        <v>91</v>
      </c>
      <c r="D30" s="18"/>
      <c r="E30" s="318">
        <v>0</v>
      </c>
      <c r="F30" s="318">
        <v>0</v>
      </c>
      <c r="G30" s="36">
        <f>(E30*F30)</f>
        <v>0</v>
      </c>
      <c r="H30" s="318">
        <v>0</v>
      </c>
      <c r="I30" s="182">
        <f>(G30*H30)</f>
        <v>0</v>
      </c>
      <c r="J30" s="354">
        <v>266</v>
      </c>
      <c r="K30" s="324">
        <v>0</v>
      </c>
      <c r="L30" s="355">
        <v>0</v>
      </c>
      <c r="M30" s="355">
        <f>+I30-J30</f>
        <v>-266</v>
      </c>
      <c r="N30" s="355">
        <f>SUM(K30:M30)</f>
        <v>-266</v>
      </c>
      <c r="O30" s="325" t="s">
        <v>515</v>
      </c>
    </row>
    <row r="31" spans="1:15" s="181" customFormat="1" ht="36" x14ac:dyDescent="0.25">
      <c r="A31" s="301" t="s">
        <v>509</v>
      </c>
      <c r="B31" s="24" t="s">
        <v>83</v>
      </c>
      <c r="C31" s="18" t="s">
        <v>92</v>
      </c>
      <c r="D31" s="18" t="s">
        <v>94</v>
      </c>
      <c r="E31" s="318">
        <v>0</v>
      </c>
      <c r="F31" s="318">
        <v>0</v>
      </c>
      <c r="G31" s="36">
        <f>(E31*F31)</f>
        <v>0</v>
      </c>
      <c r="H31" s="318">
        <v>0</v>
      </c>
      <c r="I31" s="182">
        <f>(G31*H31)</f>
        <v>0</v>
      </c>
      <c r="J31" s="354">
        <v>962.5</v>
      </c>
      <c r="K31" s="324">
        <v>0</v>
      </c>
      <c r="L31" s="355">
        <v>0</v>
      </c>
      <c r="M31" s="355">
        <f>+I31-J31</f>
        <v>-962.5</v>
      </c>
      <c r="N31" s="355">
        <f>SUM(K31:M31)</f>
        <v>-962.5</v>
      </c>
      <c r="O31" s="325" t="s">
        <v>515</v>
      </c>
    </row>
    <row r="32" spans="1:15" s="181" customFormat="1" ht="24" customHeight="1" x14ac:dyDescent="0.25">
      <c r="A32" s="183" t="s">
        <v>287</v>
      </c>
      <c r="B32" s="184" t="s">
        <v>311</v>
      </c>
      <c r="C32" s="185" t="s">
        <v>312</v>
      </c>
      <c r="D32" s="185"/>
      <c r="E32" s="378">
        <v>0</v>
      </c>
      <c r="F32" s="378">
        <v>0</v>
      </c>
      <c r="G32" s="222">
        <f t="shared" si="0"/>
        <v>0</v>
      </c>
      <c r="H32" s="378">
        <v>0</v>
      </c>
      <c r="I32" s="379">
        <f t="shared" si="1"/>
        <v>0</v>
      </c>
      <c r="J32" s="277">
        <v>20.625</v>
      </c>
      <c r="K32" s="263">
        <v>0</v>
      </c>
      <c r="L32" s="264">
        <v>0</v>
      </c>
      <c r="M32" s="267">
        <f t="shared" si="7"/>
        <v>-20.625</v>
      </c>
      <c r="N32" s="267">
        <f t="shared" si="2"/>
        <v>-20.625</v>
      </c>
      <c r="O32" s="289" t="s">
        <v>435</v>
      </c>
    </row>
    <row r="33" spans="1:15" s="181" customFormat="1" ht="24" x14ac:dyDescent="0.25">
      <c r="A33" s="183" t="s">
        <v>287</v>
      </c>
      <c r="B33" s="184" t="s">
        <v>316</v>
      </c>
      <c r="C33" s="185" t="s">
        <v>317</v>
      </c>
      <c r="D33" s="380" t="s">
        <v>318</v>
      </c>
      <c r="E33" s="378">
        <v>0</v>
      </c>
      <c r="F33" s="378">
        <v>0</v>
      </c>
      <c r="G33" s="222">
        <f t="shared" si="0"/>
        <v>0</v>
      </c>
      <c r="H33" s="378">
        <v>0</v>
      </c>
      <c r="I33" s="379">
        <f t="shared" si="1"/>
        <v>0</v>
      </c>
      <c r="J33" s="277">
        <v>12600</v>
      </c>
      <c r="K33" s="263">
        <v>0</v>
      </c>
      <c r="L33" s="264">
        <v>0</v>
      </c>
      <c r="M33" s="267">
        <f t="shared" si="7"/>
        <v>-12600</v>
      </c>
      <c r="N33" s="267">
        <f t="shared" si="2"/>
        <v>-12600</v>
      </c>
      <c r="O33" s="289" t="s">
        <v>435</v>
      </c>
    </row>
    <row r="34" spans="1:15" s="181" customFormat="1" ht="24" x14ac:dyDescent="0.25">
      <c r="A34" s="183" t="s">
        <v>287</v>
      </c>
      <c r="B34" s="184" t="s">
        <v>319</v>
      </c>
      <c r="C34" s="185" t="s">
        <v>320</v>
      </c>
      <c r="D34" s="185"/>
      <c r="E34" s="378">
        <v>0</v>
      </c>
      <c r="F34" s="378">
        <v>0</v>
      </c>
      <c r="G34" s="222">
        <f t="shared" si="0"/>
        <v>0</v>
      </c>
      <c r="H34" s="378">
        <v>0</v>
      </c>
      <c r="I34" s="379">
        <f t="shared" si="1"/>
        <v>0</v>
      </c>
      <c r="J34" s="277">
        <v>180</v>
      </c>
      <c r="K34" s="263">
        <v>0</v>
      </c>
      <c r="L34" s="264">
        <v>0</v>
      </c>
      <c r="M34" s="267">
        <f t="shared" si="7"/>
        <v>-180</v>
      </c>
      <c r="N34" s="267">
        <f t="shared" si="2"/>
        <v>-180</v>
      </c>
      <c r="O34" s="289" t="s">
        <v>435</v>
      </c>
    </row>
    <row r="35" spans="1:15" s="181" customFormat="1" ht="24" x14ac:dyDescent="0.25">
      <c r="A35" s="183" t="s">
        <v>287</v>
      </c>
      <c r="B35" s="184" t="s">
        <v>325</v>
      </c>
      <c r="C35" s="185" t="s">
        <v>326</v>
      </c>
      <c r="D35" s="185"/>
      <c r="E35" s="378">
        <v>0</v>
      </c>
      <c r="F35" s="378">
        <v>0</v>
      </c>
      <c r="G35" s="222">
        <f t="shared" si="0"/>
        <v>0</v>
      </c>
      <c r="H35" s="378">
        <v>0</v>
      </c>
      <c r="I35" s="379">
        <f t="shared" si="1"/>
        <v>0</v>
      </c>
      <c r="J35" s="277">
        <v>6.6000000000000005</v>
      </c>
      <c r="K35" s="263">
        <v>0</v>
      </c>
      <c r="L35" s="264">
        <v>0</v>
      </c>
      <c r="M35" s="267">
        <f t="shared" si="7"/>
        <v>-6.6000000000000005</v>
      </c>
      <c r="N35" s="267">
        <f t="shared" si="2"/>
        <v>-6.6000000000000005</v>
      </c>
      <c r="O35" s="289" t="s">
        <v>435</v>
      </c>
    </row>
    <row r="36" spans="1:15" s="181" customFormat="1" ht="24" x14ac:dyDescent="0.25">
      <c r="A36" s="183" t="s">
        <v>287</v>
      </c>
      <c r="B36" s="184" t="s">
        <v>331</v>
      </c>
      <c r="C36" s="185" t="s">
        <v>332</v>
      </c>
      <c r="D36" s="185"/>
      <c r="E36" s="378">
        <v>0</v>
      </c>
      <c r="F36" s="378">
        <v>0</v>
      </c>
      <c r="G36" s="221">
        <f>(E36*F36)</f>
        <v>0</v>
      </c>
      <c r="H36" s="378">
        <v>0</v>
      </c>
      <c r="I36" s="381">
        <f>(G36*H36)</f>
        <v>0</v>
      </c>
      <c r="J36" s="277">
        <v>912</v>
      </c>
      <c r="K36" s="263">
        <v>0</v>
      </c>
      <c r="L36" s="264">
        <v>0</v>
      </c>
      <c r="M36" s="267">
        <f>+I36-J36</f>
        <v>-912</v>
      </c>
      <c r="N36" s="267">
        <f>SUM(K36:M36)</f>
        <v>-912</v>
      </c>
      <c r="O36" s="289" t="s">
        <v>435</v>
      </c>
    </row>
    <row r="37" spans="1:15" s="181" customFormat="1" ht="36" x14ac:dyDescent="0.25">
      <c r="A37" s="183" t="s">
        <v>287</v>
      </c>
      <c r="B37" s="184" t="s">
        <v>305</v>
      </c>
      <c r="C37" s="185" t="s">
        <v>337</v>
      </c>
      <c r="D37" s="380" t="s">
        <v>338</v>
      </c>
      <c r="E37" s="378">
        <v>0</v>
      </c>
      <c r="F37" s="378">
        <v>0</v>
      </c>
      <c r="G37" s="221">
        <f t="shared" si="0"/>
        <v>0</v>
      </c>
      <c r="H37" s="378">
        <v>0</v>
      </c>
      <c r="I37" s="381">
        <f t="shared" si="1"/>
        <v>0</v>
      </c>
      <c r="J37" s="277">
        <v>1560</v>
      </c>
      <c r="K37" s="263">
        <v>0</v>
      </c>
      <c r="L37" s="264">
        <v>0</v>
      </c>
      <c r="M37" s="267">
        <f t="shared" si="7"/>
        <v>-1560</v>
      </c>
      <c r="N37" s="267">
        <f t="shared" si="2"/>
        <v>-1560</v>
      </c>
      <c r="O37" s="289" t="s">
        <v>435</v>
      </c>
    </row>
    <row r="38" spans="1:15" s="181" customFormat="1" ht="36" x14ac:dyDescent="0.25">
      <c r="A38" s="183" t="s">
        <v>287</v>
      </c>
      <c r="B38" s="184" t="s">
        <v>342</v>
      </c>
      <c r="C38" s="185" t="s">
        <v>343</v>
      </c>
      <c r="D38" s="185"/>
      <c r="E38" s="378">
        <v>0</v>
      </c>
      <c r="F38" s="378">
        <v>0</v>
      </c>
      <c r="G38" s="222">
        <f t="shared" si="0"/>
        <v>0</v>
      </c>
      <c r="H38" s="378">
        <v>0</v>
      </c>
      <c r="I38" s="379">
        <f t="shared" si="1"/>
        <v>0</v>
      </c>
      <c r="J38" s="277">
        <v>10</v>
      </c>
      <c r="K38" s="263">
        <v>0</v>
      </c>
      <c r="L38" s="264">
        <v>0</v>
      </c>
      <c r="M38" s="267">
        <f t="shared" si="7"/>
        <v>-10</v>
      </c>
      <c r="N38" s="267">
        <f t="shared" si="2"/>
        <v>-10</v>
      </c>
      <c r="O38" s="289" t="s">
        <v>435</v>
      </c>
    </row>
    <row r="39" spans="1:15" s="181" customFormat="1" ht="24.75" thickBot="1" x14ac:dyDescent="0.3">
      <c r="A39" s="414" t="s">
        <v>287</v>
      </c>
      <c r="B39" s="382" t="s">
        <v>345</v>
      </c>
      <c r="C39" s="383" t="s">
        <v>92</v>
      </c>
      <c r="D39" s="383" t="s">
        <v>94</v>
      </c>
      <c r="E39" s="384">
        <v>0</v>
      </c>
      <c r="F39" s="384">
        <v>0</v>
      </c>
      <c r="G39" s="385">
        <f t="shared" si="0"/>
        <v>0</v>
      </c>
      <c r="H39" s="384">
        <v>0</v>
      </c>
      <c r="I39" s="386">
        <f t="shared" si="1"/>
        <v>0</v>
      </c>
      <c r="J39" s="290">
        <v>1540</v>
      </c>
      <c r="K39" s="268">
        <v>0</v>
      </c>
      <c r="L39" s="269">
        <v>0</v>
      </c>
      <c r="M39" s="270">
        <f t="shared" si="7"/>
        <v>-1540</v>
      </c>
      <c r="N39" s="270">
        <f t="shared" si="2"/>
        <v>-1540</v>
      </c>
      <c r="O39" s="288" t="s">
        <v>435</v>
      </c>
    </row>
    <row r="40" spans="1:15" ht="15.75" thickBot="1" x14ac:dyDescent="0.3">
      <c r="A40" s="496" t="s">
        <v>15</v>
      </c>
      <c r="B40" s="497"/>
      <c r="C40" s="498"/>
      <c r="D40" s="271"/>
      <c r="E40" s="272">
        <v>1600</v>
      </c>
      <c r="F40" s="273">
        <f>G40/E40</f>
        <v>2.0249999999999999</v>
      </c>
      <c r="G40" s="273">
        <f>SUM(G6:G39)</f>
        <v>3240</v>
      </c>
      <c r="H40" s="273">
        <f>I40/G40</f>
        <v>0.18966049382716049</v>
      </c>
      <c r="I40" s="273">
        <f t="shared" ref="I40:N40" si="8">SUM(I6:I39)</f>
        <v>614.5</v>
      </c>
      <c r="J40" s="273">
        <f t="shared" si="8"/>
        <v>27630.457499999997</v>
      </c>
      <c r="K40" s="273">
        <f t="shared" si="8"/>
        <v>441.5</v>
      </c>
      <c r="L40" s="273">
        <f t="shared" si="8"/>
        <v>50</v>
      </c>
      <c r="M40" s="273">
        <f t="shared" si="8"/>
        <v>-27507.457499999997</v>
      </c>
      <c r="N40" s="273">
        <f t="shared" si="8"/>
        <v>-27015.957499999997</v>
      </c>
      <c r="O40" s="274"/>
    </row>
    <row r="41" spans="1:15" ht="15.75" thickBot="1" x14ac:dyDescent="0.3">
      <c r="A41" s="233"/>
      <c r="B41" s="233"/>
      <c r="C41" s="234"/>
      <c r="D41" s="193"/>
      <c r="E41" s="275"/>
      <c r="F41" s="235"/>
      <c r="G41" s="235"/>
      <c r="H41" s="235"/>
      <c r="I41" s="235"/>
    </row>
    <row r="42" spans="1:15" ht="27" customHeight="1" thickBot="1" x14ac:dyDescent="0.3">
      <c r="A42" s="66" t="s">
        <v>130</v>
      </c>
      <c r="B42" s="114"/>
      <c r="C42" s="67" t="s">
        <v>1</v>
      </c>
      <c r="D42" s="67" t="s">
        <v>2</v>
      </c>
      <c r="E42" s="276" t="s">
        <v>17</v>
      </c>
      <c r="F42" s="236" t="s">
        <v>16</v>
      </c>
      <c r="G42" s="236" t="s">
        <v>174</v>
      </c>
      <c r="H42" s="236" t="s">
        <v>18</v>
      </c>
      <c r="I42" s="237" t="s">
        <v>175</v>
      </c>
      <c r="J42" s="303" t="s">
        <v>259</v>
      </c>
      <c r="K42" s="126" t="s">
        <v>307</v>
      </c>
      <c r="L42" s="203" t="s">
        <v>308</v>
      </c>
      <c r="M42" s="203" t="s">
        <v>309</v>
      </c>
      <c r="N42" s="126" t="s">
        <v>310</v>
      </c>
      <c r="O42" s="127" t="s">
        <v>261</v>
      </c>
    </row>
    <row r="43" spans="1:15" ht="24" x14ac:dyDescent="0.25">
      <c r="A43" s="304" t="s">
        <v>19</v>
      </c>
      <c r="B43" s="305" t="s">
        <v>277</v>
      </c>
      <c r="C43" s="198" t="s">
        <v>381</v>
      </c>
      <c r="D43" s="68"/>
      <c r="E43" s="78">
        <v>177</v>
      </c>
      <c r="F43" s="79">
        <v>12</v>
      </c>
      <c r="G43" s="79">
        <f>SUM(E43*F43)</f>
        <v>2124</v>
      </c>
      <c r="H43" s="79">
        <v>0.05</v>
      </c>
      <c r="I43" s="124">
        <f t="shared" ref="I43:I50" si="9">(G43*H43)</f>
        <v>106.2</v>
      </c>
      <c r="J43" s="389">
        <v>0</v>
      </c>
      <c r="K43" s="390">
        <v>0</v>
      </c>
      <c r="L43" s="391">
        <v>106.2</v>
      </c>
      <c r="M43" s="390">
        <v>0</v>
      </c>
      <c r="N43" s="390">
        <f t="shared" ref="N43:N72" si="10">SUM(K43:M43)</f>
        <v>106.2</v>
      </c>
      <c r="O43" s="392" t="s">
        <v>277</v>
      </c>
    </row>
    <row r="44" spans="1:15" ht="48" x14ac:dyDescent="0.25">
      <c r="A44" s="301" t="s">
        <v>21</v>
      </c>
      <c r="B44" s="300" t="s">
        <v>427</v>
      </c>
      <c r="C44" s="30" t="s">
        <v>49</v>
      </c>
      <c r="D44" s="26"/>
      <c r="E44" s="56">
        <v>56</v>
      </c>
      <c r="F44" s="44">
        <v>8</v>
      </c>
      <c r="G44" s="44">
        <f>SUM(E44*F44)</f>
        <v>448</v>
      </c>
      <c r="H44" s="44">
        <v>0.08</v>
      </c>
      <c r="I44" s="310">
        <f t="shared" si="9"/>
        <v>35.840000000000003</v>
      </c>
      <c r="J44" s="354">
        <v>0</v>
      </c>
      <c r="K44" s="324">
        <v>0</v>
      </c>
      <c r="L44" s="324">
        <v>0</v>
      </c>
      <c r="M44" s="324">
        <f t="shared" ref="M44:M50" si="11">+I44-J44</f>
        <v>35.840000000000003</v>
      </c>
      <c r="N44" s="324">
        <f t="shared" si="10"/>
        <v>35.840000000000003</v>
      </c>
      <c r="O44" s="325" t="s">
        <v>426</v>
      </c>
    </row>
    <row r="45" spans="1:15" ht="40.5" customHeight="1" x14ac:dyDescent="0.25">
      <c r="A45" s="301" t="s">
        <v>498</v>
      </c>
      <c r="B45" s="397" t="s">
        <v>140</v>
      </c>
      <c r="C45" s="30" t="s">
        <v>217</v>
      </c>
      <c r="D45" s="18"/>
      <c r="E45" s="318">
        <v>100</v>
      </c>
      <c r="F45" s="318">
        <v>0</v>
      </c>
      <c r="G45" s="36">
        <v>0</v>
      </c>
      <c r="H45" s="318">
        <v>0</v>
      </c>
      <c r="I45" s="39">
        <f t="shared" si="9"/>
        <v>0</v>
      </c>
      <c r="J45" s="354">
        <f>896.88-24.8</f>
        <v>872.08</v>
      </c>
      <c r="K45" s="324">
        <v>0</v>
      </c>
      <c r="L45" s="324"/>
      <c r="M45" s="324">
        <f t="shared" si="11"/>
        <v>-872.08</v>
      </c>
      <c r="N45" s="324">
        <f>SUM(K45:M45)</f>
        <v>-872.08</v>
      </c>
      <c r="O45" s="325" t="s">
        <v>515</v>
      </c>
    </row>
    <row r="46" spans="1:15" ht="72" x14ac:dyDescent="0.25">
      <c r="A46" s="301" t="s">
        <v>218</v>
      </c>
      <c r="B46" s="300" t="s">
        <v>140</v>
      </c>
      <c r="C46" s="30" t="s">
        <v>219</v>
      </c>
      <c r="D46" s="18"/>
      <c r="E46" s="56">
        <v>310</v>
      </c>
      <c r="F46" s="44">
        <v>1</v>
      </c>
      <c r="G46" s="44">
        <f>SUM(E46*F46)</f>
        <v>310</v>
      </c>
      <c r="H46" s="44">
        <v>0.08</v>
      </c>
      <c r="I46" s="310">
        <f t="shared" si="9"/>
        <v>24.8</v>
      </c>
      <c r="J46" s="354">
        <v>24.8</v>
      </c>
      <c r="K46" s="324">
        <v>0</v>
      </c>
      <c r="L46" s="324">
        <v>0</v>
      </c>
      <c r="M46" s="324">
        <f t="shared" si="11"/>
        <v>0</v>
      </c>
      <c r="N46" s="324">
        <f t="shared" si="10"/>
        <v>0</v>
      </c>
      <c r="O46" s="393" t="s">
        <v>463</v>
      </c>
    </row>
    <row r="47" spans="1:15" s="181" customFormat="1" ht="36" x14ac:dyDescent="0.25">
      <c r="A47" s="301" t="s">
        <v>513</v>
      </c>
      <c r="B47" s="300" t="s">
        <v>95</v>
      </c>
      <c r="C47" s="30" t="s">
        <v>353</v>
      </c>
      <c r="D47" s="18"/>
      <c r="E47" s="318">
        <v>0</v>
      </c>
      <c r="F47" s="318">
        <v>0</v>
      </c>
      <c r="G47" s="36">
        <f t="shared" ref="G47:G52" si="12">(E47*F47)</f>
        <v>0</v>
      </c>
      <c r="H47" s="318">
        <v>0</v>
      </c>
      <c r="I47" s="39">
        <f t="shared" si="9"/>
        <v>0</v>
      </c>
      <c r="J47" s="354">
        <v>7.76</v>
      </c>
      <c r="K47" s="324">
        <v>0</v>
      </c>
      <c r="L47" s="324">
        <v>0</v>
      </c>
      <c r="M47" s="324">
        <f t="shared" si="11"/>
        <v>-7.76</v>
      </c>
      <c r="N47" s="324">
        <f>SUM(K47:M47)</f>
        <v>-7.76</v>
      </c>
      <c r="O47" s="325" t="s">
        <v>515</v>
      </c>
    </row>
    <row r="48" spans="1:15" s="181" customFormat="1" ht="36" x14ac:dyDescent="0.25">
      <c r="A48" s="301" t="s">
        <v>513</v>
      </c>
      <c r="B48" s="300" t="s">
        <v>323</v>
      </c>
      <c r="C48" s="30" t="s">
        <v>354</v>
      </c>
      <c r="D48" s="18"/>
      <c r="E48" s="318">
        <v>0</v>
      </c>
      <c r="F48" s="318">
        <v>0</v>
      </c>
      <c r="G48" s="36">
        <f t="shared" si="12"/>
        <v>0</v>
      </c>
      <c r="H48" s="318">
        <v>0</v>
      </c>
      <c r="I48" s="39">
        <f t="shared" si="9"/>
        <v>0</v>
      </c>
      <c r="J48" s="354">
        <v>7.76</v>
      </c>
      <c r="K48" s="324">
        <v>0</v>
      </c>
      <c r="L48" s="324">
        <v>0</v>
      </c>
      <c r="M48" s="324">
        <f t="shared" si="11"/>
        <v>-7.76</v>
      </c>
      <c r="N48" s="324">
        <f>SUM(K48:M48)</f>
        <v>-7.76</v>
      </c>
      <c r="O48" s="325" t="s">
        <v>515</v>
      </c>
    </row>
    <row r="49" spans="1:15" s="181" customFormat="1" ht="24" x14ac:dyDescent="0.25">
      <c r="A49" s="301" t="s">
        <v>489</v>
      </c>
      <c r="B49" s="300">
        <v>250.22</v>
      </c>
      <c r="C49" s="30" t="s">
        <v>96</v>
      </c>
      <c r="D49" s="18"/>
      <c r="E49" s="318">
        <v>0</v>
      </c>
      <c r="F49" s="318">
        <v>0</v>
      </c>
      <c r="G49" s="36">
        <f t="shared" si="12"/>
        <v>0</v>
      </c>
      <c r="H49" s="318">
        <v>0</v>
      </c>
      <c r="I49" s="39">
        <f t="shared" si="9"/>
        <v>0</v>
      </c>
      <c r="J49" s="354">
        <v>32.01</v>
      </c>
      <c r="K49" s="324">
        <v>0</v>
      </c>
      <c r="L49" s="324">
        <v>0</v>
      </c>
      <c r="M49" s="324">
        <f t="shared" si="11"/>
        <v>-32.01</v>
      </c>
      <c r="N49" s="324">
        <f>SUM(K49:M49)</f>
        <v>-32.01</v>
      </c>
      <c r="O49" s="325" t="s">
        <v>515</v>
      </c>
    </row>
    <row r="50" spans="1:15" s="181" customFormat="1" ht="24" x14ac:dyDescent="0.25">
      <c r="A50" s="301" t="s">
        <v>490</v>
      </c>
      <c r="B50" s="300" t="s">
        <v>355</v>
      </c>
      <c r="C50" s="30" t="s">
        <v>356</v>
      </c>
      <c r="D50" s="18"/>
      <c r="E50" s="318">
        <v>0</v>
      </c>
      <c r="F50" s="318">
        <v>0</v>
      </c>
      <c r="G50" s="36">
        <f t="shared" si="12"/>
        <v>0</v>
      </c>
      <c r="H50" s="318">
        <v>0</v>
      </c>
      <c r="I50" s="39">
        <f t="shared" si="9"/>
        <v>0</v>
      </c>
      <c r="J50" s="354">
        <v>8399.9999999915999</v>
      </c>
      <c r="K50" s="324">
        <v>0</v>
      </c>
      <c r="L50" s="324">
        <v>0</v>
      </c>
      <c r="M50" s="324">
        <f t="shared" si="11"/>
        <v>-8399.9999999915999</v>
      </c>
      <c r="N50" s="324">
        <f>SUM(K50:M50)</f>
        <v>-8399.9999999915999</v>
      </c>
      <c r="O50" s="325" t="s">
        <v>515</v>
      </c>
    </row>
    <row r="51" spans="1:15" s="181" customFormat="1" ht="36" customHeight="1" x14ac:dyDescent="0.25">
      <c r="A51" s="301" t="s">
        <v>499</v>
      </c>
      <c r="B51" s="397" t="s">
        <v>374</v>
      </c>
      <c r="C51" s="30" t="s">
        <v>376</v>
      </c>
      <c r="D51" s="18"/>
      <c r="E51" s="318">
        <v>0</v>
      </c>
      <c r="F51" s="318">
        <v>0</v>
      </c>
      <c r="G51" s="36">
        <f t="shared" si="12"/>
        <v>0</v>
      </c>
      <c r="H51" s="318">
        <v>0</v>
      </c>
      <c r="I51" s="39">
        <v>0</v>
      </c>
      <c r="J51" s="354">
        <v>5.44</v>
      </c>
      <c r="K51" s="324">
        <v>0</v>
      </c>
      <c r="L51" s="324">
        <v>0</v>
      </c>
      <c r="M51" s="324">
        <f t="shared" ref="M51" si="13">+I51-J51</f>
        <v>-5.44</v>
      </c>
      <c r="N51" s="324">
        <f t="shared" ref="N51" si="14">SUM(K51:M51)</f>
        <v>-5.44</v>
      </c>
      <c r="O51" s="325" t="s">
        <v>515</v>
      </c>
    </row>
    <row r="52" spans="1:15" s="181" customFormat="1" ht="24" x14ac:dyDescent="0.25">
      <c r="A52" s="301" t="s">
        <v>499</v>
      </c>
      <c r="B52" s="300" t="s">
        <v>357</v>
      </c>
      <c r="C52" s="30" t="s">
        <v>358</v>
      </c>
      <c r="D52" s="18"/>
      <c r="E52" s="318">
        <v>0</v>
      </c>
      <c r="F52" s="318">
        <v>0</v>
      </c>
      <c r="G52" s="36">
        <f t="shared" si="12"/>
        <v>0</v>
      </c>
      <c r="H52" s="318">
        <v>0</v>
      </c>
      <c r="I52" s="39">
        <f>(G52*H52)</f>
        <v>0</v>
      </c>
      <c r="J52" s="354">
        <v>29.040000000000003</v>
      </c>
      <c r="K52" s="324">
        <v>0</v>
      </c>
      <c r="L52" s="324">
        <v>0</v>
      </c>
      <c r="M52" s="324">
        <f>+I52-J52</f>
        <v>-29.040000000000003</v>
      </c>
      <c r="N52" s="324">
        <f>SUM(K52:M52)</f>
        <v>-29.040000000000003</v>
      </c>
      <c r="O52" s="325" t="s">
        <v>515</v>
      </c>
    </row>
    <row r="53" spans="1:15" s="181" customFormat="1" ht="36" customHeight="1" x14ac:dyDescent="0.25">
      <c r="A53" s="301" t="s">
        <v>499</v>
      </c>
      <c r="B53" s="358" t="s">
        <v>348</v>
      </c>
      <c r="C53" s="30" t="s">
        <v>467</v>
      </c>
      <c r="D53" s="18"/>
      <c r="E53" s="318">
        <v>0</v>
      </c>
      <c r="F53" s="318">
        <v>0</v>
      </c>
      <c r="G53" s="36">
        <v>0</v>
      </c>
      <c r="H53" s="318">
        <v>0</v>
      </c>
      <c r="I53" s="39">
        <f>(G53*H53)</f>
        <v>0</v>
      </c>
      <c r="J53" s="354">
        <v>1043.3</v>
      </c>
      <c r="K53" s="324">
        <v>0</v>
      </c>
      <c r="L53" s="324">
        <v>0</v>
      </c>
      <c r="M53" s="324">
        <f>+I53-J53</f>
        <v>-1043.3</v>
      </c>
      <c r="N53" s="324">
        <f>SUM(K53:M53)</f>
        <v>-1043.3</v>
      </c>
      <c r="O53" s="325" t="s">
        <v>515</v>
      </c>
    </row>
    <row r="54" spans="1:15" s="181" customFormat="1" ht="36" customHeight="1" x14ac:dyDescent="0.25">
      <c r="A54" s="301" t="s">
        <v>499</v>
      </c>
      <c r="B54" s="358" t="s">
        <v>348</v>
      </c>
      <c r="C54" s="30" t="s">
        <v>468</v>
      </c>
      <c r="D54" s="18"/>
      <c r="E54" s="318">
        <v>0</v>
      </c>
      <c r="F54" s="318">
        <v>0</v>
      </c>
      <c r="G54" s="36">
        <f>SUM(E54*F54)</f>
        <v>0</v>
      </c>
      <c r="H54" s="318">
        <v>0</v>
      </c>
      <c r="I54" s="39">
        <f>(G54*H54)</f>
        <v>0</v>
      </c>
      <c r="J54" s="354">
        <v>6436.7</v>
      </c>
      <c r="K54" s="324">
        <v>0</v>
      </c>
      <c r="L54" s="324">
        <v>0</v>
      </c>
      <c r="M54" s="324">
        <f>+I54-J54</f>
        <v>-6436.7</v>
      </c>
      <c r="N54" s="324">
        <f>SUM(K54:M54)</f>
        <v>-6436.7</v>
      </c>
      <c r="O54" s="325" t="s">
        <v>515</v>
      </c>
    </row>
    <row r="55" spans="1:15" s="23" customFormat="1" ht="24" x14ac:dyDescent="0.25">
      <c r="A55" s="463" t="s">
        <v>204</v>
      </c>
      <c r="B55" s="501" t="s">
        <v>348</v>
      </c>
      <c r="C55" s="30" t="s">
        <v>185</v>
      </c>
      <c r="D55" s="18"/>
      <c r="E55" s="56"/>
      <c r="F55" s="44"/>
      <c r="G55" s="44"/>
      <c r="H55" s="44"/>
      <c r="I55" s="310"/>
      <c r="J55" s="354">
        <v>0</v>
      </c>
      <c r="K55" s="324">
        <f>+I55-J55</f>
        <v>0</v>
      </c>
      <c r="L55" s="324"/>
      <c r="M55" s="324"/>
      <c r="N55" s="324">
        <f t="shared" si="10"/>
        <v>0</v>
      </c>
      <c r="O55" s="376" t="s">
        <v>262</v>
      </c>
    </row>
    <row r="56" spans="1:15" s="23" customFormat="1" ht="24" customHeight="1" x14ac:dyDescent="0.25">
      <c r="A56" s="463"/>
      <c r="B56" s="501"/>
      <c r="C56" s="356" t="s">
        <v>220</v>
      </c>
      <c r="D56" s="18"/>
      <c r="E56" s="56">
        <v>125</v>
      </c>
      <c r="F56" s="44">
        <v>1</v>
      </c>
      <c r="G56" s="44">
        <f t="shared" ref="G56:G70" si="15">SUM(E56*F56)</f>
        <v>125</v>
      </c>
      <c r="H56" s="44">
        <v>0.08</v>
      </c>
      <c r="I56" s="310">
        <f t="shared" ref="I56:I72" si="16">(G56*H56)</f>
        <v>10</v>
      </c>
      <c r="J56" s="354">
        <v>10</v>
      </c>
      <c r="K56" s="324">
        <v>0</v>
      </c>
      <c r="L56" s="324">
        <v>0</v>
      </c>
      <c r="M56" s="324">
        <f>+I56-J56</f>
        <v>0</v>
      </c>
      <c r="N56" s="324">
        <f t="shared" si="10"/>
        <v>0</v>
      </c>
      <c r="O56" s="502" t="s">
        <v>450</v>
      </c>
    </row>
    <row r="57" spans="1:15" s="23" customFormat="1" ht="36" x14ac:dyDescent="0.25">
      <c r="A57" s="463"/>
      <c r="B57" s="501"/>
      <c r="C57" s="356" t="s">
        <v>465</v>
      </c>
      <c r="D57" s="18"/>
      <c r="E57" s="56">
        <v>285</v>
      </c>
      <c r="F57" s="44">
        <v>1</v>
      </c>
      <c r="G57" s="44">
        <f t="shared" si="15"/>
        <v>285</v>
      </c>
      <c r="H57" s="44">
        <v>0.05</v>
      </c>
      <c r="I57" s="310">
        <f t="shared" si="16"/>
        <v>14.25</v>
      </c>
      <c r="J57" s="354">
        <v>14.25</v>
      </c>
      <c r="K57" s="324">
        <v>0</v>
      </c>
      <c r="L57" s="324">
        <v>0</v>
      </c>
      <c r="M57" s="324">
        <f>+I57-J57</f>
        <v>0</v>
      </c>
      <c r="N57" s="324">
        <f t="shared" si="10"/>
        <v>0</v>
      </c>
      <c r="O57" s="503"/>
    </row>
    <row r="58" spans="1:15" s="23" customFormat="1" ht="48" x14ac:dyDescent="0.25">
      <c r="A58" s="463"/>
      <c r="B58" s="501"/>
      <c r="C58" s="356" t="s">
        <v>464</v>
      </c>
      <c r="D58" s="18"/>
      <c r="E58" s="56">
        <v>285</v>
      </c>
      <c r="F58" s="44">
        <v>15</v>
      </c>
      <c r="G58" s="44">
        <f t="shared" si="15"/>
        <v>4275</v>
      </c>
      <c r="H58" s="44">
        <v>0.08</v>
      </c>
      <c r="I58" s="310">
        <f t="shared" si="16"/>
        <v>342</v>
      </c>
      <c r="J58" s="354">
        <v>0</v>
      </c>
      <c r="K58" s="324">
        <v>0</v>
      </c>
      <c r="L58" s="324">
        <v>342</v>
      </c>
      <c r="M58" s="355">
        <v>0</v>
      </c>
      <c r="N58" s="324">
        <f t="shared" si="10"/>
        <v>342</v>
      </c>
      <c r="O58" s="377" t="s">
        <v>277</v>
      </c>
    </row>
    <row r="59" spans="1:15" s="181" customFormat="1" ht="24" x14ac:dyDescent="0.25">
      <c r="A59" s="301" t="s">
        <v>500</v>
      </c>
      <c r="B59" s="397" t="s">
        <v>351</v>
      </c>
      <c r="C59" s="30" t="s">
        <v>352</v>
      </c>
      <c r="D59" s="18"/>
      <c r="E59" s="318">
        <v>0</v>
      </c>
      <c r="F59" s="318">
        <v>0</v>
      </c>
      <c r="G59" s="36">
        <f>(E59*F59)</f>
        <v>0</v>
      </c>
      <c r="H59" s="318">
        <v>0</v>
      </c>
      <c r="I59" s="39">
        <f t="shared" ref="I59:I67" si="17">(G59*H59)</f>
        <v>0</v>
      </c>
      <c r="J59" s="354">
        <v>13.280000000000001</v>
      </c>
      <c r="K59" s="324">
        <v>0</v>
      </c>
      <c r="L59" s="324">
        <v>0</v>
      </c>
      <c r="M59" s="324">
        <f>+I59-J59</f>
        <v>-13.280000000000001</v>
      </c>
      <c r="N59" s="324">
        <f t="shared" ref="N59:N67" si="18">SUM(K59:M59)</f>
        <v>-13.280000000000001</v>
      </c>
      <c r="O59" s="325" t="s">
        <v>515</v>
      </c>
    </row>
    <row r="60" spans="1:15" s="23" customFormat="1" ht="24" x14ac:dyDescent="0.25">
      <c r="A60" s="357" t="s">
        <v>501</v>
      </c>
      <c r="B60" s="358" t="s">
        <v>348</v>
      </c>
      <c r="C60" s="30" t="s">
        <v>502</v>
      </c>
      <c r="D60" s="18"/>
      <c r="E60" s="318">
        <v>6783</v>
      </c>
      <c r="F60" s="318">
        <v>5</v>
      </c>
      <c r="G60" s="36">
        <f>SUM(E60*F60)</f>
        <v>33915</v>
      </c>
      <c r="H60" s="318">
        <v>0.05</v>
      </c>
      <c r="I60" s="39">
        <f t="shared" si="17"/>
        <v>1695.75</v>
      </c>
      <c r="J60" s="354">
        <v>1695.75</v>
      </c>
      <c r="K60" s="324">
        <v>0</v>
      </c>
      <c r="L60" s="324">
        <v>0</v>
      </c>
      <c r="M60" s="324">
        <f t="shared" ref="M60" si="19">+I60-J60</f>
        <v>0</v>
      </c>
      <c r="N60" s="324">
        <f t="shared" si="18"/>
        <v>0</v>
      </c>
      <c r="O60" s="358" t="s">
        <v>262</v>
      </c>
    </row>
    <row r="61" spans="1:15" s="181" customFormat="1" ht="36" x14ac:dyDescent="0.25">
      <c r="A61" s="301" t="s">
        <v>503</v>
      </c>
      <c r="B61" s="300" t="s">
        <v>97</v>
      </c>
      <c r="C61" s="30" t="s">
        <v>453</v>
      </c>
      <c r="D61" s="18"/>
      <c r="E61" s="318">
        <v>0</v>
      </c>
      <c r="F61" s="318">
        <v>0</v>
      </c>
      <c r="G61" s="36">
        <f>SUM(E61*F61)</f>
        <v>0</v>
      </c>
      <c r="H61" s="318">
        <v>0</v>
      </c>
      <c r="I61" s="39">
        <f t="shared" si="17"/>
        <v>0</v>
      </c>
      <c r="J61" s="354">
        <v>695.75</v>
      </c>
      <c r="K61" s="324">
        <v>0</v>
      </c>
      <c r="L61" s="324">
        <v>0</v>
      </c>
      <c r="M61" s="324">
        <f t="shared" ref="M61:M67" si="20">+I61-J61</f>
        <v>-695.75</v>
      </c>
      <c r="N61" s="324">
        <f t="shared" si="18"/>
        <v>-695.75</v>
      </c>
      <c r="O61" s="325" t="s">
        <v>515</v>
      </c>
    </row>
    <row r="62" spans="1:15" s="181" customFormat="1" ht="24" x14ac:dyDescent="0.25">
      <c r="A62" s="301" t="s">
        <v>504</v>
      </c>
      <c r="B62" s="300" t="s">
        <v>361</v>
      </c>
      <c r="C62" s="30" t="s">
        <v>362</v>
      </c>
      <c r="D62" s="18"/>
      <c r="E62" s="318">
        <v>0</v>
      </c>
      <c r="F62" s="318">
        <v>0</v>
      </c>
      <c r="G62" s="36">
        <f t="shared" ref="G62:G67" si="21">(E62*F62)</f>
        <v>0</v>
      </c>
      <c r="H62" s="318">
        <v>0</v>
      </c>
      <c r="I62" s="39">
        <f t="shared" si="17"/>
        <v>0</v>
      </c>
      <c r="J62" s="354">
        <v>24</v>
      </c>
      <c r="K62" s="324">
        <v>0</v>
      </c>
      <c r="L62" s="324">
        <v>0</v>
      </c>
      <c r="M62" s="324">
        <f t="shared" si="20"/>
        <v>-24</v>
      </c>
      <c r="N62" s="324">
        <f t="shared" si="18"/>
        <v>-24</v>
      </c>
      <c r="O62" s="325" t="s">
        <v>515</v>
      </c>
    </row>
    <row r="63" spans="1:15" s="181" customFormat="1" ht="24" x14ac:dyDescent="0.25">
      <c r="A63" s="301" t="s">
        <v>510</v>
      </c>
      <c r="B63" s="300" t="s">
        <v>364</v>
      </c>
      <c r="C63" s="30" t="s">
        <v>98</v>
      </c>
      <c r="D63" s="18"/>
      <c r="E63" s="318">
        <v>0</v>
      </c>
      <c r="F63" s="318">
        <v>0</v>
      </c>
      <c r="G63" s="36">
        <f t="shared" si="21"/>
        <v>0</v>
      </c>
      <c r="H63" s="318">
        <v>0</v>
      </c>
      <c r="I63" s="39">
        <f t="shared" si="17"/>
        <v>0</v>
      </c>
      <c r="J63" s="354">
        <v>4.4800000000000004</v>
      </c>
      <c r="K63" s="324">
        <v>0</v>
      </c>
      <c r="L63" s="324">
        <v>0</v>
      </c>
      <c r="M63" s="324">
        <f t="shared" si="20"/>
        <v>-4.4800000000000004</v>
      </c>
      <c r="N63" s="324">
        <f t="shared" si="18"/>
        <v>-4.4800000000000004</v>
      </c>
      <c r="O63" s="325" t="s">
        <v>515</v>
      </c>
    </row>
    <row r="64" spans="1:15" s="181" customFormat="1" ht="24" x14ac:dyDescent="0.25">
      <c r="A64" s="301" t="s">
        <v>511</v>
      </c>
      <c r="B64" s="300" t="s">
        <v>365</v>
      </c>
      <c r="C64" s="30" t="s">
        <v>366</v>
      </c>
      <c r="D64" s="18"/>
      <c r="E64" s="318">
        <v>0</v>
      </c>
      <c r="F64" s="318">
        <v>0</v>
      </c>
      <c r="G64" s="36">
        <f t="shared" si="21"/>
        <v>0</v>
      </c>
      <c r="H64" s="318">
        <v>0</v>
      </c>
      <c r="I64" s="39">
        <f t="shared" si="17"/>
        <v>0</v>
      </c>
      <c r="J64" s="354">
        <v>128</v>
      </c>
      <c r="K64" s="324">
        <v>0</v>
      </c>
      <c r="L64" s="324">
        <v>0</v>
      </c>
      <c r="M64" s="324">
        <f t="shared" si="20"/>
        <v>-128</v>
      </c>
      <c r="N64" s="324">
        <f t="shared" si="18"/>
        <v>-128</v>
      </c>
      <c r="O64" s="325" t="s">
        <v>515</v>
      </c>
    </row>
    <row r="65" spans="1:15" s="181" customFormat="1" ht="24" x14ac:dyDescent="0.25">
      <c r="A65" s="301" t="s">
        <v>505</v>
      </c>
      <c r="B65" s="398" t="s">
        <v>79</v>
      </c>
      <c r="C65" s="399" t="s">
        <v>99</v>
      </c>
      <c r="D65" s="33"/>
      <c r="E65" s="400">
        <v>0</v>
      </c>
      <c r="F65" s="400">
        <v>0</v>
      </c>
      <c r="G65" s="46">
        <f t="shared" si="21"/>
        <v>0</v>
      </c>
      <c r="H65" s="400">
        <v>0</v>
      </c>
      <c r="I65" s="120">
        <f t="shared" si="17"/>
        <v>0</v>
      </c>
      <c r="J65" s="394">
        <v>18.48</v>
      </c>
      <c r="K65" s="395">
        <v>0</v>
      </c>
      <c r="L65" s="395">
        <v>0</v>
      </c>
      <c r="M65" s="395">
        <f t="shared" si="20"/>
        <v>-18.48</v>
      </c>
      <c r="N65" s="395">
        <f t="shared" si="18"/>
        <v>-18.48</v>
      </c>
      <c r="O65" s="325" t="s">
        <v>515</v>
      </c>
    </row>
    <row r="66" spans="1:15" s="181" customFormat="1" ht="24" x14ac:dyDescent="0.25">
      <c r="A66" s="301" t="s">
        <v>506</v>
      </c>
      <c r="B66" s="300" t="s">
        <v>80</v>
      </c>
      <c r="C66" s="30" t="s">
        <v>100</v>
      </c>
      <c r="D66" s="18"/>
      <c r="E66" s="318">
        <v>0</v>
      </c>
      <c r="F66" s="318">
        <v>0</v>
      </c>
      <c r="G66" s="36">
        <f t="shared" si="21"/>
        <v>0</v>
      </c>
      <c r="H66" s="318">
        <v>0</v>
      </c>
      <c r="I66" s="39">
        <f t="shared" si="17"/>
        <v>0</v>
      </c>
      <c r="J66" s="354">
        <v>0.16</v>
      </c>
      <c r="K66" s="324">
        <v>0</v>
      </c>
      <c r="L66" s="324">
        <v>0</v>
      </c>
      <c r="M66" s="324">
        <f t="shared" si="20"/>
        <v>-0.16</v>
      </c>
      <c r="N66" s="324">
        <f t="shared" si="18"/>
        <v>-0.16</v>
      </c>
      <c r="O66" s="325" t="s">
        <v>515</v>
      </c>
    </row>
    <row r="67" spans="1:15" s="181" customFormat="1" ht="24" x14ac:dyDescent="0.25">
      <c r="A67" s="301" t="s">
        <v>512</v>
      </c>
      <c r="B67" s="300" t="s">
        <v>347</v>
      </c>
      <c r="C67" s="30" t="s">
        <v>101</v>
      </c>
      <c r="D67" s="18"/>
      <c r="E67" s="318">
        <v>0</v>
      </c>
      <c r="F67" s="318">
        <v>0</v>
      </c>
      <c r="G67" s="36">
        <f t="shared" si="21"/>
        <v>0</v>
      </c>
      <c r="H67" s="318">
        <v>0</v>
      </c>
      <c r="I67" s="39">
        <f t="shared" si="17"/>
        <v>0</v>
      </c>
      <c r="J67" s="354">
        <v>112</v>
      </c>
      <c r="K67" s="324"/>
      <c r="L67" s="324"/>
      <c r="M67" s="324">
        <f t="shared" si="20"/>
        <v>-112</v>
      </c>
      <c r="N67" s="324">
        <f t="shared" si="18"/>
        <v>-112</v>
      </c>
      <c r="O67" s="325" t="s">
        <v>515</v>
      </c>
    </row>
    <row r="68" spans="1:15" ht="60" x14ac:dyDescent="0.25">
      <c r="A68" s="261" t="s">
        <v>102</v>
      </c>
      <c r="B68" s="322" t="s">
        <v>102</v>
      </c>
      <c r="C68" s="198" t="s">
        <v>249</v>
      </c>
      <c r="D68" s="25"/>
      <c r="E68" s="57">
        <v>133</v>
      </c>
      <c r="F68" s="45">
        <v>15</v>
      </c>
      <c r="G68" s="45">
        <f t="shared" si="15"/>
        <v>1995</v>
      </c>
      <c r="H68" s="45">
        <v>0.08</v>
      </c>
      <c r="I68" s="123">
        <f t="shared" si="16"/>
        <v>159.6</v>
      </c>
      <c r="J68" s="374">
        <v>317.52</v>
      </c>
      <c r="K68" s="375">
        <v>0</v>
      </c>
      <c r="L68" s="375">
        <v>0</v>
      </c>
      <c r="M68" s="375">
        <f t="shared" ref="M68:M71" si="22">+I68-J68</f>
        <v>-157.91999999999999</v>
      </c>
      <c r="N68" s="375">
        <f t="shared" si="10"/>
        <v>-157.91999999999999</v>
      </c>
      <c r="O68" s="396" t="s">
        <v>431</v>
      </c>
    </row>
    <row r="69" spans="1:15" ht="60" x14ac:dyDescent="0.25">
      <c r="A69" s="301" t="s">
        <v>346</v>
      </c>
      <c r="B69" s="300" t="s">
        <v>346</v>
      </c>
      <c r="C69" s="30" t="s">
        <v>252</v>
      </c>
      <c r="D69" s="18"/>
      <c r="E69" s="56">
        <v>108</v>
      </c>
      <c r="F69" s="44">
        <v>15</v>
      </c>
      <c r="G69" s="44">
        <f t="shared" si="15"/>
        <v>1620</v>
      </c>
      <c r="H69" s="44">
        <v>0.08</v>
      </c>
      <c r="I69" s="310">
        <f t="shared" si="16"/>
        <v>129.6</v>
      </c>
      <c r="J69" s="354">
        <v>18.48</v>
      </c>
      <c r="K69" s="324">
        <v>0</v>
      </c>
      <c r="L69" s="324">
        <v>0</v>
      </c>
      <c r="M69" s="324">
        <f t="shared" si="22"/>
        <v>111.11999999999999</v>
      </c>
      <c r="N69" s="324">
        <f t="shared" si="10"/>
        <v>111.11999999999999</v>
      </c>
      <c r="O69" s="376" t="s">
        <v>432</v>
      </c>
    </row>
    <row r="70" spans="1:15" ht="36" x14ac:dyDescent="0.25">
      <c r="A70" s="301" t="s">
        <v>104</v>
      </c>
      <c r="B70" s="300" t="s">
        <v>104</v>
      </c>
      <c r="C70" s="30" t="s">
        <v>105</v>
      </c>
      <c r="D70" s="18"/>
      <c r="E70" s="56">
        <v>1600</v>
      </c>
      <c r="F70" s="44">
        <v>1</v>
      </c>
      <c r="G70" s="44">
        <f t="shared" si="15"/>
        <v>1600</v>
      </c>
      <c r="H70" s="44">
        <v>419.9</v>
      </c>
      <c r="I70" s="310">
        <f t="shared" si="16"/>
        <v>671840</v>
      </c>
      <c r="J70" s="354">
        <v>671840</v>
      </c>
      <c r="K70" s="324">
        <v>0</v>
      </c>
      <c r="L70" s="324">
        <v>0</v>
      </c>
      <c r="M70" s="324">
        <f t="shared" si="22"/>
        <v>0</v>
      </c>
      <c r="N70" s="324">
        <f t="shared" si="10"/>
        <v>0</v>
      </c>
      <c r="O70" s="376" t="s">
        <v>262</v>
      </c>
    </row>
    <row r="71" spans="1:15" s="181" customFormat="1" ht="24" customHeight="1" x14ac:dyDescent="0.25">
      <c r="A71" s="183" t="s">
        <v>287</v>
      </c>
      <c r="B71" s="401" t="s">
        <v>349</v>
      </c>
      <c r="C71" s="402" t="s">
        <v>350</v>
      </c>
      <c r="D71" s="185"/>
      <c r="E71" s="378">
        <v>0</v>
      </c>
      <c r="F71" s="378">
        <v>0</v>
      </c>
      <c r="G71" s="222">
        <f t="shared" ref="G71:G74" si="23">(E71*F71)</f>
        <v>0</v>
      </c>
      <c r="H71" s="378">
        <v>0</v>
      </c>
      <c r="I71" s="223">
        <f t="shared" si="16"/>
        <v>0</v>
      </c>
      <c r="J71" s="277">
        <v>20</v>
      </c>
      <c r="K71" s="278">
        <v>0</v>
      </c>
      <c r="L71" s="278">
        <v>0</v>
      </c>
      <c r="M71" s="278">
        <f t="shared" si="22"/>
        <v>-20</v>
      </c>
      <c r="N71" s="278">
        <f t="shared" si="10"/>
        <v>-20</v>
      </c>
      <c r="O71" s="289" t="s">
        <v>435</v>
      </c>
    </row>
    <row r="72" spans="1:15" s="181" customFormat="1" ht="24" customHeight="1" x14ac:dyDescent="0.25">
      <c r="A72" s="183" t="s">
        <v>287</v>
      </c>
      <c r="B72" s="403" t="s">
        <v>373</v>
      </c>
      <c r="C72" s="402" t="s">
        <v>375</v>
      </c>
      <c r="D72" s="185"/>
      <c r="E72" s="378">
        <v>0</v>
      </c>
      <c r="F72" s="378">
        <v>0</v>
      </c>
      <c r="G72" s="222">
        <f t="shared" si="23"/>
        <v>0</v>
      </c>
      <c r="H72" s="378">
        <v>0</v>
      </c>
      <c r="I72" s="223">
        <f t="shared" si="16"/>
        <v>0</v>
      </c>
      <c r="J72" s="277">
        <v>7.76</v>
      </c>
      <c r="K72" s="278">
        <v>0</v>
      </c>
      <c r="L72" s="278">
        <v>0</v>
      </c>
      <c r="M72" s="278">
        <f t="shared" ref="M72:M74" si="24">+I72-J72</f>
        <v>-7.76</v>
      </c>
      <c r="N72" s="278">
        <f t="shared" si="10"/>
        <v>-7.76</v>
      </c>
      <c r="O72" s="289" t="s">
        <v>435</v>
      </c>
    </row>
    <row r="73" spans="1:15" s="181" customFormat="1" ht="24" x14ac:dyDescent="0.25">
      <c r="A73" s="183" t="s">
        <v>287</v>
      </c>
      <c r="B73" s="401" t="s">
        <v>359</v>
      </c>
      <c r="C73" s="402" t="s">
        <v>360</v>
      </c>
      <c r="D73" s="185"/>
      <c r="E73" s="378">
        <v>0</v>
      </c>
      <c r="F73" s="378">
        <v>0</v>
      </c>
      <c r="G73" s="222">
        <f t="shared" si="23"/>
        <v>0</v>
      </c>
      <c r="H73" s="378">
        <v>0</v>
      </c>
      <c r="I73" s="223">
        <f t="shared" ref="I73:I74" si="25">(G73*H73)</f>
        <v>0</v>
      </c>
      <c r="J73" s="277">
        <v>176</v>
      </c>
      <c r="K73" s="278">
        <v>0</v>
      </c>
      <c r="L73" s="278">
        <v>0</v>
      </c>
      <c r="M73" s="278">
        <f t="shared" si="24"/>
        <v>-176</v>
      </c>
      <c r="N73" s="278">
        <f t="shared" ref="N73:N74" si="26">SUM(K73:M73)</f>
        <v>-176</v>
      </c>
      <c r="O73" s="289" t="s">
        <v>435</v>
      </c>
    </row>
    <row r="74" spans="1:15" s="181" customFormat="1" ht="24" x14ac:dyDescent="0.25">
      <c r="A74" s="183" t="s">
        <v>287</v>
      </c>
      <c r="B74" s="401" t="s">
        <v>341</v>
      </c>
      <c r="C74" s="402" t="s">
        <v>363</v>
      </c>
      <c r="D74" s="185"/>
      <c r="E74" s="378">
        <v>0</v>
      </c>
      <c r="F74" s="378">
        <v>0</v>
      </c>
      <c r="G74" s="222">
        <f t="shared" si="23"/>
        <v>0</v>
      </c>
      <c r="H74" s="378">
        <v>0</v>
      </c>
      <c r="I74" s="223">
        <f t="shared" si="25"/>
        <v>0</v>
      </c>
      <c r="J74" s="277">
        <v>20</v>
      </c>
      <c r="K74" s="278">
        <v>0</v>
      </c>
      <c r="L74" s="278">
        <v>0</v>
      </c>
      <c r="M74" s="278">
        <f t="shared" si="24"/>
        <v>-20</v>
      </c>
      <c r="N74" s="278">
        <f t="shared" si="26"/>
        <v>-20</v>
      </c>
      <c r="O74" s="289" t="s">
        <v>435</v>
      </c>
    </row>
    <row r="75" spans="1:15" ht="15.75" thickBot="1" x14ac:dyDescent="0.3">
      <c r="A75" s="481" t="s">
        <v>25</v>
      </c>
      <c r="B75" s="482"/>
      <c r="C75" s="482"/>
      <c r="D75" s="271"/>
      <c r="E75" s="279">
        <v>1600</v>
      </c>
      <c r="F75" s="280">
        <f>G75/E75</f>
        <v>29.185625000000002</v>
      </c>
      <c r="G75" s="280">
        <f>SUM(G43:G74)</f>
        <v>46697</v>
      </c>
      <c r="H75" s="280">
        <f>I75/G75</f>
        <v>14.441142685825643</v>
      </c>
      <c r="I75" s="280">
        <f t="shared" ref="I75:N75" si="27">SUM(I43:I74)</f>
        <v>674358.04</v>
      </c>
      <c r="J75" s="280">
        <f t="shared" si="27"/>
        <v>691974.79999999166</v>
      </c>
      <c r="K75" s="280">
        <f t="shared" si="27"/>
        <v>0</v>
      </c>
      <c r="L75" s="280">
        <f t="shared" si="27"/>
        <v>448.2</v>
      </c>
      <c r="M75" s="280">
        <f t="shared" si="27"/>
        <v>-18064.959999991595</v>
      </c>
      <c r="N75" s="280">
        <f t="shared" si="27"/>
        <v>-17616.759999991595</v>
      </c>
      <c r="O75" s="274"/>
    </row>
    <row r="76" spans="1:15" x14ac:dyDescent="0.25">
      <c r="A76" s="243"/>
      <c r="B76" s="243"/>
      <c r="C76" s="244"/>
      <c r="D76" s="245"/>
      <c r="E76" s="359"/>
      <c r="F76" s="247"/>
      <c r="G76" s="247"/>
      <c r="H76" s="247"/>
      <c r="I76" s="247"/>
    </row>
    <row r="77" spans="1:15" ht="15.75" thickBot="1" x14ac:dyDescent="0.3">
      <c r="A77" s="243"/>
      <c r="B77" s="243"/>
      <c r="C77" s="244"/>
      <c r="D77" s="245"/>
      <c r="E77" s="359"/>
      <c r="F77" s="247"/>
      <c r="G77" s="247"/>
      <c r="H77" s="247"/>
      <c r="I77" s="247"/>
    </row>
    <row r="78" spans="1:15" ht="30.75" thickBot="1" x14ac:dyDescent="0.3">
      <c r="A78" s="243"/>
      <c r="B78" s="243"/>
      <c r="C78" s="244"/>
      <c r="D78" s="245"/>
      <c r="E78" s="360" t="s">
        <v>3</v>
      </c>
      <c r="F78" s="361" t="s">
        <v>4</v>
      </c>
      <c r="G78" s="361" t="s">
        <v>75</v>
      </c>
      <c r="H78" s="361" t="s">
        <v>5</v>
      </c>
      <c r="I78" s="362" t="s">
        <v>26</v>
      </c>
      <c r="J78" s="134" t="s">
        <v>259</v>
      </c>
      <c r="K78" s="118" t="s">
        <v>307</v>
      </c>
      <c r="L78" s="202" t="s">
        <v>308</v>
      </c>
      <c r="M78" s="202" t="s">
        <v>309</v>
      </c>
      <c r="N78" s="202" t="s">
        <v>310</v>
      </c>
      <c r="O78" s="197" t="s">
        <v>261</v>
      </c>
    </row>
    <row r="79" spans="1:15" x14ac:dyDescent="0.25">
      <c r="A79" s="233"/>
      <c r="B79" s="233"/>
      <c r="C79" s="483" t="s">
        <v>58</v>
      </c>
      <c r="D79" s="499"/>
      <c r="E79" s="363">
        <f>E40</f>
        <v>1600</v>
      </c>
      <c r="F79" s="364">
        <f>F40</f>
        <v>2.0249999999999999</v>
      </c>
      <c r="G79" s="364">
        <f>G40</f>
        <v>3240</v>
      </c>
      <c r="H79" s="364">
        <f>H40</f>
        <v>0.18966049382716049</v>
      </c>
      <c r="I79" s="364">
        <f>I40</f>
        <v>614.5</v>
      </c>
      <c r="J79" s="365">
        <f>+J40</f>
        <v>27630.457499999997</v>
      </c>
      <c r="K79" s="366">
        <f>+K40</f>
        <v>441.5</v>
      </c>
      <c r="L79" s="366">
        <f>+L40</f>
        <v>50</v>
      </c>
      <c r="M79" s="366">
        <f>+M40</f>
        <v>-27507.457499999997</v>
      </c>
      <c r="N79" s="366">
        <f>+N40</f>
        <v>-27015.957499999997</v>
      </c>
      <c r="O79" s="367"/>
    </row>
    <row r="80" spans="1:15" ht="15.75" thickBot="1" x14ac:dyDescent="0.3">
      <c r="A80" s="233"/>
      <c r="B80" s="233"/>
      <c r="C80" s="485" t="s">
        <v>59</v>
      </c>
      <c r="D80" s="500"/>
      <c r="E80" s="368">
        <f>E75</f>
        <v>1600</v>
      </c>
      <c r="F80" s="255">
        <f t="shared" ref="F80:I80" si="28">F75</f>
        <v>29.185625000000002</v>
      </c>
      <c r="G80" s="255">
        <f t="shared" si="28"/>
        <v>46697</v>
      </c>
      <c r="H80" s="255">
        <f t="shared" si="28"/>
        <v>14.441142685825643</v>
      </c>
      <c r="I80" s="255">
        <f t="shared" si="28"/>
        <v>674358.04</v>
      </c>
      <c r="J80" s="369">
        <f>+J75</f>
        <v>691974.79999999166</v>
      </c>
      <c r="K80" s="329">
        <f>+K75</f>
        <v>0</v>
      </c>
      <c r="L80" s="329">
        <f t="shared" ref="L80:N80" si="29">+L75</f>
        <v>448.2</v>
      </c>
      <c r="M80" s="329">
        <f t="shared" si="29"/>
        <v>-18064.959999991595</v>
      </c>
      <c r="N80" s="329">
        <f t="shared" si="29"/>
        <v>-17616.759999991595</v>
      </c>
      <c r="O80" s="370"/>
    </row>
    <row r="81" spans="1:15" ht="15.75" thickBot="1" x14ac:dyDescent="0.3">
      <c r="A81" s="233"/>
      <c r="B81" s="233"/>
      <c r="C81" s="477" t="s">
        <v>60</v>
      </c>
      <c r="D81" s="478"/>
      <c r="E81" s="240">
        <f>SUM(E79:E80)</f>
        <v>3200</v>
      </c>
      <c r="F81" s="241">
        <f>G81/E81</f>
        <v>15.6053125</v>
      </c>
      <c r="G81" s="241">
        <f t="shared" ref="G81:I81" si="30">SUM(G79:G80)</f>
        <v>49937</v>
      </c>
      <c r="H81" s="241">
        <f>I81/G81</f>
        <v>13.516481566774136</v>
      </c>
      <c r="I81" s="371">
        <f t="shared" si="30"/>
        <v>674972.54</v>
      </c>
      <c r="J81" s="372">
        <f>SUM(J79:J80)</f>
        <v>719605.25749999168</v>
      </c>
      <c r="K81" s="330">
        <f>SUM(K79:K80)</f>
        <v>441.5</v>
      </c>
      <c r="L81" s="330">
        <f t="shared" ref="L81:N81" si="31">SUM(L79:L80)</f>
        <v>498.2</v>
      </c>
      <c r="M81" s="330">
        <f t="shared" si="31"/>
        <v>-45572.417499991592</v>
      </c>
      <c r="N81" s="330">
        <f t="shared" si="31"/>
        <v>-44632.717499991588</v>
      </c>
      <c r="O81" s="373"/>
    </row>
    <row r="83" spans="1:15" x14ac:dyDescent="0.25">
      <c r="K83" s="461"/>
    </row>
  </sheetData>
  <autoFilter ref="A5:O40"/>
  <mergeCells count="11">
    <mergeCell ref="A1:O1"/>
    <mergeCell ref="A3:O3"/>
    <mergeCell ref="C81:D81"/>
    <mergeCell ref="A55:A58"/>
    <mergeCell ref="A40:C40"/>
    <mergeCell ref="A75:C75"/>
    <mergeCell ref="C79:D79"/>
    <mergeCell ref="C80:D80"/>
    <mergeCell ref="B55:B58"/>
    <mergeCell ref="B7:B8"/>
    <mergeCell ref="O56:O57"/>
  </mergeCells>
  <pageMargins left="0.2" right="0.2" top="0.25" bottom="0.25" header="0.3" footer="0.3"/>
  <pageSetup scale="52" fitToHeight="10" orientation="landscape" r:id="rId1"/>
  <headerFooter>
    <oddHeader>&amp;L#0584-0293&amp;C&amp;A</oddHead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"/>
  <sheetViews>
    <sheetView topLeftCell="A4" zoomScaleNormal="100" workbookViewId="0">
      <selection activeCell="O29" sqref="O29"/>
    </sheetView>
  </sheetViews>
  <sheetFormatPr defaultRowHeight="15" x14ac:dyDescent="0.25"/>
  <cols>
    <col min="1" max="1" width="13.42578125" style="16" customWidth="1"/>
    <col min="2" max="2" width="10.85546875" style="16" customWidth="1"/>
    <col min="3" max="3" width="14.5703125" style="16" customWidth="1"/>
    <col min="4" max="4" width="24.85546875" style="11" customWidth="1"/>
    <col min="5" max="5" width="8.140625" customWidth="1"/>
    <col min="6" max="6" width="10.85546875" customWidth="1"/>
    <col min="7" max="7" width="13.7109375" customWidth="1"/>
    <col min="8" max="8" width="18.5703125" customWidth="1"/>
    <col min="9" max="9" width="12.5703125" customWidth="1"/>
    <col min="10" max="10" width="14.42578125" customWidth="1"/>
    <col min="11" max="11" width="13.7109375" customWidth="1"/>
    <col min="12" max="12" width="10.5703125" bestFit="1" customWidth="1"/>
    <col min="13" max="13" width="10.5703125" customWidth="1"/>
    <col min="14" max="14" width="14.85546875" bestFit="1" customWidth="1"/>
    <col min="15" max="15" width="15.42578125" bestFit="1" customWidth="1"/>
    <col min="16" max="17" width="21.85546875" customWidth="1"/>
    <col min="18" max="18" width="14.140625" bestFit="1" customWidth="1"/>
  </cols>
  <sheetData>
    <row r="1" spans="1:18" s="5" customFormat="1" ht="17.25" x14ac:dyDescent="0.3">
      <c r="A1" s="487" t="s">
        <v>0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</row>
    <row r="2" spans="1:18" s="5" customFormat="1" x14ac:dyDescent="0.25">
      <c r="A2" s="12"/>
      <c r="B2" s="12"/>
      <c r="C2" s="12"/>
      <c r="D2" s="8"/>
      <c r="E2" s="4"/>
      <c r="F2" s="4"/>
      <c r="G2" s="4"/>
      <c r="H2" s="4"/>
      <c r="I2" s="4"/>
      <c r="J2" s="4"/>
    </row>
    <row r="3" spans="1:18" s="5" customFormat="1" x14ac:dyDescent="0.25">
      <c r="A3" s="488" t="s">
        <v>380</v>
      </c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</row>
    <row r="4" spans="1:18" ht="15.75" thickBot="1" x14ac:dyDescent="0.3">
      <c r="A4" s="13"/>
      <c r="B4" s="13"/>
      <c r="C4" s="13"/>
      <c r="D4" s="9"/>
      <c r="E4" s="1"/>
      <c r="F4" s="1"/>
      <c r="G4" s="1"/>
      <c r="H4" s="1"/>
      <c r="I4" s="1"/>
      <c r="J4" s="1"/>
    </row>
    <row r="5" spans="1:18" s="19" customFormat="1" ht="51.75" thickBot="1" x14ac:dyDescent="0.3">
      <c r="A5" s="66" t="s">
        <v>297</v>
      </c>
      <c r="B5" s="67" t="s">
        <v>296</v>
      </c>
      <c r="C5" s="67" t="s">
        <v>106</v>
      </c>
      <c r="D5" s="67" t="s">
        <v>1</v>
      </c>
      <c r="E5" s="71" t="s">
        <v>131</v>
      </c>
      <c r="F5" s="71" t="s">
        <v>3</v>
      </c>
      <c r="G5" s="71" t="s">
        <v>197</v>
      </c>
      <c r="H5" s="71" t="s">
        <v>132</v>
      </c>
      <c r="I5" s="71" t="s">
        <v>5</v>
      </c>
      <c r="J5" s="71" t="s">
        <v>133</v>
      </c>
      <c r="K5" s="118" t="s">
        <v>259</v>
      </c>
      <c r="L5" s="118" t="s">
        <v>307</v>
      </c>
      <c r="M5" s="118" t="s">
        <v>308</v>
      </c>
      <c r="N5" s="118" t="s">
        <v>309</v>
      </c>
      <c r="O5" s="118" t="s">
        <v>310</v>
      </c>
      <c r="P5" s="119" t="s">
        <v>261</v>
      </c>
      <c r="Q5" s="194" t="s">
        <v>470</v>
      </c>
      <c r="R5" s="196"/>
    </row>
    <row r="6" spans="1:18" s="5" customFormat="1" ht="24" x14ac:dyDescent="0.25">
      <c r="A6" s="261" t="s">
        <v>109</v>
      </c>
      <c r="B6" s="319" t="s">
        <v>109</v>
      </c>
      <c r="C6" s="319" t="s">
        <v>476</v>
      </c>
      <c r="D6" s="320" t="s">
        <v>110</v>
      </c>
      <c r="E6" s="314"/>
      <c r="F6" s="316">
        <v>573000</v>
      </c>
      <c r="G6" s="36">
        <v>2</v>
      </c>
      <c r="H6" s="316">
        <f>SUM(F6*G6)</f>
        <v>1146000</v>
      </c>
      <c r="I6" s="317">
        <v>0.25</v>
      </c>
      <c r="J6" s="316">
        <f>(H6*I6)</f>
        <v>286500</v>
      </c>
      <c r="K6" s="316">
        <v>228500</v>
      </c>
      <c r="L6" s="262">
        <v>0</v>
      </c>
      <c r="M6" s="262">
        <v>0</v>
      </c>
      <c r="N6" s="262">
        <f>+J6-K6</f>
        <v>58000</v>
      </c>
      <c r="O6" s="262">
        <f>SUM(L6:N6)</f>
        <v>58000</v>
      </c>
      <c r="P6" s="309" t="s">
        <v>478</v>
      </c>
      <c r="Q6" s="195" t="s">
        <v>471</v>
      </c>
    </row>
    <row r="7" spans="1:18" s="5" customFormat="1" ht="24" x14ac:dyDescent="0.25">
      <c r="A7" s="261" t="s">
        <v>109</v>
      </c>
      <c r="B7" s="24" t="s">
        <v>109</v>
      </c>
      <c r="C7" s="24" t="s">
        <v>477</v>
      </c>
      <c r="D7" s="18" t="s">
        <v>110</v>
      </c>
      <c r="E7" s="315"/>
      <c r="F7" s="50">
        <v>15000</v>
      </c>
      <c r="G7" s="36">
        <v>2</v>
      </c>
      <c r="H7" s="50">
        <f>SUM(F7*G7)</f>
        <v>30000</v>
      </c>
      <c r="I7" s="318">
        <v>0.25</v>
      </c>
      <c r="J7" s="50">
        <f>SUM(H7*I7)</f>
        <v>7500</v>
      </c>
      <c r="K7" s="50">
        <v>47586</v>
      </c>
      <c r="L7" s="262"/>
      <c r="M7" s="262"/>
      <c r="N7" s="262">
        <f>+J7-K7</f>
        <v>-40086</v>
      </c>
      <c r="O7" s="262">
        <f>SUM(L7:N7)</f>
        <v>-40086</v>
      </c>
      <c r="P7" s="309" t="s">
        <v>479</v>
      </c>
      <c r="Q7" s="195" t="s">
        <v>471</v>
      </c>
    </row>
    <row r="8" spans="1:18" s="5" customFormat="1" ht="36" x14ac:dyDescent="0.25">
      <c r="A8" s="294" t="s">
        <v>221</v>
      </c>
      <c r="B8" s="24" t="s">
        <v>277</v>
      </c>
      <c r="C8" s="24" t="s">
        <v>222</v>
      </c>
      <c r="D8" s="24" t="s">
        <v>223</v>
      </c>
      <c r="E8" s="24"/>
      <c r="F8" s="170">
        <v>2500</v>
      </c>
      <c r="G8" s="36">
        <v>1</v>
      </c>
      <c r="H8" s="36">
        <f t="shared" ref="H8:H9" si="0">(F8*G8)</f>
        <v>2500</v>
      </c>
      <c r="I8" s="36">
        <v>0.02</v>
      </c>
      <c r="J8" s="36">
        <f t="shared" ref="J8:J9" si="1">(H8*I8)</f>
        <v>50</v>
      </c>
      <c r="K8" s="143">
        <v>0</v>
      </c>
      <c r="L8" s="143">
        <f t="shared" ref="L8" si="2">+J8-K8</f>
        <v>50</v>
      </c>
      <c r="M8" s="143">
        <v>0</v>
      </c>
      <c r="N8" s="143">
        <v>0</v>
      </c>
      <c r="O8" s="143">
        <f t="shared" ref="O8:O9" si="3">SUM(L8:N8)</f>
        <v>50</v>
      </c>
      <c r="P8" s="146" t="s">
        <v>473</v>
      </c>
      <c r="Q8" s="195" t="s">
        <v>471</v>
      </c>
    </row>
    <row r="9" spans="1:18" ht="48" x14ac:dyDescent="0.25">
      <c r="A9" s="294" t="s">
        <v>111</v>
      </c>
      <c r="B9" s="24" t="s">
        <v>304</v>
      </c>
      <c r="C9" s="24" t="s">
        <v>222</v>
      </c>
      <c r="D9" s="24" t="s">
        <v>112</v>
      </c>
      <c r="E9" s="24"/>
      <c r="F9" s="170">
        <v>20700</v>
      </c>
      <c r="G9" s="36">
        <v>1</v>
      </c>
      <c r="H9" s="36">
        <f t="shared" si="0"/>
        <v>20700</v>
      </c>
      <c r="I9" s="36">
        <v>0.5</v>
      </c>
      <c r="J9" s="36">
        <f t="shared" si="1"/>
        <v>10350</v>
      </c>
      <c r="K9" s="143">
        <v>4251</v>
      </c>
      <c r="L9" s="143">
        <v>0</v>
      </c>
      <c r="M9" s="143">
        <v>0</v>
      </c>
      <c r="N9" s="143">
        <f>+J9-K9</f>
        <v>6099</v>
      </c>
      <c r="O9" s="143">
        <f t="shared" si="3"/>
        <v>6099</v>
      </c>
      <c r="P9" s="146" t="s">
        <v>414</v>
      </c>
      <c r="Q9" s="19" t="s">
        <v>471</v>
      </c>
    </row>
    <row r="10" spans="1:18" ht="15.75" thickBot="1" x14ac:dyDescent="0.3">
      <c r="A10" s="504" t="s">
        <v>15</v>
      </c>
      <c r="B10" s="505"/>
      <c r="C10" s="505"/>
      <c r="D10" s="505"/>
      <c r="E10" s="295"/>
      <c r="F10" s="296">
        <f>SUM(F6:F9)</f>
        <v>611200</v>
      </c>
      <c r="G10" s="297">
        <f>H10/F10</f>
        <v>1.962041884816754</v>
      </c>
      <c r="H10" s="297">
        <f>SUM(H6:H9)</f>
        <v>1199200</v>
      </c>
      <c r="I10" s="297">
        <f>J10/H10</f>
        <v>0.25383589059372913</v>
      </c>
      <c r="J10" s="297">
        <f>SUM(J6:J9)</f>
        <v>304400</v>
      </c>
      <c r="K10" s="298">
        <f>SUM(K6:K9)</f>
        <v>280337</v>
      </c>
      <c r="L10" s="298">
        <f>SUM(L6:L9)</f>
        <v>50</v>
      </c>
      <c r="M10" s="298">
        <f t="shared" ref="M10" si="4">SUM(M8:M9)</f>
        <v>0</v>
      </c>
      <c r="N10" s="298">
        <f>SUM(N6:N9)</f>
        <v>24013</v>
      </c>
      <c r="O10" s="298">
        <f>SUM(O6:O9)</f>
        <v>24063</v>
      </c>
      <c r="P10" s="299"/>
    </row>
    <row r="11" spans="1:18" x14ac:dyDescent="0.25">
      <c r="A11" s="15"/>
      <c r="B11" s="15"/>
      <c r="C11" s="15"/>
      <c r="D11" s="10"/>
      <c r="E11" s="6"/>
      <c r="F11" s="6"/>
      <c r="G11" s="6"/>
      <c r="H11" s="6"/>
      <c r="I11" s="6"/>
      <c r="J11" s="6"/>
    </row>
  </sheetData>
  <mergeCells count="3">
    <mergeCell ref="A10:D10"/>
    <mergeCell ref="A1:P1"/>
    <mergeCell ref="A3:P3"/>
  </mergeCells>
  <pageMargins left="0.2" right="0.2" top="0.5" bottom="0.5" header="0.3" footer="0.3"/>
  <pageSetup scale="49" orientation="landscape" r:id="rId1"/>
  <headerFooter>
    <oddHeader>&amp;L#0584-0293
&amp;C&amp;A</oddHead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zoomScale="80" zoomScaleNormal="80" workbookViewId="0">
      <selection activeCell="F48" sqref="F48"/>
    </sheetView>
  </sheetViews>
  <sheetFormatPr defaultRowHeight="15" x14ac:dyDescent="0.25"/>
  <cols>
    <col min="1" max="1" width="30.42578125" customWidth="1"/>
    <col min="2" max="2" width="21" customWidth="1"/>
    <col min="3" max="4" width="25.7109375" customWidth="1"/>
    <col min="5" max="5" width="19.5703125" customWidth="1"/>
    <col min="6" max="6" width="23.28515625" bestFit="1" customWidth="1"/>
  </cols>
  <sheetData>
    <row r="1" spans="1:6" ht="17.25" x14ac:dyDescent="0.3">
      <c r="A1" s="506" t="s">
        <v>257</v>
      </c>
      <c r="B1" s="506"/>
      <c r="C1" s="506"/>
      <c r="D1" s="506"/>
      <c r="E1" s="506"/>
    </row>
    <row r="4" spans="1:6" ht="35.1" customHeight="1" x14ac:dyDescent="0.25">
      <c r="A4" s="105" t="s">
        <v>113</v>
      </c>
      <c r="B4" s="105" t="s">
        <v>3</v>
      </c>
      <c r="C4" s="105" t="s">
        <v>75</v>
      </c>
      <c r="D4" s="105" t="s">
        <v>258</v>
      </c>
      <c r="E4" s="105" t="s">
        <v>114</v>
      </c>
      <c r="F4" s="106" t="s">
        <v>115</v>
      </c>
    </row>
    <row r="5" spans="1:6" ht="30" x14ac:dyDescent="0.25">
      <c r="A5" s="35" t="s">
        <v>116</v>
      </c>
      <c r="B5" s="98">
        <f>'Burden Summary'!B5</f>
        <v>20866</v>
      </c>
      <c r="C5" s="99">
        <f>SUM('Burden Summary'!D5,'Burden Summary'!D14)</f>
        <v>738079.7</v>
      </c>
      <c r="D5" s="99">
        <f>SUM('Burden Summary'!F5,'Burden Summary'!F14)</f>
        <v>96719.073000000004</v>
      </c>
      <c r="E5" s="108">
        <v>13.87</v>
      </c>
      <c r="F5" s="306">
        <f>D5*E5</f>
        <v>1341493.5425100001</v>
      </c>
    </row>
    <row r="6" spans="1:6" x14ac:dyDescent="0.25">
      <c r="A6" s="89" t="s">
        <v>117</v>
      </c>
      <c r="B6" s="98">
        <f>'Burden Summary'!B6</f>
        <v>2812</v>
      </c>
      <c r="C6" s="99">
        <f>SUM('Burden Summary'!D6,'Burden Summary'!D15)</f>
        <v>1892735</v>
      </c>
      <c r="D6" s="99">
        <f>SUM('Burden Summary'!F6,'Burden Summary'!F15)</f>
        <v>87357.440000000002</v>
      </c>
      <c r="E6" s="108">
        <v>13.87</v>
      </c>
      <c r="F6" s="306">
        <f t="shared" ref="F6:F8" si="0">D6*E6</f>
        <v>1211647.6928000001</v>
      </c>
    </row>
    <row r="7" spans="1:6" x14ac:dyDescent="0.25">
      <c r="A7" s="89" t="s">
        <v>118</v>
      </c>
      <c r="B7" s="98">
        <f>'Burden Summary'!B7</f>
        <v>1600</v>
      </c>
      <c r="C7" s="99">
        <f>SUM('Burden Summary'!D7,'Burden Summary'!D16)</f>
        <v>49937</v>
      </c>
      <c r="D7" s="99">
        <f>SUM('Burden Summary'!F7,'Burden Summary'!F16)</f>
        <v>674972.54</v>
      </c>
      <c r="E7" s="108">
        <v>13.87</v>
      </c>
      <c r="F7" s="306">
        <f t="shared" si="0"/>
        <v>9361869.1297999993</v>
      </c>
    </row>
    <row r="8" spans="1:6" ht="15.75" thickBot="1" x14ac:dyDescent="0.3">
      <c r="A8" s="90" t="s">
        <v>119</v>
      </c>
      <c r="B8" s="97">
        <f>'Burden Summary'!B8</f>
        <v>611200</v>
      </c>
      <c r="C8" s="97">
        <f>SUM('Burden Summary'!D8,'Burden Summary'!D17)</f>
        <v>1199200</v>
      </c>
      <c r="D8" s="97">
        <f>SUM('Burden Summary'!F8,'Burden Summary'!F17)</f>
        <v>304400</v>
      </c>
      <c r="E8" s="108">
        <v>13.87</v>
      </c>
      <c r="F8" s="307">
        <f t="shared" si="0"/>
        <v>4222028</v>
      </c>
    </row>
    <row r="9" spans="1:6" ht="15.75" thickBot="1" x14ac:dyDescent="0.3">
      <c r="A9" s="91" t="s">
        <v>60</v>
      </c>
      <c r="B9" s="107">
        <f>SUM(B5:B8)</f>
        <v>636478</v>
      </c>
      <c r="C9" s="100">
        <f>SUM(C5:C8)</f>
        <v>3879951.7</v>
      </c>
      <c r="D9" s="100">
        <f>SUM(D5:D8)</f>
        <v>1163449.0530000001</v>
      </c>
      <c r="E9" s="82"/>
      <c r="F9" s="308">
        <f>SUM(F5:F8)</f>
        <v>16137038.365109999</v>
      </c>
    </row>
  </sheetData>
  <mergeCells count="1">
    <mergeCell ref="A1:E1"/>
  </mergeCells>
  <pageMargins left="0.45" right="0.45" top="0.75" bottom="0.75" header="0.3" footer="0.3"/>
  <pageSetup scale="90" orientation="landscape" r:id="rId1"/>
  <headerFooter>
    <oddHeader>&amp;A</oddHead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zoomScale="80" zoomScaleNormal="80" zoomScalePageLayoutView="75" workbookViewId="0">
      <selection activeCell="B5" sqref="B5:B7"/>
    </sheetView>
  </sheetViews>
  <sheetFormatPr defaultRowHeight="15" x14ac:dyDescent="0.25"/>
  <cols>
    <col min="1" max="1" width="21.42578125" customWidth="1"/>
    <col min="2" max="3" width="15.7109375" customWidth="1"/>
    <col min="4" max="4" width="22" bestFit="1" customWidth="1"/>
    <col min="5" max="6" width="15.7109375" customWidth="1"/>
    <col min="7" max="7" width="13.42578125" customWidth="1"/>
    <col min="9" max="9" width="15.42578125" customWidth="1"/>
    <col min="10" max="10" width="11.85546875" customWidth="1"/>
    <col min="12" max="12" width="8.140625" bestFit="1" customWidth="1"/>
    <col min="13" max="13" width="18.7109375" customWidth="1"/>
    <col min="14" max="14" width="12.5703125" customWidth="1"/>
  </cols>
  <sheetData>
    <row r="1" spans="1:12" ht="17.25" x14ac:dyDescent="0.3">
      <c r="A1" s="506" t="s">
        <v>129</v>
      </c>
      <c r="B1" s="506"/>
      <c r="C1" s="506"/>
      <c r="D1" s="506"/>
      <c r="E1" s="506"/>
      <c r="F1" s="506"/>
      <c r="G1" s="3"/>
    </row>
    <row r="2" spans="1:12" x14ac:dyDescent="0.25">
      <c r="A2" s="3"/>
      <c r="B2" s="3"/>
      <c r="C2" s="3"/>
      <c r="D2" s="3"/>
      <c r="E2" s="3"/>
      <c r="F2" s="3"/>
      <c r="G2" s="3"/>
    </row>
    <row r="3" spans="1:12" ht="15.75" thickBot="1" x14ac:dyDescent="0.3">
      <c r="A3" s="4" t="s">
        <v>58</v>
      </c>
      <c r="B3" s="1"/>
      <c r="C3" s="1"/>
      <c r="D3" s="1"/>
      <c r="E3" s="1"/>
      <c r="F3" s="1"/>
      <c r="G3" s="1"/>
    </row>
    <row r="4" spans="1:12" s="84" customFormat="1" ht="35.1" customHeight="1" thickBot="1" x14ac:dyDescent="0.3">
      <c r="A4" s="70" t="s">
        <v>113</v>
      </c>
      <c r="B4" s="71" t="s">
        <v>3</v>
      </c>
      <c r="C4" s="71" t="s">
        <v>4</v>
      </c>
      <c r="D4" s="71" t="s">
        <v>75</v>
      </c>
      <c r="E4" s="71" t="s">
        <v>107</v>
      </c>
      <c r="F4" s="85" t="s">
        <v>108</v>
      </c>
      <c r="G4" s="83"/>
    </row>
    <row r="5" spans="1:12" ht="30" customHeight="1" x14ac:dyDescent="0.25">
      <c r="A5" s="88" t="s">
        <v>116</v>
      </c>
      <c r="B5" s="95">
        <f>'State, Local, Tribal (SLT)'!E134</f>
        <v>20866</v>
      </c>
      <c r="C5" s="96">
        <f>'State, Local, Tribal (SLT)'!F134</f>
        <v>11.155671427202147</v>
      </c>
      <c r="D5" s="96">
        <f>'State, Local, Tribal (SLT)'!G134</f>
        <v>232774.24</v>
      </c>
      <c r="E5" s="96">
        <f>'State, Local, Tribal (SLT)'!H134</f>
        <v>0.2559969694241081</v>
      </c>
      <c r="F5" s="96">
        <f>'State, Local, Tribal (SLT)'!I134</f>
        <v>59589.5</v>
      </c>
      <c r="G5" s="3"/>
    </row>
    <row r="6" spans="1:12" x14ac:dyDescent="0.25">
      <c r="A6" s="89" t="s">
        <v>117</v>
      </c>
      <c r="B6" s="98">
        <f>'Private for Profit (PFP)'!E23</f>
        <v>2812</v>
      </c>
      <c r="C6" s="99">
        <f>'Private for Profit (PFP)'!F23</f>
        <v>305.10277382645802</v>
      </c>
      <c r="D6" s="99">
        <f>'Private for Profit (PFP)'!G23</f>
        <v>857949</v>
      </c>
      <c r="E6" s="99">
        <f>'Private for Profit (PFP)'!H23</f>
        <v>2.8634242827953644E-2</v>
      </c>
      <c r="F6" s="99">
        <f>'Private for Profit (PFP)'!I23</f>
        <v>24566.720000000001</v>
      </c>
      <c r="G6" s="3"/>
      <c r="H6" s="458"/>
      <c r="I6" s="459"/>
      <c r="J6" s="458"/>
      <c r="K6" s="459"/>
      <c r="L6" s="458"/>
    </row>
    <row r="7" spans="1:12" x14ac:dyDescent="0.25">
      <c r="A7" s="89" t="s">
        <v>118</v>
      </c>
      <c r="B7" s="98">
        <f>'Private NOT for Profit (PNP)'!E79</f>
        <v>1600</v>
      </c>
      <c r="C7" s="99">
        <f>'Private NOT for Profit (PNP)'!F79</f>
        <v>2.0249999999999999</v>
      </c>
      <c r="D7" s="99">
        <f>'Private NOT for Profit (PNP)'!G79</f>
        <v>3240</v>
      </c>
      <c r="E7" s="99">
        <f>'Private NOT for Profit (PNP)'!H79</f>
        <v>0.18966049382716049</v>
      </c>
      <c r="F7" s="99">
        <f>'Private NOT for Profit (PNP)'!I79</f>
        <v>614.5</v>
      </c>
      <c r="G7" s="3"/>
      <c r="H7" s="458"/>
      <c r="I7" s="459"/>
      <c r="J7" s="458"/>
      <c r="K7" s="459"/>
      <c r="L7" s="458"/>
    </row>
    <row r="8" spans="1:12" ht="15.75" thickBot="1" x14ac:dyDescent="0.3">
      <c r="A8" s="90" t="s">
        <v>119</v>
      </c>
      <c r="B8" s="97">
        <f>Individuals!F10</f>
        <v>611200</v>
      </c>
      <c r="C8" s="97">
        <f>Individuals!G10</f>
        <v>1.962041884816754</v>
      </c>
      <c r="D8" s="97">
        <f>Individuals!H10</f>
        <v>1199200</v>
      </c>
      <c r="E8" s="97">
        <f>Individuals!I10</f>
        <v>0.25383589059372913</v>
      </c>
      <c r="F8" s="97">
        <f>Individuals!J10</f>
        <v>304400</v>
      </c>
      <c r="G8" s="3"/>
      <c r="H8" s="458"/>
      <c r="I8" s="201"/>
      <c r="J8" s="458"/>
      <c r="L8" s="458"/>
    </row>
    <row r="9" spans="1:12" ht="15.75" customHeight="1" thickBot="1" x14ac:dyDescent="0.3">
      <c r="A9" s="91" t="s">
        <v>120</v>
      </c>
      <c r="B9" s="100">
        <f>SUM(B5:B8)</f>
        <v>636478</v>
      </c>
      <c r="C9" s="101">
        <f>D9/B9</f>
        <v>3.6028947426305389</v>
      </c>
      <c r="D9" s="100">
        <f t="shared" ref="D9:F9" si="0">SUM(D5:D8)</f>
        <v>2293163.2400000002</v>
      </c>
      <c r="E9" s="101">
        <f>F9/D9</f>
        <v>0.16970912197249419</v>
      </c>
      <c r="F9" s="102">
        <f t="shared" si="0"/>
        <v>389170.72</v>
      </c>
      <c r="G9" s="1"/>
    </row>
    <row r="10" spans="1:12" ht="15.75" customHeight="1" x14ac:dyDescent="0.25">
      <c r="A10" s="1"/>
      <c r="B10" s="460"/>
      <c r="C10" s="1"/>
      <c r="D10" s="1"/>
      <c r="E10" s="1"/>
      <c r="F10" s="1"/>
      <c r="G10" s="1"/>
    </row>
    <row r="11" spans="1:12" x14ac:dyDescent="0.25">
      <c r="A11" s="1"/>
      <c r="B11" s="1"/>
      <c r="C11" s="1"/>
      <c r="D11" s="1"/>
      <c r="E11" s="1"/>
      <c r="F11" s="1"/>
      <c r="G11" s="1"/>
    </row>
    <row r="12" spans="1:12" s="5" customFormat="1" ht="15.75" thickBot="1" x14ac:dyDescent="0.3">
      <c r="A12" s="4" t="s">
        <v>121</v>
      </c>
      <c r="B12" s="4"/>
      <c r="C12" s="4"/>
      <c r="D12" s="4"/>
      <c r="E12" s="4"/>
      <c r="F12" s="4"/>
      <c r="G12" s="4"/>
    </row>
    <row r="13" spans="1:12" s="87" customFormat="1" ht="35.1" customHeight="1" thickBot="1" x14ac:dyDescent="0.3">
      <c r="A13" s="70" t="s">
        <v>113</v>
      </c>
      <c r="B13" s="71" t="s">
        <v>3</v>
      </c>
      <c r="C13" s="71" t="s">
        <v>4</v>
      </c>
      <c r="D13" s="71" t="s">
        <v>75</v>
      </c>
      <c r="E13" s="71" t="s">
        <v>107</v>
      </c>
      <c r="F13" s="80" t="s">
        <v>108</v>
      </c>
      <c r="G13" s="86"/>
    </row>
    <row r="14" spans="1:12" ht="30" customHeight="1" x14ac:dyDescent="0.25">
      <c r="A14" s="92" t="s">
        <v>116</v>
      </c>
      <c r="B14" s="96">
        <f>SUM('State, Local, Tribal (SLT)'!E135)</f>
        <v>20866</v>
      </c>
      <c r="C14" s="96">
        <f>+D14/B14</f>
        <v>24.216690309594554</v>
      </c>
      <c r="D14" s="96">
        <f>+'State, Local, Tribal (SLT)'!G135</f>
        <v>505305.45999999996</v>
      </c>
      <c r="E14" s="96">
        <f>SUM('State, Local, Tribal (SLT)'!H135)</f>
        <v>7.3479461314350333E-2</v>
      </c>
      <c r="F14" s="96">
        <f>SUM('State, Local, Tribal (SLT)'!I135)</f>
        <v>37129.572999999997</v>
      </c>
      <c r="G14" s="3"/>
    </row>
    <row r="15" spans="1:12" x14ac:dyDescent="0.25">
      <c r="A15" s="89" t="s">
        <v>117</v>
      </c>
      <c r="B15" s="98">
        <f>'Private for Profit (PFP)'!E24</f>
        <v>2812</v>
      </c>
      <c r="C15" s="96">
        <f t="shared" ref="C15:C16" si="1">+D15/B15</f>
        <v>367.98933143669984</v>
      </c>
      <c r="D15" s="99">
        <f>+'Private for Profit (PFP)'!G24</f>
        <v>1034786</v>
      </c>
      <c r="E15" s="99">
        <f>'Private for Profit (PFP)'!H24</f>
        <v>6.0679908696097552E-2</v>
      </c>
      <c r="F15" s="99">
        <f>'Private for Profit (PFP)'!I24</f>
        <v>62790.720000000001</v>
      </c>
      <c r="G15" s="3"/>
    </row>
    <row r="16" spans="1:12" x14ac:dyDescent="0.25">
      <c r="A16" s="89" t="s">
        <v>118</v>
      </c>
      <c r="B16" s="98">
        <f>'Private NOT for Profit (PNP)'!E80</f>
        <v>1600</v>
      </c>
      <c r="C16" s="96">
        <f t="shared" si="1"/>
        <v>29.185625000000002</v>
      </c>
      <c r="D16" s="99">
        <f>+'Private NOT for Profit (PNP)'!G80</f>
        <v>46697</v>
      </c>
      <c r="E16" s="99">
        <f>'Private NOT for Profit (PNP)'!H80</f>
        <v>14.441142685825643</v>
      </c>
      <c r="F16" s="99">
        <f>'Private NOT for Profit (PNP)'!I80</f>
        <v>674358.04</v>
      </c>
      <c r="G16" s="3"/>
    </row>
    <row r="17" spans="1:7" ht="15.75" thickBot="1" x14ac:dyDescent="0.3">
      <c r="A17" s="90" t="s">
        <v>119</v>
      </c>
      <c r="B17" s="103">
        <v>0</v>
      </c>
      <c r="C17" s="96">
        <v>0</v>
      </c>
      <c r="D17" s="104">
        <v>0</v>
      </c>
      <c r="E17" s="104">
        <v>0</v>
      </c>
      <c r="F17" s="104">
        <v>0</v>
      </c>
      <c r="G17" s="3"/>
    </row>
    <row r="18" spans="1:7" ht="15.75" thickBot="1" x14ac:dyDescent="0.3">
      <c r="A18" s="91" t="s">
        <v>120</v>
      </c>
      <c r="B18" s="100">
        <f>SUM(B14:B17)</f>
        <v>25278</v>
      </c>
      <c r="C18" s="101">
        <f>D18/B18</f>
        <v>62.773497112113297</v>
      </c>
      <c r="D18" s="100">
        <f t="shared" ref="D18:F18" si="2">SUM(D14:D17)</f>
        <v>1586788.46</v>
      </c>
      <c r="E18" s="101">
        <f>F18/D18</f>
        <v>0.48795309048315116</v>
      </c>
      <c r="F18" s="102">
        <f t="shared" si="2"/>
        <v>774278.3330000001</v>
      </c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 t="s">
        <v>93</v>
      </c>
      <c r="B20" s="1"/>
      <c r="C20" s="1"/>
      <c r="D20" s="1"/>
      <c r="E20" s="1"/>
      <c r="F20" s="1"/>
      <c r="G20" s="1"/>
    </row>
    <row r="21" spans="1:7" s="5" customFormat="1" ht="15.75" thickBot="1" x14ac:dyDescent="0.3">
      <c r="A21" s="4" t="s">
        <v>122</v>
      </c>
      <c r="B21" s="4"/>
      <c r="C21" s="4"/>
      <c r="D21" s="4"/>
      <c r="E21" s="4"/>
      <c r="F21" s="4"/>
      <c r="G21" s="4"/>
    </row>
    <row r="22" spans="1:7" s="87" customFormat="1" ht="35.1" customHeight="1" thickBot="1" x14ac:dyDescent="0.3">
      <c r="A22" s="70" t="s">
        <v>254</v>
      </c>
      <c r="B22" s="71" t="s">
        <v>3</v>
      </c>
      <c r="C22" s="71" t="s">
        <v>4</v>
      </c>
      <c r="D22" s="71" t="s">
        <v>75</v>
      </c>
      <c r="E22" s="71" t="s">
        <v>107</v>
      </c>
      <c r="F22" s="80" t="s">
        <v>108</v>
      </c>
      <c r="G22" s="86"/>
    </row>
    <row r="23" spans="1:7" x14ac:dyDescent="0.25">
      <c r="A23" s="93" t="s">
        <v>58</v>
      </c>
      <c r="B23" s="96">
        <f>+B9</f>
        <v>636478</v>
      </c>
      <c r="C23" s="96">
        <f t="shared" ref="C23:F23" si="3">C9</f>
        <v>3.6028947426305389</v>
      </c>
      <c r="D23" s="96">
        <f t="shared" si="3"/>
        <v>2293163.2400000002</v>
      </c>
      <c r="E23" s="96">
        <f t="shared" si="3"/>
        <v>0.16970912197249419</v>
      </c>
      <c r="F23" s="96">
        <f t="shared" si="3"/>
        <v>389170.72</v>
      </c>
      <c r="G23" s="3"/>
    </row>
    <row r="24" spans="1:7" ht="15.75" thickBot="1" x14ac:dyDescent="0.3">
      <c r="A24" s="94" t="s">
        <v>59</v>
      </c>
      <c r="B24" s="415">
        <f>+B18</f>
        <v>25278</v>
      </c>
      <c r="C24" s="97">
        <f t="shared" ref="C24:F24" si="4">C18</f>
        <v>62.773497112113297</v>
      </c>
      <c r="D24" s="97">
        <f t="shared" si="4"/>
        <v>1586788.46</v>
      </c>
      <c r="E24" s="97">
        <f t="shared" si="4"/>
        <v>0.48795309048315116</v>
      </c>
      <c r="F24" s="97">
        <f t="shared" si="4"/>
        <v>774278.3330000001</v>
      </c>
      <c r="G24" s="3"/>
    </row>
    <row r="25" spans="1:7" ht="15.75" thickBot="1" x14ac:dyDescent="0.3">
      <c r="A25" s="91" t="s">
        <v>123</v>
      </c>
      <c r="B25" s="100">
        <f>+B9</f>
        <v>636478</v>
      </c>
      <c r="C25" s="100">
        <f>D25/B25</f>
        <v>6.0959714239926601</v>
      </c>
      <c r="D25" s="100">
        <f t="shared" ref="D25:F25" si="5">SUM(D23:D24)</f>
        <v>3879951.7</v>
      </c>
      <c r="E25" s="100">
        <f>F25/D25</f>
        <v>0.299861736165427</v>
      </c>
      <c r="F25" s="102">
        <f t="shared" si="5"/>
        <v>1163449.0530000001</v>
      </c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ht="15.75" thickBot="1" x14ac:dyDescent="0.3">
      <c r="A27" s="1"/>
      <c r="B27" s="1"/>
      <c r="C27" s="1"/>
      <c r="D27" s="1"/>
      <c r="E27" s="1"/>
      <c r="F27" s="1"/>
      <c r="G27" s="1"/>
    </row>
    <row r="28" spans="1:7" x14ac:dyDescent="0.25">
      <c r="A28" s="423"/>
      <c r="B28" s="424" t="s">
        <v>124</v>
      </c>
      <c r="C28" s="425" t="s">
        <v>125</v>
      </c>
      <c r="D28" s="426"/>
      <c r="E28" s="426"/>
      <c r="F28" s="426"/>
      <c r="G28" s="426"/>
    </row>
    <row r="29" spans="1:7" ht="30" x14ac:dyDescent="0.25">
      <c r="A29" s="416" t="s">
        <v>126</v>
      </c>
      <c r="B29" s="417">
        <v>1658139.24</v>
      </c>
      <c r="C29" s="417">
        <v>1081071.76</v>
      </c>
      <c r="D29" s="426"/>
      <c r="E29" s="427"/>
      <c r="F29" s="427"/>
      <c r="G29" s="426"/>
    </row>
    <row r="30" spans="1:7" ht="30" customHeight="1" thickBot="1" x14ac:dyDescent="0.3">
      <c r="A30" s="418" t="s">
        <v>127</v>
      </c>
      <c r="B30" s="419">
        <f>D25</f>
        <v>3879951.7</v>
      </c>
      <c r="C30" s="420">
        <f>F25</f>
        <v>1163449.0530000001</v>
      </c>
      <c r="D30" s="426"/>
      <c r="E30" s="426"/>
      <c r="F30" s="426"/>
      <c r="G30" s="426"/>
    </row>
    <row r="31" spans="1:7" ht="15.75" thickBot="1" x14ac:dyDescent="0.3">
      <c r="A31" s="428" t="s">
        <v>27</v>
      </c>
      <c r="B31" s="429">
        <f>+B30-B29</f>
        <v>2221812.46</v>
      </c>
      <c r="C31" s="430">
        <f>+C30-C29</f>
        <v>82377.293000000063</v>
      </c>
      <c r="D31" s="427"/>
      <c r="E31" s="426"/>
      <c r="F31" s="426"/>
      <c r="G31" s="426"/>
    </row>
    <row r="32" spans="1:7" x14ac:dyDescent="0.25">
      <c r="A32" s="426"/>
      <c r="B32" s="426"/>
      <c r="C32" s="427"/>
      <c r="D32" s="426"/>
      <c r="E32" s="426"/>
      <c r="F32" s="426"/>
      <c r="G32" s="426"/>
    </row>
    <row r="33" spans="1:7" ht="15.75" thickBot="1" x14ac:dyDescent="0.3">
      <c r="A33" s="426"/>
      <c r="B33" s="426"/>
      <c r="C33" s="426"/>
      <c r="D33" s="426"/>
      <c r="E33" s="426"/>
      <c r="F33" s="426"/>
      <c r="G33" s="426"/>
    </row>
    <row r="34" spans="1:7" ht="45.75" thickBot="1" x14ac:dyDescent="0.3">
      <c r="A34" s="7"/>
      <c r="B34" s="2"/>
      <c r="C34" s="431" t="s">
        <v>307</v>
      </c>
      <c r="D34" s="432" t="s">
        <v>308</v>
      </c>
      <c r="E34" s="432" t="s">
        <v>309</v>
      </c>
      <c r="F34" s="433" t="s">
        <v>310</v>
      </c>
      <c r="G34" s="426"/>
    </row>
    <row r="35" spans="1:7" x14ac:dyDescent="0.25">
      <c r="A35" s="494" t="s">
        <v>58</v>
      </c>
      <c r="B35" s="507"/>
      <c r="C35" s="434">
        <f>+'State, Local, Tribal (SLT)'!K134+'Private for Profit (PFP)'!K23+'Private NOT for Profit (PNP)'!K79+Individuals!L10</f>
        <v>24077.22</v>
      </c>
      <c r="D35" s="434">
        <f>+'State, Local, Tribal (SLT)'!L134+'Private for Profit (PFP)'!L23+'Private NOT for Profit (PNP)'!L79+Individuals!M10</f>
        <v>10724</v>
      </c>
      <c r="E35" s="434">
        <f>+'State, Local, Tribal (SLT)'!M134+'Private for Profit (PFP)'!M23+'Private NOT for Profit (PNP)'!M79+Individuals!N10</f>
        <v>19726.176599999999</v>
      </c>
      <c r="F35" s="435">
        <f>SUM(C35:E35)</f>
        <v>54527.3966</v>
      </c>
      <c r="G35" s="426"/>
    </row>
    <row r="36" spans="1:7" ht="15.75" thickBot="1" x14ac:dyDescent="0.3">
      <c r="A36" s="495" t="s">
        <v>59</v>
      </c>
      <c r="B36" s="508"/>
      <c r="C36" s="434">
        <f>+'State, Local, Tribal (SLT)'!K135+'Private for Profit (PFP)'!K24+'Private NOT for Profit (PNP)'!K80</f>
        <v>17648.72</v>
      </c>
      <c r="D36" s="434">
        <f>+'State, Local, Tribal (SLT)'!L135+'Private for Profit (PFP)'!L24+'Private NOT for Profit (PNP)'!L80+Individuals!M10</f>
        <v>3715.2330000000002</v>
      </c>
      <c r="E36" s="434">
        <f>+'State, Local, Tribal (SLT)'!M135+'Private for Profit (PFP)'!M24+'Private NOT for Profit (PNP)'!M80</f>
        <v>6485.943200008398</v>
      </c>
      <c r="F36" s="435">
        <f>SUM(C36:E36)</f>
        <v>27849.896200008399</v>
      </c>
      <c r="G36" s="426"/>
    </row>
    <row r="37" spans="1:7" ht="15.75" thickBot="1" x14ac:dyDescent="0.3">
      <c r="A37" s="489" t="s">
        <v>60</v>
      </c>
      <c r="B37" s="509"/>
      <c r="C37" s="168">
        <f t="shared" ref="C37:F37" si="6">SUM(C35:C36)</f>
        <v>41725.94</v>
      </c>
      <c r="D37" s="168">
        <f t="shared" si="6"/>
        <v>14439.233</v>
      </c>
      <c r="E37" s="168">
        <f t="shared" si="6"/>
        <v>26212.119800008397</v>
      </c>
      <c r="F37" s="293">
        <f t="shared" si="6"/>
        <v>82377.292800008407</v>
      </c>
      <c r="G37" s="426"/>
    </row>
    <row r="38" spans="1:7" x14ac:dyDescent="0.25">
      <c r="A38" s="426"/>
      <c r="B38" s="426"/>
      <c r="C38" s="426"/>
      <c r="D38" s="426"/>
      <c r="E38" s="426"/>
      <c r="F38" s="426"/>
      <c r="G38" s="426"/>
    </row>
    <row r="39" spans="1:7" x14ac:dyDescent="0.25">
      <c r="A39" s="421"/>
      <c r="B39" s="421"/>
      <c r="C39" s="421"/>
      <c r="D39" s="422"/>
      <c r="E39" s="422"/>
      <c r="F39" s="421"/>
    </row>
    <row r="40" spans="1:7" x14ac:dyDescent="0.25">
      <c r="A40" s="421"/>
      <c r="B40" s="421"/>
      <c r="C40" s="421"/>
      <c r="D40" s="421"/>
      <c r="E40" s="421"/>
      <c r="F40" s="421"/>
    </row>
    <row r="41" spans="1:7" x14ac:dyDescent="0.25">
      <c r="A41" s="421"/>
      <c r="B41" s="421"/>
      <c r="C41" s="421"/>
      <c r="D41" s="421"/>
      <c r="E41" s="421"/>
      <c r="F41" s="421"/>
    </row>
  </sheetData>
  <mergeCells count="4">
    <mergeCell ref="A1:F1"/>
    <mergeCell ref="A35:B35"/>
    <mergeCell ref="A36:B36"/>
    <mergeCell ref="A37:B37"/>
  </mergeCells>
  <pageMargins left="0.7" right="0.7" top="0.75" bottom="0.75" header="0.3" footer="0.3"/>
  <pageSetup scale="90" orientation="landscape" horizontalDpi="300" verticalDpi="300" r:id="rId1"/>
  <headerFooter>
    <oddHeader xml:space="preserve">&amp;L#0584-0293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State, Local, Tribal (SLT)</vt:lpstr>
      <vt:lpstr>Private for Profit (PFP)</vt:lpstr>
      <vt:lpstr>Private NOT for Profit (PNP)</vt:lpstr>
      <vt:lpstr>Individuals</vt:lpstr>
      <vt:lpstr>Annualized Costs to Respondent</vt:lpstr>
      <vt:lpstr>Burden Summary</vt:lpstr>
      <vt:lpstr>Individuals!Print_Area</vt:lpstr>
      <vt:lpstr>'Private for Profit (PFP)'!Print_Area</vt:lpstr>
      <vt:lpstr>'Private NOT for Profit (PNP)'!Print_Area</vt:lpstr>
      <vt:lpstr>'State, Local, Tribal (SLT)'!Print_Area</vt:lpstr>
      <vt:lpstr>'Private for Profit (PFP)'!Print_Titles</vt:lpstr>
      <vt:lpstr>'Private NOT for Profit (PNP)'!Print_Titles</vt:lpstr>
      <vt:lpstr>'State, Local, Tribal (SLT)'!Print_Titles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Lynnette Thomas</cp:lastModifiedBy>
  <cp:lastPrinted>2014-04-15T20:05:05Z</cp:lastPrinted>
  <dcterms:created xsi:type="dcterms:W3CDTF">2014-01-09T20:10:25Z</dcterms:created>
  <dcterms:modified xsi:type="dcterms:W3CDTF">2014-09-29T14:13:33Z</dcterms:modified>
</cp:coreProperties>
</file>