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35" windowWidth="20730" windowHeight="9780"/>
  </bookViews>
  <sheets>
    <sheet name="burden by instrument" sheetId="3" r:id="rId1"/>
    <sheet name="COST" sheetId="4" r:id="rId2"/>
  </sheets>
  <calcPr calcId="145621"/>
</workbook>
</file>

<file path=xl/calcChain.xml><?xml version="1.0" encoding="utf-8"?>
<calcChain xmlns="http://schemas.openxmlformats.org/spreadsheetml/2006/main">
  <c r="J48" i="4" l="1"/>
  <c r="J44" i="4"/>
  <c r="J37" i="4"/>
  <c r="J33" i="4"/>
  <c r="J28" i="4"/>
  <c r="J27" i="4"/>
  <c r="J26" i="4"/>
  <c r="J18" i="4"/>
  <c r="J17" i="4"/>
  <c r="J16" i="4"/>
  <c r="J15" i="4"/>
  <c r="V42" i="3"/>
  <c r="U6" i="3"/>
  <c r="U5" i="3"/>
  <c r="U4" i="3"/>
  <c r="L23" i="3" l="1"/>
  <c r="N23" i="3" s="1"/>
  <c r="G23" i="3"/>
  <c r="I23" i="3" s="1"/>
  <c r="O23" i="3" l="1"/>
  <c r="E53" i="4"/>
  <c r="G53" i="4" s="1"/>
  <c r="E52" i="4"/>
  <c r="E51" i="4"/>
  <c r="G51" i="4" s="1"/>
  <c r="E50" i="4"/>
  <c r="G50" i="4" s="1"/>
  <c r="E49" i="4"/>
  <c r="G49" i="4" s="1"/>
  <c r="E48" i="4"/>
  <c r="E47" i="4"/>
  <c r="G47" i="4" s="1"/>
  <c r="E46" i="4"/>
  <c r="E45" i="4"/>
  <c r="G45" i="4" s="1"/>
  <c r="E44" i="4"/>
  <c r="E42" i="4"/>
  <c r="G42" i="4" s="1"/>
  <c r="E41" i="4"/>
  <c r="G41" i="4" s="1"/>
  <c r="E40" i="4"/>
  <c r="G40" i="4" s="1"/>
  <c r="E39" i="4"/>
  <c r="E38" i="4"/>
  <c r="G38" i="4" s="1"/>
  <c r="E37" i="4"/>
  <c r="E36" i="4"/>
  <c r="G36" i="4" s="1"/>
  <c r="E35" i="4"/>
  <c r="E34" i="4"/>
  <c r="G34" i="4" s="1"/>
  <c r="E33" i="4"/>
  <c r="E30" i="4"/>
  <c r="G30" i="4" s="1"/>
  <c r="E29" i="4"/>
  <c r="E28" i="4"/>
  <c r="G28" i="4" s="1"/>
  <c r="E27" i="4"/>
  <c r="G27" i="4" s="1"/>
  <c r="E26" i="4"/>
  <c r="G26" i="4" s="1"/>
  <c r="E25" i="4"/>
  <c r="E22" i="4"/>
  <c r="G22" i="4" s="1"/>
  <c r="E21" i="4"/>
  <c r="G21" i="4" s="1"/>
  <c r="E20" i="4"/>
  <c r="G20" i="4" s="1"/>
  <c r="E19" i="4"/>
  <c r="E18" i="4"/>
  <c r="E17" i="4"/>
  <c r="G17" i="4" s="1"/>
  <c r="E16" i="4"/>
  <c r="G16" i="4" s="1"/>
  <c r="E15" i="4"/>
  <c r="E14" i="4"/>
  <c r="G14" i="4" s="1"/>
  <c r="E11" i="4"/>
  <c r="G11" i="4" s="1"/>
  <c r="E10" i="4"/>
  <c r="G10" i="4" s="1"/>
  <c r="E9" i="4"/>
  <c r="G9" i="4" s="1"/>
  <c r="E8" i="4"/>
  <c r="G8" i="4" s="1"/>
  <c r="E7" i="4"/>
  <c r="G7" i="4" s="1"/>
  <c r="E6" i="4"/>
  <c r="G6" i="4" s="1"/>
  <c r="E5" i="4"/>
  <c r="E4" i="4"/>
  <c r="G4" i="4" s="1"/>
  <c r="E3" i="4"/>
  <c r="G3" i="4" s="1"/>
  <c r="C55" i="4"/>
  <c r="G19" i="4"/>
  <c r="G18" i="4"/>
  <c r="G15" i="4"/>
  <c r="G29" i="4"/>
  <c r="G25" i="4"/>
  <c r="L11" i="4"/>
  <c r="L10" i="4"/>
  <c r="L9" i="4"/>
  <c r="L8" i="4"/>
  <c r="L7" i="4"/>
  <c r="L6" i="4"/>
  <c r="L5" i="4"/>
  <c r="L4" i="4"/>
  <c r="L3" i="4"/>
  <c r="L22" i="4"/>
  <c r="L21" i="4"/>
  <c r="L20" i="4"/>
  <c r="L19" i="4"/>
  <c r="L18" i="4"/>
  <c r="L17" i="4"/>
  <c r="L16" i="4"/>
  <c r="L15" i="4"/>
  <c r="L14" i="4"/>
  <c r="L30" i="4"/>
  <c r="L29" i="4"/>
  <c r="L28" i="4"/>
  <c r="L27" i="4"/>
  <c r="L26" i="4"/>
  <c r="L25" i="4"/>
  <c r="L34" i="4"/>
  <c r="L35" i="4"/>
  <c r="L36" i="4"/>
  <c r="L37" i="4"/>
  <c r="L38" i="4"/>
  <c r="L39" i="4"/>
  <c r="L40" i="4"/>
  <c r="L41" i="4"/>
  <c r="L42" i="4"/>
  <c r="L44" i="4"/>
  <c r="L45" i="4"/>
  <c r="L46" i="4"/>
  <c r="L47" i="4"/>
  <c r="L48" i="4"/>
  <c r="L49" i="4"/>
  <c r="L50" i="4"/>
  <c r="L51" i="4"/>
  <c r="L52" i="4"/>
  <c r="L53" i="4"/>
  <c r="L33" i="4"/>
  <c r="G35" i="4"/>
  <c r="G37" i="4"/>
  <c r="G39" i="4"/>
  <c r="G44" i="4"/>
  <c r="G46" i="4"/>
  <c r="M46" i="4" s="1"/>
  <c r="G48" i="4"/>
  <c r="M48" i="4" s="1"/>
  <c r="G52" i="4"/>
  <c r="G33" i="4"/>
  <c r="M33" i="4" s="1"/>
  <c r="J31" i="4"/>
  <c r="J23" i="4"/>
  <c r="J12" i="4"/>
  <c r="M37" i="4" l="1"/>
  <c r="O37" i="4" s="1"/>
  <c r="M3" i="4"/>
  <c r="O3" i="4" s="1"/>
  <c r="M17" i="4"/>
  <c r="O17" i="4" s="1"/>
  <c r="M50" i="4"/>
  <c r="M10" i="4"/>
  <c r="O10" i="4" s="1"/>
  <c r="J55" i="4"/>
  <c r="M52" i="4"/>
  <c r="M44" i="4"/>
  <c r="O44" i="4" s="1"/>
  <c r="M4" i="4"/>
  <c r="O4" i="4" s="1"/>
  <c r="M8" i="4"/>
  <c r="O8" i="4" s="1"/>
  <c r="M14" i="4"/>
  <c r="O14" i="4" s="1"/>
  <c r="M22" i="4"/>
  <c r="O22" i="4" s="1"/>
  <c r="M39" i="4"/>
  <c r="O39" i="4" s="1"/>
  <c r="M29" i="4"/>
  <c r="O29" i="4" s="1"/>
  <c r="M6" i="4"/>
  <c r="O6" i="4" s="1"/>
  <c r="M15" i="4"/>
  <c r="O15" i="4" s="1"/>
  <c r="M18" i="4"/>
  <c r="O18" i="4" s="1"/>
  <c r="M35" i="4"/>
  <c r="O35" i="4" s="1"/>
  <c r="L54" i="4"/>
  <c r="M26" i="4"/>
  <c r="O26" i="4" s="1"/>
  <c r="M30" i="4"/>
  <c r="O30" i="4" s="1"/>
  <c r="M36" i="4"/>
  <c r="O36" i="4" s="1"/>
  <c r="M40" i="4"/>
  <c r="M45" i="4"/>
  <c r="M49" i="4"/>
  <c r="O49" i="4" s="1"/>
  <c r="M53" i="4"/>
  <c r="O53" i="4" s="1"/>
  <c r="M21" i="4"/>
  <c r="O21" i="4" s="1"/>
  <c r="E31" i="4"/>
  <c r="M19" i="4"/>
  <c r="O19" i="4" s="1"/>
  <c r="E23" i="4"/>
  <c r="M28" i="4"/>
  <c r="O28" i="4" s="1"/>
  <c r="M34" i="4"/>
  <c r="M38" i="4"/>
  <c r="O38" i="4" s="1"/>
  <c r="M42" i="4"/>
  <c r="O42" i="4" s="1"/>
  <c r="M47" i="4"/>
  <c r="O47" i="4" s="1"/>
  <c r="M51" i="4"/>
  <c r="O51" i="4" s="1"/>
  <c r="M27" i="4"/>
  <c r="O27" i="4" s="1"/>
  <c r="M9" i="4"/>
  <c r="O9" i="4" s="1"/>
  <c r="M25" i="4"/>
  <c r="O25" i="4" s="1"/>
  <c r="M7" i="4"/>
  <c r="O7" i="4" s="1"/>
  <c r="M11" i="4"/>
  <c r="O11" i="4" s="1"/>
  <c r="M41" i="4"/>
  <c r="O41" i="4" s="1"/>
  <c r="G23" i="4"/>
  <c r="E12" i="4"/>
  <c r="E54" i="4"/>
  <c r="G54" i="4"/>
  <c r="M16" i="4"/>
  <c r="O16" i="4" s="1"/>
  <c r="M20" i="4"/>
  <c r="O20" i="4" s="1"/>
  <c r="G5" i="4"/>
  <c r="M5" i="4" s="1"/>
  <c r="O5" i="4" s="1"/>
  <c r="G31" i="4"/>
  <c r="L23" i="4"/>
  <c r="L31" i="4"/>
  <c r="O34" i="4"/>
  <c r="O40" i="4"/>
  <c r="O45" i="4"/>
  <c r="O46" i="4"/>
  <c r="O48" i="4"/>
  <c r="O50" i="4"/>
  <c r="O52" i="4"/>
  <c r="O33" i="4"/>
  <c r="M54" i="4" l="1"/>
  <c r="L55" i="4"/>
  <c r="O12" i="4"/>
  <c r="M12" i="4"/>
  <c r="O23" i="4"/>
  <c r="O31" i="4"/>
  <c r="G12" i="4"/>
  <c r="E55" i="4"/>
  <c r="M31" i="4"/>
  <c r="M23" i="4"/>
  <c r="G55" i="4"/>
  <c r="O54" i="4"/>
  <c r="G4" i="3"/>
  <c r="M55" i="4" l="1"/>
  <c r="O55" i="4"/>
  <c r="L12" i="3"/>
  <c r="E56" i="3"/>
  <c r="D56" i="3"/>
  <c r="L54" i="3"/>
  <c r="N54" i="3" s="1"/>
  <c r="L35" i="3"/>
  <c r="N35" i="3" s="1"/>
  <c r="L36" i="3"/>
  <c r="N36" i="3" s="1"/>
  <c r="L37" i="3"/>
  <c r="N37" i="3" s="1"/>
  <c r="L38" i="3"/>
  <c r="N38" i="3" s="1"/>
  <c r="L39" i="3"/>
  <c r="N39" i="3" s="1"/>
  <c r="L40" i="3"/>
  <c r="N40" i="3" s="1"/>
  <c r="L41" i="3"/>
  <c r="N41" i="3" s="1"/>
  <c r="L42" i="3"/>
  <c r="N42" i="3" s="1"/>
  <c r="L43" i="3"/>
  <c r="N43" i="3" s="1"/>
  <c r="L45" i="3"/>
  <c r="N45" i="3" s="1"/>
  <c r="L46" i="3"/>
  <c r="N46" i="3" s="1"/>
  <c r="L47" i="3"/>
  <c r="N47" i="3" s="1"/>
  <c r="L48" i="3"/>
  <c r="N48" i="3" s="1"/>
  <c r="L49" i="3"/>
  <c r="N49" i="3" s="1"/>
  <c r="L50" i="3"/>
  <c r="N50" i="3" s="1"/>
  <c r="L51" i="3"/>
  <c r="N51" i="3" s="1"/>
  <c r="L52" i="3"/>
  <c r="N52" i="3" s="1"/>
  <c r="L53" i="3"/>
  <c r="N53" i="3" s="1"/>
  <c r="L34" i="3"/>
  <c r="L30" i="3"/>
  <c r="N30" i="3" s="1"/>
  <c r="L31" i="3"/>
  <c r="N31" i="3" s="1"/>
  <c r="Q42" i="3"/>
  <c r="T42" i="3" s="1"/>
  <c r="G54" i="3"/>
  <c r="I54" i="3" s="1"/>
  <c r="G36" i="3"/>
  <c r="I36" i="3" s="1"/>
  <c r="G37" i="3"/>
  <c r="I37" i="3" s="1"/>
  <c r="G38" i="3"/>
  <c r="I38" i="3" s="1"/>
  <c r="G39" i="3"/>
  <c r="I39" i="3" s="1"/>
  <c r="G40" i="3"/>
  <c r="I40" i="3" s="1"/>
  <c r="G41" i="3"/>
  <c r="I41" i="3" s="1"/>
  <c r="G42" i="3"/>
  <c r="I42" i="3" s="1"/>
  <c r="G43" i="3"/>
  <c r="I43" i="3" s="1"/>
  <c r="G45" i="3"/>
  <c r="I45" i="3" s="1"/>
  <c r="G46" i="3"/>
  <c r="I46" i="3" s="1"/>
  <c r="G47" i="3"/>
  <c r="I47" i="3" s="1"/>
  <c r="G48" i="3"/>
  <c r="I48" i="3" s="1"/>
  <c r="G49" i="3"/>
  <c r="I49" i="3" s="1"/>
  <c r="G50" i="3"/>
  <c r="I50" i="3" s="1"/>
  <c r="G51" i="3"/>
  <c r="I51" i="3" s="1"/>
  <c r="G52" i="3"/>
  <c r="I52" i="3" s="1"/>
  <c r="G53" i="3"/>
  <c r="I53" i="3" s="1"/>
  <c r="G35" i="3"/>
  <c r="I35" i="3" s="1"/>
  <c r="G34" i="3"/>
  <c r="I31" i="3"/>
  <c r="Q31" i="3"/>
  <c r="T31" i="3" s="1"/>
  <c r="G30" i="3"/>
  <c r="I30" i="3" s="1"/>
  <c r="L29" i="3"/>
  <c r="N29" i="3" s="1"/>
  <c r="L28" i="3"/>
  <c r="G29" i="3"/>
  <c r="I29" i="3" s="1"/>
  <c r="G28" i="3"/>
  <c r="I28" i="3" s="1"/>
  <c r="L27" i="3"/>
  <c r="G27" i="3"/>
  <c r="I27" i="3" s="1"/>
  <c r="G26" i="3"/>
  <c r="G12" i="3"/>
  <c r="J22" i="3"/>
  <c r="L22" i="3" s="1"/>
  <c r="N22" i="3" s="1"/>
  <c r="J21" i="3"/>
  <c r="L21" i="3" s="1"/>
  <c r="N21" i="3" s="1"/>
  <c r="Q21" i="3"/>
  <c r="T21" i="3" s="1"/>
  <c r="L17" i="3"/>
  <c r="N17" i="3" s="1"/>
  <c r="L18" i="3"/>
  <c r="N18" i="3" s="1"/>
  <c r="L19" i="3"/>
  <c r="N19" i="3" s="1"/>
  <c r="L16" i="3"/>
  <c r="G17" i="3"/>
  <c r="I17" i="3" s="1"/>
  <c r="G18" i="3"/>
  <c r="I18" i="3" s="1"/>
  <c r="O18" i="3" s="1"/>
  <c r="G19" i="3"/>
  <c r="I19" i="3" s="1"/>
  <c r="G20" i="3"/>
  <c r="I20" i="3" s="1"/>
  <c r="O20" i="3" s="1"/>
  <c r="G21" i="3"/>
  <c r="I21" i="3" s="1"/>
  <c r="G22" i="3"/>
  <c r="I22" i="3" s="1"/>
  <c r="G16" i="3"/>
  <c r="I16" i="3" s="1"/>
  <c r="J11" i="3"/>
  <c r="L11" i="3" s="1"/>
  <c r="N11" i="3" s="1"/>
  <c r="J10" i="3"/>
  <c r="Q9" i="3"/>
  <c r="T9" i="3" s="1"/>
  <c r="V9" i="3" s="1"/>
  <c r="G15" i="3"/>
  <c r="I15" i="3" s="1"/>
  <c r="O15" i="3" s="1"/>
  <c r="O17" i="3" l="1"/>
  <c r="O53" i="3"/>
  <c r="O52" i="3"/>
  <c r="O45" i="3"/>
  <c r="O48" i="3"/>
  <c r="O49" i="3"/>
  <c r="O40" i="3"/>
  <c r="O37" i="3"/>
  <c r="N27" i="3"/>
  <c r="O27" i="3" s="1"/>
  <c r="L32" i="3"/>
  <c r="O50" i="3"/>
  <c r="O43" i="3"/>
  <c r="O39" i="3"/>
  <c r="O54" i="3"/>
  <c r="O41" i="3"/>
  <c r="L55" i="3"/>
  <c r="N34" i="3"/>
  <c r="N55" i="3" s="1"/>
  <c r="N16" i="3"/>
  <c r="O16" i="3" s="1"/>
  <c r="L24" i="3"/>
  <c r="I26" i="3"/>
  <c r="G32" i="3"/>
  <c r="O35" i="3"/>
  <c r="O51" i="3"/>
  <c r="O47" i="3"/>
  <c r="O42" i="3"/>
  <c r="O38" i="3"/>
  <c r="O46" i="3"/>
  <c r="I34" i="3"/>
  <c r="G55" i="3"/>
  <c r="G24" i="3"/>
  <c r="I12" i="3"/>
  <c r="O12" i="3" s="1"/>
  <c r="O36" i="3"/>
  <c r="O31" i="3"/>
  <c r="O29" i="3"/>
  <c r="L10" i="3"/>
  <c r="O21" i="3"/>
  <c r="V31" i="3"/>
  <c r="N28" i="3"/>
  <c r="O28" i="3" s="1"/>
  <c r="O30" i="3"/>
  <c r="O19" i="3"/>
  <c r="I24" i="3"/>
  <c r="O22" i="3"/>
  <c r="V21" i="3"/>
  <c r="O34" i="3" l="1"/>
  <c r="N24" i="3"/>
  <c r="O26" i="3"/>
  <c r="O32" i="3" s="1"/>
  <c r="I32" i="3"/>
  <c r="N10" i="3"/>
  <c r="N13" i="3" s="1"/>
  <c r="L13" i="3"/>
  <c r="L56" i="3" s="1"/>
  <c r="N32" i="3"/>
  <c r="I55" i="3"/>
  <c r="O55" i="3"/>
  <c r="O24" i="3"/>
  <c r="I4" i="3"/>
  <c r="O4" i="3" s="1"/>
  <c r="G6" i="3"/>
  <c r="I6" i="3" s="1"/>
  <c r="G7" i="3"/>
  <c r="I7" i="3" s="1"/>
  <c r="O7" i="3" s="1"/>
  <c r="G8" i="3"/>
  <c r="I8" i="3" s="1"/>
  <c r="O8" i="3" s="1"/>
  <c r="G9" i="3"/>
  <c r="I9" i="3" s="1"/>
  <c r="O9" i="3" s="1"/>
  <c r="G10" i="3"/>
  <c r="I10" i="3" s="1"/>
  <c r="G11" i="3"/>
  <c r="I11" i="3" s="1"/>
  <c r="O11" i="3" s="1"/>
  <c r="G5" i="3"/>
  <c r="N56" i="3" l="1"/>
  <c r="I5" i="3"/>
  <c r="O5" i="3" s="1"/>
  <c r="G13" i="3"/>
  <c r="G56" i="3" s="1"/>
  <c r="O10" i="3"/>
  <c r="O6" i="3"/>
  <c r="O13" i="3" l="1"/>
  <c r="O56" i="3" s="1"/>
  <c r="I13" i="3"/>
  <c r="I56" i="3" s="1"/>
</calcChain>
</file>

<file path=xl/sharedStrings.xml><?xml version="1.0" encoding="utf-8"?>
<sst xmlns="http://schemas.openxmlformats.org/spreadsheetml/2006/main" count="255" uniqueCount="86">
  <si>
    <t>Instrument</t>
  </si>
  <si>
    <t>Sample Size</t>
  </si>
  <si>
    <t>Number of Respondents</t>
  </si>
  <si>
    <t>Respondents</t>
  </si>
  <si>
    <t>Nonrespondents</t>
  </si>
  <si>
    <t>Respondent Type</t>
  </si>
  <si>
    <t>Freq. of Response (annual)</t>
  </si>
  <si>
    <t>Total Annual Response</t>
  </si>
  <si>
    <t>Avg. Hours per Response</t>
  </si>
  <si>
    <t>Total Annual Burden</t>
  </si>
  <si>
    <t>Number of Non-Respondents</t>
  </si>
  <si>
    <t>Total Burden Hours</t>
  </si>
  <si>
    <t>Survey pretest</t>
  </si>
  <si>
    <t>Affected Public</t>
  </si>
  <si>
    <t>State Administrators</t>
  </si>
  <si>
    <t>State Agency</t>
  </si>
  <si>
    <t>Survey Instrument</t>
  </si>
  <si>
    <t>MOU</t>
  </si>
  <si>
    <t>Survey Invite Email</t>
  </si>
  <si>
    <t>Intro Letter</t>
  </si>
  <si>
    <t>Webinar</t>
  </si>
  <si>
    <t>Webinar Save the Date</t>
  </si>
  <si>
    <t>GRAND TOTAL</t>
  </si>
  <si>
    <t>Pretest</t>
  </si>
  <si>
    <t>Business for/ not-for-Profit</t>
  </si>
  <si>
    <t>Sponsors</t>
  </si>
  <si>
    <t>Sponsor Survey Instrument</t>
  </si>
  <si>
    <t>Survey Invite</t>
  </si>
  <si>
    <t>Sponsor Letter</t>
  </si>
  <si>
    <t>Sponsor Subtotal</t>
  </si>
  <si>
    <t>Site</t>
  </si>
  <si>
    <t>Site Survey Instrument</t>
  </si>
  <si>
    <t>Site Subtotal</t>
  </si>
  <si>
    <t>Site Letter</t>
  </si>
  <si>
    <t>Parents and Caregivers</t>
  </si>
  <si>
    <t>Interview Guide</t>
  </si>
  <si>
    <t>Thank You</t>
  </si>
  <si>
    <t>Parent Info Brochure</t>
  </si>
  <si>
    <t>Parent Inform Consent</t>
  </si>
  <si>
    <t>FNS Regional Letter to Participants</t>
  </si>
  <si>
    <t>Participation Reminder</t>
  </si>
  <si>
    <t>School District Letter</t>
  </si>
  <si>
    <t>School District Letter Thank You</t>
  </si>
  <si>
    <t>nonrespondents</t>
  </si>
  <si>
    <t xml:space="preserve">Email, letter, and phone reminders </t>
  </si>
  <si>
    <t xml:space="preserve">an average of 5 reminders </t>
  </si>
  <si>
    <t>initial response rate of 66%</t>
  </si>
  <si>
    <t>Type of sample</t>
  </si>
  <si>
    <r>
      <t>Respondent universe</t>
    </r>
    <r>
      <rPr>
        <sz val="8"/>
        <color theme="1"/>
        <rFont val="Times New Roman"/>
        <family val="1"/>
      </rPr>
      <t> </t>
    </r>
  </si>
  <si>
    <t>Sample size</t>
  </si>
  <si>
    <t>Expected response rates</t>
  </si>
  <si>
    <t>Expected non-participants</t>
  </si>
  <si>
    <t>Sponsor organizations</t>
  </si>
  <si>
    <t>Sites</t>
  </si>
  <si>
    <t>n/a</t>
  </si>
  <si>
    <t>list of 200</t>
  </si>
  <si>
    <t xml:space="preserve">Parents/caregivers </t>
  </si>
  <si>
    <t>Participants Info Request</t>
  </si>
  <si>
    <t>Sites info request</t>
  </si>
  <si>
    <t>Parents and caregivers Subtotal</t>
  </si>
  <si>
    <t>initial response rate of 45%</t>
  </si>
  <si>
    <t>State Agency Subtotal</t>
  </si>
  <si>
    <t>Average hourly wage rate</t>
  </si>
  <si>
    <t>Total Annual Respondent Cost</t>
  </si>
  <si>
    <t xml:space="preserve">States </t>
  </si>
  <si>
    <t xml:space="preserve">Reminders </t>
  </si>
  <si>
    <t>Webinar Save Date</t>
  </si>
  <si>
    <t>Reminders</t>
  </si>
  <si>
    <t xml:space="preserve">Sites </t>
  </si>
  <si>
    <t>Participants</t>
  </si>
  <si>
    <t>Info Brochure</t>
  </si>
  <si>
    <t>Inform Consent</t>
  </si>
  <si>
    <t xml:space="preserve">FNS Letter </t>
  </si>
  <si>
    <t>Reminder</t>
  </si>
  <si>
    <t>School Letter</t>
  </si>
  <si>
    <t xml:space="preserve">Thank Letter </t>
  </si>
  <si>
    <t>Non-participants</t>
  </si>
  <si>
    <t xml:space="preserve">Letter Thank </t>
  </si>
  <si>
    <t> 24</t>
  </si>
  <si>
    <t>Parents and Caregivers of eligible non-participants</t>
  </si>
  <si>
    <t>Participants Parents</t>
  </si>
  <si>
    <t>Non-Participants Parents</t>
  </si>
  <si>
    <t>State  Subtotal</t>
  </si>
  <si>
    <t>State agencies</t>
  </si>
  <si>
    <t xml:space="preserve">an average of 10 reminders </t>
  </si>
  <si>
    <t>Sponsors and site info request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</si>
</sst>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0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</font>
    <font>
      <b/>
      <sz val="8"/>
      <color theme="1"/>
      <name val="Calibri"/>
      <family val="2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8"/>
      <color theme="1"/>
      <name val="Times New Roman"/>
      <family val="1"/>
    </font>
    <font>
      <b/>
      <sz val="8"/>
      <color theme="1"/>
      <name val="Calibri"/>
      <family val="2"/>
      <scheme val="minor"/>
    </font>
    <font>
      <sz val="7"/>
      <color rgb="FF000000"/>
      <name val="Times New Roman"/>
      <family val="1"/>
    </font>
    <font>
      <b/>
      <sz val="7"/>
      <color rgb="FF00000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92D050"/>
        <bgColor indexed="64"/>
      </patternFill>
    </fill>
    <fill>
      <patternFill patternType="lightGray">
        <fgColor rgb="FF000000"/>
        <bgColor rgb="FFBFBFBF"/>
      </patternFill>
    </fill>
    <fill>
      <patternFill patternType="lightGray">
        <fgColor rgb="FF000000"/>
        <bgColor rgb="FF92D050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1" fillId="4" borderId="4" xfId="0" applyFont="1" applyFill="1" applyBorder="1" applyAlignment="1">
      <alignment wrapText="1"/>
    </xf>
    <xf numFmtId="0" fontId="2" fillId="4" borderId="6" xfId="0" applyFont="1" applyFill="1" applyBorder="1" applyAlignment="1">
      <alignment wrapText="1"/>
    </xf>
    <xf numFmtId="0" fontId="5" fillId="6" borderId="8" xfId="0" applyFont="1" applyFill="1" applyBorder="1" applyAlignment="1">
      <alignment horizontal="center" vertical="center" wrapText="1"/>
    </xf>
    <xf numFmtId="0" fontId="5" fillId="6" borderId="6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9" fontId="4" fillId="0" borderId="2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1" fillId="0" borderId="2" xfId="0" applyFont="1" applyFill="1" applyBorder="1" applyAlignment="1">
      <alignment vertical="top" wrapText="1"/>
    </xf>
    <xf numFmtId="0" fontId="3" fillId="0" borderId="0" xfId="0" applyFont="1"/>
    <xf numFmtId="0" fontId="2" fillId="2" borderId="5" xfId="0" applyFont="1" applyFill="1" applyBorder="1" applyAlignment="1">
      <alignment wrapText="1"/>
    </xf>
    <xf numFmtId="0" fontId="7" fillId="0" borderId="8" xfId="0" applyFont="1" applyBorder="1"/>
    <xf numFmtId="0" fontId="1" fillId="0" borderId="12" xfId="0" applyFont="1" applyFill="1" applyBorder="1" applyAlignment="1">
      <alignment wrapText="1"/>
    </xf>
    <xf numFmtId="0" fontId="5" fillId="7" borderId="6" xfId="0" applyFont="1" applyFill="1" applyBorder="1" applyAlignment="1">
      <alignment horizontal="center" vertical="center" wrapText="1"/>
    </xf>
    <xf numFmtId="0" fontId="0" fillId="5" borderId="0" xfId="0" applyFill="1"/>
    <xf numFmtId="0" fontId="1" fillId="0" borderId="6" xfId="0" applyFont="1" applyFill="1" applyBorder="1" applyAlignment="1">
      <alignment vertical="top" wrapText="1"/>
    </xf>
    <xf numFmtId="2" fontId="1" fillId="0" borderId="6" xfId="0" applyNumberFormat="1" applyFont="1" applyFill="1" applyBorder="1" applyAlignment="1">
      <alignment vertical="top" wrapText="1"/>
    </xf>
    <xf numFmtId="2" fontId="1" fillId="0" borderId="2" xfId="0" applyNumberFormat="1" applyFont="1" applyFill="1" applyBorder="1" applyAlignment="1">
      <alignment vertical="top"/>
    </xf>
    <xf numFmtId="0" fontId="1" fillId="0" borderId="2" xfId="0" applyFont="1" applyFill="1" applyBorder="1" applyAlignment="1">
      <alignment vertical="top"/>
    </xf>
    <xf numFmtId="2" fontId="1" fillId="0" borderId="2" xfId="0" applyNumberFormat="1" applyFont="1" applyFill="1" applyBorder="1" applyAlignment="1">
      <alignment vertical="top" wrapText="1"/>
    </xf>
    <xf numFmtId="0" fontId="1" fillId="0" borderId="9" xfId="0" applyFont="1" applyFill="1" applyBorder="1"/>
    <xf numFmtId="0" fontId="1" fillId="0" borderId="12" xfId="0" applyFont="1" applyFill="1" applyBorder="1"/>
    <xf numFmtId="0" fontId="1" fillId="0" borderId="9" xfId="0" applyFont="1" applyFill="1" applyBorder="1" applyAlignment="1">
      <alignment wrapText="1"/>
    </xf>
    <xf numFmtId="2" fontId="1" fillId="0" borderId="12" xfId="0" applyNumberFormat="1" applyFont="1" applyFill="1" applyBorder="1"/>
    <xf numFmtId="0" fontId="2" fillId="4" borderId="4" xfId="0" applyFont="1" applyFill="1" applyBorder="1" applyAlignment="1">
      <alignment wrapText="1"/>
    </xf>
    <xf numFmtId="0" fontId="2" fillId="0" borderId="8" xfId="0" applyFont="1" applyBorder="1" applyAlignment="1">
      <alignment vertical="top" wrapText="1"/>
    </xf>
    <xf numFmtId="0" fontId="2" fillId="0" borderId="2" xfId="0" applyFont="1" applyFill="1" applyBorder="1" applyAlignment="1">
      <alignment vertical="top" wrapText="1"/>
    </xf>
    <xf numFmtId="0" fontId="2" fillId="0" borderId="13" xfId="0" applyFont="1" applyFill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2" fillId="0" borderId="11" xfId="0" applyFont="1" applyBorder="1" applyAlignment="1">
      <alignment wrapText="1"/>
    </xf>
    <xf numFmtId="0" fontId="2" fillId="0" borderId="11" xfId="0" applyFont="1" applyFill="1" applyBorder="1" applyAlignment="1">
      <alignment wrapText="1"/>
    </xf>
    <xf numFmtId="0" fontId="2" fillId="0" borderId="9" xfId="0" applyFont="1" applyFill="1" applyBorder="1"/>
    <xf numFmtId="0" fontId="2" fillId="0" borderId="10" xfId="0" applyFont="1" applyFill="1" applyBorder="1" applyAlignment="1">
      <alignment wrapText="1"/>
    </xf>
    <xf numFmtId="0" fontId="2" fillId="0" borderId="12" xfId="0" applyFont="1" applyFill="1" applyBorder="1"/>
    <xf numFmtId="0" fontId="2" fillId="3" borderId="3" xfId="0" applyFont="1" applyFill="1" applyBorder="1" applyAlignment="1">
      <alignment wrapText="1"/>
    </xf>
    <xf numFmtId="0" fontId="2" fillId="2" borderId="4" xfId="0" applyFont="1" applyFill="1" applyBorder="1" applyAlignment="1">
      <alignment horizontal="center" wrapText="1"/>
    </xf>
    <xf numFmtId="0" fontId="2" fillId="2" borderId="16" xfId="0" applyFont="1" applyFill="1" applyBorder="1" applyAlignment="1">
      <alignment horizontal="center" wrapText="1"/>
    </xf>
    <xf numFmtId="0" fontId="0" fillId="0" borderId="17" xfId="0" applyBorder="1" applyAlignment="1">
      <alignment horizontal="center" vertical="center" textRotation="90"/>
    </xf>
    <xf numFmtId="0" fontId="2" fillId="3" borderId="4" xfId="0" applyFont="1" applyFill="1" applyBorder="1" applyAlignment="1">
      <alignment wrapText="1"/>
    </xf>
    <xf numFmtId="2" fontId="1" fillId="0" borderId="0" xfId="0" applyNumberFormat="1" applyFont="1" applyFill="1" applyBorder="1" applyAlignment="1">
      <alignment vertical="top"/>
    </xf>
    <xf numFmtId="0" fontId="2" fillId="0" borderId="6" xfId="0" applyFont="1" applyFill="1" applyBorder="1" applyAlignment="1">
      <alignment wrapText="1"/>
    </xf>
    <xf numFmtId="0" fontId="2" fillId="0" borderId="15" xfId="0" applyFont="1" applyFill="1" applyBorder="1" applyAlignment="1">
      <alignment horizontal="center" wrapText="1"/>
    </xf>
    <xf numFmtId="0" fontId="2" fillId="0" borderId="4" xfId="0" applyFont="1" applyFill="1" applyBorder="1" applyAlignment="1">
      <alignment horizontal="center" wrapText="1"/>
    </xf>
    <xf numFmtId="0" fontId="2" fillId="0" borderId="6" xfId="0" applyFont="1" applyFill="1" applyBorder="1" applyAlignment="1">
      <alignment horizontal="center" wrapText="1"/>
    </xf>
    <xf numFmtId="0" fontId="2" fillId="0" borderId="6" xfId="0" applyFont="1" applyFill="1" applyBorder="1" applyAlignment="1">
      <alignment vertical="top" wrapText="1"/>
    </xf>
    <xf numFmtId="0" fontId="2" fillId="0" borderId="5" xfId="0" applyFont="1" applyFill="1" applyBorder="1" applyAlignment="1">
      <alignment wrapText="1"/>
    </xf>
    <xf numFmtId="0" fontId="2" fillId="0" borderId="2" xfId="0" applyFont="1" applyFill="1" applyBorder="1" applyAlignment="1">
      <alignment wrapText="1"/>
    </xf>
    <xf numFmtId="2" fontId="2" fillId="0" borderId="2" xfId="0" applyNumberFormat="1" applyFont="1" applyFill="1" applyBorder="1" applyAlignment="1">
      <alignment wrapText="1"/>
    </xf>
    <xf numFmtId="0" fontId="2" fillId="0" borderId="8" xfId="0" applyFont="1" applyFill="1" applyBorder="1" applyAlignment="1">
      <alignment vertical="top" wrapText="1"/>
    </xf>
    <xf numFmtId="0" fontId="2" fillId="0" borderId="15" xfId="0" applyFont="1" applyFill="1" applyBorder="1" applyAlignment="1">
      <alignment wrapText="1"/>
    </xf>
    <xf numFmtId="2" fontId="2" fillId="0" borderId="15" xfId="0" applyNumberFormat="1" applyFont="1" applyFill="1" applyBorder="1" applyAlignment="1">
      <alignment wrapText="1"/>
    </xf>
    <xf numFmtId="0" fontId="2" fillId="0" borderId="4" xfId="0" applyFont="1" applyFill="1" applyBorder="1" applyAlignment="1">
      <alignment wrapText="1"/>
    </xf>
    <xf numFmtId="0" fontId="2" fillId="0" borderId="2" xfId="0" applyFont="1" applyFill="1" applyBorder="1"/>
    <xf numFmtId="2" fontId="2" fillId="0" borderId="2" xfId="0" applyNumberFormat="1" applyFont="1" applyFill="1" applyBorder="1"/>
    <xf numFmtId="1" fontId="2" fillId="0" borderId="2" xfId="0" applyNumberFormat="1" applyFont="1" applyFill="1" applyBorder="1" applyAlignment="1">
      <alignment wrapText="1"/>
    </xf>
    <xf numFmtId="0" fontId="9" fillId="0" borderId="6" xfId="0" applyFont="1" applyFill="1" applyBorder="1" applyAlignment="1">
      <alignment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vertical="center"/>
    </xf>
    <xf numFmtId="0" fontId="9" fillId="0" borderId="13" xfId="0" applyFont="1" applyFill="1" applyBorder="1" applyAlignment="1">
      <alignment vertical="center" wrapText="1"/>
    </xf>
    <xf numFmtId="0" fontId="8" fillId="0" borderId="13" xfId="0" applyFont="1" applyFill="1" applyBorder="1" applyAlignment="1">
      <alignment horizontal="right" vertical="center" wrapText="1"/>
    </xf>
    <xf numFmtId="1" fontId="1" fillId="0" borderId="6" xfId="0" applyNumberFormat="1" applyFont="1" applyFill="1" applyBorder="1" applyAlignment="1">
      <alignment vertical="top" wrapText="1"/>
    </xf>
    <xf numFmtId="2" fontId="8" fillId="0" borderId="13" xfId="0" applyNumberFormat="1" applyFont="1" applyFill="1" applyBorder="1" applyAlignment="1">
      <alignment horizontal="right" vertical="center" wrapText="1"/>
    </xf>
    <xf numFmtId="8" fontId="8" fillId="0" borderId="13" xfId="0" applyNumberFormat="1" applyFont="1" applyFill="1" applyBorder="1" applyAlignment="1">
      <alignment horizontal="center" vertical="center" wrapText="1"/>
    </xf>
    <xf numFmtId="8" fontId="8" fillId="0" borderId="13" xfId="0" applyNumberFormat="1" applyFont="1" applyFill="1" applyBorder="1" applyAlignment="1">
      <alignment horizontal="center" vertical="center"/>
    </xf>
    <xf numFmtId="2" fontId="8" fillId="0" borderId="13" xfId="0" applyNumberFormat="1" applyFont="1" applyFill="1" applyBorder="1" applyAlignment="1">
      <alignment horizontal="right" vertical="center"/>
    </xf>
    <xf numFmtId="0" fontId="8" fillId="0" borderId="13" xfId="0" applyFont="1" applyFill="1" applyBorder="1" applyAlignment="1">
      <alignment horizontal="right" vertical="center"/>
    </xf>
    <xf numFmtId="0" fontId="9" fillId="0" borderId="13" xfId="0" applyFont="1" applyFill="1" applyBorder="1" applyAlignment="1">
      <alignment horizontal="right" vertical="center" wrapText="1"/>
    </xf>
    <xf numFmtId="2" fontId="9" fillId="0" borderId="13" xfId="0" applyNumberFormat="1" applyFont="1" applyFill="1" applyBorder="1" applyAlignment="1">
      <alignment vertical="center" wrapText="1"/>
    </xf>
    <xf numFmtId="1" fontId="9" fillId="0" borderId="13" xfId="0" applyNumberFormat="1" applyFont="1" applyFill="1" applyBorder="1" applyAlignment="1">
      <alignment vertical="center" wrapText="1"/>
    </xf>
    <xf numFmtId="8" fontId="9" fillId="0" borderId="13" xfId="0" applyNumberFormat="1" applyFont="1" applyFill="1" applyBorder="1" applyAlignment="1">
      <alignment horizontal="center" vertical="center" wrapText="1"/>
    </xf>
    <xf numFmtId="164" fontId="9" fillId="0" borderId="13" xfId="0" applyNumberFormat="1" applyFont="1" applyFill="1" applyBorder="1" applyAlignment="1">
      <alignment vertical="center" wrapText="1"/>
    </xf>
    <xf numFmtId="8" fontId="9" fillId="0" borderId="13" xfId="0" applyNumberFormat="1" applyFont="1" applyFill="1" applyBorder="1" applyAlignment="1">
      <alignment horizontal="center" vertical="center"/>
    </xf>
    <xf numFmtId="0" fontId="9" fillId="0" borderId="13" xfId="0" applyFont="1" applyFill="1" applyBorder="1" applyAlignment="1">
      <alignment vertical="center"/>
    </xf>
    <xf numFmtId="4" fontId="9" fillId="0" borderId="13" xfId="0" applyNumberFormat="1" applyFont="1" applyFill="1" applyBorder="1" applyAlignment="1">
      <alignment vertical="center" wrapText="1"/>
    </xf>
    <xf numFmtId="0" fontId="9" fillId="0" borderId="2" xfId="0" applyFont="1" applyFill="1" applyBorder="1" applyAlignment="1">
      <alignment horizontal="right" vertical="center" wrapText="1"/>
    </xf>
    <xf numFmtId="0" fontId="9" fillId="0" borderId="2" xfId="0" applyFont="1" applyFill="1" applyBorder="1" applyAlignment="1">
      <alignment vertical="center"/>
    </xf>
    <xf numFmtId="2" fontId="9" fillId="0" borderId="2" xfId="0" applyNumberFormat="1" applyFont="1" applyFill="1" applyBorder="1" applyAlignment="1">
      <alignment horizontal="right" vertical="center" wrapText="1"/>
    </xf>
    <xf numFmtId="0" fontId="4" fillId="0" borderId="2" xfId="0" applyFont="1" applyFill="1" applyBorder="1" applyAlignment="1">
      <alignment vertical="center"/>
    </xf>
    <xf numFmtId="8" fontId="9" fillId="0" borderId="2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0" fontId="9" fillId="0" borderId="16" xfId="0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vertical="center" wrapText="1"/>
    </xf>
    <xf numFmtId="0" fontId="9" fillId="0" borderId="0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horizontal="right" vertical="center" wrapText="1"/>
    </xf>
    <xf numFmtId="2" fontId="9" fillId="0" borderId="0" xfId="0" applyNumberFormat="1" applyFont="1" applyFill="1" applyBorder="1" applyAlignment="1">
      <alignment vertical="center" wrapText="1"/>
    </xf>
    <xf numFmtId="1" fontId="9" fillId="0" borderId="0" xfId="0" applyNumberFormat="1" applyFont="1" applyFill="1" applyBorder="1" applyAlignment="1">
      <alignment vertical="center" wrapText="1"/>
    </xf>
    <xf numFmtId="0" fontId="9" fillId="0" borderId="15" xfId="0" applyFont="1" applyFill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1" fillId="8" borderId="2" xfId="0" applyFont="1" applyFill="1" applyBorder="1" applyAlignment="1">
      <alignment vertical="top" wrapText="1"/>
    </xf>
    <xf numFmtId="2" fontId="1" fillId="8" borderId="2" xfId="0" applyNumberFormat="1" applyFont="1" applyFill="1" applyBorder="1" applyAlignment="1">
      <alignment vertical="top" wrapText="1"/>
    </xf>
    <xf numFmtId="0" fontId="8" fillId="8" borderId="13" xfId="0" applyFont="1" applyFill="1" applyBorder="1" applyAlignment="1">
      <alignment horizontal="right" vertical="center" wrapText="1"/>
    </xf>
    <xf numFmtId="2" fontId="8" fillId="8" borderId="13" xfId="0" applyNumberFormat="1" applyFont="1" applyFill="1" applyBorder="1" applyAlignment="1">
      <alignment horizontal="right" vertical="center" wrapText="1"/>
    </xf>
    <xf numFmtId="0" fontId="1" fillId="4" borderId="3" xfId="0" applyFont="1" applyFill="1" applyBorder="1" applyAlignment="1">
      <alignment horizontal="center" wrapText="1"/>
    </xf>
    <xf numFmtId="0" fontId="1" fillId="4" borderId="4" xfId="0" applyFont="1" applyFill="1" applyBorder="1" applyAlignment="1">
      <alignment horizontal="center" wrapText="1"/>
    </xf>
    <xf numFmtId="0" fontId="1" fillId="4" borderId="6" xfId="0" applyFont="1" applyFill="1" applyBorder="1" applyAlignment="1">
      <alignment horizontal="center" wrapText="1"/>
    </xf>
    <xf numFmtId="0" fontId="0" fillId="0" borderId="7" xfId="0" applyBorder="1" applyAlignment="1">
      <alignment horizontal="center" vertical="center" textRotation="90"/>
    </xf>
    <xf numFmtId="0" fontId="0" fillId="0" borderId="1" xfId="0" applyBorder="1" applyAlignment="1">
      <alignment horizontal="center" vertical="center" textRotation="90"/>
    </xf>
    <xf numFmtId="0" fontId="0" fillId="0" borderId="5" xfId="0" applyBorder="1" applyAlignment="1">
      <alignment horizontal="center" vertical="center" textRotation="90"/>
    </xf>
    <xf numFmtId="0" fontId="0" fillId="0" borderId="14" xfId="0" applyBorder="1" applyAlignment="1">
      <alignment horizontal="center" vertical="center" textRotation="90"/>
    </xf>
    <xf numFmtId="0" fontId="0" fillId="0" borderId="13" xfId="0" applyBorder="1" applyAlignment="1">
      <alignment horizontal="center" vertical="center" textRotation="90"/>
    </xf>
    <xf numFmtId="1" fontId="4" fillId="5" borderId="2" xfId="0" applyNumberFormat="1" applyFont="1" applyFill="1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9" fontId="4" fillId="0" borderId="7" xfId="0" applyNumberFormat="1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9" fontId="4" fillId="0" borderId="5" xfId="0" applyNumberFormat="1" applyFont="1" applyBorder="1" applyAlignment="1">
      <alignment vertical="center" wrapText="1"/>
    </xf>
    <xf numFmtId="0" fontId="1" fillId="9" borderId="2" xfId="0" applyFont="1" applyFill="1" applyBorder="1" applyAlignment="1">
      <alignment vertical="top" wrapText="1"/>
    </xf>
    <xf numFmtId="0" fontId="1" fillId="9" borderId="2" xfId="0" applyFont="1" applyFill="1" applyBorder="1" applyAlignment="1">
      <alignment vertical="top"/>
    </xf>
    <xf numFmtId="0" fontId="1" fillId="9" borderId="12" xfId="0" applyFont="1" applyFill="1" applyBorder="1" applyAlignment="1">
      <alignment wrapText="1"/>
    </xf>
    <xf numFmtId="0" fontId="5" fillId="0" borderId="8" xfId="0" applyFont="1" applyBorder="1" applyAlignment="1">
      <alignment vertical="center" wrapText="1"/>
    </xf>
    <xf numFmtId="0" fontId="4" fillId="0" borderId="6" xfId="0" applyFont="1" applyBorder="1" applyAlignment="1">
      <alignment horizontal="center" vertical="center" wrapText="1"/>
    </xf>
    <xf numFmtId="9" fontId="4" fillId="0" borderId="6" xfId="0" applyNumberFormat="1" applyFont="1" applyBorder="1" applyAlignment="1">
      <alignment horizontal="center" vertical="center" wrapText="1"/>
    </xf>
    <xf numFmtId="0" fontId="1" fillId="5" borderId="2" xfId="0" applyFont="1" applyFill="1" applyBorder="1" applyAlignment="1">
      <alignment vertical="top" wrapText="1"/>
    </xf>
    <xf numFmtId="0" fontId="1" fillId="5" borderId="12" xfId="0" applyFont="1" applyFill="1" applyBorder="1" applyAlignment="1">
      <alignment wrapText="1"/>
    </xf>
    <xf numFmtId="1" fontId="0" fillId="5" borderId="0" xfId="0" applyNumberFormat="1" applyFill="1"/>
    <xf numFmtId="0" fontId="4" fillId="0" borderId="0" xfId="0" applyFont="1" applyBorder="1" applyAlignment="1">
      <alignment horizontal="center" vertical="center" wrapText="1"/>
    </xf>
    <xf numFmtId="0" fontId="0" fillId="0" borderId="0" xfId="0" applyFill="1"/>
    <xf numFmtId="0" fontId="8" fillId="9" borderId="13" xfId="0" applyFont="1" applyFill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6"/>
  <sheetViews>
    <sheetView tabSelected="1" topLeftCell="A2" zoomScale="90" zoomScaleNormal="90" workbookViewId="0">
      <pane ySplit="1" topLeftCell="A36" activePane="bottomLeft" state="frozen"/>
      <selection activeCell="A2" sqref="A2"/>
      <selection pane="bottomLeft" activeCell="B2" sqref="B2:O56"/>
    </sheetView>
  </sheetViews>
  <sheetFormatPr defaultRowHeight="15" x14ac:dyDescent="0.25"/>
  <cols>
    <col min="1" max="1" width="14.28515625" customWidth="1"/>
    <col min="2" max="2" width="48" style="12" customWidth="1"/>
    <col min="3" max="3" width="29.42578125" style="12" customWidth="1"/>
    <col min="5" max="5" width="10" customWidth="1"/>
    <col min="10" max="10" width="10.28515625" customWidth="1"/>
    <col min="17" max="17" width="32.140625" customWidth="1"/>
    <col min="18" max="18" width="11.28515625" customWidth="1"/>
    <col min="21" max="21" width="10.28515625" customWidth="1"/>
  </cols>
  <sheetData>
    <row r="1" spans="1:22" ht="15.75" thickBot="1" x14ac:dyDescent="0.3">
      <c r="B1" s="27"/>
      <c r="C1" s="2"/>
      <c r="D1" s="97" t="s">
        <v>3</v>
      </c>
      <c r="E1" s="98"/>
      <c r="F1" s="98"/>
      <c r="G1" s="98"/>
      <c r="H1" s="98"/>
      <c r="I1" s="99"/>
      <c r="J1" s="97" t="s">
        <v>4</v>
      </c>
      <c r="K1" s="98"/>
      <c r="L1" s="98"/>
      <c r="M1" s="98"/>
      <c r="N1" s="99"/>
      <c r="O1" s="1"/>
    </row>
    <row r="2" spans="1:22" ht="39" thickBot="1" x14ac:dyDescent="0.3">
      <c r="A2" s="14" t="s">
        <v>13</v>
      </c>
      <c r="B2" s="2" t="s">
        <v>5</v>
      </c>
      <c r="C2" s="43" t="s">
        <v>0</v>
      </c>
      <c r="D2" s="43" t="s">
        <v>1</v>
      </c>
      <c r="E2" s="43" t="s">
        <v>2</v>
      </c>
      <c r="F2" s="43" t="s">
        <v>6</v>
      </c>
      <c r="G2" s="43" t="s">
        <v>7</v>
      </c>
      <c r="H2" s="43" t="s">
        <v>8</v>
      </c>
      <c r="I2" s="43" t="s">
        <v>9</v>
      </c>
      <c r="J2" s="43" t="s">
        <v>10</v>
      </c>
      <c r="K2" s="43" t="s">
        <v>6</v>
      </c>
      <c r="L2" s="43" t="s">
        <v>7</v>
      </c>
      <c r="M2" s="43" t="s">
        <v>8</v>
      </c>
      <c r="N2" s="43" t="s">
        <v>9</v>
      </c>
      <c r="O2" s="43" t="s">
        <v>11</v>
      </c>
      <c r="Q2" s="3" t="s">
        <v>47</v>
      </c>
      <c r="R2" s="4" t="s">
        <v>48</v>
      </c>
      <c r="S2" s="4" t="s">
        <v>49</v>
      </c>
      <c r="T2" s="4" t="s">
        <v>50</v>
      </c>
      <c r="U2" s="16" t="s">
        <v>51</v>
      </c>
    </row>
    <row r="3" spans="1:22" ht="15.75" thickBot="1" x14ac:dyDescent="0.3">
      <c r="A3" s="39"/>
      <c r="B3" s="38"/>
      <c r="C3" s="44" t="s">
        <v>14</v>
      </c>
      <c r="D3" s="44"/>
      <c r="E3" s="44"/>
      <c r="F3" s="44"/>
      <c r="G3" s="45"/>
      <c r="H3" s="44"/>
      <c r="I3" s="45"/>
      <c r="J3" s="44"/>
      <c r="K3" s="44"/>
      <c r="L3" s="44"/>
      <c r="M3" s="44"/>
      <c r="N3" s="44"/>
      <c r="O3" s="46"/>
      <c r="Q3" s="113" t="s">
        <v>83</v>
      </c>
      <c r="R3" s="114">
        <v>54</v>
      </c>
      <c r="S3" s="114">
        <v>54</v>
      </c>
      <c r="T3" s="115">
        <v>1</v>
      </c>
      <c r="U3" s="114">
        <v>0</v>
      </c>
    </row>
    <row r="4" spans="1:22" ht="15.75" thickBot="1" x14ac:dyDescent="0.3">
      <c r="A4" s="100" t="s">
        <v>15</v>
      </c>
      <c r="B4" s="28" t="s">
        <v>14</v>
      </c>
      <c r="C4" s="29" t="s">
        <v>12</v>
      </c>
      <c r="D4" s="11">
        <v>2</v>
      </c>
      <c r="E4" s="11">
        <v>2</v>
      </c>
      <c r="F4" s="11">
        <v>1</v>
      </c>
      <c r="G4" s="18">
        <f>SUM(E4*F4)</f>
        <v>2</v>
      </c>
      <c r="H4" s="11">
        <v>1</v>
      </c>
      <c r="I4" s="19">
        <f>(G4*H4)</f>
        <v>2</v>
      </c>
      <c r="J4" s="11">
        <v>0</v>
      </c>
      <c r="K4" s="11">
        <v>1</v>
      </c>
      <c r="L4" s="11">
        <v>0</v>
      </c>
      <c r="M4" s="11">
        <v>0</v>
      </c>
      <c r="N4" s="11">
        <v>0</v>
      </c>
      <c r="O4" s="18">
        <f t="shared" ref="O4:O9" si="0">SUM(I4+N4)</f>
        <v>2</v>
      </c>
      <c r="Q4" s="5" t="s">
        <v>52</v>
      </c>
      <c r="R4" s="8">
        <v>4397</v>
      </c>
      <c r="S4" s="6">
        <v>300</v>
      </c>
      <c r="T4" s="7">
        <v>0.9</v>
      </c>
      <c r="U4" s="105">
        <f>S4-(S4*T4)</f>
        <v>30</v>
      </c>
    </row>
    <row r="5" spans="1:22" ht="15.75" thickBot="1" x14ac:dyDescent="0.3">
      <c r="A5" s="101"/>
      <c r="B5" s="28" t="s">
        <v>14</v>
      </c>
      <c r="C5" s="47" t="s">
        <v>16</v>
      </c>
      <c r="D5" s="18">
        <v>54</v>
      </c>
      <c r="E5" s="18">
        <v>54</v>
      </c>
      <c r="F5" s="18">
        <v>1</v>
      </c>
      <c r="G5" s="18">
        <f>SUM(E5*F5)</f>
        <v>54</v>
      </c>
      <c r="H5" s="19">
        <v>1.5</v>
      </c>
      <c r="I5" s="19">
        <f>(G5*H5)</f>
        <v>81</v>
      </c>
      <c r="J5" s="18">
        <v>0</v>
      </c>
      <c r="K5" s="18">
        <v>1</v>
      </c>
      <c r="L5" s="18">
        <v>0</v>
      </c>
      <c r="M5" s="19">
        <v>0</v>
      </c>
      <c r="N5" s="18">
        <v>0</v>
      </c>
      <c r="O5" s="19">
        <f t="shared" si="0"/>
        <v>81</v>
      </c>
      <c r="Q5" s="5" t="s">
        <v>53</v>
      </c>
      <c r="R5" s="8">
        <v>35530</v>
      </c>
      <c r="S5" s="6">
        <v>350</v>
      </c>
      <c r="T5" s="7">
        <v>0.9</v>
      </c>
      <c r="U5" s="105">
        <f>S5-(S5*T5)</f>
        <v>35</v>
      </c>
    </row>
    <row r="6" spans="1:22" ht="15.75" thickBot="1" x14ac:dyDescent="0.3">
      <c r="A6" s="101"/>
      <c r="B6" s="28" t="s">
        <v>14</v>
      </c>
      <c r="C6" s="29" t="s">
        <v>17</v>
      </c>
      <c r="D6" s="11">
        <v>54</v>
      </c>
      <c r="E6" s="11">
        <v>54</v>
      </c>
      <c r="F6" s="11">
        <v>1</v>
      </c>
      <c r="G6" s="18">
        <f t="shared" ref="G6:G12" si="1">SUM(E6*F6)</f>
        <v>54</v>
      </c>
      <c r="H6" s="20">
        <v>0.16700000000000001</v>
      </c>
      <c r="I6" s="19">
        <f t="shared" ref="I6:I11" si="2">(G6*H6)</f>
        <v>9.0180000000000007</v>
      </c>
      <c r="J6" s="11">
        <v>0</v>
      </c>
      <c r="K6" s="11">
        <v>1</v>
      </c>
      <c r="L6" s="11">
        <v>0</v>
      </c>
      <c r="M6" s="20">
        <v>0.16700000000000001</v>
      </c>
      <c r="N6" s="11">
        <v>0</v>
      </c>
      <c r="O6" s="19">
        <f t="shared" si="0"/>
        <v>9.0180000000000007</v>
      </c>
      <c r="Q6" s="91" t="s">
        <v>56</v>
      </c>
      <c r="R6" s="9" t="s">
        <v>54</v>
      </c>
      <c r="S6" s="106">
        <v>25</v>
      </c>
      <c r="T6" s="107">
        <v>0.8</v>
      </c>
      <c r="U6" s="105">
        <f t="shared" ref="U6:U7" si="3">S6-(S6*T6)</f>
        <v>5</v>
      </c>
    </row>
    <row r="7" spans="1:22" ht="15.75" thickBot="1" x14ac:dyDescent="0.3">
      <c r="A7" s="101"/>
      <c r="B7" s="28" t="s">
        <v>14</v>
      </c>
      <c r="C7" s="29" t="s">
        <v>18</v>
      </c>
      <c r="D7" s="11">
        <v>54</v>
      </c>
      <c r="E7" s="11">
        <v>54</v>
      </c>
      <c r="F7" s="11">
        <v>1</v>
      </c>
      <c r="G7" s="18">
        <f t="shared" si="1"/>
        <v>54</v>
      </c>
      <c r="H7" s="20">
        <v>0.08</v>
      </c>
      <c r="I7" s="19">
        <f t="shared" si="2"/>
        <v>4.32</v>
      </c>
      <c r="J7" s="11">
        <v>0</v>
      </c>
      <c r="K7" s="11">
        <v>1</v>
      </c>
      <c r="L7" s="11">
        <v>0</v>
      </c>
      <c r="M7" s="20">
        <v>0.08</v>
      </c>
      <c r="N7" s="11">
        <v>0</v>
      </c>
      <c r="O7" s="19">
        <f t="shared" si="0"/>
        <v>4.32</v>
      </c>
      <c r="Q7" s="92"/>
      <c r="R7" s="6" t="s">
        <v>55</v>
      </c>
      <c r="S7" s="108"/>
      <c r="T7" s="109"/>
      <c r="U7" s="105"/>
    </row>
    <row r="8" spans="1:22" ht="15.75" thickBot="1" x14ac:dyDescent="0.3">
      <c r="A8" s="101"/>
      <c r="B8" s="28" t="s">
        <v>14</v>
      </c>
      <c r="C8" s="29" t="s">
        <v>19</v>
      </c>
      <c r="D8" s="11">
        <v>54</v>
      </c>
      <c r="E8" s="11">
        <v>54</v>
      </c>
      <c r="F8" s="11">
        <v>1</v>
      </c>
      <c r="G8" s="18">
        <f t="shared" si="1"/>
        <v>54</v>
      </c>
      <c r="H8" s="20">
        <v>0.08</v>
      </c>
      <c r="I8" s="19">
        <f t="shared" si="2"/>
        <v>4.32</v>
      </c>
      <c r="J8" s="11">
        <v>0</v>
      </c>
      <c r="K8" s="11">
        <v>1</v>
      </c>
      <c r="L8" s="11">
        <v>0</v>
      </c>
      <c r="M8" s="20">
        <v>0.08</v>
      </c>
      <c r="N8" s="11">
        <v>0</v>
      </c>
      <c r="O8" s="19">
        <f t="shared" si="0"/>
        <v>4.32</v>
      </c>
      <c r="Q8" s="17" t="s">
        <v>46</v>
      </c>
      <c r="R8" s="17"/>
      <c r="S8" s="17"/>
      <c r="T8" s="17" t="s">
        <v>43</v>
      </c>
      <c r="U8" s="17"/>
      <c r="V8" s="17" t="s">
        <v>45</v>
      </c>
    </row>
    <row r="9" spans="1:22" ht="15.75" thickBot="1" x14ac:dyDescent="0.3">
      <c r="A9" s="101"/>
      <c r="B9" s="28" t="s">
        <v>14</v>
      </c>
      <c r="C9" s="29" t="s">
        <v>44</v>
      </c>
      <c r="D9" s="11">
        <v>54</v>
      </c>
      <c r="E9" s="116">
        <v>18</v>
      </c>
      <c r="F9" s="11">
        <v>5</v>
      </c>
      <c r="G9" s="18">
        <f t="shared" si="1"/>
        <v>90</v>
      </c>
      <c r="H9" s="20">
        <v>0.08</v>
      </c>
      <c r="I9" s="19">
        <f t="shared" si="2"/>
        <v>7.2</v>
      </c>
      <c r="J9" s="11">
        <v>0</v>
      </c>
      <c r="K9" s="11">
        <v>1</v>
      </c>
      <c r="L9" s="11">
        <v>0</v>
      </c>
      <c r="M9" s="20">
        <v>0.08</v>
      </c>
      <c r="N9" s="11">
        <v>0</v>
      </c>
      <c r="O9" s="19">
        <f t="shared" si="0"/>
        <v>7.2</v>
      </c>
      <c r="Q9" s="17">
        <f>(54*66)/100</f>
        <v>35.64</v>
      </c>
      <c r="R9" s="17"/>
      <c r="S9" s="17"/>
      <c r="T9" s="17">
        <f>54-Q9</f>
        <v>18.36</v>
      </c>
      <c r="U9" s="17"/>
      <c r="V9" s="17">
        <f>T9*5</f>
        <v>91.8</v>
      </c>
    </row>
    <row r="10" spans="1:22" ht="15.75" thickBot="1" x14ac:dyDescent="0.3">
      <c r="A10" s="101"/>
      <c r="B10" s="28" t="s">
        <v>14</v>
      </c>
      <c r="C10" s="29" t="s">
        <v>20</v>
      </c>
      <c r="D10" s="21">
        <v>54</v>
      </c>
      <c r="E10" s="21">
        <v>45</v>
      </c>
      <c r="F10" s="21">
        <v>1</v>
      </c>
      <c r="G10" s="18">
        <f t="shared" si="1"/>
        <v>45</v>
      </c>
      <c r="H10" s="20">
        <v>1</v>
      </c>
      <c r="I10" s="19">
        <f t="shared" si="2"/>
        <v>45</v>
      </c>
      <c r="J10" s="21">
        <f>D10-E10</f>
        <v>9</v>
      </c>
      <c r="K10" s="21">
        <v>1</v>
      </c>
      <c r="L10" s="21">
        <f>J10*K10</f>
        <v>9</v>
      </c>
      <c r="M10" s="20">
        <v>0</v>
      </c>
      <c r="N10" s="11">
        <f>L10*M10</f>
        <v>0</v>
      </c>
      <c r="O10" s="19">
        <f t="shared" ref="O10:O11" si="4">SUM(I10+N10)</f>
        <v>45</v>
      </c>
    </row>
    <row r="11" spans="1:22" ht="15.75" thickBot="1" x14ac:dyDescent="0.3">
      <c r="A11" s="101"/>
      <c r="B11" s="28" t="s">
        <v>14</v>
      </c>
      <c r="C11" s="29" t="s">
        <v>21</v>
      </c>
      <c r="D11" s="11">
        <v>54</v>
      </c>
      <c r="E11" s="21">
        <v>45</v>
      </c>
      <c r="F11" s="11">
        <v>1</v>
      </c>
      <c r="G11" s="18">
        <f t="shared" si="1"/>
        <v>45</v>
      </c>
      <c r="H11" s="22">
        <v>0.05</v>
      </c>
      <c r="I11" s="19">
        <f t="shared" si="2"/>
        <v>2.25</v>
      </c>
      <c r="J11" s="21">
        <f>D11-E11</f>
        <v>9</v>
      </c>
      <c r="K11" s="21">
        <v>1</v>
      </c>
      <c r="L11" s="21">
        <f>J11*K11</f>
        <v>9</v>
      </c>
      <c r="M11" s="20">
        <v>0</v>
      </c>
      <c r="N11" s="11">
        <f>L11*M11</f>
        <v>0</v>
      </c>
      <c r="O11" s="19">
        <f t="shared" si="4"/>
        <v>2.25</v>
      </c>
    </row>
    <row r="12" spans="1:22" ht="15.75" thickBot="1" x14ac:dyDescent="0.3">
      <c r="A12" s="101"/>
      <c r="B12" s="28" t="s">
        <v>14</v>
      </c>
      <c r="C12" s="30" t="s">
        <v>85</v>
      </c>
      <c r="D12" s="11">
        <v>54</v>
      </c>
      <c r="E12" s="11">
        <v>54</v>
      </c>
      <c r="F12" s="93">
        <v>3</v>
      </c>
      <c r="G12" s="18">
        <f t="shared" si="1"/>
        <v>162</v>
      </c>
      <c r="H12" s="94">
        <v>2.5</v>
      </c>
      <c r="I12" s="19">
        <f>(G12*H12)</f>
        <v>405</v>
      </c>
      <c r="J12" s="18">
        <v>0</v>
      </c>
      <c r="K12" s="18">
        <v>1</v>
      </c>
      <c r="L12" s="21">
        <f>J12*K12</f>
        <v>0</v>
      </c>
      <c r="M12" s="19">
        <v>0</v>
      </c>
      <c r="N12" s="18">
        <v>0</v>
      </c>
      <c r="O12" s="19">
        <f>SUM(I12+N12)</f>
        <v>405</v>
      </c>
    </row>
    <row r="13" spans="1:22" ht="15.75" thickBot="1" x14ac:dyDescent="0.3">
      <c r="A13" s="102"/>
      <c r="B13" s="37" t="s">
        <v>61</v>
      </c>
      <c r="C13" s="43"/>
      <c r="D13" s="48">
        <v>54</v>
      </c>
      <c r="E13" s="49">
        <v>54</v>
      </c>
      <c r="F13" s="49"/>
      <c r="G13" s="49">
        <f>SUM(G4:G12)</f>
        <v>560</v>
      </c>
      <c r="H13" s="49"/>
      <c r="I13" s="50">
        <f>SUM(I4:I12)</f>
        <v>560.10799999999995</v>
      </c>
      <c r="J13" s="49"/>
      <c r="K13" s="49"/>
      <c r="L13" s="49">
        <f>SUM(L4:L12)</f>
        <v>18</v>
      </c>
      <c r="M13" s="49"/>
      <c r="N13" s="49">
        <f>SUM(N4:N11)</f>
        <v>0</v>
      </c>
      <c r="O13" s="50">
        <f>SUM(O4:O12)</f>
        <v>560.10799999999995</v>
      </c>
    </row>
    <row r="14" spans="1:22" ht="15.75" thickBot="1" x14ac:dyDescent="0.3">
      <c r="A14" s="40"/>
      <c r="B14" s="41"/>
      <c r="C14" s="51" t="s">
        <v>25</v>
      </c>
      <c r="D14" s="52"/>
      <c r="E14" s="52"/>
      <c r="F14" s="52"/>
      <c r="G14" s="52"/>
      <c r="H14" s="52"/>
      <c r="I14" s="53"/>
      <c r="J14" s="52"/>
      <c r="K14" s="52"/>
      <c r="L14" s="52"/>
      <c r="M14" s="52"/>
      <c r="N14" s="52"/>
      <c r="O14" s="50"/>
    </row>
    <row r="15" spans="1:22" ht="15.75" thickBot="1" x14ac:dyDescent="0.3">
      <c r="A15" s="100" t="s">
        <v>24</v>
      </c>
      <c r="B15" s="28" t="s">
        <v>25</v>
      </c>
      <c r="C15" s="47" t="s">
        <v>12</v>
      </c>
      <c r="D15" s="18">
        <v>6</v>
      </c>
      <c r="E15" s="18">
        <v>6</v>
      </c>
      <c r="F15" s="18">
        <v>1</v>
      </c>
      <c r="G15" s="18">
        <f>SUM(E15*F15)</f>
        <v>6</v>
      </c>
      <c r="H15" s="19">
        <v>1</v>
      </c>
      <c r="I15" s="19">
        <f>(G15*H15)</f>
        <v>6</v>
      </c>
      <c r="J15" s="18">
        <v>0</v>
      </c>
      <c r="K15" s="18">
        <v>1</v>
      </c>
      <c r="L15" s="18">
        <v>0</v>
      </c>
      <c r="M15" s="19">
        <v>0</v>
      </c>
      <c r="N15" s="19">
        <v>0</v>
      </c>
      <c r="O15" s="19">
        <f t="shared" ref="O15:O19" si="5">SUM(I15+N15)</f>
        <v>6</v>
      </c>
      <c r="R15" s="119"/>
    </row>
    <row r="16" spans="1:22" ht="15.75" thickBot="1" x14ac:dyDescent="0.3">
      <c r="A16" s="101"/>
      <c r="B16" s="31" t="s">
        <v>25</v>
      </c>
      <c r="C16" s="29" t="s">
        <v>26</v>
      </c>
      <c r="D16" s="11">
        <v>300</v>
      </c>
      <c r="E16" s="11">
        <v>300</v>
      </c>
      <c r="F16" s="11">
        <v>1</v>
      </c>
      <c r="G16" s="18">
        <f>SUM(E16*F16)</f>
        <v>300</v>
      </c>
      <c r="H16" s="19">
        <v>1.5</v>
      </c>
      <c r="I16" s="19">
        <f>(G16*H16)</f>
        <v>450</v>
      </c>
      <c r="J16" s="110">
        <v>30</v>
      </c>
      <c r="K16" s="21">
        <v>1</v>
      </c>
      <c r="L16" s="111">
        <f>J16*K16</f>
        <v>30</v>
      </c>
      <c r="M16" s="20">
        <v>0</v>
      </c>
      <c r="N16" s="22">
        <f>L16*M16</f>
        <v>0</v>
      </c>
      <c r="O16" s="19">
        <f t="shared" si="5"/>
        <v>450</v>
      </c>
    </row>
    <row r="17" spans="1:22" ht="15.75" thickBot="1" x14ac:dyDescent="0.3">
      <c r="A17" s="101"/>
      <c r="B17" s="31" t="s">
        <v>25</v>
      </c>
      <c r="C17" s="29" t="s">
        <v>17</v>
      </c>
      <c r="D17" s="11">
        <v>300</v>
      </c>
      <c r="E17" s="11">
        <v>300</v>
      </c>
      <c r="F17" s="11">
        <v>1</v>
      </c>
      <c r="G17" s="18">
        <f t="shared" ref="G17:G23" si="6">SUM(E17*F17)</f>
        <v>300</v>
      </c>
      <c r="H17" s="20">
        <v>0.16700000000000001</v>
      </c>
      <c r="I17" s="19">
        <f t="shared" ref="I17:I22" si="7">(G17*H17)</f>
        <v>50.1</v>
      </c>
      <c r="J17" s="110">
        <v>30</v>
      </c>
      <c r="K17" s="21">
        <v>1</v>
      </c>
      <c r="L17" s="111">
        <f t="shared" ref="L17:L19" si="8">J17*K17</f>
        <v>30</v>
      </c>
      <c r="M17" s="20">
        <v>0.16700000000000001</v>
      </c>
      <c r="N17" s="22">
        <f t="shared" ref="N17:N19" si="9">L17*M17</f>
        <v>5.0100000000000007</v>
      </c>
      <c r="O17" s="19">
        <f t="shared" si="5"/>
        <v>55.11</v>
      </c>
    </row>
    <row r="18" spans="1:22" ht="15.75" thickBot="1" x14ac:dyDescent="0.3">
      <c r="A18" s="101"/>
      <c r="B18" s="31" t="s">
        <v>25</v>
      </c>
      <c r="C18" s="29" t="s">
        <v>27</v>
      </c>
      <c r="D18" s="11">
        <v>300</v>
      </c>
      <c r="E18" s="11">
        <v>300</v>
      </c>
      <c r="F18" s="11">
        <v>1</v>
      </c>
      <c r="G18" s="18">
        <f t="shared" si="6"/>
        <v>300</v>
      </c>
      <c r="H18" s="20">
        <v>0.08</v>
      </c>
      <c r="I18" s="19">
        <f t="shared" si="7"/>
        <v>24</v>
      </c>
      <c r="J18" s="110">
        <v>30</v>
      </c>
      <c r="K18" s="21">
        <v>1</v>
      </c>
      <c r="L18" s="111">
        <f t="shared" si="8"/>
        <v>30</v>
      </c>
      <c r="M18" s="20">
        <v>0.08</v>
      </c>
      <c r="N18" s="22">
        <f t="shared" si="9"/>
        <v>2.4</v>
      </c>
      <c r="O18" s="19">
        <f t="shared" si="5"/>
        <v>26.4</v>
      </c>
    </row>
    <row r="19" spans="1:22" ht="15.75" thickBot="1" x14ac:dyDescent="0.3">
      <c r="A19" s="101"/>
      <c r="B19" s="31" t="s">
        <v>25</v>
      </c>
      <c r="C19" s="29" t="s">
        <v>28</v>
      </c>
      <c r="D19" s="11">
        <v>300</v>
      </c>
      <c r="E19" s="11">
        <v>300</v>
      </c>
      <c r="F19" s="11">
        <v>1</v>
      </c>
      <c r="G19" s="18">
        <f t="shared" si="6"/>
        <v>300</v>
      </c>
      <c r="H19" s="20">
        <v>0.08</v>
      </c>
      <c r="I19" s="19">
        <f t="shared" si="7"/>
        <v>24</v>
      </c>
      <c r="J19" s="110">
        <v>30</v>
      </c>
      <c r="K19" s="21">
        <v>1</v>
      </c>
      <c r="L19" s="111">
        <f t="shared" si="8"/>
        <v>30</v>
      </c>
      <c r="M19" s="20">
        <v>0.08</v>
      </c>
      <c r="N19" s="22">
        <f t="shared" si="9"/>
        <v>2.4</v>
      </c>
      <c r="O19" s="19">
        <f t="shared" si="5"/>
        <v>26.4</v>
      </c>
    </row>
    <row r="20" spans="1:22" ht="15.75" thickBot="1" x14ac:dyDescent="0.3">
      <c r="A20" s="101"/>
      <c r="B20" s="31" t="s">
        <v>25</v>
      </c>
      <c r="C20" s="29" t="s">
        <v>44</v>
      </c>
      <c r="D20" s="11">
        <v>300</v>
      </c>
      <c r="E20" s="116">
        <v>102</v>
      </c>
      <c r="F20" s="11">
        <v>5</v>
      </c>
      <c r="G20" s="18">
        <f t="shared" si="6"/>
        <v>510</v>
      </c>
      <c r="H20" s="20">
        <v>0.08</v>
      </c>
      <c r="I20" s="19">
        <f t="shared" si="7"/>
        <v>40.800000000000004</v>
      </c>
      <c r="J20" s="11">
        <v>0</v>
      </c>
      <c r="K20" s="11">
        <v>1</v>
      </c>
      <c r="L20" s="11">
        <v>0</v>
      </c>
      <c r="M20" s="20">
        <v>0.08</v>
      </c>
      <c r="N20" s="22">
        <v>0</v>
      </c>
      <c r="O20" s="19">
        <f>SUM(I20+N20)</f>
        <v>40.800000000000004</v>
      </c>
      <c r="Q20" s="17" t="s">
        <v>46</v>
      </c>
      <c r="R20" s="17"/>
      <c r="S20" s="17"/>
      <c r="T20" s="17" t="s">
        <v>43</v>
      </c>
      <c r="U20" s="17"/>
      <c r="V20" s="17" t="s">
        <v>45</v>
      </c>
    </row>
    <row r="21" spans="1:22" ht="15.75" thickBot="1" x14ac:dyDescent="0.3">
      <c r="A21" s="101"/>
      <c r="B21" s="31" t="s">
        <v>25</v>
      </c>
      <c r="C21" s="29" t="s">
        <v>20</v>
      </c>
      <c r="D21" s="11">
        <v>300</v>
      </c>
      <c r="E21" s="11">
        <v>250</v>
      </c>
      <c r="F21" s="11">
        <v>1</v>
      </c>
      <c r="G21" s="18">
        <f t="shared" si="6"/>
        <v>250</v>
      </c>
      <c r="H21" s="20">
        <v>1</v>
      </c>
      <c r="I21" s="19">
        <f t="shared" si="7"/>
        <v>250</v>
      </c>
      <c r="J21" s="21">
        <f>D21-E21</f>
        <v>50</v>
      </c>
      <c r="K21" s="21">
        <v>1</v>
      </c>
      <c r="L21" s="21">
        <f>J21*K21</f>
        <v>50</v>
      </c>
      <c r="M21" s="20">
        <v>0.05</v>
      </c>
      <c r="N21" s="22">
        <f>L21*M21</f>
        <v>2.5</v>
      </c>
      <c r="O21" s="19">
        <f t="shared" ref="O21:O22" si="10">SUM(I21+N21)</f>
        <v>252.5</v>
      </c>
      <c r="Q21" s="17">
        <f>(300*66)/100</f>
        <v>198</v>
      </c>
      <c r="R21" s="17"/>
      <c r="S21" s="17"/>
      <c r="T21" s="17">
        <f>300-Q21</f>
        <v>102</v>
      </c>
      <c r="U21" s="17"/>
      <c r="V21" s="17">
        <f>T21*5</f>
        <v>510</v>
      </c>
    </row>
    <row r="22" spans="1:22" ht="15.75" thickBot="1" x14ac:dyDescent="0.3">
      <c r="A22" s="101"/>
      <c r="B22" s="31" t="s">
        <v>25</v>
      </c>
      <c r="C22" s="29" t="s">
        <v>21</v>
      </c>
      <c r="D22" s="11">
        <v>300</v>
      </c>
      <c r="E22" s="11">
        <v>250</v>
      </c>
      <c r="F22" s="11">
        <v>1</v>
      </c>
      <c r="G22" s="18">
        <f t="shared" si="6"/>
        <v>250</v>
      </c>
      <c r="H22" s="22">
        <v>0.05</v>
      </c>
      <c r="I22" s="19">
        <f t="shared" si="7"/>
        <v>12.5</v>
      </c>
      <c r="J22" s="21">
        <f>D22-E22</f>
        <v>50</v>
      </c>
      <c r="K22" s="21">
        <v>1</v>
      </c>
      <c r="L22" s="21">
        <f>J22*K22</f>
        <v>50</v>
      </c>
      <c r="M22" s="20">
        <v>0.05</v>
      </c>
      <c r="N22" s="22">
        <f>L22*M22</f>
        <v>2.5</v>
      </c>
      <c r="O22" s="19">
        <f t="shared" si="10"/>
        <v>15</v>
      </c>
      <c r="S22" s="10"/>
    </row>
    <row r="23" spans="1:22" ht="15.75" thickBot="1" x14ac:dyDescent="0.3">
      <c r="A23" s="101"/>
      <c r="B23" s="31" t="s">
        <v>25</v>
      </c>
      <c r="C23" s="30" t="s">
        <v>58</v>
      </c>
      <c r="D23" s="11">
        <v>300</v>
      </c>
      <c r="E23" s="11">
        <v>300</v>
      </c>
      <c r="F23" s="93">
        <v>2</v>
      </c>
      <c r="G23" s="18">
        <f t="shared" si="6"/>
        <v>600</v>
      </c>
      <c r="H23" s="94">
        <v>1.5</v>
      </c>
      <c r="I23" s="19">
        <f t="shared" ref="I23" si="11">(G23*H23)</f>
        <v>900</v>
      </c>
      <c r="J23" s="18">
        <v>0</v>
      </c>
      <c r="K23" s="18">
        <v>1</v>
      </c>
      <c r="L23" s="21">
        <f>J23*K23</f>
        <v>0</v>
      </c>
      <c r="M23" s="19">
        <v>0</v>
      </c>
      <c r="N23" s="22">
        <f>L23*M23</f>
        <v>0</v>
      </c>
      <c r="O23" s="19">
        <f t="shared" ref="O23" si="12">SUM(I23+N23)</f>
        <v>900</v>
      </c>
    </row>
    <row r="24" spans="1:22" ht="18.75" customHeight="1" thickBot="1" x14ac:dyDescent="0.3">
      <c r="A24" s="101"/>
      <c r="B24" s="37" t="s">
        <v>29</v>
      </c>
      <c r="C24" s="43"/>
      <c r="D24" s="48">
        <v>300</v>
      </c>
      <c r="E24" s="48">
        <v>300</v>
      </c>
      <c r="F24" s="49"/>
      <c r="G24" s="49">
        <f>SUM(G15:G23)</f>
        <v>2816</v>
      </c>
      <c r="H24" s="50"/>
      <c r="I24" s="50">
        <f>SUM(I15:I23)</f>
        <v>1757.4</v>
      </c>
      <c r="J24" s="49"/>
      <c r="K24" s="49"/>
      <c r="L24" s="49">
        <f>SUM(L15:L23)</f>
        <v>220</v>
      </c>
      <c r="M24" s="49"/>
      <c r="N24" s="50">
        <f>SUM(N15:N23)</f>
        <v>14.81</v>
      </c>
      <c r="O24" s="50">
        <f>SUM(O15:O23)</f>
        <v>1772.21</v>
      </c>
    </row>
    <row r="25" spans="1:22" ht="18.75" customHeight="1" thickBot="1" x14ac:dyDescent="0.3">
      <c r="A25" s="101"/>
      <c r="B25" s="37"/>
      <c r="C25" s="54" t="s">
        <v>53</v>
      </c>
      <c r="D25" s="52"/>
      <c r="E25" s="52"/>
      <c r="F25" s="52"/>
      <c r="G25" s="52"/>
      <c r="H25" s="53"/>
      <c r="I25" s="53"/>
      <c r="J25" s="52"/>
      <c r="K25" s="52"/>
      <c r="L25" s="52"/>
      <c r="M25" s="52"/>
      <c r="N25" s="53"/>
      <c r="O25" s="50"/>
    </row>
    <row r="26" spans="1:22" ht="15.75" thickBot="1" x14ac:dyDescent="0.3">
      <c r="A26" s="101"/>
      <c r="B26" s="31" t="s">
        <v>30</v>
      </c>
      <c r="C26" s="29" t="s">
        <v>23</v>
      </c>
      <c r="D26" s="18">
        <v>6</v>
      </c>
      <c r="E26" s="18">
        <v>6</v>
      </c>
      <c r="F26" s="18">
        <v>1</v>
      </c>
      <c r="G26" s="18">
        <f>SUM(E26*F26)</f>
        <v>6</v>
      </c>
      <c r="H26" s="19">
        <v>1</v>
      </c>
      <c r="I26" s="19">
        <f>(G26*H26)</f>
        <v>6</v>
      </c>
      <c r="J26" s="18">
        <v>0</v>
      </c>
      <c r="K26" s="18">
        <v>1</v>
      </c>
      <c r="L26" s="18">
        <v>0</v>
      </c>
      <c r="M26" s="19">
        <v>0</v>
      </c>
      <c r="N26" s="19">
        <v>0</v>
      </c>
      <c r="O26" s="19">
        <f t="shared" ref="O26:O29" si="13">SUM(I26+N26)</f>
        <v>6</v>
      </c>
    </row>
    <row r="27" spans="1:22" ht="15.75" thickBot="1" x14ac:dyDescent="0.3">
      <c r="A27" s="101"/>
      <c r="B27" s="31" t="s">
        <v>30</v>
      </c>
      <c r="C27" s="29" t="s">
        <v>31</v>
      </c>
      <c r="D27" s="11">
        <v>350</v>
      </c>
      <c r="E27" s="11">
        <v>350</v>
      </c>
      <c r="F27" s="11">
        <v>1</v>
      </c>
      <c r="G27" s="18">
        <f>SUM(E27*F27)</f>
        <v>350</v>
      </c>
      <c r="H27" s="19">
        <v>1</v>
      </c>
      <c r="I27" s="19">
        <f>(G27*H27)</f>
        <v>350</v>
      </c>
      <c r="J27" s="110">
        <v>35</v>
      </c>
      <c r="K27" s="21">
        <v>1</v>
      </c>
      <c r="L27" s="111">
        <f>J27*K27</f>
        <v>35</v>
      </c>
      <c r="M27" s="20">
        <v>0</v>
      </c>
      <c r="N27" s="22">
        <f t="shared" ref="N27:N31" si="14">L27*M27</f>
        <v>0</v>
      </c>
      <c r="O27" s="19">
        <f t="shared" si="13"/>
        <v>350</v>
      </c>
    </row>
    <row r="28" spans="1:22" ht="15.75" thickBot="1" x14ac:dyDescent="0.3">
      <c r="A28" s="101"/>
      <c r="B28" s="31" t="s">
        <v>30</v>
      </c>
      <c r="C28" s="29" t="s">
        <v>18</v>
      </c>
      <c r="D28" s="11">
        <v>350</v>
      </c>
      <c r="E28" s="11">
        <v>350</v>
      </c>
      <c r="F28" s="11">
        <v>1</v>
      </c>
      <c r="G28" s="18">
        <f t="shared" ref="G28:G30" si="15">SUM(E28*F28)</f>
        <v>350</v>
      </c>
      <c r="H28" s="20">
        <v>0.08</v>
      </c>
      <c r="I28" s="19">
        <f>(G28*H28)</f>
        <v>28</v>
      </c>
      <c r="J28" s="110">
        <v>35</v>
      </c>
      <c r="K28" s="21">
        <v>1</v>
      </c>
      <c r="L28" s="111">
        <f>J28*K28</f>
        <v>35</v>
      </c>
      <c r="M28" s="20">
        <v>0.08</v>
      </c>
      <c r="N28" s="22">
        <f t="shared" si="14"/>
        <v>2.8000000000000003</v>
      </c>
      <c r="O28" s="19">
        <f t="shared" si="13"/>
        <v>30.8</v>
      </c>
    </row>
    <row r="29" spans="1:22" ht="15.75" thickBot="1" x14ac:dyDescent="0.3">
      <c r="A29" s="101"/>
      <c r="B29" s="31" t="s">
        <v>30</v>
      </c>
      <c r="C29" s="29" t="s">
        <v>33</v>
      </c>
      <c r="D29" s="11">
        <v>350</v>
      </c>
      <c r="E29" s="11">
        <v>350</v>
      </c>
      <c r="F29" s="11">
        <v>1</v>
      </c>
      <c r="G29" s="18">
        <f t="shared" si="15"/>
        <v>350</v>
      </c>
      <c r="H29" s="20">
        <v>0.08</v>
      </c>
      <c r="I29" s="19">
        <f>(G29*H29)</f>
        <v>28</v>
      </c>
      <c r="J29" s="110">
        <v>35</v>
      </c>
      <c r="K29" s="21">
        <v>1</v>
      </c>
      <c r="L29" s="111">
        <f>J29*K29</f>
        <v>35</v>
      </c>
      <c r="M29" s="20">
        <v>0.08</v>
      </c>
      <c r="N29" s="22">
        <f t="shared" si="14"/>
        <v>2.8000000000000003</v>
      </c>
      <c r="O29" s="19">
        <f t="shared" si="13"/>
        <v>30.8</v>
      </c>
    </row>
    <row r="30" spans="1:22" ht="15.75" thickBot="1" x14ac:dyDescent="0.3">
      <c r="A30" s="101"/>
      <c r="B30" s="31" t="s">
        <v>30</v>
      </c>
      <c r="C30" s="29" t="s">
        <v>44</v>
      </c>
      <c r="D30" s="11">
        <v>350</v>
      </c>
      <c r="E30" s="116">
        <v>119</v>
      </c>
      <c r="F30" s="11">
        <v>5</v>
      </c>
      <c r="G30" s="18">
        <f t="shared" si="15"/>
        <v>595</v>
      </c>
      <c r="H30" s="20">
        <v>0.08</v>
      </c>
      <c r="I30" s="19">
        <f t="shared" ref="I30" si="16">(G30*H30)</f>
        <v>47.6</v>
      </c>
      <c r="J30" s="11">
        <v>0</v>
      </c>
      <c r="K30" s="11">
        <v>1</v>
      </c>
      <c r="L30" s="21">
        <f t="shared" ref="L30:L31" si="17">J30*K30</f>
        <v>0</v>
      </c>
      <c r="M30" s="20">
        <v>0.08</v>
      </c>
      <c r="N30" s="22">
        <f t="shared" si="14"/>
        <v>0</v>
      </c>
      <c r="O30" s="19">
        <f>SUM(I30+N30)</f>
        <v>47.6</v>
      </c>
      <c r="Q30" s="17" t="s">
        <v>46</v>
      </c>
      <c r="R30" s="17"/>
      <c r="S30" s="17"/>
      <c r="T30" s="17" t="s">
        <v>43</v>
      </c>
      <c r="U30" s="17"/>
      <c r="V30" s="17" t="s">
        <v>45</v>
      </c>
    </row>
    <row r="31" spans="1:22" ht="15.75" thickBot="1" x14ac:dyDescent="0.3">
      <c r="A31" s="101"/>
      <c r="B31" s="31" t="s">
        <v>30</v>
      </c>
      <c r="C31" s="29" t="s">
        <v>57</v>
      </c>
      <c r="D31" s="11">
        <v>2</v>
      </c>
      <c r="E31" s="11">
        <v>2</v>
      </c>
      <c r="F31" s="11">
        <v>1</v>
      </c>
      <c r="G31" s="21">
        <v>2</v>
      </c>
      <c r="H31" s="22">
        <v>2</v>
      </c>
      <c r="I31" s="19">
        <f t="shared" ref="I31" si="18">(G31*H31)</f>
        <v>4</v>
      </c>
      <c r="J31" s="11">
        <v>0</v>
      </c>
      <c r="K31" s="11">
        <v>1</v>
      </c>
      <c r="L31" s="21">
        <f t="shared" si="17"/>
        <v>0</v>
      </c>
      <c r="M31" s="22">
        <v>0</v>
      </c>
      <c r="N31" s="22">
        <f t="shared" si="14"/>
        <v>0</v>
      </c>
      <c r="O31" s="19">
        <f>SUM(I31+N31)</f>
        <v>4</v>
      </c>
      <c r="Q31" s="17">
        <f>(350*66)/100</f>
        <v>231</v>
      </c>
      <c r="R31" s="17"/>
      <c r="S31" s="17"/>
      <c r="T31" s="17">
        <f>350-Q31</f>
        <v>119</v>
      </c>
      <c r="U31" s="17"/>
      <c r="V31" s="17">
        <f>T31*5</f>
        <v>595</v>
      </c>
    </row>
    <row r="32" spans="1:22" ht="15.75" thickBot="1" x14ac:dyDescent="0.3">
      <c r="A32" s="102"/>
      <c r="B32" s="37" t="s">
        <v>32</v>
      </c>
      <c r="C32" s="43"/>
      <c r="D32" s="48">
        <v>350</v>
      </c>
      <c r="E32" s="48">
        <v>350</v>
      </c>
      <c r="F32" s="49"/>
      <c r="G32" s="49">
        <f>SUM(G26:G31)</f>
        <v>1653</v>
      </c>
      <c r="H32" s="50"/>
      <c r="I32" s="50">
        <f t="shared" ref="I32:O32" si="19">SUM(I26:I31)</f>
        <v>463.6</v>
      </c>
      <c r="J32" s="49"/>
      <c r="K32" s="49"/>
      <c r="L32" s="49">
        <f>SUM(L26:L31)</f>
        <v>105</v>
      </c>
      <c r="M32" s="50"/>
      <c r="N32" s="50">
        <f t="shared" si="19"/>
        <v>5.6000000000000005</v>
      </c>
      <c r="O32" s="50">
        <f t="shared" si="19"/>
        <v>469.20000000000005</v>
      </c>
    </row>
    <row r="33" spans="1:22" ht="15.75" thickBot="1" x14ac:dyDescent="0.3">
      <c r="A33" s="40"/>
      <c r="B33" s="41"/>
      <c r="C33" s="33" t="s">
        <v>80</v>
      </c>
      <c r="D33" s="52"/>
      <c r="E33" s="52"/>
      <c r="F33" s="52"/>
      <c r="G33" s="52"/>
      <c r="H33" s="53"/>
      <c r="I33" s="53"/>
      <c r="J33" s="52"/>
      <c r="K33" s="52"/>
      <c r="L33" s="52"/>
      <c r="M33" s="53"/>
      <c r="N33" s="53"/>
      <c r="O33" s="50"/>
    </row>
    <row r="34" spans="1:22" ht="15.75" thickBot="1" x14ac:dyDescent="0.3">
      <c r="A34" s="103" t="s">
        <v>34</v>
      </c>
      <c r="B34" s="32" t="s">
        <v>34</v>
      </c>
      <c r="C34" s="36" t="s">
        <v>35</v>
      </c>
      <c r="D34" s="15">
        <v>25</v>
      </c>
      <c r="E34" s="15">
        <v>25</v>
      </c>
      <c r="F34" s="24">
        <v>1</v>
      </c>
      <c r="G34" s="18">
        <f t="shared" ref="G34" si="20">SUM(E34*F34)</f>
        <v>25</v>
      </c>
      <c r="H34" s="26">
        <v>0.5</v>
      </c>
      <c r="I34" s="19">
        <f t="shared" ref="I34" si="21">(G34*H34)</f>
        <v>12.5</v>
      </c>
      <c r="J34" s="112">
        <v>5</v>
      </c>
      <c r="K34" s="24">
        <v>1</v>
      </c>
      <c r="L34" s="111">
        <f>J34*K34</f>
        <v>5</v>
      </c>
      <c r="M34" s="26">
        <v>0</v>
      </c>
      <c r="N34" s="22">
        <f t="shared" ref="N34:N54" si="22">L34*M34</f>
        <v>0</v>
      </c>
      <c r="O34" s="19">
        <f>SUM(I34+N34)</f>
        <v>12.5</v>
      </c>
    </row>
    <row r="35" spans="1:22" ht="15.75" thickBot="1" x14ac:dyDescent="0.3">
      <c r="A35" s="104"/>
      <c r="B35" s="32" t="s">
        <v>34</v>
      </c>
      <c r="C35" s="34" t="s">
        <v>23</v>
      </c>
      <c r="D35" s="25">
        <v>2</v>
      </c>
      <c r="E35" s="15">
        <v>2</v>
      </c>
      <c r="F35" s="24">
        <v>1</v>
      </c>
      <c r="G35" s="18">
        <f t="shared" ref="G35:G54" si="23">SUM(E35*F35)</f>
        <v>2</v>
      </c>
      <c r="H35" s="26">
        <v>0.5</v>
      </c>
      <c r="I35" s="19">
        <f t="shared" ref="I35:I54" si="24">(G35*H35)</f>
        <v>1</v>
      </c>
      <c r="J35" s="15">
        <v>0</v>
      </c>
      <c r="K35" s="24">
        <v>1</v>
      </c>
      <c r="L35" s="21">
        <f t="shared" ref="L35:L54" si="25">J35*K35</f>
        <v>0</v>
      </c>
      <c r="M35" s="26">
        <v>0</v>
      </c>
      <c r="N35" s="22">
        <f t="shared" si="22"/>
        <v>0</v>
      </c>
      <c r="O35" s="19">
        <f>SUM(I35+N35)</f>
        <v>1</v>
      </c>
    </row>
    <row r="36" spans="1:22" s="120" customFormat="1" ht="15.75" thickBot="1" x14ac:dyDescent="0.3">
      <c r="A36" s="104"/>
      <c r="B36" s="33" t="s">
        <v>34</v>
      </c>
      <c r="C36" s="34" t="s">
        <v>19</v>
      </c>
      <c r="D36" s="15">
        <v>25</v>
      </c>
      <c r="E36" s="15">
        <v>200</v>
      </c>
      <c r="F36" s="24">
        <v>1</v>
      </c>
      <c r="G36" s="18">
        <f t="shared" si="23"/>
        <v>200</v>
      </c>
      <c r="H36" s="20">
        <v>0.08</v>
      </c>
      <c r="I36" s="19">
        <f t="shared" si="24"/>
        <v>16</v>
      </c>
      <c r="J36" s="15">
        <v>0</v>
      </c>
      <c r="K36" s="24">
        <v>1</v>
      </c>
      <c r="L36" s="21">
        <f t="shared" si="25"/>
        <v>0</v>
      </c>
      <c r="M36" s="20">
        <v>0.08</v>
      </c>
      <c r="N36" s="22">
        <f t="shared" si="22"/>
        <v>0</v>
      </c>
      <c r="O36" s="19">
        <f t="shared" ref="O36:O54" si="26">SUM(I36+N36)</f>
        <v>16</v>
      </c>
    </row>
    <row r="37" spans="1:22" ht="15.75" thickBot="1" x14ac:dyDescent="0.3">
      <c r="A37" s="104"/>
      <c r="B37" s="33" t="s">
        <v>34</v>
      </c>
      <c r="C37" s="34" t="s">
        <v>36</v>
      </c>
      <c r="D37" s="15">
        <v>25</v>
      </c>
      <c r="E37" s="15">
        <v>25</v>
      </c>
      <c r="F37" s="24">
        <v>1</v>
      </c>
      <c r="G37" s="18">
        <f t="shared" si="23"/>
        <v>25</v>
      </c>
      <c r="H37" s="20">
        <v>0.08</v>
      </c>
      <c r="I37" s="19">
        <f t="shared" si="24"/>
        <v>2</v>
      </c>
      <c r="J37" s="15">
        <v>0</v>
      </c>
      <c r="K37" s="24">
        <v>1</v>
      </c>
      <c r="L37" s="21">
        <f t="shared" si="25"/>
        <v>0</v>
      </c>
      <c r="M37" s="20">
        <v>0.08</v>
      </c>
      <c r="N37" s="22">
        <f t="shared" si="22"/>
        <v>0</v>
      </c>
      <c r="O37" s="19">
        <f t="shared" si="26"/>
        <v>2</v>
      </c>
    </row>
    <row r="38" spans="1:22" ht="15.75" thickBot="1" x14ac:dyDescent="0.3">
      <c r="A38" s="104"/>
      <c r="B38" s="33" t="s">
        <v>34</v>
      </c>
      <c r="C38" s="34" t="s">
        <v>37</v>
      </c>
      <c r="D38" s="15">
        <v>25</v>
      </c>
      <c r="E38" s="15">
        <v>25</v>
      </c>
      <c r="F38" s="24">
        <v>1</v>
      </c>
      <c r="G38" s="18">
        <f t="shared" si="23"/>
        <v>25</v>
      </c>
      <c r="H38" s="20">
        <v>0.16700000000000001</v>
      </c>
      <c r="I38" s="19">
        <f t="shared" si="24"/>
        <v>4.1749999999999998</v>
      </c>
      <c r="J38" s="112">
        <v>5</v>
      </c>
      <c r="K38" s="24">
        <v>1</v>
      </c>
      <c r="L38" s="111">
        <f t="shared" si="25"/>
        <v>5</v>
      </c>
      <c r="M38" s="20">
        <v>0.16700000000000001</v>
      </c>
      <c r="N38" s="22">
        <f t="shared" si="22"/>
        <v>0.83500000000000008</v>
      </c>
      <c r="O38" s="19">
        <f t="shared" si="26"/>
        <v>5.01</v>
      </c>
    </row>
    <row r="39" spans="1:22" ht="15.75" thickBot="1" x14ac:dyDescent="0.3">
      <c r="A39" s="104"/>
      <c r="B39" s="33" t="s">
        <v>34</v>
      </c>
      <c r="C39" s="34" t="s">
        <v>38</v>
      </c>
      <c r="D39" s="15">
        <v>25</v>
      </c>
      <c r="E39" s="15">
        <v>25</v>
      </c>
      <c r="F39" s="24">
        <v>1</v>
      </c>
      <c r="G39" s="18">
        <f t="shared" si="23"/>
        <v>25</v>
      </c>
      <c r="H39" s="20">
        <v>0.16700000000000001</v>
      </c>
      <c r="I39" s="19">
        <f t="shared" si="24"/>
        <v>4.1749999999999998</v>
      </c>
      <c r="J39" s="15">
        <v>0</v>
      </c>
      <c r="K39" s="24">
        <v>1</v>
      </c>
      <c r="L39" s="21">
        <f t="shared" si="25"/>
        <v>0</v>
      </c>
      <c r="M39" s="20">
        <v>0.16700000000000001</v>
      </c>
      <c r="N39" s="22">
        <f t="shared" si="22"/>
        <v>0</v>
      </c>
      <c r="O39" s="19">
        <f t="shared" si="26"/>
        <v>4.1749999999999998</v>
      </c>
    </row>
    <row r="40" spans="1:22" ht="15.75" thickBot="1" x14ac:dyDescent="0.3">
      <c r="A40" s="104"/>
      <c r="B40" s="33" t="s">
        <v>34</v>
      </c>
      <c r="C40" s="34" t="s">
        <v>39</v>
      </c>
      <c r="D40" s="15">
        <v>25</v>
      </c>
      <c r="E40" s="15">
        <v>200</v>
      </c>
      <c r="F40" s="24">
        <v>1</v>
      </c>
      <c r="G40" s="18">
        <f t="shared" si="23"/>
        <v>200</v>
      </c>
      <c r="H40" s="20">
        <v>0.08</v>
      </c>
      <c r="I40" s="19">
        <f t="shared" si="24"/>
        <v>16</v>
      </c>
      <c r="J40" s="15">
        <v>0</v>
      </c>
      <c r="K40" s="24">
        <v>1</v>
      </c>
      <c r="L40" s="21">
        <f t="shared" si="25"/>
        <v>0</v>
      </c>
      <c r="M40" s="20">
        <v>0.08</v>
      </c>
      <c r="N40" s="22">
        <f t="shared" si="22"/>
        <v>0</v>
      </c>
      <c r="O40" s="19">
        <f t="shared" si="26"/>
        <v>16</v>
      </c>
    </row>
    <row r="41" spans="1:22" ht="15.75" thickBot="1" x14ac:dyDescent="0.3">
      <c r="A41" s="104"/>
      <c r="B41" s="33" t="s">
        <v>34</v>
      </c>
      <c r="C41" s="34" t="s">
        <v>40</v>
      </c>
      <c r="D41" s="15">
        <v>25</v>
      </c>
      <c r="E41" s="117">
        <v>14</v>
      </c>
      <c r="F41" s="23">
        <v>10</v>
      </c>
      <c r="G41" s="18">
        <f t="shared" si="23"/>
        <v>140</v>
      </c>
      <c r="H41" s="20">
        <v>0.08</v>
      </c>
      <c r="I41" s="19">
        <f t="shared" si="24"/>
        <v>11.200000000000001</v>
      </c>
      <c r="J41" s="25">
        <v>0</v>
      </c>
      <c r="K41" s="24">
        <v>1</v>
      </c>
      <c r="L41" s="21">
        <f t="shared" si="25"/>
        <v>0</v>
      </c>
      <c r="M41" s="20">
        <v>0.08</v>
      </c>
      <c r="N41" s="22">
        <f t="shared" si="22"/>
        <v>0</v>
      </c>
      <c r="O41" s="19">
        <f t="shared" si="26"/>
        <v>11.200000000000001</v>
      </c>
      <c r="Q41" s="17" t="s">
        <v>60</v>
      </c>
      <c r="R41" s="17"/>
      <c r="S41" s="17"/>
      <c r="T41" s="17" t="s">
        <v>43</v>
      </c>
      <c r="U41" s="17"/>
      <c r="V41" s="17" t="s">
        <v>84</v>
      </c>
    </row>
    <row r="42" spans="1:22" ht="15.75" thickBot="1" x14ac:dyDescent="0.3">
      <c r="A42" s="104"/>
      <c r="B42" s="33" t="s">
        <v>34</v>
      </c>
      <c r="C42" s="34" t="s">
        <v>41</v>
      </c>
      <c r="D42" s="15">
        <v>25</v>
      </c>
      <c r="E42" s="15">
        <v>200</v>
      </c>
      <c r="F42" s="23">
        <v>1</v>
      </c>
      <c r="G42" s="18">
        <f t="shared" si="23"/>
        <v>200</v>
      </c>
      <c r="H42" s="20">
        <v>0.08</v>
      </c>
      <c r="I42" s="19">
        <f t="shared" si="24"/>
        <v>16</v>
      </c>
      <c r="J42" s="25">
        <v>0</v>
      </c>
      <c r="K42" s="24">
        <v>1</v>
      </c>
      <c r="L42" s="21">
        <f t="shared" si="25"/>
        <v>0</v>
      </c>
      <c r="M42" s="20">
        <v>0.08</v>
      </c>
      <c r="N42" s="22">
        <f t="shared" si="22"/>
        <v>0</v>
      </c>
      <c r="O42" s="19">
        <f t="shared" si="26"/>
        <v>16</v>
      </c>
      <c r="Q42" s="118">
        <f>(25*45)/100</f>
        <v>11.25</v>
      </c>
      <c r="R42" s="118"/>
      <c r="S42" s="118"/>
      <c r="T42" s="118">
        <f>25-Q42</f>
        <v>13.75</v>
      </c>
      <c r="U42" s="118"/>
      <c r="V42" s="118">
        <f>T42*10</f>
        <v>137.5</v>
      </c>
    </row>
    <row r="43" spans="1:22" ht="15.75" thickBot="1" x14ac:dyDescent="0.3">
      <c r="A43" s="104"/>
      <c r="B43" s="33" t="s">
        <v>34</v>
      </c>
      <c r="C43" s="34" t="s">
        <v>42</v>
      </c>
      <c r="D43" s="15">
        <v>25</v>
      </c>
      <c r="E43" s="15">
        <v>25</v>
      </c>
      <c r="F43" s="23">
        <v>1</v>
      </c>
      <c r="G43" s="18">
        <f t="shared" si="23"/>
        <v>25</v>
      </c>
      <c r="H43" s="20">
        <v>0.08</v>
      </c>
      <c r="I43" s="19">
        <f t="shared" si="24"/>
        <v>2</v>
      </c>
      <c r="J43" s="25">
        <v>0</v>
      </c>
      <c r="K43" s="24">
        <v>1</v>
      </c>
      <c r="L43" s="21">
        <f t="shared" si="25"/>
        <v>0</v>
      </c>
      <c r="M43" s="20">
        <v>0.08</v>
      </c>
      <c r="N43" s="22">
        <f t="shared" si="22"/>
        <v>0</v>
      </c>
      <c r="O43" s="19">
        <f t="shared" si="26"/>
        <v>2</v>
      </c>
    </row>
    <row r="44" spans="1:22" ht="15.75" thickBot="1" x14ac:dyDescent="0.3">
      <c r="A44" s="104"/>
      <c r="B44" s="33"/>
      <c r="C44" s="33" t="s">
        <v>81</v>
      </c>
      <c r="D44" s="15"/>
      <c r="E44" s="15"/>
      <c r="F44" s="24"/>
      <c r="G44" s="18"/>
      <c r="H44" s="42"/>
      <c r="I44" s="19"/>
      <c r="J44" s="15"/>
      <c r="K44" s="24"/>
      <c r="L44" s="21"/>
      <c r="M44" s="42"/>
      <c r="N44" s="22"/>
      <c r="O44" s="19"/>
    </row>
    <row r="45" spans="1:22" ht="16.5" customHeight="1" thickBot="1" x14ac:dyDescent="0.3">
      <c r="A45" s="104"/>
      <c r="B45" s="35" t="s">
        <v>79</v>
      </c>
      <c r="C45" s="36" t="s">
        <v>35</v>
      </c>
      <c r="D45" s="15">
        <v>25</v>
      </c>
      <c r="E45" s="15">
        <v>25</v>
      </c>
      <c r="F45" s="24">
        <v>1</v>
      </c>
      <c r="G45" s="18">
        <f t="shared" si="23"/>
        <v>25</v>
      </c>
      <c r="H45" s="26">
        <v>0.5</v>
      </c>
      <c r="I45" s="19">
        <f t="shared" si="24"/>
        <v>12.5</v>
      </c>
      <c r="J45" s="112">
        <v>5</v>
      </c>
      <c r="K45" s="24">
        <v>1</v>
      </c>
      <c r="L45" s="111">
        <f t="shared" si="25"/>
        <v>5</v>
      </c>
      <c r="M45" s="26">
        <v>0</v>
      </c>
      <c r="N45" s="22">
        <f t="shared" si="22"/>
        <v>0</v>
      </c>
      <c r="O45" s="19">
        <f t="shared" si="26"/>
        <v>12.5</v>
      </c>
    </row>
    <row r="46" spans="1:22" s="120" customFormat="1" ht="15.75" thickBot="1" x14ac:dyDescent="0.3">
      <c r="A46" s="104"/>
      <c r="B46" s="35" t="s">
        <v>79</v>
      </c>
      <c r="C46" s="34" t="s">
        <v>23</v>
      </c>
      <c r="D46" s="25">
        <v>3</v>
      </c>
      <c r="E46" s="15">
        <v>2</v>
      </c>
      <c r="F46" s="24">
        <v>1</v>
      </c>
      <c r="G46" s="18">
        <f t="shared" si="23"/>
        <v>2</v>
      </c>
      <c r="H46" s="26">
        <v>0.5</v>
      </c>
      <c r="I46" s="19">
        <f t="shared" si="24"/>
        <v>1</v>
      </c>
      <c r="J46" s="15">
        <v>0</v>
      </c>
      <c r="K46" s="24">
        <v>1</v>
      </c>
      <c r="L46" s="21">
        <f t="shared" si="25"/>
        <v>0</v>
      </c>
      <c r="M46" s="26">
        <v>0</v>
      </c>
      <c r="N46" s="22">
        <f t="shared" si="22"/>
        <v>0</v>
      </c>
      <c r="O46" s="19">
        <f t="shared" si="26"/>
        <v>1</v>
      </c>
    </row>
    <row r="47" spans="1:22" ht="15.75" thickBot="1" x14ac:dyDescent="0.3">
      <c r="A47" s="104"/>
      <c r="B47" s="35" t="s">
        <v>79</v>
      </c>
      <c r="C47" s="34" t="s">
        <v>19</v>
      </c>
      <c r="D47" s="15">
        <v>25</v>
      </c>
      <c r="E47" s="15">
        <v>200</v>
      </c>
      <c r="F47" s="24">
        <v>1</v>
      </c>
      <c r="G47" s="18">
        <f t="shared" si="23"/>
        <v>200</v>
      </c>
      <c r="H47" s="20">
        <v>0.08</v>
      </c>
      <c r="I47" s="19">
        <f t="shared" si="24"/>
        <v>16</v>
      </c>
      <c r="J47" s="15">
        <v>0</v>
      </c>
      <c r="K47" s="24">
        <v>1</v>
      </c>
      <c r="L47" s="21">
        <f t="shared" si="25"/>
        <v>0</v>
      </c>
      <c r="M47" s="20">
        <v>0.08</v>
      </c>
      <c r="N47" s="22">
        <f t="shared" si="22"/>
        <v>0</v>
      </c>
      <c r="O47" s="19">
        <f t="shared" si="26"/>
        <v>16</v>
      </c>
    </row>
    <row r="48" spans="1:22" ht="15.75" thickBot="1" x14ac:dyDescent="0.3">
      <c r="A48" s="104"/>
      <c r="B48" s="35" t="s">
        <v>79</v>
      </c>
      <c r="C48" s="34" t="s">
        <v>36</v>
      </c>
      <c r="D48" s="15">
        <v>25</v>
      </c>
      <c r="E48" s="15">
        <v>25</v>
      </c>
      <c r="F48" s="24">
        <v>1</v>
      </c>
      <c r="G48" s="18">
        <f t="shared" si="23"/>
        <v>25</v>
      </c>
      <c r="H48" s="20">
        <v>0.08</v>
      </c>
      <c r="I48" s="19">
        <f t="shared" si="24"/>
        <v>2</v>
      </c>
      <c r="J48" s="15">
        <v>0</v>
      </c>
      <c r="K48" s="24">
        <v>1</v>
      </c>
      <c r="L48" s="21">
        <f t="shared" si="25"/>
        <v>0</v>
      </c>
      <c r="M48" s="20">
        <v>0.08</v>
      </c>
      <c r="N48" s="22">
        <f t="shared" si="22"/>
        <v>0</v>
      </c>
      <c r="O48" s="19">
        <f t="shared" si="26"/>
        <v>2</v>
      </c>
    </row>
    <row r="49" spans="1:15" ht="15.75" thickBot="1" x14ac:dyDescent="0.3">
      <c r="A49" s="104"/>
      <c r="B49" s="35" t="s">
        <v>79</v>
      </c>
      <c r="C49" s="34" t="s">
        <v>37</v>
      </c>
      <c r="D49" s="15">
        <v>25</v>
      </c>
      <c r="E49" s="15">
        <v>25</v>
      </c>
      <c r="F49" s="24">
        <v>1</v>
      </c>
      <c r="G49" s="18">
        <f t="shared" si="23"/>
        <v>25</v>
      </c>
      <c r="H49" s="20">
        <v>0.16700000000000001</v>
      </c>
      <c r="I49" s="19">
        <f t="shared" si="24"/>
        <v>4.1749999999999998</v>
      </c>
      <c r="J49" s="112">
        <v>5</v>
      </c>
      <c r="K49" s="24">
        <v>1</v>
      </c>
      <c r="L49" s="111">
        <f t="shared" si="25"/>
        <v>5</v>
      </c>
      <c r="M49" s="20">
        <v>0.16700000000000001</v>
      </c>
      <c r="N49" s="22">
        <f t="shared" si="22"/>
        <v>0.83500000000000008</v>
      </c>
      <c r="O49" s="19">
        <f t="shared" si="26"/>
        <v>5.01</v>
      </c>
    </row>
    <row r="50" spans="1:15" ht="15.75" thickBot="1" x14ac:dyDescent="0.3">
      <c r="A50" s="104"/>
      <c r="B50" s="35" t="s">
        <v>79</v>
      </c>
      <c r="C50" s="34" t="s">
        <v>38</v>
      </c>
      <c r="D50" s="15">
        <v>25</v>
      </c>
      <c r="E50" s="15">
        <v>25</v>
      </c>
      <c r="F50" s="24">
        <v>1</v>
      </c>
      <c r="G50" s="18">
        <f t="shared" si="23"/>
        <v>25</v>
      </c>
      <c r="H50" s="20">
        <v>0.16700000000000001</v>
      </c>
      <c r="I50" s="19">
        <f t="shared" si="24"/>
        <v>4.1749999999999998</v>
      </c>
      <c r="J50" s="15">
        <v>0</v>
      </c>
      <c r="K50" s="24">
        <v>1</v>
      </c>
      <c r="L50" s="21">
        <f t="shared" si="25"/>
        <v>0</v>
      </c>
      <c r="M50" s="20">
        <v>0.16700000000000001</v>
      </c>
      <c r="N50" s="22">
        <f t="shared" si="22"/>
        <v>0</v>
      </c>
      <c r="O50" s="19">
        <f t="shared" si="26"/>
        <v>4.1749999999999998</v>
      </c>
    </row>
    <row r="51" spans="1:15" ht="15.75" thickBot="1" x14ac:dyDescent="0.3">
      <c r="A51" s="104"/>
      <c r="B51" s="35" t="s">
        <v>79</v>
      </c>
      <c r="C51" s="34" t="s">
        <v>39</v>
      </c>
      <c r="D51" s="15">
        <v>25</v>
      </c>
      <c r="E51" s="15">
        <v>200</v>
      </c>
      <c r="F51" s="24">
        <v>1</v>
      </c>
      <c r="G51" s="18">
        <f t="shared" si="23"/>
        <v>200</v>
      </c>
      <c r="H51" s="20">
        <v>0.08</v>
      </c>
      <c r="I51" s="19">
        <f t="shared" si="24"/>
        <v>16</v>
      </c>
      <c r="J51" s="15">
        <v>0</v>
      </c>
      <c r="K51" s="24">
        <v>1</v>
      </c>
      <c r="L51" s="21">
        <f t="shared" si="25"/>
        <v>0</v>
      </c>
      <c r="M51" s="20">
        <v>0.08</v>
      </c>
      <c r="N51" s="22">
        <f t="shared" si="22"/>
        <v>0</v>
      </c>
      <c r="O51" s="19">
        <f t="shared" si="26"/>
        <v>16</v>
      </c>
    </row>
    <row r="52" spans="1:15" ht="15.75" thickBot="1" x14ac:dyDescent="0.3">
      <c r="A52" s="104"/>
      <c r="B52" s="35" t="s">
        <v>79</v>
      </c>
      <c r="C52" s="34" t="s">
        <v>40</v>
      </c>
      <c r="D52" s="15">
        <v>25</v>
      </c>
      <c r="E52" s="117">
        <v>14</v>
      </c>
      <c r="F52" s="23">
        <v>10</v>
      </c>
      <c r="G52" s="18">
        <f t="shared" si="23"/>
        <v>140</v>
      </c>
      <c r="H52" s="20">
        <v>0.08</v>
      </c>
      <c r="I52" s="19">
        <f t="shared" si="24"/>
        <v>11.200000000000001</v>
      </c>
      <c r="J52" s="25">
        <v>0</v>
      </c>
      <c r="K52" s="24">
        <v>1</v>
      </c>
      <c r="L52" s="21">
        <f t="shared" si="25"/>
        <v>0</v>
      </c>
      <c r="M52" s="20">
        <v>0.08</v>
      </c>
      <c r="N52" s="22">
        <f t="shared" si="22"/>
        <v>0</v>
      </c>
      <c r="O52" s="19">
        <f t="shared" si="26"/>
        <v>11.200000000000001</v>
      </c>
    </row>
    <row r="53" spans="1:15" ht="15.75" thickBot="1" x14ac:dyDescent="0.3">
      <c r="A53" s="104"/>
      <c r="B53" s="35" t="s">
        <v>79</v>
      </c>
      <c r="C53" s="34" t="s">
        <v>41</v>
      </c>
      <c r="D53" s="15">
        <v>25</v>
      </c>
      <c r="E53" s="15">
        <v>200</v>
      </c>
      <c r="F53" s="23">
        <v>1</v>
      </c>
      <c r="G53" s="18">
        <f t="shared" si="23"/>
        <v>200</v>
      </c>
      <c r="H53" s="20">
        <v>0.08</v>
      </c>
      <c r="I53" s="19">
        <f t="shared" si="24"/>
        <v>16</v>
      </c>
      <c r="J53" s="25">
        <v>0</v>
      </c>
      <c r="K53" s="24">
        <v>1</v>
      </c>
      <c r="L53" s="21">
        <f t="shared" si="25"/>
        <v>0</v>
      </c>
      <c r="M53" s="20">
        <v>0.08</v>
      </c>
      <c r="N53" s="22">
        <f t="shared" si="22"/>
        <v>0</v>
      </c>
      <c r="O53" s="19">
        <f t="shared" si="26"/>
        <v>16</v>
      </c>
    </row>
    <row r="54" spans="1:15" ht="15.75" thickBot="1" x14ac:dyDescent="0.3">
      <c r="A54" s="104"/>
      <c r="B54" s="35" t="s">
        <v>79</v>
      </c>
      <c r="C54" s="34" t="s">
        <v>42</v>
      </c>
      <c r="D54" s="15">
        <v>25</v>
      </c>
      <c r="E54" s="15">
        <v>25</v>
      </c>
      <c r="F54" s="23">
        <v>1</v>
      </c>
      <c r="G54" s="18">
        <f t="shared" si="23"/>
        <v>25</v>
      </c>
      <c r="H54" s="20">
        <v>0.08</v>
      </c>
      <c r="I54" s="19">
        <f t="shared" si="24"/>
        <v>2</v>
      </c>
      <c r="J54" s="25">
        <v>0</v>
      </c>
      <c r="K54" s="24">
        <v>1</v>
      </c>
      <c r="L54" s="21">
        <f t="shared" si="25"/>
        <v>0</v>
      </c>
      <c r="M54" s="20">
        <v>0.08</v>
      </c>
      <c r="N54" s="22">
        <f t="shared" si="22"/>
        <v>0</v>
      </c>
      <c r="O54" s="19">
        <f t="shared" si="26"/>
        <v>2</v>
      </c>
    </row>
    <row r="55" spans="1:15" s="12" customFormat="1" ht="15.75" thickBot="1" x14ac:dyDescent="0.3">
      <c r="B55" s="37" t="s">
        <v>59</v>
      </c>
      <c r="C55" s="43"/>
      <c r="D55" s="49">
        <v>50</v>
      </c>
      <c r="E55" s="49">
        <v>400</v>
      </c>
      <c r="F55" s="55"/>
      <c r="G55" s="49">
        <f>SUM(G34:G54)</f>
        <v>1734</v>
      </c>
      <c r="H55" s="56"/>
      <c r="I55" s="50">
        <f>SUM(I34:I54)</f>
        <v>170.09999999999997</v>
      </c>
      <c r="J55" s="49"/>
      <c r="K55" s="55"/>
      <c r="L55" s="57">
        <f>SUM(L34:L54)</f>
        <v>20</v>
      </c>
      <c r="M55" s="56"/>
      <c r="N55" s="50">
        <f>SUM(N34:N54)</f>
        <v>1.6700000000000002</v>
      </c>
      <c r="O55" s="50">
        <f>SUM(O34:O54)</f>
        <v>171.76999999999998</v>
      </c>
    </row>
    <row r="56" spans="1:15" s="12" customFormat="1" ht="29.25" customHeight="1" thickBot="1" x14ac:dyDescent="0.3">
      <c r="B56" s="13" t="s">
        <v>22</v>
      </c>
      <c r="C56" s="55"/>
      <c r="D56" s="49">
        <f>D13+D24+D32+D55</f>
        <v>754</v>
      </c>
      <c r="E56" s="49">
        <f>E13+E24+E32+E55</f>
        <v>1104</v>
      </c>
      <c r="F56" s="55"/>
      <c r="G56" s="57">
        <f>SUM(G55,G32,G24,G13)</f>
        <v>6763</v>
      </c>
      <c r="H56" s="55"/>
      <c r="I56" s="50">
        <f>I13+I24+I32+I55</f>
        <v>2951.2079999999996</v>
      </c>
      <c r="J56" s="49"/>
      <c r="K56" s="55"/>
      <c r="L56" s="57">
        <f>SUM(L55,L32,L24,L13)</f>
        <v>363</v>
      </c>
      <c r="M56" s="55"/>
      <c r="N56" s="50">
        <f>N13+N24+N32+N55</f>
        <v>22.080000000000002</v>
      </c>
      <c r="O56" s="50">
        <f>O13+O24+O32+O55</f>
        <v>2973.288</v>
      </c>
    </row>
  </sheetData>
  <mergeCells count="5">
    <mergeCell ref="A15:A32"/>
    <mergeCell ref="D1:I1"/>
    <mergeCell ref="J1:N1"/>
    <mergeCell ref="A4:A13"/>
    <mergeCell ref="A34:A5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5"/>
  <sheetViews>
    <sheetView zoomScale="120" zoomScaleNormal="120" workbookViewId="0">
      <pane ySplit="1" topLeftCell="A2" activePane="bottomLeft" state="frozen"/>
      <selection pane="bottomLeft" activeCell="B10" sqref="B10"/>
    </sheetView>
  </sheetViews>
  <sheetFormatPr defaultRowHeight="15" x14ac:dyDescent="0.25"/>
  <cols>
    <col min="1" max="1" width="12.42578125" style="12" customWidth="1"/>
    <col min="2" max="2" width="18.28515625" style="12" customWidth="1"/>
    <col min="3" max="3" width="10.85546875" bestFit="1" customWidth="1"/>
    <col min="4" max="6" width="8.5703125" bestFit="1" customWidth="1"/>
    <col min="7" max="7" width="6.85546875" bestFit="1" customWidth="1"/>
    <col min="8" max="8" width="10.85546875" bestFit="1" customWidth="1"/>
    <col min="9" max="11" width="8.5703125" bestFit="1" customWidth="1"/>
    <col min="12" max="12" width="6.42578125" bestFit="1" customWidth="1"/>
    <col min="13" max="13" width="7.140625" bestFit="1" customWidth="1"/>
    <col min="14" max="14" width="8.85546875" customWidth="1"/>
    <col min="15" max="15" width="10.5703125" bestFit="1" customWidth="1"/>
  </cols>
  <sheetData>
    <row r="1" spans="1:15" ht="27.75" thickBot="1" x14ac:dyDescent="0.3">
      <c r="A1" s="58" t="s">
        <v>5</v>
      </c>
      <c r="B1" s="58" t="s">
        <v>0</v>
      </c>
      <c r="C1" s="58" t="s">
        <v>2</v>
      </c>
      <c r="D1" s="58" t="s">
        <v>6</v>
      </c>
      <c r="E1" s="58" t="s">
        <v>7</v>
      </c>
      <c r="F1" s="58" t="s">
        <v>8</v>
      </c>
      <c r="G1" s="58" t="s">
        <v>9</v>
      </c>
      <c r="H1" s="58" t="s">
        <v>10</v>
      </c>
      <c r="I1" s="58" t="s">
        <v>6</v>
      </c>
      <c r="J1" s="58" t="s">
        <v>7</v>
      </c>
      <c r="K1" s="58" t="s">
        <v>8</v>
      </c>
      <c r="L1" s="58" t="s">
        <v>9</v>
      </c>
      <c r="M1" s="58" t="s">
        <v>11</v>
      </c>
      <c r="N1" s="59" t="s">
        <v>62</v>
      </c>
      <c r="O1" s="59" t="s">
        <v>63</v>
      </c>
    </row>
    <row r="2" spans="1:15" ht="15.75" thickBot="1" x14ac:dyDescent="0.3">
      <c r="A2" s="82"/>
      <c r="B2" s="61" t="s">
        <v>64</v>
      </c>
      <c r="C2" s="82"/>
      <c r="D2" s="82"/>
      <c r="E2" s="83"/>
      <c r="F2" s="82"/>
      <c r="G2" s="83"/>
      <c r="H2" s="82"/>
      <c r="I2" s="82"/>
      <c r="J2" s="82"/>
      <c r="K2" s="82"/>
      <c r="L2" s="83"/>
      <c r="M2" s="84"/>
      <c r="N2" s="60"/>
      <c r="O2" s="60"/>
    </row>
    <row r="3" spans="1:15" ht="15.75" thickBot="1" x14ac:dyDescent="0.3">
      <c r="A3" s="61" t="s">
        <v>64</v>
      </c>
      <c r="B3" s="61" t="s">
        <v>12</v>
      </c>
      <c r="C3" s="62">
        <v>2</v>
      </c>
      <c r="D3" s="62">
        <v>1</v>
      </c>
      <c r="E3" s="63">
        <f t="shared" ref="E3:G11" si="0">(C3*D3)</f>
        <v>2</v>
      </c>
      <c r="F3" s="64">
        <v>1</v>
      </c>
      <c r="G3" s="19">
        <f t="shared" si="0"/>
        <v>2</v>
      </c>
      <c r="H3" s="62">
        <v>0</v>
      </c>
      <c r="I3" s="62">
        <v>1</v>
      </c>
      <c r="J3" s="62">
        <v>0</v>
      </c>
      <c r="K3" s="64">
        <v>0</v>
      </c>
      <c r="L3" s="19">
        <f t="shared" ref="L3:L11" si="1">(J3*K3)</f>
        <v>0</v>
      </c>
      <c r="M3" s="64">
        <f t="shared" ref="M3:M11" si="2">SUM(G3,L3)</f>
        <v>2</v>
      </c>
      <c r="N3" s="65">
        <v>43.7</v>
      </c>
      <c r="O3" s="66">
        <f t="shared" ref="O3:O11" si="3">N3*M3</f>
        <v>87.4</v>
      </c>
    </row>
    <row r="4" spans="1:15" ht="15.75" thickBot="1" x14ac:dyDescent="0.3">
      <c r="A4" s="61" t="s">
        <v>64</v>
      </c>
      <c r="B4" s="61" t="s">
        <v>16</v>
      </c>
      <c r="C4" s="62">
        <v>54</v>
      </c>
      <c r="D4" s="62">
        <v>1</v>
      </c>
      <c r="E4" s="63">
        <f t="shared" si="0"/>
        <v>54</v>
      </c>
      <c r="F4" s="64">
        <v>1.5</v>
      </c>
      <c r="G4" s="19">
        <f t="shared" si="0"/>
        <v>81</v>
      </c>
      <c r="H4" s="62">
        <v>0</v>
      </c>
      <c r="I4" s="62">
        <v>1</v>
      </c>
      <c r="J4" s="62">
        <v>0</v>
      </c>
      <c r="K4" s="64">
        <v>0</v>
      </c>
      <c r="L4" s="19">
        <f t="shared" si="1"/>
        <v>0</v>
      </c>
      <c r="M4" s="64">
        <f t="shared" si="2"/>
        <v>81</v>
      </c>
      <c r="N4" s="65">
        <v>43.7</v>
      </c>
      <c r="O4" s="66">
        <f t="shared" si="3"/>
        <v>3539.7000000000003</v>
      </c>
    </row>
    <row r="5" spans="1:15" ht="15.75" thickBot="1" x14ac:dyDescent="0.3">
      <c r="A5" s="61" t="s">
        <v>64</v>
      </c>
      <c r="B5" s="61" t="s">
        <v>17</v>
      </c>
      <c r="C5" s="62">
        <v>54</v>
      </c>
      <c r="D5" s="62">
        <v>1</v>
      </c>
      <c r="E5" s="63">
        <f t="shared" si="0"/>
        <v>54</v>
      </c>
      <c r="F5" s="67">
        <v>0.16700000000000001</v>
      </c>
      <c r="G5" s="19">
        <f t="shared" si="0"/>
        <v>9.0180000000000007</v>
      </c>
      <c r="H5" s="62">
        <v>0</v>
      </c>
      <c r="I5" s="62">
        <v>1</v>
      </c>
      <c r="J5" s="62">
        <v>0</v>
      </c>
      <c r="K5" s="67">
        <v>0.16700000000000001</v>
      </c>
      <c r="L5" s="19">
        <f t="shared" si="1"/>
        <v>0</v>
      </c>
      <c r="M5" s="64">
        <f t="shared" si="2"/>
        <v>9.0180000000000007</v>
      </c>
      <c r="N5" s="65">
        <v>43.7</v>
      </c>
      <c r="O5" s="66">
        <f t="shared" si="3"/>
        <v>394.08660000000003</v>
      </c>
    </row>
    <row r="6" spans="1:15" ht="15.75" thickBot="1" x14ac:dyDescent="0.3">
      <c r="A6" s="61" t="s">
        <v>64</v>
      </c>
      <c r="B6" s="61" t="s">
        <v>18</v>
      </c>
      <c r="C6" s="62">
        <v>54</v>
      </c>
      <c r="D6" s="62">
        <v>1</v>
      </c>
      <c r="E6" s="63">
        <f t="shared" si="0"/>
        <v>54</v>
      </c>
      <c r="F6" s="67">
        <v>0.08</v>
      </c>
      <c r="G6" s="19">
        <f t="shared" si="0"/>
        <v>4.32</v>
      </c>
      <c r="H6" s="62">
        <v>0</v>
      </c>
      <c r="I6" s="62">
        <v>1</v>
      </c>
      <c r="J6" s="62">
        <v>0</v>
      </c>
      <c r="K6" s="67">
        <v>0.08</v>
      </c>
      <c r="L6" s="19">
        <f t="shared" si="1"/>
        <v>0</v>
      </c>
      <c r="M6" s="64">
        <f t="shared" si="2"/>
        <v>4.32</v>
      </c>
      <c r="N6" s="65">
        <v>43.7</v>
      </c>
      <c r="O6" s="66">
        <f t="shared" si="3"/>
        <v>188.78400000000002</v>
      </c>
    </row>
    <row r="7" spans="1:15" ht="15.75" thickBot="1" x14ac:dyDescent="0.3">
      <c r="A7" s="61" t="s">
        <v>64</v>
      </c>
      <c r="B7" s="61" t="s">
        <v>19</v>
      </c>
      <c r="C7" s="62">
        <v>54</v>
      </c>
      <c r="D7" s="62">
        <v>1</v>
      </c>
      <c r="E7" s="63">
        <f t="shared" si="0"/>
        <v>54</v>
      </c>
      <c r="F7" s="67">
        <v>0.08</v>
      </c>
      <c r="G7" s="19">
        <f t="shared" si="0"/>
        <v>4.32</v>
      </c>
      <c r="H7" s="62">
        <v>0</v>
      </c>
      <c r="I7" s="62">
        <v>1</v>
      </c>
      <c r="J7" s="62">
        <v>0</v>
      </c>
      <c r="K7" s="67">
        <v>0.08</v>
      </c>
      <c r="L7" s="19">
        <f t="shared" si="1"/>
        <v>0</v>
      </c>
      <c r="M7" s="64">
        <f t="shared" si="2"/>
        <v>4.32</v>
      </c>
      <c r="N7" s="65">
        <v>43.7</v>
      </c>
      <c r="O7" s="66">
        <f t="shared" si="3"/>
        <v>188.78400000000002</v>
      </c>
    </row>
    <row r="8" spans="1:15" ht="15.75" thickBot="1" x14ac:dyDescent="0.3">
      <c r="A8" s="61" t="s">
        <v>64</v>
      </c>
      <c r="B8" s="61" t="s">
        <v>65</v>
      </c>
      <c r="C8" s="62">
        <v>18</v>
      </c>
      <c r="D8" s="62">
        <v>5</v>
      </c>
      <c r="E8" s="63">
        <f t="shared" si="0"/>
        <v>90</v>
      </c>
      <c r="F8" s="67">
        <v>0.08</v>
      </c>
      <c r="G8" s="19">
        <f t="shared" si="0"/>
        <v>7.2</v>
      </c>
      <c r="H8" s="62">
        <v>0</v>
      </c>
      <c r="I8" s="62">
        <v>1</v>
      </c>
      <c r="J8" s="62">
        <v>0</v>
      </c>
      <c r="K8" s="67">
        <v>0.08</v>
      </c>
      <c r="L8" s="19">
        <f t="shared" si="1"/>
        <v>0</v>
      </c>
      <c r="M8" s="64">
        <f t="shared" si="2"/>
        <v>7.2</v>
      </c>
      <c r="N8" s="65">
        <v>43.7</v>
      </c>
      <c r="O8" s="66">
        <f t="shared" si="3"/>
        <v>314.64000000000004</v>
      </c>
    </row>
    <row r="9" spans="1:15" ht="15.75" thickBot="1" x14ac:dyDescent="0.3">
      <c r="A9" s="61" t="s">
        <v>64</v>
      </c>
      <c r="B9" s="61" t="s">
        <v>20</v>
      </c>
      <c r="C9" s="68">
        <v>45</v>
      </c>
      <c r="D9" s="68">
        <v>1</v>
      </c>
      <c r="E9" s="63">
        <f t="shared" si="0"/>
        <v>45</v>
      </c>
      <c r="F9" s="67">
        <v>1</v>
      </c>
      <c r="G9" s="19">
        <f t="shared" si="0"/>
        <v>45</v>
      </c>
      <c r="H9" s="68">
        <v>9</v>
      </c>
      <c r="I9" s="68">
        <v>1</v>
      </c>
      <c r="J9" s="68">
        <v>9</v>
      </c>
      <c r="K9" s="67">
        <v>0</v>
      </c>
      <c r="L9" s="19">
        <f t="shared" si="1"/>
        <v>0</v>
      </c>
      <c r="M9" s="64">
        <f t="shared" si="2"/>
        <v>45</v>
      </c>
      <c r="N9" s="65">
        <v>43.7</v>
      </c>
      <c r="O9" s="66">
        <f t="shared" si="3"/>
        <v>1966.5000000000002</v>
      </c>
    </row>
    <row r="10" spans="1:15" ht="15.75" thickBot="1" x14ac:dyDescent="0.3">
      <c r="A10" s="61" t="s">
        <v>64</v>
      </c>
      <c r="B10" s="61" t="s">
        <v>66</v>
      </c>
      <c r="C10" s="68">
        <v>45</v>
      </c>
      <c r="D10" s="62">
        <v>1</v>
      </c>
      <c r="E10" s="63">
        <f t="shared" si="0"/>
        <v>45</v>
      </c>
      <c r="F10" s="64">
        <v>0.05</v>
      </c>
      <c r="G10" s="19">
        <f t="shared" si="0"/>
        <v>2.25</v>
      </c>
      <c r="H10" s="68">
        <v>9</v>
      </c>
      <c r="I10" s="68">
        <v>1</v>
      </c>
      <c r="J10" s="68">
        <v>9</v>
      </c>
      <c r="K10" s="67">
        <v>0</v>
      </c>
      <c r="L10" s="19">
        <f t="shared" si="1"/>
        <v>0</v>
      </c>
      <c r="M10" s="64">
        <f t="shared" si="2"/>
        <v>2.25</v>
      </c>
      <c r="N10" s="65">
        <v>43.7</v>
      </c>
      <c r="O10" s="66">
        <f t="shared" si="3"/>
        <v>98.325000000000003</v>
      </c>
    </row>
    <row r="11" spans="1:15" ht="18.75" thickBot="1" x14ac:dyDescent="0.3">
      <c r="A11" s="61" t="s">
        <v>64</v>
      </c>
      <c r="B11" s="61" t="s">
        <v>85</v>
      </c>
      <c r="C11" s="62">
        <v>54</v>
      </c>
      <c r="D11" s="95">
        <v>3</v>
      </c>
      <c r="E11" s="63">
        <f t="shared" si="0"/>
        <v>162</v>
      </c>
      <c r="F11" s="96">
        <v>2.5</v>
      </c>
      <c r="G11" s="19">
        <f t="shared" si="0"/>
        <v>405</v>
      </c>
      <c r="H11" s="62">
        <v>0</v>
      </c>
      <c r="I11" s="62">
        <v>1</v>
      </c>
      <c r="J11" s="68">
        <v>0</v>
      </c>
      <c r="K11" s="64">
        <v>0</v>
      </c>
      <c r="L11" s="19">
        <f t="shared" si="1"/>
        <v>0</v>
      </c>
      <c r="M11" s="64">
        <f t="shared" si="2"/>
        <v>405</v>
      </c>
      <c r="N11" s="65">
        <v>43.7</v>
      </c>
      <c r="O11" s="66">
        <f t="shared" si="3"/>
        <v>17698.5</v>
      </c>
    </row>
    <row r="12" spans="1:15" ht="15" customHeight="1" x14ac:dyDescent="0.25">
      <c r="B12" s="85" t="s">
        <v>82</v>
      </c>
      <c r="C12" s="69">
        <v>54</v>
      </c>
      <c r="D12" s="61"/>
      <c r="E12" s="61">
        <f>SUM(E3:E11)</f>
        <v>560</v>
      </c>
      <c r="F12" s="70"/>
      <c r="G12" s="70">
        <f>SUM(G3:G11)</f>
        <v>560.10799999999995</v>
      </c>
      <c r="H12" s="61"/>
      <c r="I12" s="61"/>
      <c r="J12" s="71">
        <f>SUM(J3:J11)</f>
        <v>18</v>
      </c>
      <c r="K12" s="61"/>
      <c r="L12" s="69">
        <v>0</v>
      </c>
      <c r="M12" s="70">
        <f>SUM(M3:M11)</f>
        <v>560.10799999999995</v>
      </c>
      <c r="N12" s="72">
        <v>43.7</v>
      </c>
      <c r="O12" s="73">
        <f>SUM(O3:O11)</f>
        <v>24476.7196</v>
      </c>
    </row>
    <row r="13" spans="1:15" ht="15.75" thickBot="1" x14ac:dyDescent="0.3">
      <c r="A13" s="85"/>
      <c r="B13" s="61" t="s">
        <v>25</v>
      </c>
      <c r="C13" s="87"/>
      <c r="D13" s="86"/>
      <c r="E13" s="86"/>
      <c r="F13" s="88"/>
      <c r="G13" s="88"/>
      <c r="H13" s="86"/>
      <c r="I13" s="86"/>
      <c r="J13" s="89"/>
      <c r="K13" s="86"/>
      <c r="L13" s="87"/>
      <c r="M13" s="70"/>
      <c r="N13" s="72"/>
      <c r="O13" s="73"/>
    </row>
    <row r="14" spans="1:15" ht="15.75" thickBot="1" x14ac:dyDescent="0.3">
      <c r="A14" s="61" t="s">
        <v>25</v>
      </c>
      <c r="B14" s="61" t="s">
        <v>12</v>
      </c>
      <c r="C14" s="62">
        <v>6</v>
      </c>
      <c r="D14" s="62">
        <v>1</v>
      </c>
      <c r="E14" s="63">
        <f t="shared" ref="E14:E22" si="4">(C14*D14)</f>
        <v>6</v>
      </c>
      <c r="F14" s="64">
        <v>1</v>
      </c>
      <c r="G14" s="19">
        <f t="shared" ref="G14:G22" si="5">(E14*F14)</f>
        <v>6</v>
      </c>
      <c r="H14" s="62">
        <v>0</v>
      </c>
      <c r="I14" s="62">
        <v>1</v>
      </c>
      <c r="J14" s="62">
        <v>0</v>
      </c>
      <c r="K14" s="64">
        <v>0</v>
      </c>
      <c r="L14" s="19">
        <f t="shared" ref="L14:L22" si="6">(J14*K14)</f>
        <v>0</v>
      </c>
      <c r="M14" s="64">
        <f t="shared" ref="M14:M22" si="7">SUM(G14,L14)</f>
        <v>6</v>
      </c>
      <c r="N14" s="66">
        <v>35.94</v>
      </c>
      <c r="O14" s="66">
        <f t="shared" ref="O14:O22" si="8">N14*M14</f>
        <v>215.64</v>
      </c>
    </row>
    <row r="15" spans="1:15" ht="15.75" thickBot="1" x14ac:dyDescent="0.3">
      <c r="A15" s="61" t="s">
        <v>25</v>
      </c>
      <c r="B15" s="61" t="s">
        <v>16</v>
      </c>
      <c r="C15" s="62">
        <v>300</v>
      </c>
      <c r="D15" s="62">
        <v>1</v>
      </c>
      <c r="E15" s="63">
        <f t="shared" si="4"/>
        <v>300</v>
      </c>
      <c r="F15" s="64">
        <v>1.5</v>
      </c>
      <c r="G15" s="19">
        <f t="shared" si="5"/>
        <v>450</v>
      </c>
      <c r="H15" s="121">
        <v>30</v>
      </c>
      <c r="I15" s="68">
        <v>1</v>
      </c>
      <c r="J15" s="111">
        <f>H15*I15</f>
        <v>30</v>
      </c>
      <c r="K15" s="67">
        <v>0</v>
      </c>
      <c r="L15" s="19">
        <f t="shared" si="6"/>
        <v>0</v>
      </c>
      <c r="M15" s="64">
        <f t="shared" si="7"/>
        <v>450</v>
      </c>
      <c r="N15" s="66">
        <v>35.94</v>
      </c>
      <c r="O15" s="66">
        <f t="shared" si="8"/>
        <v>16172.999999999998</v>
      </c>
    </row>
    <row r="16" spans="1:15" ht="15.75" thickBot="1" x14ac:dyDescent="0.3">
      <c r="A16" s="61" t="s">
        <v>25</v>
      </c>
      <c r="B16" s="61" t="s">
        <v>17</v>
      </c>
      <c r="C16" s="62">
        <v>300</v>
      </c>
      <c r="D16" s="62">
        <v>1</v>
      </c>
      <c r="E16" s="63">
        <f t="shared" si="4"/>
        <v>300</v>
      </c>
      <c r="F16" s="67">
        <v>0.16700000000000001</v>
      </c>
      <c r="G16" s="19">
        <f t="shared" si="5"/>
        <v>50.1</v>
      </c>
      <c r="H16" s="121">
        <v>30</v>
      </c>
      <c r="I16" s="68">
        <v>1</v>
      </c>
      <c r="J16" s="111">
        <f t="shared" ref="J16:J18" si="9">H16*I16</f>
        <v>30</v>
      </c>
      <c r="K16" s="67">
        <v>0.16700000000000001</v>
      </c>
      <c r="L16" s="19">
        <f t="shared" si="6"/>
        <v>5.0100000000000007</v>
      </c>
      <c r="M16" s="64">
        <f t="shared" si="7"/>
        <v>55.11</v>
      </c>
      <c r="N16" s="66">
        <v>35.94</v>
      </c>
      <c r="O16" s="66">
        <f t="shared" si="8"/>
        <v>1980.6533999999999</v>
      </c>
    </row>
    <row r="17" spans="1:15" ht="15.75" thickBot="1" x14ac:dyDescent="0.3">
      <c r="A17" s="61" t="s">
        <v>25</v>
      </c>
      <c r="B17" s="61" t="s">
        <v>27</v>
      </c>
      <c r="C17" s="62">
        <v>300</v>
      </c>
      <c r="D17" s="62">
        <v>1</v>
      </c>
      <c r="E17" s="63">
        <f t="shared" si="4"/>
        <v>300</v>
      </c>
      <c r="F17" s="67">
        <v>0.08</v>
      </c>
      <c r="G17" s="19">
        <f t="shared" si="5"/>
        <v>24</v>
      </c>
      <c r="H17" s="121">
        <v>30</v>
      </c>
      <c r="I17" s="68">
        <v>1</v>
      </c>
      <c r="J17" s="111">
        <f t="shared" si="9"/>
        <v>30</v>
      </c>
      <c r="K17" s="67">
        <v>0.08</v>
      </c>
      <c r="L17" s="19">
        <f t="shared" si="6"/>
        <v>2.4</v>
      </c>
      <c r="M17" s="64">
        <f t="shared" si="7"/>
        <v>26.4</v>
      </c>
      <c r="N17" s="66">
        <v>35.94</v>
      </c>
      <c r="O17" s="66">
        <f t="shared" si="8"/>
        <v>948.81599999999992</v>
      </c>
    </row>
    <row r="18" spans="1:15" ht="15.75" thickBot="1" x14ac:dyDescent="0.3">
      <c r="A18" s="61" t="s">
        <v>25</v>
      </c>
      <c r="B18" s="61" t="s">
        <v>28</v>
      </c>
      <c r="C18" s="62">
        <v>300</v>
      </c>
      <c r="D18" s="62">
        <v>1</v>
      </c>
      <c r="E18" s="63">
        <f t="shared" si="4"/>
        <v>300</v>
      </c>
      <c r="F18" s="67">
        <v>0.08</v>
      </c>
      <c r="G18" s="19">
        <f t="shared" si="5"/>
        <v>24</v>
      </c>
      <c r="H18" s="121">
        <v>30</v>
      </c>
      <c r="I18" s="68">
        <v>1</v>
      </c>
      <c r="J18" s="111">
        <f t="shared" si="9"/>
        <v>30</v>
      </c>
      <c r="K18" s="67">
        <v>0.08</v>
      </c>
      <c r="L18" s="19">
        <f t="shared" si="6"/>
        <v>2.4</v>
      </c>
      <c r="M18" s="64">
        <f t="shared" si="7"/>
        <v>26.4</v>
      </c>
      <c r="N18" s="66">
        <v>35.94</v>
      </c>
      <c r="O18" s="66">
        <f t="shared" si="8"/>
        <v>948.81599999999992</v>
      </c>
    </row>
    <row r="19" spans="1:15" ht="15.75" thickBot="1" x14ac:dyDescent="0.3">
      <c r="A19" s="61" t="s">
        <v>25</v>
      </c>
      <c r="B19" s="61" t="s">
        <v>67</v>
      </c>
      <c r="C19" s="62">
        <v>102</v>
      </c>
      <c r="D19" s="62">
        <v>5</v>
      </c>
      <c r="E19" s="63">
        <f t="shared" si="4"/>
        <v>510</v>
      </c>
      <c r="F19" s="67">
        <v>0.08</v>
      </c>
      <c r="G19" s="19">
        <f t="shared" si="5"/>
        <v>40.800000000000004</v>
      </c>
      <c r="H19" s="62">
        <v>0</v>
      </c>
      <c r="I19" s="62">
        <v>1</v>
      </c>
      <c r="J19" s="62">
        <v>0</v>
      </c>
      <c r="K19" s="67">
        <v>0.08</v>
      </c>
      <c r="L19" s="19">
        <f t="shared" si="6"/>
        <v>0</v>
      </c>
      <c r="M19" s="64">
        <f t="shared" si="7"/>
        <v>40.800000000000004</v>
      </c>
      <c r="N19" s="66">
        <v>35.94</v>
      </c>
      <c r="O19" s="66">
        <f t="shared" si="8"/>
        <v>1466.3520000000001</v>
      </c>
    </row>
    <row r="20" spans="1:15" ht="15.75" thickBot="1" x14ac:dyDescent="0.3">
      <c r="A20" s="61" t="s">
        <v>25</v>
      </c>
      <c r="B20" s="61" t="s">
        <v>20</v>
      </c>
      <c r="C20" s="62">
        <v>250</v>
      </c>
      <c r="D20" s="62">
        <v>1</v>
      </c>
      <c r="E20" s="63">
        <f t="shared" si="4"/>
        <v>250</v>
      </c>
      <c r="F20" s="67">
        <v>1</v>
      </c>
      <c r="G20" s="19">
        <f t="shared" si="5"/>
        <v>250</v>
      </c>
      <c r="H20" s="68">
        <v>50</v>
      </c>
      <c r="I20" s="68">
        <v>1</v>
      </c>
      <c r="J20" s="68">
        <v>50</v>
      </c>
      <c r="K20" s="67">
        <v>0.05</v>
      </c>
      <c r="L20" s="19">
        <f t="shared" si="6"/>
        <v>2.5</v>
      </c>
      <c r="M20" s="64">
        <f t="shared" si="7"/>
        <v>252.5</v>
      </c>
      <c r="N20" s="66">
        <v>35.94</v>
      </c>
      <c r="O20" s="66">
        <f t="shared" si="8"/>
        <v>9074.8499999999985</v>
      </c>
    </row>
    <row r="21" spans="1:15" ht="15.75" thickBot="1" x14ac:dyDescent="0.3">
      <c r="A21" s="61" t="s">
        <v>25</v>
      </c>
      <c r="B21" s="61" t="s">
        <v>66</v>
      </c>
      <c r="C21" s="62">
        <v>250</v>
      </c>
      <c r="D21" s="62">
        <v>1</v>
      </c>
      <c r="E21" s="63">
        <f t="shared" si="4"/>
        <v>250</v>
      </c>
      <c r="F21" s="64">
        <v>0.05</v>
      </c>
      <c r="G21" s="19">
        <f t="shared" si="5"/>
        <v>12.5</v>
      </c>
      <c r="H21" s="68">
        <v>50</v>
      </c>
      <c r="I21" s="68">
        <v>1</v>
      </c>
      <c r="J21" s="68">
        <v>50</v>
      </c>
      <c r="K21" s="67">
        <v>0.05</v>
      </c>
      <c r="L21" s="19">
        <f t="shared" si="6"/>
        <v>2.5</v>
      </c>
      <c r="M21" s="64">
        <f t="shared" si="7"/>
        <v>15</v>
      </c>
      <c r="N21" s="66">
        <v>35.94</v>
      </c>
      <c r="O21" s="66">
        <f t="shared" si="8"/>
        <v>539.09999999999991</v>
      </c>
    </row>
    <row r="22" spans="1:15" ht="15.75" thickBot="1" x14ac:dyDescent="0.3">
      <c r="A22" s="61" t="s">
        <v>25</v>
      </c>
      <c r="B22" s="61" t="s">
        <v>58</v>
      </c>
      <c r="C22" s="62">
        <v>300</v>
      </c>
      <c r="D22" s="95">
        <v>2</v>
      </c>
      <c r="E22" s="63">
        <f t="shared" si="4"/>
        <v>600</v>
      </c>
      <c r="F22" s="96">
        <v>1.5</v>
      </c>
      <c r="G22" s="19">
        <f t="shared" si="5"/>
        <v>900</v>
      </c>
      <c r="H22" s="68">
        <v>0</v>
      </c>
      <c r="I22" s="68">
        <v>1</v>
      </c>
      <c r="J22" s="68">
        <v>0</v>
      </c>
      <c r="K22" s="67">
        <v>0</v>
      </c>
      <c r="L22" s="19">
        <f t="shared" si="6"/>
        <v>0</v>
      </c>
      <c r="M22" s="64">
        <f t="shared" si="7"/>
        <v>900</v>
      </c>
      <c r="N22" s="66">
        <v>35.94</v>
      </c>
      <c r="O22" s="66">
        <f t="shared" si="8"/>
        <v>32345.999999999996</v>
      </c>
    </row>
    <row r="23" spans="1:15" ht="15" customHeight="1" x14ac:dyDescent="0.25">
      <c r="B23" s="85" t="s">
        <v>29</v>
      </c>
      <c r="C23" s="69">
        <v>300</v>
      </c>
      <c r="D23" s="61"/>
      <c r="E23" s="61">
        <f>SUM(E14:E22)</f>
        <v>2816</v>
      </c>
      <c r="F23" s="70"/>
      <c r="G23" s="70">
        <f>SUM(G14:G22)</f>
        <v>1757.4</v>
      </c>
      <c r="H23" s="61"/>
      <c r="I23" s="61"/>
      <c r="J23" s="71">
        <f>SUM(J14:J22)</f>
        <v>220</v>
      </c>
      <c r="K23" s="70"/>
      <c r="L23" s="70">
        <f>SUM(L14:L22)</f>
        <v>14.81</v>
      </c>
      <c r="M23" s="70">
        <f>SUM(M14:M22)</f>
        <v>1772.21</v>
      </c>
      <c r="N23" s="74">
        <v>35.94</v>
      </c>
      <c r="O23" s="73">
        <f>SUM(O14:O22)</f>
        <v>63693.227399999989</v>
      </c>
    </row>
    <row r="24" spans="1:15" ht="15.75" thickBot="1" x14ac:dyDescent="0.3">
      <c r="A24" s="85"/>
      <c r="B24" s="61" t="s">
        <v>68</v>
      </c>
      <c r="C24" s="69"/>
      <c r="D24" s="61"/>
      <c r="E24" s="61"/>
      <c r="F24" s="70"/>
      <c r="G24" s="70"/>
      <c r="H24" s="61"/>
      <c r="I24" s="61"/>
      <c r="J24" s="71"/>
      <c r="K24" s="70"/>
      <c r="L24" s="70"/>
      <c r="M24" s="70"/>
      <c r="N24" s="74"/>
      <c r="O24" s="73"/>
    </row>
    <row r="25" spans="1:15" ht="15.75" thickBot="1" x14ac:dyDescent="0.3">
      <c r="A25" s="61" t="s">
        <v>68</v>
      </c>
      <c r="B25" s="61" t="s">
        <v>23</v>
      </c>
      <c r="C25" s="62">
        <v>6</v>
      </c>
      <c r="D25" s="62">
        <v>1</v>
      </c>
      <c r="E25" s="63">
        <f t="shared" ref="E25:E30" si="10">(C25*D25)</f>
        <v>6</v>
      </c>
      <c r="F25" s="64">
        <v>1</v>
      </c>
      <c r="G25" s="19">
        <f t="shared" ref="G25:G30" si="11">(E25*F25)</f>
        <v>6</v>
      </c>
      <c r="H25" s="62">
        <v>0</v>
      </c>
      <c r="I25" s="62">
        <v>1</v>
      </c>
      <c r="J25" s="62">
        <v>0</v>
      </c>
      <c r="K25" s="62">
        <v>0</v>
      </c>
      <c r="L25" s="19">
        <f t="shared" ref="L25:L30" si="12">(J25*K25)</f>
        <v>0</v>
      </c>
      <c r="M25" s="64">
        <f t="shared" ref="M25:M30" si="13">SUM(G25,L25)</f>
        <v>6</v>
      </c>
      <c r="N25" s="66">
        <v>27.99</v>
      </c>
      <c r="O25" s="66">
        <f t="shared" ref="O25:O30" si="14">N25*M25</f>
        <v>167.94</v>
      </c>
    </row>
    <row r="26" spans="1:15" ht="15.75" thickBot="1" x14ac:dyDescent="0.3">
      <c r="A26" s="61" t="s">
        <v>68</v>
      </c>
      <c r="B26" s="61" t="s">
        <v>16</v>
      </c>
      <c r="C26" s="62">
        <v>350</v>
      </c>
      <c r="D26" s="62">
        <v>1</v>
      </c>
      <c r="E26" s="63">
        <f t="shared" si="10"/>
        <v>350</v>
      </c>
      <c r="F26" s="64">
        <v>1</v>
      </c>
      <c r="G26" s="19">
        <f t="shared" si="11"/>
        <v>350</v>
      </c>
      <c r="H26" s="110">
        <v>35</v>
      </c>
      <c r="I26" s="68">
        <v>1</v>
      </c>
      <c r="J26" s="111">
        <f>H26*I26</f>
        <v>35</v>
      </c>
      <c r="K26" s="68">
        <v>0</v>
      </c>
      <c r="L26" s="19">
        <f t="shared" si="12"/>
        <v>0</v>
      </c>
      <c r="M26" s="64">
        <f t="shared" si="13"/>
        <v>350</v>
      </c>
      <c r="N26" s="66">
        <v>27.99</v>
      </c>
      <c r="O26" s="66">
        <f t="shared" si="14"/>
        <v>9796.5</v>
      </c>
    </row>
    <row r="27" spans="1:15" ht="15.75" thickBot="1" x14ac:dyDescent="0.3">
      <c r="A27" s="61" t="s">
        <v>68</v>
      </c>
      <c r="B27" s="61" t="s">
        <v>18</v>
      </c>
      <c r="C27" s="62">
        <v>350</v>
      </c>
      <c r="D27" s="62">
        <v>1</v>
      </c>
      <c r="E27" s="63">
        <f t="shared" si="10"/>
        <v>350</v>
      </c>
      <c r="F27" s="67">
        <v>0.08</v>
      </c>
      <c r="G27" s="19">
        <f t="shared" si="11"/>
        <v>28</v>
      </c>
      <c r="H27" s="110">
        <v>35</v>
      </c>
      <c r="I27" s="68">
        <v>1</v>
      </c>
      <c r="J27" s="111">
        <f>H27*I27</f>
        <v>35</v>
      </c>
      <c r="K27" s="68">
        <v>0.08</v>
      </c>
      <c r="L27" s="19">
        <f t="shared" si="12"/>
        <v>2.8000000000000003</v>
      </c>
      <c r="M27" s="64">
        <f t="shared" si="13"/>
        <v>30.8</v>
      </c>
      <c r="N27" s="66">
        <v>27.99</v>
      </c>
      <c r="O27" s="66">
        <f t="shared" si="14"/>
        <v>862.09199999999998</v>
      </c>
    </row>
    <row r="28" spans="1:15" ht="15.75" thickBot="1" x14ac:dyDescent="0.3">
      <c r="A28" s="61" t="s">
        <v>68</v>
      </c>
      <c r="B28" s="61" t="s">
        <v>33</v>
      </c>
      <c r="C28" s="62">
        <v>350</v>
      </c>
      <c r="D28" s="62">
        <v>1</v>
      </c>
      <c r="E28" s="63">
        <f t="shared" si="10"/>
        <v>350</v>
      </c>
      <c r="F28" s="67">
        <v>0.08</v>
      </c>
      <c r="G28" s="19">
        <f t="shared" si="11"/>
        <v>28</v>
      </c>
      <c r="H28" s="110">
        <v>35</v>
      </c>
      <c r="I28" s="68">
        <v>1</v>
      </c>
      <c r="J28" s="111">
        <f>H28*I28</f>
        <v>35</v>
      </c>
      <c r="K28" s="68">
        <v>0.08</v>
      </c>
      <c r="L28" s="19">
        <f t="shared" si="12"/>
        <v>2.8000000000000003</v>
      </c>
      <c r="M28" s="64">
        <f t="shared" si="13"/>
        <v>30.8</v>
      </c>
      <c r="N28" s="66">
        <v>27.99</v>
      </c>
      <c r="O28" s="66">
        <f t="shared" si="14"/>
        <v>862.09199999999998</v>
      </c>
    </row>
    <row r="29" spans="1:15" ht="15.75" thickBot="1" x14ac:dyDescent="0.3">
      <c r="A29" s="61" t="s">
        <v>68</v>
      </c>
      <c r="B29" s="61" t="s">
        <v>67</v>
      </c>
      <c r="C29" s="62">
        <v>119</v>
      </c>
      <c r="D29" s="62">
        <v>5</v>
      </c>
      <c r="E29" s="63">
        <f t="shared" si="10"/>
        <v>595</v>
      </c>
      <c r="F29" s="67">
        <v>0.08</v>
      </c>
      <c r="G29" s="19">
        <f t="shared" si="11"/>
        <v>47.6</v>
      </c>
      <c r="H29" s="62">
        <v>0</v>
      </c>
      <c r="I29" s="62">
        <v>1</v>
      </c>
      <c r="J29" s="68">
        <v>0</v>
      </c>
      <c r="K29" s="68">
        <v>0.08</v>
      </c>
      <c r="L29" s="19">
        <f t="shared" si="12"/>
        <v>0</v>
      </c>
      <c r="M29" s="64">
        <f t="shared" si="13"/>
        <v>47.6</v>
      </c>
      <c r="N29" s="66">
        <v>27.99</v>
      </c>
      <c r="O29" s="66">
        <f t="shared" si="14"/>
        <v>1332.3240000000001</v>
      </c>
    </row>
    <row r="30" spans="1:15" ht="15.75" thickBot="1" x14ac:dyDescent="0.3">
      <c r="A30" s="61" t="s">
        <v>68</v>
      </c>
      <c r="B30" s="29" t="s">
        <v>57</v>
      </c>
      <c r="C30" s="62">
        <v>2</v>
      </c>
      <c r="D30" s="62">
        <v>1</v>
      </c>
      <c r="E30" s="63">
        <f t="shared" si="10"/>
        <v>2</v>
      </c>
      <c r="F30" s="64">
        <v>2</v>
      </c>
      <c r="G30" s="19">
        <f t="shared" si="11"/>
        <v>4</v>
      </c>
      <c r="H30" s="62">
        <v>0</v>
      </c>
      <c r="I30" s="62">
        <v>1</v>
      </c>
      <c r="J30" s="68">
        <v>0</v>
      </c>
      <c r="K30" s="62">
        <v>0</v>
      </c>
      <c r="L30" s="19">
        <f t="shared" si="12"/>
        <v>0</v>
      </c>
      <c r="M30" s="64">
        <f t="shared" si="13"/>
        <v>4</v>
      </c>
      <c r="N30" s="66">
        <v>27.99</v>
      </c>
      <c r="O30" s="66">
        <f t="shared" si="14"/>
        <v>111.96</v>
      </c>
    </row>
    <row r="31" spans="1:15" x14ac:dyDescent="0.25">
      <c r="B31" s="85" t="s">
        <v>32</v>
      </c>
      <c r="C31" s="69">
        <v>350</v>
      </c>
      <c r="D31" s="61"/>
      <c r="E31" s="61">
        <f>SUM(E25:E30)</f>
        <v>1653</v>
      </c>
      <c r="F31" s="70"/>
      <c r="G31" s="70">
        <f>SUM(G25:G30)</f>
        <v>463.6</v>
      </c>
      <c r="H31" s="61"/>
      <c r="I31" s="61"/>
      <c r="J31" s="71">
        <f>SUM(J25:J30)</f>
        <v>105</v>
      </c>
      <c r="K31" s="61"/>
      <c r="L31" s="70">
        <f>SUM(L25:L30)</f>
        <v>5.6000000000000005</v>
      </c>
      <c r="M31" s="70">
        <f>SUM(M25:M30)</f>
        <v>469.20000000000005</v>
      </c>
      <c r="N31" s="74">
        <v>27.99</v>
      </c>
      <c r="O31" s="73">
        <f>SUM(O25:O30)</f>
        <v>13132.908000000001</v>
      </c>
    </row>
    <row r="32" spans="1:15" ht="15.75" thickBot="1" x14ac:dyDescent="0.3">
      <c r="A32" s="85"/>
      <c r="B32" s="33" t="s">
        <v>80</v>
      </c>
      <c r="C32" s="87"/>
      <c r="D32" s="86"/>
      <c r="E32" s="86"/>
      <c r="F32" s="88"/>
      <c r="G32" s="88"/>
      <c r="H32" s="86"/>
      <c r="I32" s="86"/>
      <c r="J32" s="89"/>
      <c r="K32" s="86"/>
      <c r="L32" s="88"/>
      <c r="M32" s="70"/>
      <c r="N32" s="74"/>
      <c r="O32" s="73"/>
    </row>
    <row r="33" spans="1:15" ht="15.75" thickBot="1" x14ac:dyDescent="0.3">
      <c r="A33" s="61" t="s">
        <v>69</v>
      </c>
      <c r="B33" s="75" t="s">
        <v>35</v>
      </c>
      <c r="C33" s="15">
        <v>25</v>
      </c>
      <c r="D33" s="68">
        <v>1</v>
      </c>
      <c r="E33" s="63">
        <f t="shared" ref="E33:E53" si="15">(C33*D33)</f>
        <v>25</v>
      </c>
      <c r="F33" s="67">
        <v>0.5</v>
      </c>
      <c r="G33" s="19">
        <f t="shared" ref="G33:G53" si="16">(E33*F33)</f>
        <v>12.5</v>
      </c>
      <c r="H33" s="112">
        <v>5</v>
      </c>
      <c r="I33" s="68">
        <v>1</v>
      </c>
      <c r="J33" s="111">
        <f>H33*I33</f>
        <v>5</v>
      </c>
      <c r="K33" s="68">
        <v>0</v>
      </c>
      <c r="L33" s="19">
        <f t="shared" ref="L33:L53" si="17">(J33*K33)</f>
        <v>0</v>
      </c>
      <c r="M33" s="64">
        <f>SUM(G33,L33)</f>
        <v>12.5</v>
      </c>
      <c r="N33" s="66">
        <v>10.23</v>
      </c>
      <c r="O33" s="66">
        <f>N33*M33</f>
        <v>127.875</v>
      </c>
    </row>
    <row r="34" spans="1:15" ht="15.75" thickBot="1" x14ac:dyDescent="0.3">
      <c r="A34" s="61" t="s">
        <v>69</v>
      </c>
      <c r="B34" s="75" t="s">
        <v>23</v>
      </c>
      <c r="C34" s="15">
        <v>2</v>
      </c>
      <c r="D34" s="68">
        <v>1</v>
      </c>
      <c r="E34" s="63">
        <f t="shared" si="15"/>
        <v>2</v>
      </c>
      <c r="F34" s="67">
        <v>0.5</v>
      </c>
      <c r="G34" s="19">
        <f t="shared" si="16"/>
        <v>1</v>
      </c>
      <c r="H34" s="62">
        <v>0</v>
      </c>
      <c r="I34" s="68">
        <v>1</v>
      </c>
      <c r="J34" s="68">
        <v>0</v>
      </c>
      <c r="K34" s="68">
        <v>0</v>
      </c>
      <c r="L34" s="19">
        <f t="shared" si="17"/>
        <v>0</v>
      </c>
      <c r="M34" s="64">
        <f t="shared" ref="M34:M53" si="18">SUM(G34,L34)</f>
        <v>1</v>
      </c>
      <c r="N34" s="66">
        <v>10.23</v>
      </c>
      <c r="O34" s="66">
        <f t="shared" ref="O34:O52" si="19">N34*M34</f>
        <v>10.23</v>
      </c>
    </row>
    <row r="35" spans="1:15" ht="15.75" thickBot="1" x14ac:dyDescent="0.3">
      <c r="A35" s="61" t="s">
        <v>69</v>
      </c>
      <c r="B35" s="75" t="s">
        <v>19</v>
      </c>
      <c r="C35" s="15">
        <v>200</v>
      </c>
      <c r="D35" s="68">
        <v>1</v>
      </c>
      <c r="E35" s="63">
        <f t="shared" si="15"/>
        <v>200</v>
      </c>
      <c r="F35" s="67">
        <v>0.08</v>
      </c>
      <c r="G35" s="19">
        <f t="shared" si="16"/>
        <v>16</v>
      </c>
      <c r="H35" s="62">
        <v>0</v>
      </c>
      <c r="I35" s="68">
        <v>1</v>
      </c>
      <c r="J35" s="68">
        <v>0</v>
      </c>
      <c r="K35" s="68">
        <v>0.08</v>
      </c>
      <c r="L35" s="19">
        <f t="shared" si="17"/>
        <v>0</v>
      </c>
      <c r="M35" s="64">
        <f t="shared" si="18"/>
        <v>16</v>
      </c>
      <c r="N35" s="66">
        <v>10.23</v>
      </c>
      <c r="O35" s="66">
        <f t="shared" si="19"/>
        <v>163.68</v>
      </c>
    </row>
    <row r="36" spans="1:15" ht="15.75" thickBot="1" x14ac:dyDescent="0.3">
      <c r="A36" s="61" t="s">
        <v>69</v>
      </c>
      <c r="B36" s="75" t="s">
        <v>36</v>
      </c>
      <c r="C36" s="15">
        <v>25</v>
      </c>
      <c r="D36" s="68">
        <v>1</v>
      </c>
      <c r="E36" s="63">
        <f t="shared" si="15"/>
        <v>25</v>
      </c>
      <c r="F36" s="67">
        <v>0.08</v>
      </c>
      <c r="G36" s="19">
        <f t="shared" si="16"/>
        <v>2</v>
      </c>
      <c r="H36" s="62">
        <v>0</v>
      </c>
      <c r="I36" s="68">
        <v>1</v>
      </c>
      <c r="J36" s="68">
        <v>0</v>
      </c>
      <c r="K36" s="68">
        <v>0.08</v>
      </c>
      <c r="L36" s="19">
        <f t="shared" si="17"/>
        <v>0</v>
      </c>
      <c r="M36" s="64">
        <f t="shared" si="18"/>
        <v>2</v>
      </c>
      <c r="N36" s="66">
        <v>10.23</v>
      </c>
      <c r="O36" s="66">
        <f t="shared" si="19"/>
        <v>20.46</v>
      </c>
    </row>
    <row r="37" spans="1:15" ht="15.75" thickBot="1" x14ac:dyDescent="0.3">
      <c r="A37" s="61" t="s">
        <v>69</v>
      </c>
      <c r="B37" s="75" t="s">
        <v>70</v>
      </c>
      <c r="C37" s="15">
        <v>25</v>
      </c>
      <c r="D37" s="68">
        <v>1</v>
      </c>
      <c r="E37" s="63">
        <f t="shared" si="15"/>
        <v>25</v>
      </c>
      <c r="F37" s="67">
        <v>0.16700000000000001</v>
      </c>
      <c r="G37" s="19">
        <f t="shared" si="16"/>
        <v>4.1749999999999998</v>
      </c>
      <c r="H37" s="112">
        <v>5</v>
      </c>
      <c r="I37" s="68">
        <v>1</v>
      </c>
      <c r="J37" s="111">
        <f>H37*I37</f>
        <v>5</v>
      </c>
      <c r="K37" s="68">
        <v>0.16700000000000001</v>
      </c>
      <c r="L37" s="19">
        <f t="shared" si="17"/>
        <v>0.83500000000000008</v>
      </c>
      <c r="M37" s="64">
        <f t="shared" si="18"/>
        <v>5.01</v>
      </c>
      <c r="N37" s="66">
        <v>10.23</v>
      </c>
      <c r="O37" s="66">
        <f t="shared" si="19"/>
        <v>51.252299999999998</v>
      </c>
    </row>
    <row r="38" spans="1:15" ht="15.75" thickBot="1" x14ac:dyDescent="0.3">
      <c r="A38" s="61" t="s">
        <v>69</v>
      </c>
      <c r="B38" s="75" t="s">
        <v>71</v>
      </c>
      <c r="C38" s="15">
        <v>25</v>
      </c>
      <c r="D38" s="68">
        <v>1</v>
      </c>
      <c r="E38" s="63">
        <f t="shared" si="15"/>
        <v>25</v>
      </c>
      <c r="F38" s="67">
        <v>0.16700000000000001</v>
      </c>
      <c r="G38" s="19">
        <f t="shared" si="16"/>
        <v>4.1749999999999998</v>
      </c>
      <c r="H38" s="62">
        <v>0</v>
      </c>
      <c r="I38" s="68">
        <v>1</v>
      </c>
      <c r="J38" s="68">
        <v>0</v>
      </c>
      <c r="K38" s="67">
        <v>0.16700000000000001</v>
      </c>
      <c r="L38" s="19">
        <f t="shared" si="17"/>
        <v>0</v>
      </c>
      <c r="M38" s="64">
        <f t="shared" si="18"/>
        <v>4.1749999999999998</v>
      </c>
      <c r="N38" s="66">
        <v>10.23</v>
      </c>
      <c r="O38" s="66">
        <f t="shared" si="19"/>
        <v>42.710250000000002</v>
      </c>
    </row>
    <row r="39" spans="1:15" ht="15.75" thickBot="1" x14ac:dyDescent="0.3">
      <c r="A39" s="61" t="s">
        <v>69</v>
      </c>
      <c r="B39" s="75" t="s">
        <v>72</v>
      </c>
      <c r="C39" s="15">
        <v>200</v>
      </c>
      <c r="D39" s="68">
        <v>1</v>
      </c>
      <c r="E39" s="63">
        <f t="shared" si="15"/>
        <v>200</v>
      </c>
      <c r="F39" s="67">
        <v>0.08</v>
      </c>
      <c r="G39" s="19">
        <f t="shared" si="16"/>
        <v>16</v>
      </c>
      <c r="H39" s="62">
        <v>0</v>
      </c>
      <c r="I39" s="68">
        <v>1</v>
      </c>
      <c r="J39" s="68">
        <v>0</v>
      </c>
      <c r="K39" s="67">
        <v>0.08</v>
      </c>
      <c r="L39" s="19">
        <f t="shared" si="17"/>
        <v>0</v>
      </c>
      <c r="M39" s="64">
        <f t="shared" si="18"/>
        <v>16</v>
      </c>
      <c r="N39" s="66">
        <v>10.23</v>
      </c>
      <c r="O39" s="66">
        <f t="shared" si="19"/>
        <v>163.68</v>
      </c>
    </row>
    <row r="40" spans="1:15" ht="15.75" thickBot="1" x14ac:dyDescent="0.3">
      <c r="A40" s="61" t="s">
        <v>69</v>
      </c>
      <c r="B40" s="75" t="s">
        <v>73</v>
      </c>
      <c r="C40" s="15">
        <v>14</v>
      </c>
      <c r="D40" s="68">
        <v>10</v>
      </c>
      <c r="E40" s="63">
        <f t="shared" si="15"/>
        <v>140</v>
      </c>
      <c r="F40" s="67">
        <v>0.08</v>
      </c>
      <c r="G40" s="19">
        <f t="shared" si="16"/>
        <v>11.200000000000001</v>
      </c>
      <c r="H40" s="62">
        <v>0</v>
      </c>
      <c r="I40" s="68">
        <v>1</v>
      </c>
      <c r="J40" s="68">
        <v>0</v>
      </c>
      <c r="K40" s="67">
        <v>0.08</v>
      </c>
      <c r="L40" s="19">
        <f t="shared" si="17"/>
        <v>0</v>
      </c>
      <c r="M40" s="64">
        <f t="shared" si="18"/>
        <v>11.200000000000001</v>
      </c>
      <c r="N40" s="66">
        <v>10.23</v>
      </c>
      <c r="O40" s="66">
        <f t="shared" si="19"/>
        <v>114.57600000000002</v>
      </c>
    </row>
    <row r="41" spans="1:15" ht="15.75" thickBot="1" x14ac:dyDescent="0.3">
      <c r="A41" s="61" t="s">
        <v>69</v>
      </c>
      <c r="B41" s="75" t="s">
        <v>74</v>
      </c>
      <c r="C41" s="15">
        <v>200</v>
      </c>
      <c r="D41" s="68">
        <v>1</v>
      </c>
      <c r="E41" s="63">
        <f t="shared" si="15"/>
        <v>200</v>
      </c>
      <c r="F41" s="67">
        <v>0.08</v>
      </c>
      <c r="G41" s="19">
        <f t="shared" si="16"/>
        <v>16</v>
      </c>
      <c r="H41" s="62">
        <v>0</v>
      </c>
      <c r="I41" s="68">
        <v>1</v>
      </c>
      <c r="J41" s="68">
        <v>0</v>
      </c>
      <c r="K41" s="67">
        <v>0.08</v>
      </c>
      <c r="L41" s="19">
        <f t="shared" si="17"/>
        <v>0</v>
      </c>
      <c r="M41" s="64">
        <f t="shared" si="18"/>
        <v>16</v>
      </c>
      <c r="N41" s="66">
        <v>10.23</v>
      </c>
      <c r="O41" s="66">
        <f t="shared" si="19"/>
        <v>163.68</v>
      </c>
    </row>
    <row r="42" spans="1:15" ht="15.75" thickBot="1" x14ac:dyDescent="0.3">
      <c r="A42" s="61" t="s">
        <v>69</v>
      </c>
      <c r="B42" s="75" t="s">
        <v>75</v>
      </c>
      <c r="C42" s="15">
        <v>25</v>
      </c>
      <c r="D42" s="68">
        <v>1</v>
      </c>
      <c r="E42" s="63">
        <f t="shared" si="15"/>
        <v>25</v>
      </c>
      <c r="F42" s="67">
        <v>0.08</v>
      </c>
      <c r="G42" s="19">
        <f t="shared" si="16"/>
        <v>2</v>
      </c>
      <c r="H42" s="62">
        <v>0</v>
      </c>
      <c r="I42" s="68">
        <v>1</v>
      </c>
      <c r="J42" s="68">
        <v>0</v>
      </c>
      <c r="K42" s="67">
        <v>0.08</v>
      </c>
      <c r="L42" s="19">
        <f t="shared" si="17"/>
        <v>0</v>
      </c>
      <c r="M42" s="64">
        <f t="shared" si="18"/>
        <v>2</v>
      </c>
      <c r="N42" s="66">
        <v>10.23</v>
      </c>
      <c r="O42" s="66">
        <f t="shared" si="19"/>
        <v>20.46</v>
      </c>
    </row>
    <row r="43" spans="1:15" ht="15.75" thickBot="1" x14ac:dyDescent="0.3">
      <c r="A43" s="61"/>
      <c r="B43" s="33" t="s">
        <v>81</v>
      </c>
      <c r="C43" s="15"/>
      <c r="D43" s="68"/>
      <c r="E43" s="63"/>
      <c r="F43" s="67"/>
      <c r="G43" s="19"/>
      <c r="H43" s="62"/>
      <c r="I43" s="68"/>
      <c r="J43" s="68"/>
      <c r="K43" s="67"/>
      <c r="L43" s="19"/>
      <c r="M43" s="64"/>
      <c r="N43" s="66"/>
      <c r="O43" s="66"/>
    </row>
    <row r="44" spans="1:15" ht="18.75" thickBot="1" x14ac:dyDescent="0.3">
      <c r="A44" s="61" t="s">
        <v>76</v>
      </c>
      <c r="B44" s="75" t="s">
        <v>35</v>
      </c>
      <c r="C44" s="15">
        <v>25</v>
      </c>
      <c r="D44" s="68">
        <v>1</v>
      </c>
      <c r="E44" s="63">
        <f t="shared" si="15"/>
        <v>25</v>
      </c>
      <c r="F44" s="67">
        <v>0.5</v>
      </c>
      <c r="G44" s="19">
        <f t="shared" si="16"/>
        <v>12.5</v>
      </c>
      <c r="H44" s="112">
        <v>5</v>
      </c>
      <c r="I44" s="68">
        <v>1</v>
      </c>
      <c r="J44" s="111">
        <f>H44*I44</f>
        <v>5</v>
      </c>
      <c r="K44" s="67">
        <v>0</v>
      </c>
      <c r="L44" s="19">
        <f t="shared" si="17"/>
        <v>0</v>
      </c>
      <c r="M44" s="64">
        <f t="shared" si="18"/>
        <v>12.5</v>
      </c>
      <c r="N44" s="66">
        <v>10.23</v>
      </c>
      <c r="O44" s="66">
        <f t="shared" si="19"/>
        <v>127.875</v>
      </c>
    </row>
    <row r="45" spans="1:15" ht="18.75" thickBot="1" x14ac:dyDescent="0.3">
      <c r="A45" s="61" t="s">
        <v>76</v>
      </c>
      <c r="B45" s="75" t="s">
        <v>23</v>
      </c>
      <c r="C45" s="15">
        <v>2</v>
      </c>
      <c r="D45" s="68">
        <v>1</v>
      </c>
      <c r="E45" s="63">
        <f t="shared" si="15"/>
        <v>2</v>
      </c>
      <c r="F45" s="67">
        <v>0.5</v>
      </c>
      <c r="G45" s="19">
        <f t="shared" si="16"/>
        <v>1</v>
      </c>
      <c r="H45" s="62">
        <v>0</v>
      </c>
      <c r="I45" s="68">
        <v>1</v>
      </c>
      <c r="J45" s="68">
        <v>0</v>
      </c>
      <c r="K45" s="67">
        <v>0</v>
      </c>
      <c r="L45" s="19">
        <f t="shared" si="17"/>
        <v>0</v>
      </c>
      <c r="M45" s="64">
        <f t="shared" si="18"/>
        <v>1</v>
      </c>
      <c r="N45" s="66">
        <v>10.23</v>
      </c>
      <c r="O45" s="66">
        <f t="shared" si="19"/>
        <v>10.23</v>
      </c>
    </row>
    <row r="46" spans="1:15" ht="18.75" thickBot="1" x14ac:dyDescent="0.3">
      <c r="A46" s="61" t="s">
        <v>76</v>
      </c>
      <c r="B46" s="75" t="s">
        <v>19</v>
      </c>
      <c r="C46" s="15">
        <v>200</v>
      </c>
      <c r="D46" s="68">
        <v>1</v>
      </c>
      <c r="E46" s="63">
        <f t="shared" si="15"/>
        <v>200</v>
      </c>
      <c r="F46" s="67">
        <v>0.08</v>
      </c>
      <c r="G46" s="19">
        <f t="shared" si="16"/>
        <v>16</v>
      </c>
      <c r="H46" s="62">
        <v>0</v>
      </c>
      <c r="I46" s="68">
        <v>1</v>
      </c>
      <c r="J46" s="68">
        <v>0</v>
      </c>
      <c r="K46" s="67">
        <v>0.08</v>
      </c>
      <c r="L46" s="19">
        <f t="shared" si="17"/>
        <v>0</v>
      </c>
      <c r="M46" s="64">
        <f t="shared" si="18"/>
        <v>16</v>
      </c>
      <c r="N46" s="66">
        <v>10.23</v>
      </c>
      <c r="O46" s="66">
        <f t="shared" si="19"/>
        <v>163.68</v>
      </c>
    </row>
    <row r="47" spans="1:15" ht="18.75" thickBot="1" x14ac:dyDescent="0.3">
      <c r="A47" s="61" t="s">
        <v>76</v>
      </c>
      <c r="B47" s="75" t="s">
        <v>36</v>
      </c>
      <c r="C47" s="15">
        <v>25</v>
      </c>
      <c r="D47" s="68">
        <v>1</v>
      </c>
      <c r="E47" s="63">
        <f t="shared" si="15"/>
        <v>25</v>
      </c>
      <c r="F47" s="67">
        <v>0.08</v>
      </c>
      <c r="G47" s="19">
        <f t="shared" si="16"/>
        <v>2</v>
      </c>
      <c r="H47" s="62">
        <v>0</v>
      </c>
      <c r="I47" s="68">
        <v>1</v>
      </c>
      <c r="J47" s="68">
        <v>0</v>
      </c>
      <c r="K47" s="67">
        <v>0.08</v>
      </c>
      <c r="L47" s="19">
        <f t="shared" si="17"/>
        <v>0</v>
      </c>
      <c r="M47" s="64">
        <f t="shared" si="18"/>
        <v>2</v>
      </c>
      <c r="N47" s="66">
        <v>10.23</v>
      </c>
      <c r="O47" s="66">
        <f t="shared" si="19"/>
        <v>20.46</v>
      </c>
    </row>
    <row r="48" spans="1:15" ht="18.75" thickBot="1" x14ac:dyDescent="0.3">
      <c r="A48" s="61" t="s">
        <v>76</v>
      </c>
      <c r="B48" s="75" t="s">
        <v>70</v>
      </c>
      <c r="C48" s="15">
        <v>25</v>
      </c>
      <c r="D48" s="68">
        <v>1</v>
      </c>
      <c r="E48" s="63">
        <f t="shared" si="15"/>
        <v>25</v>
      </c>
      <c r="F48" s="67">
        <v>0.16700000000000001</v>
      </c>
      <c r="G48" s="19">
        <f t="shared" si="16"/>
        <v>4.1749999999999998</v>
      </c>
      <c r="H48" s="112">
        <v>5</v>
      </c>
      <c r="I48" s="68">
        <v>1</v>
      </c>
      <c r="J48" s="111">
        <f>H48*I48</f>
        <v>5</v>
      </c>
      <c r="K48" s="67">
        <v>0.16700000000000001</v>
      </c>
      <c r="L48" s="19">
        <f t="shared" si="17"/>
        <v>0.83500000000000008</v>
      </c>
      <c r="M48" s="64">
        <f t="shared" si="18"/>
        <v>5.01</v>
      </c>
      <c r="N48" s="66">
        <v>10.23</v>
      </c>
      <c r="O48" s="66">
        <f t="shared" si="19"/>
        <v>51.252299999999998</v>
      </c>
    </row>
    <row r="49" spans="1:15" ht="18.75" thickBot="1" x14ac:dyDescent="0.3">
      <c r="A49" s="61" t="s">
        <v>76</v>
      </c>
      <c r="B49" s="75" t="s">
        <v>71</v>
      </c>
      <c r="C49" s="15">
        <v>25</v>
      </c>
      <c r="D49" s="68">
        <v>1</v>
      </c>
      <c r="E49" s="63">
        <f t="shared" si="15"/>
        <v>25</v>
      </c>
      <c r="F49" s="67">
        <v>0.16700000000000001</v>
      </c>
      <c r="G49" s="19">
        <f t="shared" si="16"/>
        <v>4.1749999999999998</v>
      </c>
      <c r="H49" s="62">
        <v>0</v>
      </c>
      <c r="I49" s="68">
        <v>1</v>
      </c>
      <c r="J49" s="68">
        <v>0</v>
      </c>
      <c r="K49" s="67">
        <v>0.16700000000000001</v>
      </c>
      <c r="L49" s="19">
        <f t="shared" si="17"/>
        <v>0</v>
      </c>
      <c r="M49" s="64">
        <f t="shared" si="18"/>
        <v>4.1749999999999998</v>
      </c>
      <c r="N49" s="66">
        <v>10.23</v>
      </c>
      <c r="O49" s="66">
        <f t="shared" si="19"/>
        <v>42.710250000000002</v>
      </c>
    </row>
    <row r="50" spans="1:15" ht="18.75" thickBot="1" x14ac:dyDescent="0.3">
      <c r="A50" s="61" t="s">
        <v>76</v>
      </c>
      <c r="B50" s="75" t="s">
        <v>72</v>
      </c>
      <c r="C50" s="15">
        <v>200</v>
      </c>
      <c r="D50" s="68">
        <v>1</v>
      </c>
      <c r="E50" s="63">
        <f t="shared" si="15"/>
        <v>200</v>
      </c>
      <c r="F50" s="67">
        <v>0.08</v>
      </c>
      <c r="G50" s="19">
        <f t="shared" si="16"/>
        <v>16</v>
      </c>
      <c r="H50" s="62">
        <v>0</v>
      </c>
      <c r="I50" s="68">
        <v>1</v>
      </c>
      <c r="J50" s="68">
        <v>0</v>
      </c>
      <c r="K50" s="67">
        <v>0.08</v>
      </c>
      <c r="L50" s="19">
        <f t="shared" si="17"/>
        <v>0</v>
      </c>
      <c r="M50" s="64">
        <f t="shared" si="18"/>
        <v>16</v>
      </c>
      <c r="N50" s="66">
        <v>10.23</v>
      </c>
      <c r="O50" s="66">
        <f t="shared" si="19"/>
        <v>163.68</v>
      </c>
    </row>
    <row r="51" spans="1:15" ht="18.75" thickBot="1" x14ac:dyDescent="0.3">
      <c r="A51" s="61" t="s">
        <v>76</v>
      </c>
      <c r="B51" s="75" t="s">
        <v>73</v>
      </c>
      <c r="C51" s="15">
        <v>14</v>
      </c>
      <c r="D51" s="68">
        <v>10</v>
      </c>
      <c r="E51" s="63">
        <f t="shared" si="15"/>
        <v>140</v>
      </c>
      <c r="F51" s="67">
        <v>0.08</v>
      </c>
      <c r="G51" s="19">
        <f t="shared" si="16"/>
        <v>11.200000000000001</v>
      </c>
      <c r="H51" s="62">
        <v>0</v>
      </c>
      <c r="I51" s="68">
        <v>1</v>
      </c>
      <c r="J51" s="68">
        <v>0</v>
      </c>
      <c r="K51" s="67">
        <v>0.08</v>
      </c>
      <c r="L51" s="19">
        <f t="shared" si="17"/>
        <v>0</v>
      </c>
      <c r="M51" s="64">
        <f t="shared" si="18"/>
        <v>11.200000000000001</v>
      </c>
      <c r="N51" s="66">
        <v>10.23</v>
      </c>
      <c r="O51" s="66">
        <f t="shared" si="19"/>
        <v>114.57600000000002</v>
      </c>
    </row>
    <row r="52" spans="1:15" ht="18.75" thickBot="1" x14ac:dyDescent="0.3">
      <c r="A52" s="61" t="s">
        <v>76</v>
      </c>
      <c r="B52" s="75" t="s">
        <v>74</v>
      </c>
      <c r="C52" s="15">
        <v>200</v>
      </c>
      <c r="D52" s="68">
        <v>1</v>
      </c>
      <c r="E52" s="63">
        <f t="shared" si="15"/>
        <v>200</v>
      </c>
      <c r="F52" s="67">
        <v>0.08</v>
      </c>
      <c r="G52" s="19">
        <f t="shared" si="16"/>
        <v>16</v>
      </c>
      <c r="H52" s="62">
        <v>0</v>
      </c>
      <c r="I52" s="68">
        <v>1</v>
      </c>
      <c r="J52" s="68">
        <v>0</v>
      </c>
      <c r="K52" s="67">
        <v>0.08</v>
      </c>
      <c r="L52" s="19">
        <f t="shared" si="17"/>
        <v>0</v>
      </c>
      <c r="M52" s="64">
        <f t="shared" si="18"/>
        <v>16</v>
      </c>
      <c r="N52" s="66">
        <v>10.23</v>
      </c>
      <c r="O52" s="66">
        <f t="shared" si="19"/>
        <v>163.68</v>
      </c>
    </row>
    <row r="53" spans="1:15" ht="18.75" thickBot="1" x14ac:dyDescent="0.3">
      <c r="A53" s="61" t="s">
        <v>76</v>
      </c>
      <c r="B53" s="75" t="s">
        <v>77</v>
      </c>
      <c r="C53" s="15">
        <v>25</v>
      </c>
      <c r="D53" s="68">
        <v>1</v>
      </c>
      <c r="E53" s="63">
        <f t="shared" si="15"/>
        <v>25</v>
      </c>
      <c r="F53" s="67">
        <v>0.08</v>
      </c>
      <c r="G53" s="19">
        <f t="shared" si="16"/>
        <v>2</v>
      </c>
      <c r="H53" s="62">
        <v>0</v>
      </c>
      <c r="I53" s="68">
        <v>1</v>
      </c>
      <c r="J53" s="68">
        <v>0</v>
      </c>
      <c r="K53" s="67">
        <v>0.08</v>
      </c>
      <c r="L53" s="19">
        <f t="shared" si="17"/>
        <v>0</v>
      </c>
      <c r="M53" s="64">
        <f t="shared" si="18"/>
        <v>2</v>
      </c>
      <c r="N53" s="66">
        <v>10.23</v>
      </c>
      <c r="O53" s="66">
        <f>N53*M53</f>
        <v>20.46</v>
      </c>
    </row>
    <row r="54" spans="1:15" ht="15" customHeight="1" x14ac:dyDescent="0.25">
      <c r="B54" s="85" t="s">
        <v>59</v>
      </c>
      <c r="C54" s="69">
        <v>400</v>
      </c>
      <c r="D54" s="75"/>
      <c r="E54" s="61">
        <f>SUM(E33:E53)</f>
        <v>1734</v>
      </c>
      <c r="F54" s="75"/>
      <c r="G54" s="76">
        <f>SUM(G33:G53)</f>
        <v>170.09999999999997</v>
      </c>
      <c r="H54" s="69"/>
      <c r="I54" s="75"/>
      <c r="J54" s="69" t="s">
        <v>78</v>
      </c>
      <c r="K54" s="75"/>
      <c r="L54" s="70">
        <f>SUM(L33:L53)</f>
        <v>1.6700000000000002</v>
      </c>
      <c r="M54" s="76">
        <f>SUM(M33:M53)</f>
        <v>171.76999999999998</v>
      </c>
      <c r="N54" s="74">
        <v>10.23</v>
      </c>
      <c r="O54" s="74">
        <f>SUM(O33:O53)</f>
        <v>1757.2071000000005</v>
      </c>
    </row>
    <row r="55" spans="1:15" ht="15.75" thickBot="1" x14ac:dyDescent="0.3">
      <c r="B55" s="90" t="s">
        <v>22</v>
      </c>
      <c r="C55" s="77">
        <f>SUM(C12,C23,C31,C54)</f>
        <v>1104</v>
      </c>
      <c r="D55" s="78"/>
      <c r="E55" s="77">
        <f>SUM(E12,E23,E31,E54)</f>
        <v>6763</v>
      </c>
      <c r="F55" s="78"/>
      <c r="G55" s="79">
        <f>SUM(G12,G23,G31,G54)</f>
        <v>2951.2079999999996</v>
      </c>
      <c r="H55" s="77"/>
      <c r="I55" s="78"/>
      <c r="J55" s="77">
        <f>SUM(J12,J23,J31,J54)</f>
        <v>343</v>
      </c>
      <c r="K55" s="78"/>
      <c r="L55" s="79">
        <f>SUM(L12,L23,L31,L54)</f>
        <v>22.080000000000002</v>
      </c>
      <c r="M55" s="79">
        <f>SUM(M12,M23,M31,M54)</f>
        <v>2973.288</v>
      </c>
      <c r="N55" s="80"/>
      <c r="O55" s="81">
        <f>O54+O31+O23+O12</f>
        <v>103060.0621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burden by instrument</vt:lpstr>
      <vt:lpstr>COST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Andrey Vinokurov</cp:lastModifiedBy>
  <cp:lastPrinted>2013-06-24T15:34:27Z</cp:lastPrinted>
  <dcterms:created xsi:type="dcterms:W3CDTF">2013-06-08T18:43:29Z</dcterms:created>
  <dcterms:modified xsi:type="dcterms:W3CDTF">2014-10-23T20:26:27Z</dcterms:modified>
</cp:coreProperties>
</file>