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75" windowWidth="18840" windowHeight="8475" tabRatio="609" activeTab="2"/>
  </bookViews>
  <sheets>
    <sheet name="#0006 Reporting" sheetId="18" r:id="rId1"/>
    <sheet name="#0006 Recordkeeping" sheetId="17" r:id="rId2"/>
    <sheet name="#0006 Summary" sheetId="19" r:id="rId3"/>
  </sheets>
  <definedNames>
    <definedName name="_xlnm.Print_Titles" localSheetId="1">'#0006 Recordkeeping'!$2:$2</definedName>
    <definedName name="_xlnm.Print_Titles" localSheetId="0">'#0006 Reporting'!$2:$2</definedName>
  </definedNames>
  <calcPr calcId="125725"/>
</workbook>
</file>

<file path=xl/calcChain.xml><?xml version="1.0" encoding="utf-8"?>
<calcChain xmlns="http://schemas.openxmlformats.org/spreadsheetml/2006/main">
  <c r="E4" i="17"/>
  <c r="F7" i="18"/>
  <c r="I19" l="1"/>
  <c r="I42" s="1"/>
  <c r="F15" i="17"/>
  <c r="H15" s="1"/>
  <c r="O15" s="1"/>
  <c r="F27"/>
  <c r="H27" s="1"/>
  <c r="F13"/>
  <c r="H13" s="1"/>
  <c r="I13" s="1"/>
  <c r="F7"/>
  <c r="F33" i="18"/>
  <c r="H33" s="1"/>
  <c r="F9"/>
  <c r="H9" s="1"/>
  <c r="H7"/>
  <c r="M7" s="1"/>
  <c r="F30"/>
  <c r="M36" i="17"/>
  <c r="M41" s="1"/>
  <c r="K36"/>
  <c r="K41" s="1"/>
  <c r="J36"/>
  <c r="J41" s="1"/>
  <c r="L18"/>
  <c r="L39" s="1"/>
  <c r="K18"/>
  <c r="K39" s="1"/>
  <c r="M39" i="18"/>
  <c r="M44" s="1"/>
  <c r="K39"/>
  <c r="K44" s="1"/>
  <c r="J39"/>
  <c r="J44" s="1"/>
  <c r="I39"/>
  <c r="I44" s="1"/>
  <c r="K35"/>
  <c r="K43" s="1"/>
  <c r="I35"/>
  <c r="I43" s="1"/>
  <c r="F26" i="17"/>
  <c r="H26" s="1"/>
  <c r="F25"/>
  <c r="F24"/>
  <c r="O24"/>
  <c r="J24" s="1"/>
  <c r="F20"/>
  <c r="H20" s="1"/>
  <c r="O20" s="1"/>
  <c r="F22"/>
  <c r="H22" s="1"/>
  <c r="F23"/>
  <c r="H23" s="1"/>
  <c r="O23" s="1"/>
  <c r="O29" i="18"/>
  <c r="H4" i="17"/>
  <c r="F17"/>
  <c r="H17" s="1"/>
  <c r="O17" s="1"/>
  <c r="N19" i="18"/>
  <c r="N42" s="1"/>
  <c r="K19"/>
  <c r="K42" s="1"/>
  <c r="F11" i="17"/>
  <c r="H11" s="1"/>
  <c r="O11" s="1"/>
  <c r="F8"/>
  <c r="H8" s="1"/>
  <c r="O8" s="1"/>
  <c r="N18"/>
  <c r="N39" s="1"/>
  <c r="F12"/>
  <c r="H12" s="1"/>
  <c r="O12" s="1"/>
  <c r="F6"/>
  <c r="H6" s="1"/>
  <c r="O6" s="1"/>
  <c r="I36"/>
  <c r="I41" s="1"/>
  <c r="H17" i="18"/>
  <c r="O17" s="1"/>
  <c r="H10"/>
  <c r="O10" s="1"/>
  <c r="F35" i="17"/>
  <c r="H35" s="1"/>
  <c r="O35" s="1"/>
  <c r="D44" i="18"/>
  <c r="D43"/>
  <c r="D42"/>
  <c r="F38"/>
  <c r="H38" s="1"/>
  <c r="F37"/>
  <c r="H37" s="1"/>
  <c r="O37" s="1"/>
  <c r="F34"/>
  <c r="H34" s="1"/>
  <c r="O34" s="1"/>
  <c r="F32"/>
  <c r="H32" s="1"/>
  <c r="F31"/>
  <c r="H31" s="1"/>
  <c r="O31" s="1"/>
  <c r="F28"/>
  <c r="H28" s="1"/>
  <c r="O28" s="1"/>
  <c r="F27"/>
  <c r="H27" s="1"/>
  <c r="O27" s="1"/>
  <c r="F26"/>
  <c r="H26" s="1"/>
  <c r="O26" s="1"/>
  <c r="F25"/>
  <c r="H25" s="1"/>
  <c r="O25" s="1"/>
  <c r="F24"/>
  <c r="H24" s="1"/>
  <c r="O24" s="1"/>
  <c r="F23"/>
  <c r="H23" s="1"/>
  <c r="O23" s="1"/>
  <c r="F22"/>
  <c r="H22" s="1"/>
  <c r="O22" s="1"/>
  <c r="F21"/>
  <c r="H21" s="1"/>
  <c r="O21" s="1"/>
  <c r="F18"/>
  <c r="H18" s="1"/>
  <c r="O18" s="1"/>
  <c r="F16"/>
  <c r="H16" s="1"/>
  <c r="O16" s="1"/>
  <c r="F15"/>
  <c r="H15" s="1"/>
  <c r="O15" s="1"/>
  <c r="F14"/>
  <c r="H14" s="1"/>
  <c r="O14" s="1"/>
  <c r="H13"/>
  <c r="O13" s="1"/>
  <c r="F12"/>
  <c r="H12" s="1"/>
  <c r="O12" s="1"/>
  <c r="F11"/>
  <c r="H11" s="1"/>
  <c r="O11" s="1"/>
  <c r="F8"/>
  <c r="H8" s="1"/>
  <c r="O8" s="1"/>
  <c r="H6"/>
  <c r="O6" s="1"/>
  <c r="H5"/>
  <c r="O5" s="1"/>
  <c r="F4"/>
  <c r="H4" s="1"/>
  <c r="O4" s="1"/>
  <c r="O10" i="17"/>
  <c r="D40"/>
  <c r="F21"/>
  <c r="H21" s="1"/>
  <c r="O21" s="1"/>
  <c r="F5"/>
  <c r="O9"/>
  <c r="F14"/>
  <c r="H14" s="1"/>
  <c r="O14" s="1"/>
  <c r="F16"/>
  <c r="H16" s="1"/>
  <c r="O16" s="1"/>
  <c r="F34"/>
  <c r="H34" s="1"/>
  <c r="O34" s="1"/>
  <c r="F30"/>
  <c r="H30" s="1"/>
  <c r="O30" s="1"/>
  <c r="F31"/>
  <c r="H31" s="1"/>
  <c r="F32"/>
  <c r="H32" s="1"/>
  <c r="O32" s="1"/>
  <c r="F33"/>
  <c r="H33" s="1"/>
  <c r="O33" s="1"/>
  <c r="D39"/>
  <c r="D41"/>
  <c r="N28"/>
  <c r="N40" s="1"/>
  <c r="N39" i="18"/>
  <c r="N44" s="1"/>
  <c r="N35"/>
  <c r="N43" s="1"/>
  <c r="N36" i="17"/>
  <c r="N41" s="1"/>
  <c r="L28"/>
  <c r="L40" s="1"/>
  <c r="L39" i="18"/>
  <c r="L44" s="1"/>
  <c r="O26" i="17" l="1"/>
  <c r="M26"/>
  <c r="H25"/>
  <c r="D9" i="19"/>
  <c r="C9" s="1"/>
  <c r="I27" i="17"/>
  <c r="I28" s="1"/>
  <c r="I40" s="1"/>
  <c r="J27"/>
  <c r="J28" s="1"/>
  <c r="J40" s="1"/>
  <c r="H30" i="18"/>
  <c r="H35" s="1"/>
  <c r="D8" i="19"/>
  <c r="F39" i="18"/>
  <c r="F44" s="1"/>
  <c r="E44" s="1"/>
  <c r="O33"/>
  <c r="J33"/>
  <c r="J35" s="1"/>
  <c r="J43" s="1"/>
  <c r="O9"/>
  <c r="J9"/>
  <c r="O4" i="17"/>
  <c r="M39" s="1"/>
  <c r="M4"/>
  <c r="M18" s="1"/>
  <c r="M19" i="18"/>
  <c r="M42" s="1"/>
  <c r="O7"/>
  <c r="F36" i="17"/>
  <c r="F41" s="1"/>
  <c r="E41" s="1"/>
  <c r="H7"/>
  <c r="O13"/>
  <c r="J13"/>
  <c r="L35" i="18"/>
  <c r="L43" s="1"/>
  <c r="I46"/>
  <c r="D42" i="17"/>
  <c r="B4" i="19" s="1"/>
  <c r="N42" i="17"/>
  <c r="F28"/>
  <c r="F40" s="1"/>
  <c r="E40" s="1"/>
  <c r="D46" i="18"/>
  <c r="B3" i="19" s="1"/>
  <c r="N46" i="18"/>
  <c r="E39"/>
  <c r="K46"/>
  <c r="F35"/>
  <c r="E35" s="1"/>
  <c r="F18" i="17"/>
  <c r="F39" s="1"/>
  <c r="L19" i="18"/>
  <c r="L42" s="1"/>
  <c r="F19"/>
  <c r="O31" i="17"/>
  <c r="O36" s="1"/>
  <c r="O41" s="1"/>
  <c r="H36"/>
  <c r="H41" s="1"/>
  <c r="G41" s="1"/>
  <c r="H19" i="18"/>
  <c r="L36" i="17"/>
  <c r="L41" s="1"/>
  <c r="L42" s="1"/>
  <c r="H39" i="18"/>
  <c r="O38"/>
  <c r="O22" i="17"/>
  <c r="K28" s="1"/>
  <c r="K40" s="1"/>
  <c r="K42" s="1"/>
  <c r="J19" i="18"/>
  <c r="J42" s="1"/>
  <c r="H5" i="17"/>
  <c r="O25" l="1"/>
  <c r="O28" s="1"/>
  <c r="O40" s="1"/>
  <c r="M25"/>
  <c r="M28" s="1"/>
  <c r="M40" s="1"/>
  <c r="M42" s="1"/>
  <c r="F9" i="19" s="1"/>
  <c r="E9" s="1"/>
  <c r="J7" i="17"/>
  <c r="J18" s="1"/>
  <c r="J39" s="1"/>
  <c r="J42" s="1"/>
  <c r="I7"/>
  <c r="I18" s="1"/>
  <c r="I39" s="1"/>
  <c r="I42" s="1"/>
  <c r="O27"/>
  <c r="H28"/>
  <c r="H40" s="1"/>
  <c r="G40" s="1"/>
  <c r="C8" i="19"/>
  <c r="D10"/>
  <c r="C10" s="1"/>
  <c r="O30" i="18"/>
  <c r="M30"/>
  <c r="E36" i="17"/>
  <c r="F42"/>
  <c r="D4" i="19" s="1"/>
  <c r="O7" i="17"/>
  <c r="L46" i="18"/>
  <c r="O19"/>
  <c r="O42" s="1"/>
  <c r="E28" i="17"/>
  <c r="E19" i="18"/>
  <c r="F42"/>
  <c r="F46" s="1"/>
  <c r="E18" i="17"/>
  <c r="E39"/>
  <c r="F43" i="18"/>
  <c r="E43" s="1"/>
  <c r="G28" i="17"/>
  <c r="H44" i="18"/>
  <c r="G44" s="1"/>
  <c r="G39"/>
  <c r="O39"/>
  <c r="O44" s="1"/>
  <c r="O5" i="17"/>
  <c r="O18" s="1"/>
  <c r="O39" s="1"/>
  <c r="H18"/>
  <c r="H43" i="18"/>
  <c r="G35"/>
  <c r="H42"/>
  <c r="G19"/>
  <c r="G36" i="17"/>
  <c r="J46" i="18"/>
  <c r="M35" l="1"/>
  <c r="M43" s="1"/>
  <c r="M46" s="1"/>
  <c r="F8" i="19" s="1"/>
  <c r="E8" s="1"/>
  <c r="O35" i="18"/>
  <c r="O43" s="1"/>
  <c r="O46" s="1"/>
  <c r="E42" i="17"/>
  <c r="C4" i="19" s="1"/>
  <c r="O42" i="17"/>
  <c r="E46" i="18"/>
  <c r="C3" i="19" s="1"/>
  <c r="H46" i="18"/>
  <c r="F3" i="19" s="1"/>
  <c r="G42" i="18"/>
  <c r="G43"/>
  <c r="E42"/>
  <c r="H39" i="17"/>
  <c r="H42" s="1"/>
  <c r="G18"/>
  <c r="F10" i="19" l="1"/>
  <c r="E10" s="1"/>
  <c r="D3"/>
  <c r="G46" i="18"/>
  <c r="E3" i="19" s="1"/>
  <c r="G42" i="17"/>
  <c r="E4" i="19" s="1"/>
  <c r="G39" i="17"/>
  <c r="D5" i="19" l="1"/>
  <c r="C5" s="1"/>
  <c r="F4"/>
  <c r="F5" s="1"/>
  <c r="E5" l="1"/>
</calcChain>
</file>

<file path=xl/comments1.xml><?xml version="1.0" encoding="utf-8"?>
<comments xmlns="http://schemas.openxmlformats.org/spreadsheetml/2006/main">
  <authors>
    <author>bkowtha</author>
    <author>bjkowtha</author>
    <author>sfoss</author>
  </authors>
  <commentList>
    <comment ref="B4" authorId="0">
      <text>
        <r>
          <rPr>
            <b/>
            <sz val="10"/>
            <color indexed="81"/>
            <rFont val="Tahoma"/>
            <family val="2"/>
          </rPr>
          <t>bkowtha:</t>
        </r>
        <r>
          <rPr>
            <sz val="10"/>
            <color indexed="81"/>
            <rFont val="Tahoma"/>
            <family val="2"/>
          </rPr>
          <t xml:space="preserve">
per OMB guidance this burden is removed overall burden calculations but keeping this line item for future reference. This burden will reside with treasury system. </t>
        </r>
      </text>
    </comment>
    <comment ref="E5" authorId="1">
      <text>
        <r>
          <rPr>
            <b/>
            <sz val="9"/>
            <color indexed="81"/>
            <rFont val="Tahoma"/>
            <family val="2"/>
          </rPr>
          <t>bjkowtha:</t>
        </r>
        <r>
          <rPr>
            <sz val="9"/>
            <color indexed="81"/>
            <rFont val="Tahoma"/>
            <family val="2"/>
          </rPr>
          <t xml:space="preserve">
This burden is already covered in FNS-10 specific ICR. </t>
        </r>
      </text>
    </comment>
    <comment ref="E6" authorId="0">
      <text>
        <r>
          <rPr>
            <b/>
            <sz val="10"/>
            <color indexed="81"/>
            <rFont val="Tahoma"/>
            <family val="2"/>
          </rPr>
          <t>bkowtha:</t>
        </r>
        <r>
          <rPr>
            <sz val="10"/>
            <color indexed="81"/>
            <rFont val="Tahoma"/>
            <family val="2"/>
          </rPr>
          <t xml:space="preserve">
this task is done 4 times a year, as they ensure corrected claims are reflected on FNS-10</t>
        </r>
      </text>
    </comment>
    <comment ref="G8" authorId="0">
      <text>
        <r>
          <rPr>
            <b/>
            <sz val="10"/>
            <color indexed="81"/>
            <rFont val="Tahoma"/>
            <family val="2"/>
          </rPr>
          <t>bkowtha:</t>
        </r>
        <r>
          <rPr>
            <sz val="10"/>
            <color indexed="81"/>
            <rFont val="Tahoma"/>
            <family val="2"/>
          </rPr>
          <t xml:space="preserve">
This task is related to SA s reporting to FNS ROs. </t>
        </r>
      </text>
    </comment>
    <comment ref="E10" authorId="0">
      <text>
        <r>
          <rPr>
            <b/>
            <sz val="10"/>
            <color indexed="81"/>
            <rFont val="Tahoma"/>
            <family val="2"/>
          </rPr>
          <t>bkowtha:</t>
        </r>
        <r>
          <rPr>
            <sz val="10"/>
            <color indexed="81"/>
            <rFont val="Tahoma"/>
            <family val="2"/>
          </rPr>
          <t xml:space="preserve">
25% of SFA reviews. 20858/56=372*25/100=93</t>
        </r>
      </text>
    </comment>
    <comment ref="E11" authorId="2">
      <text>
        <r>
          <rPr>
            <b/>
            <sz val="8"/>
            <color indexed="81"/>
            <rFont val="Tahoma"/>
            <family val="2"/>
          </rPr>
          <t>sfoss:</t>
        </r>
        <r>
          <rPr>
            <sz val="8"/>
            <color indexed="81"/>
            <rFont val="Tahoma"/>
            <family val="2"/>
          </rPr>
          <t xml:space="preserve">
20858 SFA's divided by 56 SA, then 1/3 per year.</t>
        </r>
      </text>
    </comment>
    <comment ref="D14" authorId="0">
      <text>
        <r>
          <rPr>
            <b/>
            <sz val="10"/>
            <color indexed="81"/>
            <rFont val="Tahoma"/>
            <family val="2"/>
          </rPr>
          <t>bkowtha:</t>
        </r>
        <r>
          <rPr>
            <sz val="10"/>
            <color indexed="81"/>
            <rFont val="Tahoma"/>
            <family val="2"/>
          </rPr>
          <t xml:space="preserve">
Acc to NDB, there are no more commodity schools. </t>
        </r>
      </text>
    </comment>
    <comment ref="G16" authorId="0">
      <text>
        <r>
          <rPr>
            <b/>
            <sz val="10"/>
            <color indexed="81"/>
            <rFont val="Tahoma"/>
            <family val="2"/>
          </rPr>
          <t>bkowtha:</t>
        </r>
        <r>
          <rPr>
            <sz val="10"/>
            <color indexed="81"/>
            <rFont val="Tahoma"/>
            <family val="2"/>
          </rPr>
          <t xml:space="preserve">
This burden was already captured in snack rule and hence it is removed from this renewal.</t>
        </r>
      </text>
    </comment>
    <comment ref="E21" authorId="0">
      <text>
        <r>
          <rPr>
            <b/>
            <sz val="10"/>
            <color indexed="81"/>
            <rFont val="Tahoma"/>
            <family val="2"/>
          </rPr>
          <t>bkowtha:</t>
        </r>
        <r>
          <rPr>
            <sz val="10"/>
            <color indexed="81"/>
            <rFont val="Tahoma"/>
            <family val="2"/>
          </rPr>
          <t xml:space="preserve">
Each SFA needs to submit claims once a month x 12 months. </t>
        </r>
      </text>
    </comment>
    <comment ref="D22" authorId="0">
      <text>
        <r>
          <rPr>
            <b/>
            <sz val="10"/>
            <color indexed="81"/>
            <rFont val="Tahoma"/>
            <family val="2"/>
          </rPr>
          <t>bkowtha:</t>
        </r>
        <r>
          <rPr>
            <sz val="10"/>
            <color indexed="81"/>
            <rFont val="Tahoma"/>
            <family val="2"/>
          </rPr>
          <t xml:space="preserve">
10% will submit revised claims</t>
        </r>
      </text>
    </comment>
    <comment ref="D24" authorId="0">
      <text>
        <r>
          <rPr>
            <b/>
            <sz val="10"/>
            <color indexed="81"/>
            <rFont val="Tahoma"/>
            <family val="2"/>
          </rPr>
          <t>bkowtha:</t>
        </r>
        <r>
          <rPr>
            <sz val="10"/>
            <color indexed="81"/>
            <rFont val="Tahoma"/>
            <family val="2"/>
          </rPr>
          <t xml:space="preserve">
Approximately .05% applications are handled by SFAs. 20858*.05%= ~10. This number represents NSLP, SBP and SMP applications. </t>
        </r>
      </text>
    </comment>
    <comment ref="G24" authorId="0">
      <text>
        <r>
          <rPr>
            <b/>
            <sz val="10"/>
            <color indexed="81"/>
            <rFont val="Tahoma"/>
            <family val="2"/>
          </rPr>
          <t>bkowtha:</t>
        </r>
        <r>
          <rPr>
            <sz val="10"/>
            <color indexed="81"/>
            <rFont val="Tahoma"/>
            <family val="2"/>
          </rPr>
          <t xml:space="preserve">
Due to addition of DUNS number on application we have increased the burden time by 5 minutes (1.25-1.30). </t>
        </r>
      </text>
    </comment>
    <comment ref="D25" authorId="0">
      <text>
        <r>
          <rPr>
            <b/>
            <sz val="10"/>
            <color indexed="81"/>
            <rFont val="Tahoma"/>
            <family val="2"/>
          </rPr>
          <t>bkowtha:</t>
        </r>
        <r>
          <rPr>
            <sz val="10"/>
            <color indexed="81"/>
            <rFont val="Tahoma"/>
            <family val="2"/>
          </rPr>
          <t xml:space="preserve">
It appears that about 25% SFAs equal to this number 4969</t>
        </r>
      </text>
    </comment>
    <comment ref="B27" authorId="0">
      <text>
        <r>
          <rPr>
            <b/>
            <sz val="10"/>
            <color indexed="81"/>
            <rFont val="Tahoma"/>
            <family val="2"/>
          </rPr>
          <t>bkowtha:</t>
        </r>
        <r>
          <rPr>
            <sz val="10"/>
            <color indexed="81"/>
            <rFont val="Tahoma"/>
            <family val="2"/>
          </rPr>
          <t xml:space="preserve">
reduced time to complete the task (column G)</t>
        </r>
      </text>
    </comment>
    <comment ref="D27" authorId="0">
      <text>
        <r>
          <rPr>
            <b/>
            <sz val="10"/>
            <color indexed="81"/>
            <rFont val="Tahoma"/>
            <family val="2"/>
          </rPr>
          <t>bkowtha:</t>
        </r>
        <r>
          <rPr>
            <sz val="10"/>
            <color indexed="81"/>
            <rFont val="Tahoma"/>
            <family val="2"/>
          </rPr>
          <t xml:space="preserve">
FNS estimates that about 241 SFAs conduct reviews of afterschool care programs. </t>
        </r>
      </text>
    </comment>
    <comment ref="D28" authorId="0">
      <text>
        <r>
          <rPr>
            <b/>
            <sz val="10"/>
            <color indexed="81"/>
            <rFont val="Tahoma"/>
            <family val="2"/>
          </rPr>
          <t>bkowtha:</t>
        </r>
        <r>
          <rPr>
            <sz val="10"/>
            <color indexed="81"/>
            <rFont val="Tahoma"/>
            <family val="2"/>
          </rPr>
          <t xml:space="preserve">
Number from prior ICR</t>
        </r>
      </text>
    </comment>
  </commentList>
</comments>
</file>

<file path=xl/comments2.xml><?xml version="1.0" encoding="utf-8"?>
<comments xmlns="http://schemas.openxmlformats.org/spreadsheetml/2006/main">
  <authors>
    <author>bkowtha</author>
    <author>Jon Garcia</author>
  </authors>
  <commentList>
    <comment ref="E4" authorId="0">
      <text>
        <r>
          <rPr>
            <b/>
            <sz val="10"/>
            <color indexed="81"/>
            <rFont val="Tahoma"/>
            <family val="2"/>
          </rPr>
          <t>bkowtha:</t>
        </r>
        <r>
          <rPr>
            <sz val="10"/>
            <color indexed="81"/>
            <rFont val="Tahoma"/>
            <family val="2"/>
          </rPr>
          <t xml:space="preserve">
citation related to paid lunch equity </t>
        </r>
      </text>
    </comment>
    <comment ref="E5" authorId="1">
      <text>
        <r>
          <rPr>
            <sz val="8"/>
            <color indexed="81"/>
            <rFont val="Tahoma"/>
            <family val="2"/>
          </rPr>
          <t>Number copied from previous ICR renewal.</t>
        </r>
        <r>
          <rPr>
            <sz val="8"/>
            <color indexed="81"/>
            <rFont val="Tahoma"/>
            <family val="2"/>
          </rPr>
          <t xml:space="preserve">
</t>
        </r>
      </text>
    </comment>
    <comment ref="E11" authorId="1">
      <text>
        <r>
          <rPr>
            <sz val="8"/>
            <color indexed="81"/>
            <rFont val="Tahoma"/>
            <family val="2"/>
          </rPr>
          <t xml:space="preserve">burden removed for OMB guidance
</t>
        </r>
      </text>
    </comment>
    <comment ref="B15" authorId="0">
      <text>
        <r>
          <rPr>
            <b/>
            <sz val="10"/>
            <color indexed="81"/>
            <rFont val="Tahoma"/>
            <family val="2"/>
          </rPr>
          <t>bkowtha:</t>
        </r>
        <r>
          <rPr>
            <sz val="10"/>
            <color indexed="81"/>
            <rFont val="Tahoma"/>
            <family val="2"/>
          </rPr>
          <t xml:space="preserve">
moved this line item from SFA section to SA</t>
        </r>
      </text>
    </comment>
    <comment ref="E16" authorId="1">
      <text>
        <r>
          <rPr>
            <sz val="8"/>
            <color indexed="81"/>
            <rFont val="Tahoma"/>
            <family val="2"/>
          </rPr>
          <t xml:space="preserve">This number comes from the previous ICR renewal and this figure was used for recent ICRs (HACCP, DGA, Paid Equity) 
</t>
        </r>
      </text>
    </comment>
    <comment ref="E17" authorId="1">
      <text>
        <r>
          <rPr>
            <sz val="8"/>
            <color indexed="81"/>
            <rFont val="Tahoma"/>
            <family val="2"/>
          </rPr>
          <t>20858/56</t>
        </r>
        <r>
          <rPr>
            <sz val="8"/>
            <color indexed="81"/>
            <rFont val="Tahoma"/>
            <family val="2"/>
          </rPr>
          <t xml:space="preserve">
</t>
        </r>
      </text>
    </comment>
    <comment ref="E20" authorId="1">
      <text>
        <r>
          <rPr>
            <sz val="8"/>
            <color indexed="81"/>
            <rFont val="Tahoma"/>
            <family val="2"/>
          </rPr>
          <t xml:space="preserve">SFA level numbers came from previous ICR renewal and HACCP, DGA, Paid Equity).  Kept the same to be consistent with all ICRs impacting #0584-0006.
</t>
        </r>
      </text>
    </comment>
    <comment ref="H22" authorId="0">
      <text>
        <r>
          <rPr>
            <b/>
            <sz val="10"/>
            <color indexed="81"/>
            <rFont val="Tahoma"/>
            <family val="2"/>
          </rPr>
          <t>bkowtha:</t>
        </r>
        <r>
          <rPr>
            <sz val="10"/>
            <color indexed="81"/>
            <rFont val="Tahoma"/>
            <family val="2"/>
          </rPr>
          <t xml:space="preserve">
This burden was already captured in Direct cert  rule and hence it is removed from this renewal.</t>
        </r>
      </text>
    </comment>
    <comment ref="H23" authorId="0">
      <text>
        <r>
          <rPr>
            <b/>
            <sz val="10"/>
            <color indexed="81"/>
            <rFont val="Tahoma"/>
            <family val="2"/>
          </rPr>
          <t>bkowtha:</t>
        </r>
        <r>
          <rPr>
            <sz val="10"/>
            <color indexed="81"/>
            <rFont val="Tahoma"/>
            <family val="2"/>
          </rPr>
          <t xml:space="preserve">
This burden was already captured in Direct cert rule and hence it is removed from this renewal.</t>
        </r>
      </text>
    </comment>
    <comment ref="E30" authorId="1">
      <text>
        <r>
          <rPr>
            <sz val="8"/>
            <color indexed="81"/>
            <rFont val="Tahoma"/>
            <family val="2"/>
          </rPr>
          <t>School level numbers came from previous ICR renewal and HACCP, DGA, Paid Equity).  Kept the same to be consistent with all ICRs impacting #0584-0006.</t>
        </r>
      </text>
    </comment>
    <comment ref="G31" authorId="0">
      <text>
        <r>
          <rPr>
            <b/>
            <sz val="10"/>
            <color indexed="81"/>
            <rFont val="Tahoma"/>
            <family val="2"/>
          </rPr>
          <t>bkowtha:</t>
        </r>
        <r>
          <rPr>
            <sz val="10"/>
            <color indexed="81"/>
            <rFont val="Tahoma"/>
            <family val="2"/>
          </rPr>
          <t xml:space="preserve">
reduced burden for this task</t>
        </r>
      </text>
    </comment>
  </commentList>
</comments>
</file>

<file path=xl/sharedStrings.xml><?xml version="1.0" encoding="utf-8"?>
<sst xmlns="http://schemas.openxmlformats.org/spreadsheetml/2006/main" count="202" uniqueCount="159">
  <si>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</si>
  <si>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</si>
  <si>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</si>
  <si>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</si>
  <si>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</si>
  <si>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</si>
  <si>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</si>
  <si>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</si>
  <si>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</si>
  <si>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</si>
  <si>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</si>
  <si>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</si>
  <si>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</si>
  <si>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</si>
  <si>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</si>
  <si>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</si>
  <si>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</si>
  <si>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</si>
  <si>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</si>
  <si>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</si>
  <si>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</si>
  <si>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</si>
  <si>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</si>
  <si>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</si>
  <si>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</si>
  <si>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</si>
  <si>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</si>
  <si>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</si>
  <si>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</si>
  <si>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</si>
  <si>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</si>
  <si>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</si>
  <si>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</si>
  <si>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</si>
  <si>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</si>
  <si>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</si>
  <si>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</si>
  <si>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</si>
  <si>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</si>
  <si>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</si>
  <si>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</si>
  <si>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</si>
  <si>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</si>
  <si>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</si>
  <si>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</si>
  <si>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</si>
  <si>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</si>
  <si>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</si>
  <si>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</si>
  <si>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</si>
  <si>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</si>
  <si>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</si>
  <si>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</si>
  <si>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</si>
  <si>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</si>
  <si>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</si>
  <si>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</si>
  <si>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</si>
  <si>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</si>
  <si>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</si>
  <si>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</si>
  <si>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</si>
  <si>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</si>
  <si>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</si>
  <si>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</si>
  <si>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</si>
  <si>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</si>
  <si>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</si>
  <si>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</si>
  <si>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</si>
  <si>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</si>
  <si>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</si>
  <si>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</si>
  <si>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</si>
  <si>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</si>
  <si>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</si>
  <si>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</si>
  <si>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</si>
  <si>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</si>
  <si>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</si>
  <si>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</si>
  <si>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</si>
  <si>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</si>
  <si>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</si>
  <si>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</si>
  <si>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</si>
  <si>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</si>
  <si>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</si>
  <si>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</si>
  <si>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</si>
  <si>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</si>
  <si>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</si>
  <si>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</si>
  <si>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</si>
  <si>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</si>
  <si>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</si>
  <si>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</si>
  <si>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</si>
  <si>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Names of children approved for meals based on documentation certifying that the child is included in a household currently approved to receive benefits under SNAP.</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</si>
  <si>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</si>
  <si>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</si>
  <si>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</si>
  <si>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</si>
  <si>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</si>
  <si>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</si>
  <si>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</si>
  <si>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</si>
  <si>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210.14(f)</t>
  </si>
  <si>
    <t>210.14(e)(1-5)</t>
  </si>
  <si>
    <t>Estimated Total Hours (Col. DxE)</t>
  </si>
  <si>
    <t>Total Annual Responses (Col. BxC)</t>
  </si>
  <si>
    <t>Names of children approved for meals based on documentation certifying that the child is included in a household currently approved to receive benefits under FDPIR, TANF, or is a homeless child, migrant child, Head Start child, or a runaway child.</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</si>
  <si>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</si>
  <si>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</si>
  <si>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</si>
  <si>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</si>
  <si>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</si>
  <si>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</si>
  <si>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</si>
  <si>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</si>
  <si>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</si>
  <si>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</si>
  <si>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</si>
  <si>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</si>
  <si>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</si>
  <si>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</si>
  <si>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</si>
  <si>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</si>
  <si>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</si>
  <si>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</si>
  <si>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</si>
  <si>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</si>
  <si>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</si>
  <si>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</si>
  <si>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</si>
  <si>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</si>
  <si>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</si>
  <si>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</si>
  <si>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</si>
  <si>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</si>
  <si>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</si>
  <si>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</si>
  <si>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</si>
  <si>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</si>
  <si>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</si>
  <si>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</si>
  <si>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</si>
  <si>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</si>
  <si>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snack</t>
  </si>
  <si>
    <t>FNS-66</t>
  </si>
  <si>
    <t>SA shall verify compliance with critical and general areas of review as a part of Coordinated Review process (1 report annually)</t>
  </si>
  <si>
    <t>Recordkeepers unique to DGA</t>
  </si>
  <si>
    <t>Total Reporting Burden for Revenue Rule (Merge from 0584-0565)</t>
  </si>
  <si>
    <t>Total Recordkeeping Burden for Revenue Rule (Merge from 0584-0565)</t>
  </si>
  <si>
    <t>Total for Revenue Rule (Merge from 0584-0565)</t>
  </si>
  <si>
    <t xml:space="preserve">SA maintains records of paid reimbursable lunch prices obtained from SFAs </t>
  </si>
  <si>
    <t xml:space="preserve">SFA maintains records of its calculation of the average price of paid reimbursable lunches and adjustments </t>
  </si>
  <si>
    <t>SFAs must maintain records documenting that the revenue generated from the sale of nonprogram foods</t>
  </si>
  <si>
    <t>ICR #0584-0006, 7 CFR Part 210, National School Lunch Program - Increase for Revenue Rule</t>
  </si>
</sst>
</file>

<file path=xl/styles.xml><?xml version="1.0" encoding="utf-8"?>
<styleSheet xmlns="http://schemas.openxmlformats.org/spreadsheetml/2006/main">
  <numFmts count="22">
    <numFmt numFmtId="43" formatCode="_(* #,##0.00_);_(* \(#,##0.00\);_(* &quot;-&quot;??_);_(@_)"/>
    <numFmt numFmtId="164" formatCode="0.000"/>
    <numFmt numFmtId="165" formatCode="#,##0.000"/>
    <numFmt numFmtId="166" formatCode="#,##0.0000"/>
    <numFmt numFmtId="167" formatCode="0.0000"/>
    <numFmt numFmtId="168" formatCode="0.00000"/>
    <numFmt numFmtId="169" formatCode="#,##0.00;[Red]#,##0.00"/>
    <numFmt numFmtId="170" formatCode="_(* #,##0.000_);_(* \(#,##0.000\);_(* &quot;-&quot;??_);_(@_)"/>
    <numFmt numFmtId="171" formatCode="_(* #,##0.000_);_(* \(#,##0.000\);_(* &quot;-&quot;???_);_(@_)"/>
    <numFmt numFmtId="172" formatCode="_(* #,##0.00000_);_(* \(#,##0.00000\);_(* &quot;-&quot;?????_);_(@_)"/>
    <numFmt numFmtId="173" formatCode="#,##0.00000"/>
    <numFmt numFmtId="174" formatCode="#,##0.000_);\(#,##0.000\)"/>
    <numFmt numFmtId="175" formatCode="#,##0.0000_);\(#,##0.0000\)"/>
    <numFmt numFmtId="176" formatCode="#,##0;[Red]#,##0"/>
    <numFmt numFmtId="177" formatCode="_(* #,##0.0000_);_(* \(#,##0.0000\);_(* &quot;-&quot;????_);_(@_)"/>
    <numFmt numFmtId="178" formatCode="#,##0.000000"/>
    <numFmt numFmtId="179" formatCode="#,##0.0000000"/>
    <numFmt numFmtId="180" formatCode="#,##0.00000000"/>
    <numFmt numFmtId="181" formatCode="#,##0.00000_);\(#,##0.00000\)"/>
    <numFmt numFmtId="182" formatCode="0.0"/>
    <numFmt numFmtId="183" formatCode="_(* #,##0_);_(* \(#,##0\);_(* &quot;-&quot;??_);_(@_)"/>
    <numFmt numFmtId="184" formatCode="0.000000"/>
  </numFmts>
  <fonts count="36">
    <font>
      <sz val="10"/>
      <name val="Arial"/>
    </font>
    <font>
      <b/>
      <sz val="10"/>
      <name val="Arial"/>
      <family val="2"/>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amily val="2"/>
    </font>
    <font>
      <b/>
      <sz val="8"/>
      <color indexed="81"/>
      <name val="Tahoma"/>
      <family val="2"/>
    </font>
    <font>
      <sz val="9"/>
      <color indexed="81"/>
      <name val="Tahoma"/>
      <family val="2"/>
    </font>
    <font>
      <b/>
      <sz val="9"/>
      <color indexed="81"/>
      <name val="Tahoma"/>
      <family val="2"/>
    </font>
    <font>
      <sz val="10"/>
      <color indexed="81"/>
      <name val="Tahoma"/>
      <family val="2"/>
    </font>
    <font>
      <b/>
      <sz val="10"/>
      <color indexed="81"/>
      <name val="Tahoma"/>
      <family val="2"/>
    </font>
    <font>
      <sz val="8"/>
      <color indexed="81"/>
      <name val="Tahoma"/>
      <family val="2"/>
    </font>
  </fonts>
  <fills count="3">
    <fill>
      <patternFill patternType="none"/>
    </fill>
    <fill>
      <patternFill patternType="gray125"/>
    </fill>
    <fill>
      <patternFill patternType="solid">
        <fgColor rgb="FF92D050"/>
        <bgColor indexed="64"/>
      </patternFill>
    </fill>
  </fills>
  <borders count="5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medium">
        <color indexed="64"/>
      </right>
      <top/>
      <bottom style="thick">
        <color indexed="64"/>
      </bottom>
      <diagonal/>
    </border>
  </borders>
  <cellStyleXfs count="3">
    <xf numFmtId="0" fontId="0" fillId="0" borderId="0"/>
    <xf numFmtId="43" fontId="2" fillId="0" borderId="0" applyFont="0" applyFill="0" applyBorder="0" applyAlignment="0" applyProtection="0"/>
    <xf numFmtId="43" fontId="19" fillId="0" borderId="0" applyFont="0" applyFill="0" applyBorder="0" applyAlignment="0" applyProtection="0"/>
  </cellStyleXfs>
  <cellXfs count="380">
    <xf numFmtId="0" fontId="0" fillId="0" borderId="0" xfId="0"/>
    <xf numFmtId="165" fontId="0" fillId="0" borderId="0" xfId="0" applyNumberFormat="1"/>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xf numFmtId="0" fontId="0" fillId="0" borderId="0" xfId="0" applyFill="1"/>
    <xf numFmtId="0" fontId="6" fillId="0" borderId="11" xfId="0" applyFont="1" applyFill="1" applyBorder="1" applyAlignment="1">
      <alignment horizontal="center" vertical="center" wrapText="1"/>
    </xf>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3" fontId="21" fillId="0" borderId="12" xfId="0" applyNumberFormat="1" applyFont="1" applyBorder="1" applyAlignment="1">
      <alignment vertical="center"/>
    </xf>
    <xf numFmtId="170" fontId="21" fillId="0" borderId="12" xfId="1" applyNumberFormat="1" applyFont="1" applyBorder="1" applyAlignment="1">
      <alignment vertical="center"/>
    </xf>
    <xf numFmtId="173" fontId="21" fillId="0" borderId="13" xfId="0" applyNumberFormat="1" applyFont="1" applyFill="1" applyBorder="1" applyAlignment="1">
      <alignment vertical="center"/>
    </xf>
    <xf numFmtId="170" fontId="25" fillId="0" borderId="14" xfId="1" applyNumberFormat="1" applyFont="1" applyBorder="1" applyAlignment="1">
      <alignment vertical="center"/>
    </xf>
    <xf numFmtId="173" fontId="21" fillId="0" borderId="15" xfId="0" applyNumberFormat="1" applyFont="1" applyBorder="1" applyAlignment="1">
      <alignment vertical="center"/>
    </xf>
    <xf numFmtId="165" fontId="25" fillId="0" borderId="16" xfId="0" applyNumberFormat="1" applyFont="1" applyBorder="1" applyAlignment="1">
      <alignment vertical="center"/>
    </xf>
    <xf numFmtId="3" fontId="1" fillId="0" borderId="9" xfId="0" applyNumberFormat="1" applyFont="1" applyBorder="1" applyAlignment="1">
      <alignment vertical="center"/>
    </xf>
    <xf numFmtId="170" fontId="1" fillId="0" borderId="9" xfId="0" applyNumberFormat="1" applyFont="1" applyBorder="1" applyAlignment="1">
      <alignment vertical="center"/>
    </xf>
    <xf numFmtId="170" fontId="1" fillId="0" borderId="3" xfId="0" applyNumberFormat="1" applyFont="1" applyBorder="1" applyAlignment="1">
      <alignment vertical="center"/>
    </xf>
    <xf numFmtId="0" fontId="25" fillId="0" borderId="17" xfId="0" applyFont="1" applyBorder="1" applyAlignment="1">
      <alignment horizontal="left" vertical="center"/>
    </xf>
    <xf numFmtId="0" fontId="1" fillId="0" borderId="9" xfId="0" applyFont="1" applyBorder="1" applyAlignment="1">
      <alignment horizontal="left" vertical="center"/>
    </xf>
    <xf numFmtId="0" fontId="25" fillId="0" borderId="12" xfId="0" applyFont="1" applyBorder="1" applyAlignment="1">
      <alignment vertical="center"/>
    </xf>
    <xf numFmtId="174" fontId="21" fillId="0" borderId="12" xfId="0" applyNumberFormat="1" applyFont="1" applyFill="1" applyBorder="1" applyAlignment="1">
      <alignment vertical="center"/>
    </xf>
    <xf numFmtId="0" fontId="0" fillId="0" borderId="8" xfId="0" applyFill="1" applyBorder="1"/>
    <xf numFmtId="165" fontId="3" fillId="0" borderId="9" xfId="0" applyNumberFormat="1" applyFont="1" applyFill="1" applyBorder="1" applyAlignment="1">
      <alignment vertical="center"/>
    </xf>
    <xf numFmtId="0" fontId="0" fillId="0" borderId="8" xfId="0" applyFill="1" applyBorder="1" applyAlignment="1">
      <alignment vertical="center"/>
    </xf>
    <xf numFmtId="165" fontId="3" fillId="0" borderId="8" xfId="0" applyNumberFormat="1" applyFont="1" applyFill="1" applyBorder="1" applyAlignment="1">
      <alignment vertical="center"/>
    </xf>
    <xf numFmtId="170" fontId="3" fillId="0" borderId="8" xfId="0" applyNumberFormat="1" applyFont="1" applyFill="1" applyBorder="1" applyAlignment="1">
      <alignment vertical="center"/>
    </xf>
    <xf numFmtId="170" fontId="0" fillId="0" borderId="0" xfId="0" applyNumberFormat="1"/>
    <xf numFmtId="4" fontId="3" fillId="0" borderId="20" xfId="0" applyNumberFormat="1" applyFont="1" applyFill="1" applyBorder="1" applyAlignment="1">
      <alignment vertical="center"/>
    </xf>
    <xf numFmtId="174" fontId="3" fillId="0" borderId="9" xfId="0" applyNumberFormat="1" applyFont="1" applyFill="1" applyBorder="1" applyAlignment="1">
      <alignment vertical="center"/>
    </xf>
    <xf numFmtId="4" fontId="0" fillId="0" borderId="9" xfId="0" applyNumberFormat="1" applyFill="1" applyBorder="1" applyAlignment="1">
      <alignment vertical="center"/>
    </xf>
    <xf numFmtId="165" fontId="0" fillId="0" borderId="12" xfId="0" applyNumberFormat="1" applyFill="1" applyBorder="1" applyAlignment="1" applyProtection="1">
      <alignment vertical="center"/>
      <protection locked="0"/>
    </xf>
    <xf numFmtId="164" fontId="0" fillId="0" borderId="19" xfId="0" applyNumberFormat="1" applyFill="1" applyBorder="1" applyAlignment="1" applyProtection="1">
      <alignment vertical="center"/>
      <protection locked="0"/>
    </xf>
    <xf numFmtId="170" fontId="0" fillId="0" borderId="18" xfId="0" applyNumberFormat="1" applyFill="1" applyBorder="1" applyAlignment="1" applyProtection="1">
      <alignment vertical="center"/>
      <protection locked="0"/>
    </xf>
    <xf numFmtId="165" fontId="0" fillId="0" borderId="18" xfId="0" applyNumberFormat="1" applyFill="1" applyBorder="1" applyAlignment="1" applyProtection="1">
      <alignment vertical="center"/>
      <protection locked="0"/>
    </xf>
    <xf numFmtId="165" fontId="4" fillId="0" borderId="25" xfId="0" applyNumberFormat="1" applyFont="1" applyFill="1" applyBorder="1" applyAlignment="1" applyProtection="1">
      <alignment vertical="center"/>
      <protection locked="0"/>
    </xf>
    <xf numFmtId="165" fontId="0" fillId="0" borderId="25" xfId="0" applyNumberFormat="1" applyFill="1" applyBorder="1" applyAlignment="1" applyProtection="1">
      <alignment vertical="center"/>
      <protection locked="0"/>
    </xf>
    <xf numFmtId="165" fontId="1" fillId="0" borderId="28" xfId="0" applyNumberFormat="1" applyFont="1" applyFill="1" applyBorder="1" applyAlignment="1" applyProtection="1">
      <alignment horizontal="right" vertical="center"/>
      <protection locked="0"/>
    </xf>
    <xf numFmtId="165" fontId="0" fillId="0" borderId="28" xfId="0" applyNumberFormat="1" applyFill="1" applyBorder="1" applyAlignment="1" applyProtection="1">
      <alignment vertical="center"/>
      <protection locked="0"/>
    </xf>
    <xf numFmtId="164" fontId="0" fillId="0" borderId="28" xfId="0" applyNumberFormat="1" applyFill="1" applyBorder="1" applyAlignment="1" applyProtection="1">
      <alignment vertical="center"/>
      <protection locked="0"/>
    </xf>
    <xf numFmtId="0" fontId="0" fillId="0" borderId="8" xfId="0" applyFill="1" applyBorder="1" applyAlignment="1" applyProtection="1">
      <alignment vertical="center"/>
      <protection locked="0"/>
    </xf>
    <xf numFmtId="2" fontId="0" fillId="0" borderId="18" xfId="1" applyNumberFormat="1" applyFont="1" applyFill="1" applyBorder="1" applyAlignment="1" applyProtection="1">
      <alignment vertical="center"/>
      <protection locked="0"/>
    </xf>
    <xf numFmtId="2" fontId="0" fillId="0" borderId="18" xfId="0" applyNumberFormat="1" applyFill="1" applyBorder="1" applyAlignment="1" applyProtection="1">
      <alignment vertical="center"/>
      <protection locked="0"/>
    </xf>
    <xf numFmtId="0" fontId="2" fillId="0" borderId="18" xfId="0" applyFont="1" applyFill="1" applyBorder="1" applyAlignment="1" applyProtection="1">
      <alignment vertical="center" wrapText="1"/>
      <protection locked="0"/>
    </xf>
    <xf numFmtId="39" fontId="0" fillId="0" borderId="19" xfId="1" applyNumberFormat="1" applyFont="1" applyFill="1" applyBorder="1" applyAlignment="1" applyProtection="1">
      <alignment vertical="center"/>
      <protection locked="0"/>
    </xf>
    <xf numFmtId="4" fontId="0" fillId="0" borderId="18" xfId="1" applyNumberFormat="1" applyFont="1" applyFill="1" applyBorder="1" applyAlignment="1" applyProtection="1">
      <alignment vertical="center"/>
      <protection locked="0"/>
    </xf>
    <xf numFmtId="4" fontId="0" fillId="0" borderId="18" xfId="0" applyNumberFormat="1" applyFill="1" applyBorder="1" applyAlignment="1" applyProtection="1">
      <alignment vertical="center"/>
      <protection locked="0"/>
    </xf>
    <xf numFmtId="39" fontId="17" fillId="0" borderId="18" xfId="1" applyNumberFormat="1" applyFont="1" applyFill="1" applyBorder="1" applyAlignment="1" applyProtection="1">
      <alignment vertical="center"/>
      <protection locked="0"/>
    </xf>
    <xf numFmtId="4" fontId="0" fillId="0" borderId="36" xfId="0" applyNumberFormat="1" applyFill="1" applyBorder="1" applyAlignment="1" applyProtection="1">
      <alignment vertical="center"/>
      <protection locked="0"/>
    </xf>
    <xf numFmtId="0" fontId="0" fillId="0" borderId="18" xfId="0" applyFill="1" applyBorder="1" applyAlignment="1" applyProtection="1">
      <alignment vertical="center" wrapText="1"/>
      <protection locked="0"/>
    </xf>
    <xf numFmtId="0" fontId="0" fillId="0" borderId="18" xfId="0"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xf>
    <xf numFmtId="1" fontId="0" fillId="0" borderId="18" xfId="0" applyNumberFormat="1" applyFill="1" applyBorder="1" applyAlignment="1" applyProtection="1">
      <alignment vertical="center"/>
      <protection locked="0"/>
    </xf>
    <xf numFmtId="3" fontId="0" fillId="0" borderId="18" xfId="0" applyNumberFormat="1" applyFill="1" applyBorder="1" applyAlignment="1" applyProtection="1">
      <alignment vertical="center"/>
      <protection locked="0"/>
    </xf>
    <xf numFmtId="4" fontId="0" fillId="0" borderId="23" xfId="0" applyNumberFormat="1" applyFill="1" applyBorder="1" applyAlignment="1" applyProtection="1">
      <alignment vertical="center"/>
      <protection locked="0"/>
    </xf>
    <xf numFmtId="0" fontId="0" fillId="0" borderId="38" xfId="0" applyFill="1" applyBorder="1" applyAlignment="1" applyProtection="1">
      <alignment horizontal="left" vertical="center" wrapText="1"/>
      <protection locked="0"/>
    </xf>
    <xf numFmtId="0" fontId="0" fillId="0" borderId="17" xfId="0" applyFill="1" applyBorder="1" applyAlignment="1" applyProtection="1">
      <alignment vertical="center" wrapText="1"/>
      <protection locked="0"/>
    </xf>
    <xf numFmtId="0" fontId="0" fillId="0" borderId="17" xfId="0" applyFill="1" applyBorder="1" applyAlignment="1" applyProtection="1">
      <alignment vertical="center"/>
      <protection locked="0"/>
    </xf>
    <xf numFmtId="3" fontId="2" fillId="0" borderId="17" xfId="0" applyNumberFormat="1" applyFont="1" applyFill="1" applyBorder="1" applyAlignment="1" applyProtection="1">
      <alignment vertical="center"/>
      <protection locked="0"/>
    </xf>
    <xf numFmtId="1" fontId="0" fillId="0" borderId="17" xfId="0" applyNumberFormat="1" applyFill="1" applyBorder="1" applyAlignment="1" applyProtection="1">
      <alignment vertical="center"/>
      <protection locked="0"/>
    </xf>
    <xf numFmtId="3" fontId="0" fillId="0" borderId="17"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4" fontId="0" fillId="0" borderId="39" xfId="0" applyNumberFormat="1" applyFill="1" applyBorder="1" applyAlignment="1" applyProtection="1">
      <alignment vertical="center"/>
      <protection locked="0"/>
    </xf>
    <xf numFmtId="4" fontId="0" fillId="0" borderId="40" xfId="0" applyNumberFormat="1" applyFill="1" applyBorder="1" applyAlignment="1" applyProtection="1">
      <alignment vertical="center"/>
      <protection locked="0"/>
    </xf>
    <xf numFmtId="2" fontId="0" fillId="0" borderId="19" xfId="0" applyNumberFormat="1" applyFill="1" applyBorder="1" applyAlignment="1" applyProtection="1">
      <alignment vertical="center"/>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protection locked="0"/>
    </xf>
    <xf numFmtId="0" fontId="0" fillId="0" borderId="0" xfId="0" applyFill="1" applyProtection="1">
      <protection locked="0"/>
    </xf>
    <xf numFmtId="3" fontId="21" fillId="0" borderId="40" xfId="0" applyNumberFormat="1" applyFont="1" applyFill="1" applyBorder="1" applyAlignment="1">
      <alignment vertical="center"/>
    </xf>
    <xf numFmtId="3" fontId="21" fillId="0" borderId="40" xfId="0" applyNumberFormat="1" applyFont="1" applyFill="1" applyBorder="1" applyAlignment="1">
      <alignment horizontal="right" vertical="center"/>
    </xf>
    <xf numFmtId="165" fontId="19" fillId="0" borderId="40" xfId="0" applyNumberFormat="1" applyFont="1" applyFill="1" applyBorder="1" applyAlignment="1">
      <alignment vertical="center"/>
    </xf>
    <xf numFmtId="165" fontId="19" fillId="0" borderId="18" xfId="0" applyNumberFormat="1" applyFont="1" applyFill="1" applyBorder="1" applyAlignment="1" applyProtection="1">
      <alignment vertical="center"/>
      <protection locked="0"/>
    </xf>
    <xf numFmtId="0" fontId="0" fillId="0" borderId="44" xfId="0" applyFill="1" applyBorder="1" applyAlignment="1" applyProtection="1">
      <alignment horizontal="left" vertical="center" wrapText="1"/>
      <protection locked="0"/>
    </xf>
    <xf numFmtId="3" fontId="0" fillId="0" borderId="19" xfId="0" applyNumberFormat="1" applyFill="1" applyBorder="1" applyAlignment="1" applyProtection="1">
      <alignment vertical="center"/>
      <protection locked="0"/>
    </xf>
    <xf numFmtId="0" fontId="0" fillId="0" borderId="19" xfId="0" applyFill="1" applyBorder="1" applyAlignment="1" applyProtection="1">
      <alignment vertical="center"/>
      <protection locked="0"/>
    </xf>
    <xf numFmtId="0" fontId="0" fillId="0" borderId="12" xfId="0" applyFill="1" applyBorder="1" applyAlignment="1" applyProtection="1">
      <alignment vertical="center"/>
      <protection locked="0"/>
    </xf>
    <xf numFmtId="39" fontId="0" fillId="0" borderId="18" xfId="0" applyNumberFormat="1" applyFill="1" applyBorder="1" applyAlignment="1" applyProtection="1">
      <alignment vertical="center"/>
      <protection locked="0"/>
    </xf>
    <xf numFmtId="0" fontId="0" fillId="0" borderId="19" xfId="0" applyFill="1" applyBorder="1" applyAlignment="1" applyProtection="1">
      <alignment vertical="center" wrapText="1"/>
      <protection locked="0"/>
    </xf>
    <xf numFmtId="1" fontId="0" fillId="0" borderId="19" xfId="0" applyNumberFormat="1" applyFill="1" applyBorder="1" applyAlignment="1" applyProtection="1">
      <alignment vertical="center"/>
      <protection locked="0"/>
    </xf>
    <xf numFmtId="37" fontId="29" fillId="0" borderId="18" xfId="1" applyNumberFormat="1" applyFont="1" applyFill="1" applyBorder="1" applyAlignment="1" applyProtection="1">
      <alignment vertical="center"/>
      <protection locked="0"/>
    </xf>
    <xf numFmtId="37" fontId="0" fillId="0" borderId="18" xfId="1" applyNumberFormat="1" applyFont="1" applyFill="1" applyBorder="1" applyAlignment="1" applyProtection="1">
      <alignment vertical="center"/>
      <protection locked="0"/>
    </xf>
    <xf numFmtId="0" fontId="2" fillId="0" borderId="19" xfId="0" applyFont="1" applyFill="1" applyBorder="1" applyAlignment="1" applyProtection="1">
      <alignment vertical="center" wrapText="1"/>
      <protection locked="0"/>
    </xf>
    <xf numFmtId="3" fontId="29" fillId="0" borderId="19" xfId="1" applyNumberFormat="1" applyFont="1" applyFill="1" applyBorder="1" applyAlignment="1" applyProtection="1">
      <alignment vertical="center"/>
      <protection locked="0"/>
    </xf>
    <xf numFmtId="4" fontId="29" fillId="0" borderId="19" xfId="1" applyNumberFormat="1" applyFont="1" applyFill="1" applyBorder="1" applyAlignment="1" applyProtection="1">
      <alignment vertical="center"/>
      <protection locked="0"/>
    </xf>
    <xf numFmtId="181" fontId="19" fillId="0" borderId="9" xfId="0" applyNumberFormat="1" applyFont="1" applyBorder="1" applyAlignment="1">
      <alignment vertical="center"/>
    </xf>
    <xf numFmtId="179" fontId="19" fillId="0" borderId="10" xfId="0" applyNumberFormat="1" applyFont="1" applyBorder="1" applyAlignment="1">
      <alignment vertical="center"/>
    </xf>
    <xf numFmtId="0" fontId="16" fillId="0" borderId="0" xfId="0" applyFont="1" applyFill="1"/>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vertical="center"/>
    </xf>
    <xf numFmtId="0" fontId="1" fillId="0" borderId="7" xfId="0" applyFont="1" applyFill="1" applyBorder="1" applyAlignment="1">
      <alignment horizontal="center"/>
    </xf>
    <xf numFmtId="0" fontId="0" fillId="0" borderId="7" xfId="0" applyFill="1" applyBorder="1"/>
    <xf numFmtId="0" fontId="0" fillId="0" borderId="1" xfId="0" applyFill="1" applyBorder="1"/>
    <xf numFmtId="4" fontId="29" fillId="0" borderId="18" xfId="1" applyNumberFormat="1" applyFont="1" applyFill="1" applyBorder="1" applyAlignment="1" applyProtection="1">
      <alignment vertical="center"/>
      <protection locked="0"/>
    </xf>
    <xf numFmtId="170" fontId="29" fillId="0" borderId="18" xfId="1" applyNumberFormat="1" applyFont="1" applyFill="1" applyBorder="1" applyAlignment="1" applyProtection="1">
      <alignment vertical="center"/>
      <protection locked="0"/>
    </xf>
    <xf numFmtId="170" fontId="2" fillId="0" borderId="18" xfId="0" applyNumberFormat="1" applyFont="1" applyFill="1" applyBorder="1" applyAlignment="1" applyProtection="1">
      <alignment vertical="center"/>
      <protection locked="0"/>
    </xf>
    <xf numFmtId="0" fontId="0" fillId="0" borderId="36" xfId="0" applyFill="1" applyBorder="1" applyAlignment="1" applyProtection="1">
      <alignment vertical="center"/>
      <protection locked="0"/>
    </xf>
    <xf numFmtId="2" fontId="0" fillId="0" borderId="36" xfId="0" applyNumberFormat="1" applyFill="1" applyBorder="1" applyAlignment="1" applyProtection="1">
      <alignment vertical="center"/>
      <protection locked="0"/>
    </xf>
    <xf numFmtId="0" fontId="2" fillId="0" borderId="19" xfId="0" applyFont="1" applyFill="1" applyBorder="1" applyAlignment="1" applyProtection="1">
      <alignment vertical="center"/>
      <protection locked="0"/>
    </xf>
    <xf numFmtId="170" fontId="29" fillId="0" borderId="19" xfId="1" applyNumberFormat="1" applyFont="1" applyFill="1" applyBorder="1" applyAlignment="1" applyProtection="1">
      <alignment vertical="center"/>
      <protection locked="0"/>
    </xf>
    <xf numFmtId="4" fontId="0" fillId="0" borderId="19" xfId="1" applyNumberFormat="1" applyFont="1" applyFill="1" applyBorder="1" applyAlignment="1" applyProtection="1">
      <alignment vertical="center"/>
      <protection locked="0"/>
    </xf>
    <xf numFmtId="0" fontId="12" fillId="0" borderId="18" xfId="0" applyFont="1" applyFill="1" applyBorder="1" applyAlignment="1" applyProtection="1">
      <alignment horizontal="center" vertical="center"/>
      <protection locked="0"/>
    </xf>
    <xf numFmtId="0" fontId="0" fillId="0" borderId="10" xfId="0" applyFill="1" applyBorder="1" applyAlignment="1">
      <alignment vertical="center" wrapText="1"/>
    </xf>
    <xf numFmtId="0" fontId="1" fillId="0" borderId="1" xfId="0" applyFont="1" applyFill="1" applyBorder="1" applyAlignment="1">
      <alignment horizontal="right" vertical="center" wrapText="1"/>
    </xf>
    <xf numFmtId="0" fontId="0" fillId="0" borderId="9" xfId="0" applyFill="1" applyBorder="1" applyAlignment="1">
      <alignment vertical="center"/>
    </xf>
    <xf numFmtId="1" fontId="0" fillId="0" borderId="9" xfId="0" applyNumberFormat="1" applyFill="1" applyBorder="1" applyAlignment="1">
      <alignment vertical="center"/>
    </xf>
    <xf numFmtId="166" fontId="0" fillId="0" borderId="9" xfId="0" applyNumberFormat="1" applyFill="1" applyBorder="1" applyAlignment="1">
      <alignment vertical="center"/>
    </xf>
    <xf numFmtId="2" fontId="0" fillId="0" borderId="7" xfId="0" applyNumberFormat="1" applyFill="1" applyBorder="1" applyAlignment="1">
      <alignment vertical="center"/>
    </xf>
    <xf numFmtId="165" fontId="0" fillId="0" borderId="8" xfId="0" applyNumberFormat="1" applyFill="1" applyBorder="1" applyAlignment="1">
      <alignment vertical="center"/>
    </xf>
    <xf numFmtId="0" fontId="13" fillId="0" borderId="7" xfId="0" applyFont="1" applyFill="1" applyBorder="1" applyAlignment="1">
      <alignment horizontal="center" vertical="center" wrapText="1"/>
    </xf>
    <xf numFmtId="0" fontId="0" fillId="0" borderId="7" xfId="0" applyFill="1" applyBorder="1" applyAlignment="1">
      <alignment vertical="center"/>
    </xf>
    <xf numFmtId="165" fontId="0" fillId="0" borderId="7" xfId="0" applyNumberFormat="1" applyFill="1" applyBorder="1" applyAlignment="1">
      <alignment vertical="center"/>
    </xf>
    <xf numFmtId="0" fontId="0" fillId="0" borderId="1" xfId="0" applyFill="1" applyBorder="1" applyAlignment="1">
      <alignment vertical="center"/>
    </xf>
    <xf numFmtId="164" fontId="0" fillId="0" borderId="18" xfId="0" applyNumberFormat="1" applyFill="1" applyBorder="1" applyAlignment="1" applyProtection="1">
      <alignment vertical="center"/>
      <protection locked="0"/>
    </xf>
    <xf numFmtId="0" fontId="0" fillId="0" borderId="18" xfId="0" applyFill="1" applyBorder="1" applyProtection="1">
      <protection locked="0"/>
    </xf>
    <xf numFmtId="3" fontId="2" fillId="0" borderId="36" xfId="0" applyNumberFormat="1" applyFont="1" applyFill="1" applyBorder="1" applyAlignment="1" applyProtection="1">
      <alignment vertical="center"/>
      <protection locked="0"/>
    </xf>
    <xf numFmtId="165" fontId="0" fillId="0" borderId="36" xfId="0" applyNumberFormat="1" applyFill="1" applyBorder="1" applyAlignment="1" applyProtection="1">
      <alignment vertical="center"/>
      <protection locked="0"/>
    </xf>
    <xf numFmtId="0" fontId="0" fillId="0" borderId="36" xfId="0" applyFill="1" applyBorder="1" applyAlignment="1" applyProtection="1">
      <alignment vertical="center" wrapText="1"/>
      <protection locked="0"/>
    </xf>
    <xf numFmtId="3" fontId="0" fillId="0" borderId="36" xfId="0" applyNumberFormat="1" applyFill="1" applyBorder="1" applyAlignment="1" applyProtection="1">
      <alignment vertical="center"/>
      <protection locked="0"/>
    </xf>
    <xf numFmtId="0" fontId="0" fillId="0" borderId="2" xfId="0" applyFill="1" applyBorder="1" applyAlignment="1">
      <alignment vertical="center" wrapText="1"/>
    </xf>
    <xf numFmtId="0" fontId="14" fillId="0" borderId="1" xfId="0" applyFont="1" applyFill="1" applyBorder="1" applyAlignment="1">
      <alignment horizontal="right" vertical="center" wrapText="1"/>
    </xf>
    <xf numFmtId="0" fontId="0" fillId="0" borderId="3" xfId="0" applyFill="1" applyBorder="1" applyAlignment="1">
      <alignment vertical="center"/>
    </xf>
    <xf numFmtId="3" fontId="0" fillId="0" borderId="3" xfId="0" applyNumberFormat="1" applyFill="1" applyBorder="1" applyAlignment="1">
      <alignment vertical="center"/>
    </xf>
    <xf numFmtId="168" fontId="3" fillId="0" borderId="3" xfId="0" applyNumberFormat="1" applyFont="1" applyFill="1" applyBorder="1" applyAlignment="1">
      <alignment vertical="center"/>
    </xf>
    <xf numFmtId="167" fontId="0" fillId="0" borderId="3" xfId="0" applyNumberFormat="1" applyFill="1" applyBorder="1" applyAlignment="1">
      <alignment vertical="center"/>
    </xf>
    <xf numFmtId="4" fontId="0" fillId="0" borderId="8" xfId="0" applyNumberFormat="1" applyFill="1" applyBorder="1" applyAlignment="1">
      <alignment vertical="center"/>
    </xf>
    <xf numFmtId="0" fontId="3" fillId="0" borderId="10" xfId="0" applyFont="1" applyFill="1" applyBorder="1" applyAlignment="1">
      <alignment vertical="center" wrapText="1"/>
    </xf>
    <xf numFmtId="0" fontId="14" fillId="0" borderId="7" xfId="0" applyFont="1" applyFill="1" applyBorder="1" applyAlignment="1">
      <alignment horizontal="right" vertical="center" wrapText="1"/>
    </xf>
    <xf numFmtId="3" fontId="0" fillId="0" borderId="7" xfId="0" applyNumberFormat="1" applyFill="1" applyBorder="1" applyAlignment="1">
      <alignment vertical="center"/>
    </xf>
    <xf numFmtId="0" fontId="3" fillId="0" borderId="7" xfId="0" applyFont="1" applyFill="1" applyBorder="1" applyAlignment="1">
      <alignment vertical="center"/>
    </xf>
    <xf numFmtId="4" fontId="0" fillId="0" borderId="1" xfId="0" applyNumberFormat="1" applyFill="1" applyBorder="1" applyAlignment="1">
      <alignment vertical="center"/>
    </xf>
    <xf numFmtId="1" fontId="0" fillId="0" borderId="36" xfId="0" applyNumberFormat="1" applyFill="1" applyBorder="1" applyAlignment="1" applyProtection="1">
      <alignment vertical="center"/>
      <protection locked="0"/>
    </xf>
    <xf numFmtId="164" fontId="0" fillId="0" borderId="36" xfId="0" applyNumberFormat="1" applyFill="1" applyBorder="1" applyAlignment="1" applyProtection="1">
      <alignment vertical="center"/>
      <protection locked="0"/>
    </xf>
    <xf numFmtId="4" fontId="0" fillId="0" borderId="37" xfId="0" applyNumberFormat="1" applyFill="1" applyBorder="1" applyAlignment="1" applyProtection="1">
      <alignment vertical="center"/>
      <protection locked="0"/>
    </xf>
    <xf numFmtId="171" fontId="0" fillId="0" borderId="36" xfId="0" applyNumberFormat="1" applyFill="1" applyBorder="1" applyAlignment="1" applyProtection="1">
      <alignment vertical="center"/>
      <protection locked="0"/>
    </xf>
    <xf numFmtId="0" fontId="3" fillId="0" borderId="8" xfId="0" applyFont="1" applyFill="1" applyBorder="1" applyAlignment="1">
      <alignment horizontal="right" vertical="center" wrapText="1"/>
    </xf>
    <xf numFmtId="3" fontId="0" fillId="0" borderId="9" xfId="0" applyNumberFormat="1" applyFill="1" applyBorder="1" applyAlignment="1">
      <alignment vertical="center"/>
    </xf>
    <xf numFmtId="175" fontId="0" fillId="0" borderId="9" xfId="0" applyNumberFormat="1" applyFill="1" applyBorder="1" applyAlignment="1">
      <alignment vertical="center"/>
    </xf>
    <xf numFmtId="37" fontId="4" fillId="0" borderId="9" xfId="0" applyNumberFormat="1" applyFont="1" applyFill="1" applyBorder="1" applyAlignment="1">
      <alignment vertical="center"/>
    </xf>
    <xf numFmtId="167" fontId="0" fillId="0" borderId="9" xfId="0" applyNumberFormat="1" applyFill="1" applyBorder="1" applyAlignment="1">
      <alignment vertical="center"/>
    </xf>
    <xf numFmtId="2" fontId="0" fillId="0" borderId="9" xfId="0" applyNumberFormat="1" applyFill="1" applyBorder="1" applyAlignment="1">
      <alignment vertical="center"/>
    </xf>
    <xf numFmtId="0" fontId="3" fillId="0" borderId="7" xfId="0" applyFont="1" applyFill="1" applyBorder="1" applyAlignment="1">
      <alignment horizontal="right" vertical="center" wrapText="1"/>
    </xf>
    <xf numFmtId="170" fontId="3" fillId="0" borderId="7" xfId="0" applyNumberFormat="1" applyFont="1" applyFill="1" applyBorder="1" applyAlignment="1">
      <alignment vertical="center"/>
    </xf>
    <xf numFmtId="165" fontId="0" fillId="0" borderId="0" xfId="0" applyNumberFormat="1" applyFill="1" applyAlignment="1">
      <alignment vertical="center"/>
    </xf>
    <xf numFmtId="0" fontId="0" fillId="0" borderId="0" xfId="0" applyFill="1" applyAlignment="1">
      <alignment vertical="center"/>
    </xf>
    <xf numFmtId="0" fontId="7" fillId="0" borderId="2" xfId="0" applyFont="1" applyFill="1" applyBorder="1" applyAlignment="1" applyProtection="1">
      <alignment horizontal="left" vertical="center" indent="1"/>
      <protection locked="0"/>
    </xf>
    <xf numFmtId="0" fontId="18" fillId="0" borderId="7" xfId="0" applyFont="1" applyFill="1" applyBorder="1" applyProtection="1">
      <protection locked="0"/>
    </xf>
    <xf numFmtId="0" fontId="0" fillId="0" borderId="7" xfId="0" applyFill="1" applyBorder="1" applyAlignment="1" applyProtection="1">
      <alignment vertical="center"/>
      <protection locked="0"/>
    </xf>
    <xf numFmtId="3" fontId="0" fillId="0" borderId="7"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9" fillId="0" borderId="32" xfId="0" applyFont="1" applyFill="1" applyBorder="1" applyAlignment="1" applyProtection="1">
      <alignment horizontal="right" vertical="center" indent="1"/>
      <protection locked="0"/>
    </xf>
    <xf numFmtId="3" fontId="0" fillId="0" borderId="12" xfId="0" applyNumberFormat="1" applyFill="1" applyBorder="1" applyAlignment="1" applyProtection="1">
      <alignment horizontal="right" vertical="center"/>
      <protection locked="0"/>
    </xf>
    <xf numFmtId="0" fontId="0" fillId="0" borderId="12" xfId="0" applyFill="1" applyBorder="1" applyAlignment="1" applyProtection="1">
      <alignment horizontal="right" vertical="center"/>
    </xf>
    <xf numFmtId="4" fontId="4" fillId="0" borderId="12" xfId="0" applyNumberFormat="1" applyFont="1" applyFill="1" applyBorder="1" applyAlignment="1" applyProtection="1">
      <alignment vertical="center"/>
      <protection locked="0"/>
    </xf>
    <xf numFmtId="0" fontId="0" fillId="0" borderId="12" xfId="0" applyFill="1" applyBorder="1" applyAlignment="1" applyProtection="1">
      <alignment horizontal="right" vertical="center"/>
      <protection locked="0"/>
    </xf>
    <xf numFmtId="165" fontId="0" fillId="0" borderId="21" xfId="0" applyNumberFormat="1" applyFill="1" applyBorder="1" applyAlignment="1" applyProtection="1">
      <alignment vertical="center"/>
      <protection locked="0"/>
    </xf>
    <xf numFmtId="165" fontId="0" fillId="0" borderId="22" xfId="0" applyNumberForma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9" fillId="0" borderId="23" xfId="0" applyFont="1" applyFill="1" applyBorder="1" applyAlignment="1" applyProtection="1">
      <alignment horizontal="right" vertical="center" indent="1"/>
      <protection locked="0"/>
    </xf>
    <xf numFmtId="3" fontId="0" fillId="0" borderId="18" xfId="0" applyNumberFormat="1" applyFill="1" applyBorder="1" applyAlignment="1" applyProtection="1">
      <alignment horizontal="right" vertical="center"/>
      <protection locked="0"/>
    </xf>
    <xf numFmtId="0" fontId="0" fillId="0" borderId="18" xfId="0" applyFill="1" applyBorder="1" applyAlignment="1" applyProtection="1">
      <alignment horizontal="right" vertical="center"/>
      <protection locked="0"/>
    </xf>
    <xf numFmtId="169" fontId="0" fillId="0" borderId="18" xfId="0" applyNumberFormat="1" applyFill="1" applyBorder="1" applyAlignment="1" applyProtection="1">
      <alignment horizontal="right" vertical="center"/>
      <protection locked="0"/>
    </xf>
    <xf numFmtId="165" fontId="0" fillId="0" borderId="23" xfId="0" applyNumberFormat="1" applyFill="1" applyBorder="1" applyAlignment="1" applyProtection="1">
      <alignment horizontal="right" vertical="center"/>
      <protection locked="0"/>
    </xf>
    <xf numFmtId="165" fontId="0" fillId="0" borderId="24" xfId="0" applyNumberFormat="1" applyFill="1" applyBorder="1" applyAlignment="1" applyProtection="1">
      <alignment vertical="center"/>
      <protection locked="0"/>
    </xf>
    <xf numFmtId="0" fontId="8" fillId="0" borderId="34" xfId="0" applyFont="1" applyFill="1" applyBorder="1" applyAlignment="1" applyProtection="1">
      <alignment vertical="center"/>
      <protection locked="0"/>
    </xf>
    <xf numFmtId="0" fontId="9" fillId="0" borderId="26" xfId="0" applyFont="1" applyFill="1" applyBorder="1" applyAlignment="1" applyProtection="1">
      <alignment horizontal="right" vertical="center" indent="1"/>
      <protection locked="0"/>
    </xf>
    <xf numFmtId="0" fontId="0" fillId="0" borderId="25" xfId="0" applyFill="1" applyBorder="1" applyAlignment="1" applyProtection="1">
      <alignment vertical="center"/>
      <protection locked="0"/>
    </xf>
    <xf numFmtId="3" fontId="0" fillId="0" borderId="25" xfId="0" applyNumberFormat="1" applyFill="1" applyBorder="1" applyAlignment="1" applyProtection="1">
      <alignment horizontal="right" vertical="center"/>
      <protection locked="0"/>
    </xf>
    <xf numFmtId="0" fontId="0" fillId="0" borderId="25" xfId="0" applyFill="1" applyBorder="1" applyAlignment="1" applyProtection="1">
      <alignment horizontal="right" vertical="center"/>
      <protection locked="0"/>
    </xf>
    <xf numFmtId="4" fontId="4" fillId="0" borderId="25" xfId="0" applyNumberFormat="1" applyFont="1" applyFill="1" applyBorder="1" applyAlignment="1" applyProtection="1">
      <alignment horizontal="right" vertical="center"/>
      <protection locked="0"/>
    </xf>
    <xf numFmtId="165" fontId="0" fillId="0" borderId="26" xfId="0" applyNumberFormat="1" applyFill="1" applyBorder="1" applyAlignment="1" applyProtection="1">
      <alignment horizontal="right" vertical="center"/>
      <protection locked="0"/>
    </xf>
    <xf numFmtId="165" fontId="0" fillId="0" borderId="27" xfId="0" applyNumberFormat="1" applyFill="1" applyBorder="1" applyAlignment="1" applyProtection="1">
      <alignment vertical="center"/>
      <protection locked="0"/>
    </xf>
    <xf numFmtId="0" fontId="10" fillId="0" borderId="35" xfId="0" applyFont="1" applyFill="1" applyBorder="1" applyAlignment="1" applyProtection="1">
      <alignment vertical="center"/>
      <protection locked="0"/>
    </xf>
    <xf numFmtId="0" fontId="11" fillId="0" borderId="29" xfId="0" applyFont="1" applyFill="1" applyBorder="1" applyAlignment="1" applyProtection="1">
      <alignment horizontal="right" vertical="center" indent="1"/>
      <protection locked="0"/>
    </xf>
    <xf numFmtId="0" fontId="0" fillId="0" borderId="28" xfId="0" applyFill="1" applyBorder="1" applyAlignment="1" applyProtection="1">
      <alignment vertical="center"/>
      <protection locked="0"/>
    </xf>
    <xf numFmtId="3" fontId="3" fillId="0" borderId="28" xfId="0" applyNumberFormat="1" applyFont="1" applyFill="1" applyBorder="1" applyAlignment="1" applyProtection="1">
      <alignment horizontal="right" vertical="center"/>
      <protection locked="0"/>
    </xf>
    <xf numFmtId="166" fontId="0" fillId="0" borderId="28" xfId="0" applyNumberFormat="1" applyFill="1" applyBorder="1" applyAlignment="1" applyProtection="1">
      <alignment horizontal="right" vertical="center"/>
      <protection locked="0"/>
    </xf>
    <xf numFmtId="4" fontId="1" fillId="0" borderId="28" xfId="0" applyNumberFormat="1" applyFont="1" applyFill="1" applyBorder="1" applyAlignment="1" applyProtection="1">
      <alignment horizontal="right" vertical="center"/>
      <protection locked="0"/>
    </xf>
    <xf numFmtId="180" fontId="0" fillId="0" borderId="28" xfId="0" applyNumberFormat="1" applyFill="1" applyBorder="1" applyAlignment="1" applyProtection="1">
      <alignment horizontal="right" vertical="center"/>
      <protection locked="0"/>
    </xf>
    <xf numFmtId="165" fontId="0" fillId="0" borderId="29" xfId="0" applyNumberFormat="1" applyFill="1" applyBorder="1" applyAlignment="1" applyProtection="1">
      <alignment horizontal="right" vertical="center"/>
      <protection locked="0"/>
    </xf>
    <xf numFmtId="165" fontId="0" fillId="0" borderId="30" xfId="0" applyNumberFormat="1" applyFill="1" applyBorder="1" applyAlignment="1" applyProtection="1">
      <alignment vertical="center"/>
      <protection locked="0"/>
    </xf>
    <xf numFmtId="4" fontId="0" fillId="0" borderId="18" xfId="2" applyNumberFormat="1" applyFont="1" applyFill="1" applyBorder="1" applyAlignment="1" applyProtection="1">
      <alignment horizontal="right" vertical="center"/>
      <protection locked="0"/>
    </xf>
    <xf numFmtId="2" fontId="2" fillId="2" borderId="18" xfId="0" applyNumberFormat="1" applyFont="1" applyFill="1" applyBorder="1" applyAlignment="1" applyProtection="1">
      <alignment vertical="center"/>
      <protection locked="0"/>
    </xf>
    <xf numFmtId="0" fontId="0" fillId="2" borderId="18" xfId="0" applyFill="1" applyBorder="1" applyAlignment="1" applyProtection="1">
      <alignment vertical="center" wrapText="1"/>
      <protection locked="0"/>
    </xf>
    <xf numFmtId="0" fontId="0" fillId="2" borderId="18" xfId="0" applyFill="1" applyBorder="1" applyAlignment="1" applyProtection="1">
      <alignment vertical="center"/>
      <protection locked="0"/>
    </xf>
    <xf numFmtId="3" fontId="0" fillId="2" borderId="18" xfId="0" applyNumberFormat="1" applyFill="1" applyBorder="1" applyAlignment="1" applyProtection="1">
      <alignment vertical="center"/>
      <protection locked="0"/>
    </xf>
    <xf numFmtId="2" fontId="0" fillId="2" borderId="18" xfId="0" applyNumberFormat="1" applyFill="1" applyBorder="1" applyAlignment="1" applyProtection="1">
      <alignment vertical="center"/>
      <protection locked="0"/>
    </xf>
    <xf numFmtId="2" fontId="0" fillId="2" borderId="19" xfId="0" applyNumberFormat="1" applyFill="1" applyBorder="1" applyAlignment="1" applyProtection="1">
      <alignment vertical="center"/>
      <protection locked="0"/>
    </xf>
    <xf numFmtId="2" fontId="0" fillId="2" borderId="28" xfId="0" applyNumberFormat="1" applyFill="1" applyBorder="1" applyAlignment="1" applyProtection="1">
      <alignment vertical="center"/>
    </xf>
    <xf numFmtId="1" fontId="0" fillId="2" borderId="18" xfId="0" applyNumberFormat="1" applyFill="1" applyBorder="1" applyAlignment="1" applyProtection="1">
      <alignment vertical="center"/>
      <protection locked="0"/>
    </xf>
    <xf numFmtId="170" fontId="29" fillId="2" borderId="18" xfId="1" applyNumberFormat="1" applyFont="1" applyFill="1" applyBorder="1" applyAlignment="1" applyProtection="1">
      <alignment vertical="center"/>
      <protection locked="0"/>
    </xf>
    <xf numFmtId="0" fontId="2" fillId="2" borderId="18" xfId="0" applyFont="1" applyFill="1" applyBorder="1" applyAlignment="1" applyProtection="1">
      <alignment vertical="center" wrapText="1"/>
      <protection locked="0"/>
    </xf>
    <xf numFmtId="4" fontId="29" fillId="2" borderId="18" xfId="1" applyNumberFormat="1" applyFont="1" applyFill="1" applyBorder="1" applyAlignment="1" applyProtection="1">
      <alignment vertical="center"/>
      <protection locked="0"/>
    </xf>
    <xf numFmtId="4" fontId="0" fillId="2" borderId="18" xfId="0" applyNumberForma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0" fontId="0" fillId="2" borderId="19" xfId="0" applyFill="1" applyBorder="1" applyAlignment="1" applyProtection="1">
      <alignment vertical="center"/>
      <protection locked="0"/>
    </xf>
    <xf numFmtId="0" fontId="1" fillId="0" borderId="18" xfId="0" applyFont="1" applyBorder="1"/>
    <xf numFmtId="0" fontId="1" fillId="0" borderId="18" xfId="0" applyFont="1" applyFill="1" applyBorder="1"/>
    <xf numFmtId="165" fontId="0" fillId="2" borderId="28" xfId="0" applyNumberFormat="1" applyFill="1" applyBorder="1" applyAlignment="1" applyProtection="1">
      <alignment vertical="center"/>
      <protection locked="0"/>
    </xf>
    <xf numFmtId="43" fontId="1" fillId="0" borderId="18" xfId="1" applyFont="1" applyBorder="1"/>
    <xf numFmtId="0" fontId="1" fillId="0" borderId="0" xfId="0" applyFont="1" applyBorder="1" applyAlignment="1">
      <alignment horizontal="left" vertical="center"/>
    </xf>
    <xf numFmtId="3" fontId="1" fillId="0" borderId="0" xfId="0" applyNumberFormat="1" applyFont="1" applyBorder="1" applyAlignment="1">
      <alignment vertical="center"/>
    </xf>
    <xf numFmtId="181" fontId="19" fillId="0" borderId="0" xfId="0" applyNumberFormat="1" applyFont="1" applyBorder="1" applyAlignment="1">
      <alignment vertical="center"/>
    </xf>
    <xf numFmtId="170" fontId="1" fillId="0" borderId="0" xfId="0" applyNumberFormat="1" applyFont="1" applyBorder="1" applyAlignment="1">
      <alignment vertical="center"/>
    </xf>
    <xf numFmtId="179" fontId="19" fillId="0" borderId="0" xfId="0" applyNumberFormat="1" applyFont="1" applyBorder="1" applyAlignment="1">
      <alignment vertical="center"/>
    </xf>
    <xf numFmtId="0" fontId="0" fillId="0" borderId="44" xfId="0" applyFill="1" applyBorder="1" applyAlignment="1" applyProtection="1">
      <alignment horizontal="left" vertical="center"/>
      <protection locked="0"/>
    </xf>
    <xf numFmtId="3" fontId="0" fillId="0" borderId="0" xfId="0" applyNumberFormat="1" applyFill="1" applyAlignment="1" applyProtection="1">
      <alignment vertical="center"/>
      <protection locked="0"/>
    </xf>
    <xf numFmtId="4" fontId="0" fillId="0" borderId="18" xfId="2" applyNumberFormat="1" applyFont="1" applyFill="1" applyBorder="1" applyAlignment="1" applyProtection="1">
      <alignment vertical="center"/>
      <protection locked="0"/>
    </xf>
    <xf numFmtId="0" fontId="0" fillId="0" borderId="18" xfId="0" applyFill="1" applyBorder="1" applyAlignment="1" applyProtection="1">
      <alignment horizontal="left" vertical="center" wrapText="1"/>
      <protection locked="0"/>
    </xf>
    <xf numFmtId="3" fontId="19" fillId="0" borderId="18" xfId="0" applyNumberFormat="1" applyFont="1" applyFill="1" applyBorder="1" applyAlignment="1" applyProtection="1">
      <alignment vertical="center"/>
      <protection locked="0"/>
    </xf>
    <xf numFmtId="0" fontId="6" fillId="2" borderId="9" xfId="0" applyFont="1" applyFill="1" applyBorder="1" applyAlignment="1" applyProtection="1">
      <alignment horizontal="center" vertical="center" wrapText="1"/>
    </xf>
    <xf numFmtId="0" fontId="0" fillId="0" borderId="40"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0" borderId="19" xfId="0" applyFill="1" applyBorder="1" applyProtection="1">
      <protection locked="0"/>
    </xf>
    <xf numFmtId="3" fontId="19" fillId="0" borderId="19" xfId="0" applyNumberFormat="1" applyFont="1" applyFill="1" applyBorder="1" applyAlignment="1" applyProtection="1">
      <alignment vertical="center"/>
      <protection locked="0"/>
    </xf>
    <xf numFmtId="4" fontId="0" fillId="0" borderId="47" xfId="0" applyNumberFormat="1" applyFill="1" applyBorder="1" applyAlignment="1" applyProtection="1">
      <alignment vertical="center"/>
      <protection locked="0"/>
    </xf>
    <xf numFmtId="165" fontId="0" fillId="0" borderId="40" xfId="0" applyNumberFormat="1" applyFill="1" applyBorder="1" applyAlignment="1" applyProtection="1">
      <alignment vertical="center"/>
      <protection locked="0"/>
    </xf>
    <xf numFmtId="165" fontId="0" fillId="0" borderId="19" xfId="0" applyNumberFormat="1" applyFill="1" applyBorder="1" applyAlignment="1" applyProtection="1">
      <alignment vertical="center"/>
      <protection locked="0"/>
    </xf>
    <xf numFmtId="2" fontId="0" fillId="0" borderId="39" xfId="0" applyNumberFormat="1" applyFill="1" applyBorder="1" applyAlignment="1" applyProtection="1">
      <alignment vertical="center"/>
      <protection locked="0"/>
    </xf>
    <xf numFmtId="0" fontId="2" fillId="0" borderId="18" xfId="0" applyFont="1" applyFill="1" applyBorder="1" applyAlignment="1" applyProtection="1">
      <alignment vertical="center"/>
      <protection locked="0"/>
    </xf>
    <xf numFmtId="1" fontId="2" fillId="0" borderId="18" xfId="0" applyNumberFormat="1" applyFont="1" applyFill="1" applyBorder="1" applyAlignment="1" applyProtection="1">
      <alignment vertical="center"/>
      <protection locked="0"/>
    </xf>
    <xf numFmtId="4" fontId="2" fillId="0" borderId="18" xfId="1" applyNumberFormat="1" applyFont="1" applyFill="1" applyBorder="1" applyAlignment="1" applyProtection="1">
      <alignment vertical="center"/>
      <protection locked="0"/>
    </xf>
    <xf numFmtId="39" fontId="29" fillId="0" borderId="18" xfId="1" applyNumberFormat="1" applyFont="1" applyFill="1" applyBorder="1" applyAlignment="1" applyProtection="1">
      <alignment vertical="center"/>
      <protection locked="0"/>
    </xf>
    <xf numFmtId="3" fontId="0" fillId="0" borderId="18" xfId="1" applyNumberFormat="1" applyFont="1" applyFill="1" applyBorder="1" applyAlignment="1" applyProtection="1">
      <alignment vertical="center"/>
      <protection locked="0"/>
    </xf>
    <xf numFmtId="4" fontId="17" fillId="0" borderId="18" xfId="1" applyNumberFormat="1" applyFont="1" applyFill="1" applyBorder="1" applyAlignment="1" applyProtection="1">
      <alignment vertical="center"/>
      <protection locked="0"/>
    </xf>
    <xf numFmtId="0" fontId="0" fillId="0" borderId="0" xfId="0" applyFill="1" applyProtection="1"/>
    <xf numFmtId="0" fontId="6" fillId="0" borderId="9" xfId="0" applyFont="1" applyFill="1" applyBorder="1" applyAlignment="1" applyProtection="1">
      <alignment horizontal="center" vertical="center" wrapText="1"/>
    </xf>
    <xf numFmtId="165" fontId="0" fillId="0" borderId="7" xfId="0" applyNumberFormat="1" applyFill="1" applyBorder="1" applyProtection="1"/>
    <xf numFmtId="2" fontId="2" fillId="0" borderId="18" xfId="0" applyNumberFormat="1" applyFont="1" applyFill="1" applyBorder="1" applyAlignment="1" applyProtection="1">
      <alignment vertical="center"/>
      <protection locked="0"/>
    </xf>
    <xf numFmtId="165" fontId="19" fillId="0" borderId="36" xfId="0" applyNumberFormat="1" applyFont="1" applyFill="1" applyBorder="1" applyAlignment="1" applyProtection="1">
      <alignment vertical="center"/>
      <protection locked="0"/>
    </xf>
    <xf numFmtId="2" fontId="19" fillId="0" borderId="9" xfId="0" applyNumberFormat="1" applyFont="1" applyFill="1" applyBorder="1" applyAlignment="1" applyProtection="1">
      <alignment vertical="center"/>
    </xf>
    <xf numFmtId="0" fontId="0" fillId="0" borderId="45" xfId="0" applyFill="1" applyBorder="1" applyProtection="1"/>
    <xf numFmtId="0" fontId="0" fillId="0" borderId="7" xfId="0" applyFill="1" applyBorder="1" applyProtection="1"/>
    <xf numFmtId="2" fontId="0" fillId="0" borderId="42" xfId="0" applyNumberFormat="1" applyFill="1" applyBorder="1" applyAlignment="1" applyProtection="1">
      <alignment vertical="center"/>
    </xf>
    <xf numFmtId="2" fontId="0" fillId="0" borderId="18" xfId="0" applyNumberFormat="1" applyFill="1" applyBorder="1" applyAlignment="1" applyProtection="1">
      <alignment horizontal="right" vertical="center"/>
    </xf>
    <xf numFmtId="2" fontId="0" fillId="0" borderId="25" xfId="0" applyNumberFormat="1" applyFill="1" applyBorder="1" applyAlignment="1" applyProtection="1">
      <alignment vertical="center"/>
    </xf>
    <xf numFmtId="2" fontId="0" fillId="0" borderId="54" xfId="0" applyNumberFormat="1" applyFill="1" applyBorder="1" applyAlignment="1" applyProtection="1">
      <alignment vertical="center"/>
    </xf>
    <xf numFmtId="2" fontId="0" fillId="0" borderId="28" xfId="0" applyNumberFormat="1" applyFill="1" applyBorder="1" applyAlignment="1" applyProtection="1">
      <alignment vertical="center"/>
    </xf>
    <xf numFmtId="0" fontId="2" fillId="0" borderId="18" xfId="0" applyFont="1" applyFill="1" applyBorder="1" applyAlignment="1" applyProtection="1">
      <alignment vertical="top" wrapText="1"/>
      <protection locked="0"/>
    </xf>
    <xf numFmtId="0" fontId="3" fillId="0" borderId="18" xfId="0" applyFont="1" applyFill="1" applyBorder="1" applyAlignment="1" applyProtection="1">
      <alignment horizontal="center" vertical="center"/>
      <protection locked="0"/>
    </xf>
    <xf numFmtId="4" fontId="2" fillId="0" borderId="18" xfId="2" applyNumberFormat="1" applyFont="1" applyFill="1" applyBorder="1" applyAlignment="1" applyProtection="1">
      <alignment vertical="center"/>
      <protection locked="0"/>
    </xf>
    <xf numFmtId="165" fontId="3" fillId="0" borderId="18"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4" fontId="29" fillId="0" borderId="18" xfId="2" applyNumberFormat="1" applyFont="1" applyFill="1" applyBorder="1" applyAlignment="1" applyProtection="1">
      <alignment vertical="center"/>
      <protection locked="0"/>
    </xf>
    <xf numFmtId="2" fontId="19" fillId="0" borderId="18" xfId="0" applyNumberFormat="1" applyFont="1" applyFill="1" applyBorder="1" applyAlignment="1" applyProtection="1">
      <alignment vertical="center"/>
      <protection locked="0"/>
    </xf>
    <xf numFmtId="0" fontId="0" fillId="0" borderId="36" xfId="0" applyFill="1" applyBorder="1" applyAlignment="1" applyProtection="1">
      <alignment wrapText="1"/>
      <protection locked="0"/>
    </xf>
    <xf numFmtId="0" fontId="2" fillId="0" borderId="36" xfId="0" applyFont="1" applyFill="1" applyBorder="1" applyAlignment="1" applyProtection="1">
      <alignment horizontal="center" vertical="center"/>
      <protection locked="0"/>
    </xf>
    <xf numFmtId="1" fontId="0" fillId="0" borderId="0" xfId="0" applyNumberFormat="1" applyFill="1" applyAlignment="1" applyProtection="1">
      <alignment vertical="center"/>
      <protection locked="0"/>
    </xf>
    <xf numFmtId="1" fontId="0" fillId="0" borderId="39" xfId="0" applyNumberFormat="1" applyFill="1" applyBorder="1" applyAlignment="1" applyProtection="1">
      <alignment vertical="center"/>
      <protection locked="0"/>
    </xf>
    <xf numFmtId="3" fontId="0" fillId="0" borderId="39" xfId="0" applyNumberFormat="1" applyFill="1" applyBorder="1" applyAlignment="1" applyProtection="1">
      <alignment vertical="center"/>
      <protection locked="0"/>
    </xf>
    <xf numFmtId="0" fontId="0" fillId="0" borderId="0" xfId="0" applyFill="1" applyAlignment="1" applyProtection="1">
      <alignment vertical="center"/>
      <protection locked="0"/>
    </xf>
    <xf numFmtId="4" fontId="29" fillId="0" borderId="39" xfId="2" applyNumberFormat="1" applyFont="1" applyFill="1" applyBorder="1" applyAlignment="1" applyProtection="1">
      <alignment vertical="center"/>
      <protection locked="0"/>
    </xf>
    <xf numFmtId="2" fontId="19" fillId="0" borderId="36" xfId="0" applyNumberFormat="1" applyFont="1" applyFill="1" applyBorder="1" applyAlignment="1" applyProtection="1">
      <alignment vertical="center"/>
      <protection locked="0"/>
    </xf>
    <xf numFmtId="0" fontId="0" fillId="0" borderId="10" xfId="0" applyFill="1" applyBorder="1" applyAlignment="1" applyProtection="1">
      <alignment vertical="center" wrapText="1"/>
    </xf>
    <xf numFmtId="0" fontId="1" fillId="0" borderId="1" xfId="0" applyFont="1" applyFill="1" applyBorder="1" applyAlignment="1" applyProtection="1">
      <alignment horizontal="right" vertical="center" wrapText="1"/>
    </xf>
    <xf numFmtId="0" fontId="20" fillId="0" borderId="20" xfId="0" applyFont="1" applyFill="1" applyBorder="1" applyProtection="1"/>
    <xf numFmtId="1" fontId="0" fillId="0" borderId="9" xfId="0" applyNumberFormat="1" applyFill="1" applyBorder="1" applyAlignment="1" applyProtection="1">
      <alignment vertical="center"/>
    </xf>
    <xf numFmtId="166" fontId="0" fillId="0" borderId="9" xfId="0" applyNumberFormat="1" applyFill="1" applyBorder="1" applyAlignment="1" applyProtection="1">
      <alignment vertical="center"/>
    </xf>
    <xf numFmtId="176" fontId="2" fillId="0" borderId="9" xfId="0" applyNumberFormat="1" applyFont="1" applyFill="1" applyBorder="1" applyAlignment="1" applyProtection="1">
      <alignment vertical="center"/>
    </xf>
    <xf numFmtId="172" fontId="0" fillId="0" borderId="9" xfId="0" applyNumberFormat="1" applyFill="1" applyBorder="1" applyAlignment="1" applyProtection="1">
      <alignment vertical="center"/>
    </xf>
    <xf numFmtId="2" fontId="1" fillId="0" borderId="9" xfId="2" applyNumberFormat="1" applyFont="1" applyFill="1" applyBorder="1" applyAlignment="1" applyProtection="1">
      <alignment vertical="center"/>
    </xf>
    <xf numFmtId="4" fontId="0" fillId="0" borderId="42" xfId="0" applyNumberFormat="1" applyFill="1" applyBorder="1" applyAlignment="1" applyProtection="1">
      <alignment vertical="center"/>
    </xf>
    <xf numFmtId="2" fontId="0" fillId="0" borderId="41" xfId="0" applyNumberFormat="1" applyFill="1" applyBorder="1" applyAlignment="1" applyProtection="1">
      <alignment vertical="center"/>
    </xf>
    <xf numFmtId="0" fontId="3" fillId="0" borderId="10" xfId="0" applyFont="1" applyFill="1" applyBorder="1" applyAlignment="1" applyProtection="1">
      <alignment vertical="center"/>
    </xf>
    <xf numFmtId="0" fontId="1" fillId="0" borderId="7" xfId="0" applyFont="1" applyFill="1" applyBorder="1" applyAlignment="1" applyProtection="1">
      <alignment horizontal="center"/>
    </xf>
    <xf numFmtId="0" fontId="0" fillId="0" borderId="1" xfId="0" applyFill="1" applyBorder="1" applyProtection="1"/>
    <xf numFmtId="0" fontId="0" fillId="0" borderId="46" xfId="0" applyFill="1" applyBorder="1" applyAlignment="1" applyProtection="1">
      <alignment vertical="center" wrapText="1"/>
      <protection locked="0"/>
    </xf>
    <xf numFmtId="2" fontId="21" fillId="0" borderId="19" xfId="0" applyNumberFormat="1" applyFont="1" applyFill="1" applyBorder="1" applyAlignment="1" applyProtection="1">
      <alignment vertical="center"/>
      <protection locked="0"/>
    </xf>
    <xf numFmtId="0" fontId="0" fillId="0" borderId="44" xfId="0" applyFill="1" applyBorder="1" applyAlignment="1" applyProtection="1">
      <alignment vertical="center" wrapText="1"/>
      <protection locked="0"/>
    </xf>
    <xf numFmtId="2" fontId="21" fillId="0" borderId="18" xfId="0" applyNumberFormat="1" applyFont="1" applyFill="1" applyBorder="1" applyAlignment="1" applyProtection="1">
      <alignment vertical="center"/>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wrapText="1"/>
      <protection locked="0"/>
    </xf>
    <xf numFmtId="0" fontId="2" fillId="2" borderId="18" xfId="0" applyFont="1" applyFill="1" applyBorder="1" applyAlignment="1" applyProtection="1">
      <alignment horizontal="center" vertical="center"/>
      <protection locked="0"/>
    </xf>
    <xf numFmtId="4" fontId="29" fillId="2" borderId="18" xfId="2" applyNumberFormat="1" applyFont="1" applyFill="1" applyBorder="1" applyAlignment="1" applyProtection="1">
      <alignment vertical="center"/>
      <protection locked="0"/>
    </xf>
    <xf numFmtId="165" fontId="2" fillId="2" borderId="18" xfId="0" applyNumberFormat="1" applyFont="1" applyFill="1" applyBorder="1" applyAlignment="1" applyProtection="1">
      <alignment vertical="center"/>
      <protection locked="0"/>
    </xf>
    <xf numFmtId="0" fontId="16" fillId="0" borderId="0" xfId="0" applyFont="1" applyFill="1" applyProtection="1"/>
    <xf numFmtId="0" fontId="5" fillId="0" borderId="2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0" fillId="0" borderId="8" xfId="0" applyFill="1" applyBorder="1" applyProtection="1"/>
    <xf numFmtId="0" fontId="2" fillId="0" borderId="12" xfId="0" applyFont="1" applyFill="1" applyBorder="1" applyAlignment="1" applyProtection="1">
      <alignment horizontal="left" vertical="center"/>
      <protection locked="0"/>
    </xf>
    <xf numFmtId="0" fontId="2" fillId="0" borderId="39" xfId="0" applyFont="1" applyFill="1" applyBorder="1" applyAlignment="1" applyProtection="1">
      <alignment wrapText="1"/>
      <protection locked="0"/>
    </xf>
    <xf numFmtId="0" fontId="2" fillId="0" borderId="19" xfId="0" applyFont="1" applyFill="1" applyBorder="1" applyAlignment="1" applyProtection="1">
      <alignment horizontal="center" vertical="center"/>
      <protection locked="0"/>
    </xf>
    <xf numFmtId="1" fontId="2" fillId="0" borderId="19" xfId="0" applyNumberFormat="1" applyFont="1" applyFill="1" applyBorder="1" applyAlignment="1" applyProtection="1">
      <alignment vertical="center"/>
      <protection locked="0"/>
    </xf>
    <xf numFmtId="3" fontId="2" fillId="0" borderId="0" xfId="0" applyNumberFormat="1" applyFont="1" applyFill="1" applyAlignment="1" applyProtection="1">
      <alignment vertical="center"/>
      <protection locked="0"/>
    </xf>
    <xf numFmtId="4" fontId="2" fillId="0" borderId="19" xfId="0" applyNumberFormat="1" applyFont="1" applyFill="1" applyBorder="1" applyAlignment="1" applyProtection="1">
      <alignment vertical="center"/>
      <protection locked="0"/>
    </xf>
    <xf numFmtId="4" fontId="2" fillId="0" borderId="19" xfId="2" applyNumberFormat="1" applyFont="1" applyFill="1" applyBorder="1" applyAlignment="1" applyProtection="1">
      <alignment vertical="center"/>
      <protection locked="0"/>
    </xf>
    <xf numFmtId="2" fontId="2" fillId="0" borderId="19" xfId="0" applyNumberFormat="1" applyFont="1" applyFill="1" applyBorder="1" applyAlignment="1" applyProtection="1">
      <alignment vertical="center"/>
      <protection locked="0"/>
    </xf>
    <xf numFmtId="0" fontId="0" fillId="0" borderId="18" xfId="0" applyFill="1" applyBorder="1" applyAlignment="1" applyProtection="1">
      <alignment horizontal="left" vertical="center"/>
      <protection locked="0"/>
    </xf>
    <xf numFmtId="0" fontId="0" fillId="0" borderId="19" xfId="0" applyFill="1" applyBorder="1" applyAlignment="1" applyProtection="1">
      <alignment vertical="top" wrapText="1"/>
      <protection locked="0"/>
    </xf>
    <xf numFmtId="0" fontId="0" fillId="0" borderId="45" xfId="0" applyFill="1" applyBorder="1" applyAlignment="1" applyProtection="1">
      <alignment vertical="center" wrapText="1"/>
    </xf>
    <xf numFmtId="0" fontId="3" fillId="0" borderId="7" xfId="0" applyFont="1" applyFill="1" applyBorder="1" applyAlignment="1" applyProtection="1">
      <alignment horizontal="right" vertical="center"/>
    </xf>
    <xf numFmtId="3" fontId="0" fillId="0" borderId="9" xfId="0" applyNumberFormat="1" applyFill="1" applyBorder="1" applyAlignment="1" applyProtection="1">
      <alignment vertical="center"/>
    </xf>
    <xf numFmtId="177" fontId="0" fillId="0" borderId="9" xfId="0" applyNumberFormat="1" applyFill="1" applyBorder="1" applyAlignment="1" applyProtection="1">
      <alignment vertical="center"/>
    </xf>
    <xf numFmtId="39" fontId="1" fillId="0" borderId="41" xfId="2" applyNumberFormat="1" applyFont="1" applyFill="1" applyBorder="1" applyAlignment="1" applyProtection="1">
      <alignment vertical="center"/>
    </xf>
    <xf numFmtId="2" fontId="21" fillId="0" borderId="41" xfId="0" applyNumberFormat="1" applyFont="1" applyFill="1" applyBorder="1" applyAlignment="1" applyProtection="1">
      <alignment vertical="center"/>
    </xf>
    <xf numFmtId="0" fontId="3" fillId="0" borderId="2" xfId="0" applyFont="1" applyFill="1" applyBorder="1" applyAlignment="1" applyProtection="1">
      <alignment vertical="center"/>
    </xf>
    <xf numFmtId="43" fontId="0" fillId="0" borderId="7" xfId="0" applyNumberFormat="1" applyFill="1" applyBorder="1" applyProtection="1"/>
    <xf numFmtId="4" fontId="0" fillId="0" borderId="43" xfId="0" applyNumberFormat="1" applyFill="1" applyBorder="1" applyAlignment="1" applyProtection="1">
      <alignment vertical="center"/>
      <protection locked="0"/>
    </xf>
    <xf numFmtId="173" fontId="0" fillId="0" borderId="9" xfId="0" applyNumberFormat="1" applyFill="1" applyBorder="1" applyAlignment="1" applyProtection="1">
      <alignment vertical="center"/>
    </xf>
    <xf numFmtId="2" fontId="1" fillId="0" borderId="41" xfId="2" applyNumberFormat="1" applyFont="1" applyFill="1" applyBorder="1" applyAlignment="1" applyProtection="1">
      <alignment vertical="center"/>
    </xf>
    <xf numFmtId="3" fontId="0" fillId="0" borderId="45" xfId="0" applyNumberFormat="1" applyFill="1" applyBorder="1" applyProtection="1"/>
    <xf numFmtId="43" fontId="0" fillId="0" borderId="45" xfId="0" applyNumberFormat="1" applyFill="1" applyBorder="1" applyProtection="1"/>
    <xf numFmtId="0" fontId="7" fillId="0" borderId="2" xfId="0" applyFont="1" applyFill="1" applyBorder="1" applyAlignment="1" applyProtection="1">
      <alignment horizontal="left" vertical="center" indent="1"/>
    </xf>
    <xf numFmtId="0" fontId="22" fillId="0" borderId="7" xfId="0" applyFont="1" applyFill="1" applyBorder="1" applyProtection="1"/>
    <xf numFmtId="3" fontId="0" fillId="0" borderId="7" xfId="0" applyNumberFormat="1" applyFill="1" applyBorder="1" applyProtection="1"/>
    <xf numFmtId="0" fontId="22" fillId="0" borderId="31" xfId="0" applyFont="1" applyFill="1" applyBorder="1" applyAlignment="1" applyProtection="1">
      <alignment vertical="center"/>
    </xf>
    <xf numFmtId="0" fontId="23" fillId="0" borderId="32" xfId="0" applyFont="1" applyFill="1" applyBorder="1" applyAlignment="1" applyProtection="1">
      <alignment horizontal="right" vertical="center" indent="1"/>
    </xf>
    <xf numFmtId="0" fontId="0" fillId="0" borderId="19" xfId="0" applyFill="1" applyBorder="1" applyProtection="1"/>
    <xf numFmtId="3" fontId="0" fillId="0" borderId="19" xfId="0" applyNumberFormat="1" applyFill="1" applyBorder="1" applyAlignment="1" applyProtection="1">
      <alignment horizontal="right" vertical="center"/>
    </xf>
    <xf numFmtId="0" fontId="0" fillId="0" borderId="19" xfId="0" applyFill="1" applyBorder="1" applyAlignment="1" applyProtection="1">
      <alignment horizontal="right" vertical="center"/>
    </xf>
    <xf numFmtId="4" fontId="0" fillId="0" borderId="19" xfId="0" applyNumberFormat="1" applyFill="1" applyBorder="1" applyAlignment="1" applyProtection="1">
      <alignment horizontal="right" vertical="center"/>
    </xf>
    <xf numFmtId="4" fontId="0" fillId="0" borderId="48" xfId="0" applyNumberFormat="1" applyFill="1" applyBorder="1" applyAlignment="1" applyProtection="1">
      <alignment horizontal="right" vertical="center"/>
    </xf>
    <xf numFmtId="2" fontId="0" fillId="0" borderId="19" xfId="0" applyNumberFormat="1" applyFill="1" applyBorder="1" applyAlignment="1" applyProtection="1">
      <alignment vertical="center"/>
    </xf>
    <xf numFmtId="2" fontId="0" fillId="0" borderId="22" xfId="0" applyNumberFormat="1" applyFill="1" applyBorder="1" applyAlignment="1" applyProtection="1">
      <alignment vertical="center"/>
    </xf>
    <xf numFmtId="0" fontId="22" fillId="0" borderId="33" xfId="0" applyFont="1" applyFill="1" applyBorder="1" applyAlignment="1" applyProtection="1">
      <alignment vertical="center"/>
    </xf>
    <xf numFmtId="0" fontId="23" fillId="0" borderId="23" xfId="0" applyFont="1" applyFill="1" applyBorder="1" applyAlignment="1" applyProtection="1">
      <alignment horizontal="right" vertical="center" indent="1"/>
    </xf>
    <xf numFmtId="0" fontId="0" fillId="0" borderId="18" xfId="0" applyFill="1" applyBorder="1" applyProtection="1"/>
    <xf numFmtId="3" fontId="0" fillId="0" borderId="18" xfId="0" applyNumberFormat="1" applyFill="1" applyBorder="1" applyAlignment="1" applyProtection="1">
      <alignment horizontal="right" vertical="center"/>
    </xf>
    <xf numFmtId="0" fontId="0" fillId="0" borderId="18" xfId="0" applyFill="1" applyBorder="1" applyAlignment="1" applyProtection="1">
      <alignment horizontal="right" vertical="center"/>
    </xf>
    <xf numFmtId="4" fontId="0" fillId="0" borderId="18" xfId="0" applyNumberFormat="1" applyFill="1" applyBorder="1" applyAlignment="1" applyProtection="1">
      <alignment horizontal="right" vertical="center"/>
    </xf>
    <xf numFmtId="4" fontId="0" fillId="0" borderId="49" xfId="0" applyNumberFormat="1" applyFill="1" applyBorder="1" applyAlignment="1" applyProtection="1">
      <alignment horizontal="right" vertical="center"/>
    </xf>
    <xf numFmtId="2" fontId="0" fillId="0" borderId="18" xfId="0" applyNumberFormat="1" applyFill="1" applyBorder="1" applyAlignment="1" applyProtection="1">
      <alignment vertical="center"/>
    </xf>
    <xf numFmtId="2" fontId="0" fillId="0" borderId="24" xfId="0" applyNumberFormat="1" applyFill="1" applyBorder="1" applyAlignment="1" applyProtection="1">
      <alignment vertical="center"/>
    </xf>
    <xf numFmtId="0" fontId="22" fillId="0" borderId="34" xfId="0" applyFont="1" applyFill="1" applyBorder="1" applyAlignment="1" applyProtection="1">
      <alignment vertical="center"/>
    </xf>
    <xf numFmtId="0" fontId="23" fillId="0" borderId="26" xfId="0" applyFont="1" applyFill="1" applyBorder="1" applyAlignment="1" applyProtection="1">
      <alignment horizontal="right" vertical="center" indent="1"/>
    </xf>
    <xf numFmtId="0" fontId="0" fillId="0" borderId="25" xfId="0" applyFill="1" applyBorder="1" applyProtection="1"/>
    <xf numFmtId="3" fontId="0" fillId="0" borderId="25" xfId="0" applyNumberFormat="1" applyFill="1" applyBorder="1" applyAlignment="1" applyProtection="1">
      <alignment horizontal="right" vertical="center"/>
    </xf>
    <xf numFmtId="0" fontId="0" fillId="0" borderId="25" xfId="0" applyFill="1" applyBorder="1" applyAlignment="1" applyProtection="1">
      <alignment horizontal="right" vertical="center"/>
    </xf>
    <xf numFmtId="3" fontId="2" fillId="0" borderId="25" xfId="0" applyNumberFormat="1" applyFont="1" applyFill="1" applyBorder="1" applyAlignment="1" applyProtection="1">
      <alignment horizontal="right" vertical="center"/>
    </xf>
    <xf numFmtId="4" fontId="2" fillId="0" borderId="25" xfId="0" applyNumberFormat="1" applyFont="1" applyFill="1" applyBorder="1" applyAlignment="1" applyProtection="1">
      <alignment horizontal="right" vertical="center"/>
    </xf>
    <xf numFmtId="4" fontId="0" fillId="0" borderId="50" xfId="0" applyNumberFormat="1" applyFill="1" applyBorder="1" applyAlignment="1" applyProtection="1">
      <alignment horizontal="right" vertical="center"/>
    </xf>
    <xf numFmtId="2" fontId="0" fillId="0" borderId="27" xfId="0" applyNumberFormat="1" applyFill="1" applyBorder="1" applyAlignment="1" applyProtection="1">
      <alignment vertical="center"/>
    </xf>
    <xf numFmtId="0" fontId="22" fillId="0" borderId="52" xfId="0" applyFont="1" applyFill="1" applyBorder="1" applyAlignment="1" applyProtection="1">
      <alignment vertical="center"/>
    </xf>
    <xf numFmtId="0" fontId="7" fillId="0" borderId="53" xfId="0" applyFont="1" applyFill="1" applyBorder="1" applyAlignment="1" applyProtection="1">
      <alignment horizontal="right" vertical="center" indent="1"/>
    </xf>
    <xf numFmtId="0" fontId="0" fillId="0" borderId="54" xfId="0" applyFill="1" applyBorder="1" applyProtection="1"/>
    <xf numFmtId="3" fontId="0" fillId="0" borderId="54" xfId="0" applyNumberFormat="1" applyFill="1" applyBorder="1" applyAlignment="1" applyProtection="1">
      <alignment horizontal="right" vertical="center"/>
    </xf>
    <xf numFmtId="0" fontId="0" fillId="0" borderId="54" xfId="0" applyFill="1" applyBorder="1" applyAlignment="1" applyProtection="1">
      <alignment horizontal="right" vertical="center"/>
    </xf>
    <xf numFmtId="3" fontId="2" fillId="0" borderId="54" xfId="0" applyNumberFormat="1" applyFont="1" applyFill="1" applyBorder="1" applyAlignment="1" applyProtection="1">
      <alignment horizontal="right" vertical="center"/>
    </xf>
    <xf numFmtId="4" fontId="2" fillId="0" borderId="54" xfId="0" applyNumberFormat="1" applyFont="1" applyFill="1" applyBorder="1" applyAlignment="1" applyProtection="1">
      <alignment horizontal="right" vertical="center"/>
    </xf>
    <xf numFmtId="4" fontId="0" fillId="0" borderId="55" xfId="0" applyNumberFormat="1" applyFill="1" applyBorder="1" applyAlignment="1" applyProtection="1">
      <alignment horizontal="right" vertical="center"/>
    </xf>
    <xf numFmtId="2" fontId="0" fillId="0" borderId="56" xfId="0" applyNumberFormat="1" applyFill="1" applyBorder="1" applyAlignment="1" applyProtection="1">
      <alignment vertical="center"/>
    </xf>
    <xf numFmtId="0" fontId="24" fillId="0" borderId="35" xfId="0" applyFont="1" applyFill="1" applyBorder="1" applyAlignment="1" applyProtection="1">
      <alignment vertical="center"/>
    </xf>
    <xf numFmtId="0" fontId="25" fillId="0" borderId="29" xfId="0" applyFont="1" applyFill="1" applyBorder="1" applyAlignment="1" applyProtection="1">
      <alignment horizontal="right" vertical="center" indent="1"/>
    </xf>
    <xf numFmtId="0" fontId="0" fillId="0" borderId="28" xfId="0" applyFill="1" applyBorder="1" applyProtection="1"/>
    <xf numFmtId="3" fontId="3" fillId="0" borderId="28" xfId="0" applyNumberFormat="1" applyFont="1" applyFill="1" applyBorder="1" applyAlignment="1" applyProtection="1">
      <alignment horizontal="right" vertical="center"/>
    </xf>
    <xf numFmtId="166" fontId="0" fillId="0" borderId="28" xfId="0" applyNumberFormat="1" applyFill="1" applyBorder="1" applyAlignment="1" applyProtection="1">
      <alignment horizontal="right" vertical="center"/>
    </xf>
    <xf numFmtId="3" fontId="1" fillId="0" borderId="28" xfId="0" applyNumberFormat="1" applyFont="1" applyFill="1" applyBorder="1" applyAlignment="1" applyProtection="1">
      <alignment horizontal="right" vertical="center"/>
    </xf>
    <xf numFmtId="178" fontId="0" fillId="0" borderId="28" xfId="0" applyNumberFormat="1" applyFill="1" applyBorder="1" applyAlignment="1" applyProtection="1">
      <alignment horizontal="right" vertical="center"/>
    </xf>
    <xf numFmtId="4" fontId="1" fillId="0" borderId="28" xfId="0" applyNumberFormat="1" applyFont="1" applyFill="1" applyBorder="1" applyAlignment="1" applyProtection="1">
      <alignment horizontal="right" vertical="center"/>
    </xf>
    <xf numFmtId="4" fontId="0" fillId="0" borderId="51" xfId="0" applyNumberFormat="1" applyFill="1" applyBorder="1" applyAlignment="1" applyProtection="1">
      <alignment horizontal="right" vertical="center"/>
    </xf>
    <xf numFmtId="2" fontId="0" fillId="0" borderId="30" xfId="0" applyNumberFormat="1" applyFill="1" applyBorder="1" applyAlignment="1" applyProtection="1">
      <alignment vertical="center"/>
    </xf>
    <xf numFmtId="0" fontId="0" fillId="0" borderId="0" xfId="0" applyFill="1" applyBorder="1" applyAlignment="1">
      <alignment vertical="center" wrapText="1"/>
    </xf>
    <xf numFmtId="3" fontId="0" fillId="0" borderId="0" xfId="0" applyNumberFormat="1" applyFill="1" applyBorder="1"/>
    <xf numFmtId="0" fontId="17" fillId="0" borderId="0" xfId="0" applyFont="1" applyFill="1" applyBorder="1" applyAlignment="1">
      <alignment horizontal="left" vertical="center" indent="1"/>
    </xf>
    <xf numFmtId="165" fontId="1" fillId="0" borderId="0" xfId="0" applyNumberFormat="1" applyFont="1" applyFill="1" applyBorder="1"/>
    <xf numFmtId="165" fontId="0" fillId="0" borderId="0" xfId="0" applyNumberFormat="1" applyFill="1"/>
    <xf numFmtId="2" fontId="0" fillId="0" borderId="18" xfId="0" applyNumberFormat="1" applyFill="1" applyBorder="1" applyAlignment="1" applyProtection="1">
      <alignment horizontal="left" vertical="center" wrapText="1"/>
      <protection locked="0"/>
    </xf>
    <xf numFmtId="0" fontId="4" fillId="0" borderId="18" xfId="0" applyFont="1" applyFill="1" applyBorder="1" applyAlignment="1" applyProtection="1">
      <alignment vertical="center" wrapText="1"/>
      <protection locked="0"/>
    </xf>
    <xf numFmtId="0" fontId="2" fillId="0" borderId="36" xfId="0" applyFont="1" applyFill="1" applyBorder="1" applyAlignment="1" applyProtection="1">
      <alignment vertical="center" wrapText="1"/>
      <protection locked="0"/>
    </xf>
    <xf numFmtId="37" fontId="29" fillId="0" borderId="36" xfId="1" applyNumberFormat="1" applyFont="1" applyFill="1" applyBorder="1" applyAlignment="1" applyProtection="1">
      <alignment vertical="center"/>
      <protection locked="0"/>
    </xf>
    <xf numFmtId="4" fontId="29" fillId="0" borderId="36" xfId="1" applyNumberFormat="1" applyFont="1" applyFill="1" applyBorder="1" applyAlignment="1" applyProtection="1">
      <alignment vertical="center"/>
      <protection locked="0"/>
    </xf>
    <xf numFmtId="2" fontId="0" fillId="0" borderId="40" xfId="0" applyNumberFormat="1" applyFill="1" applyBorder="1" applyAlignment="1" applyProtection="1">
      <alignment vertical="center"/>
      <protection locked="0"/>
    </xf>
    <xf numFmtId="0" fontId="0" fillId="0" borderId="40" xfId="0" applyFill="1" applyBorder="1" applyAlignment="1" applyProtection="1">
      <alignment vertical="center"/>
      <protection locked="0"/>
    </xf>
    <xf numFmtId="0" fontId="6" fillId="2" borderId="9" xfId="0" applyFont="1" applyFill="1" applyBorder="1" applyAlignment="1">
      <alignment horizontal="center" vertical="center" wrapText="1"/>
    </xf>
    <xf numFmtId="0" fontId="0" fillId="2" borderId="12" xfId="0" applyFill="1" applyBorder="1" applyProtection="1">
      <protection locked="0"/>
    </xf>
    <xf numFmtId="4" fontId="0" fillId="2" borderId="12" xfId="0" applyNumberFormat="1" applyFill="1" applyBorder="1" applyAlignment="1" applyProtection="1">
      <alignment vertical="center"/>
      <protection locked="0"/>
    </xf>
    <xf numFmtId="183" fontId="1" fillId="0" borderId="18" xfId="1" applyNumberFormat="1" applyFont="1" applyBorder="1"/>
    <xf numFmtId="184" fontId="1" fillId="0" borderId="18" xfId="0" applyNumberFormat="1" applyFont="1" applyBorder="1"/>
    <xf numFmtId="182" fontId="0" fillId="2" borderId="12" xfId="0" applyNumberFormat="1" applyFill="1" applyBorder="1" applyAlignment="1" applyProtection="1">
      <alignment vertical="center"/>
      <protection locked="0"/>
    </xf>
  </cellXfs>
  <cellStyles count="3">
    <cellStyle name="Comma" xfId="1" builtinId="3"/>
    <cellStyle name="Comma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O58"/>
  <sheetViews>
    <sheetView zoomScaleNormal="100" zoomScaleSheetLayoutView="80" workbookViewId="0">
      <pane ySplit="3" topLeftCell="A4" activePane="bottomLeft" state="frozen"/>
      <selection pane="bottomLeft" activeCell="B15" sqref="B15"/>
    </sheetView>
  </sheetViews>
  <sheetFormatPr defaultRowHeight="12.75"/>
  <cols>
    <col min="1" max="1" width="13" style="6" customWidth="1"/>
    <col min="2" max="2" width="32.5703125" style="6" customWidth="1"/>
    <col min="3" max="3" width="8.42578125" style="6" bestFit="1" customWidth="1"/>
    <col min="4" max="4" width="11.7109375" style="6" bestFit="1" customWidth="1"/>
    <col min="5" max="6" width="10.7109375" style="6" bestFit="1" customWidth="1"/>
    <col min="7" max="7" width="9.28515625" style="6" bestFit="1" customWidth="1"/>
    <col min="8" max="8" width="12.28515625" style="6" bestFit="1" customWidth="1"/>
    <col min="9" max="9" width="11.7109375" style="6" bestFit="1" customWidth="1"/>
    <col min="10" max="10" width="9.85546875" style="6" hidden="1" customWidth="1"/>
    <col min="11" max="11" width="13.5703125" style="6" hidden="1" customWidth="1"/>
    <col min="12" max="12" width="10.140625" style="6" hidden="1" customWidth="1"/>
    <col min="13" max="13" width="12.140625" style="6" bestFit="1" customWidth="1"/>
    <col min="14" max="14" width="10.140625" style="6" bestFit="1" customWidth="1"/>
    <col min="15" max="15" width="11.140625" style="6" bestFit="1" customWidth="1"/>
    <col min="16" max="16384" width="9.140625" style="6"/>
  </cols>
  <sheetData>
    <row r="1" spans="1:15" ht="16.5" thickBot="1">
      <c r="A1" s="283" t="s">
        <v>146</v>
      </c>
      <c r="B1" s="233"/>
      <c r="C1" s="233"/>
      <c r="D1" s="233"/>
      <c r="E1" s="233"/>
      <c r="F1" s="233"/>
      <c r="G1" s="233"/>
      <c r="H1" s="233"/>
      <c r="I1" s="233"/>
      <c r="J1" s="233"/>
      <c r="K1" s="233"/>
      <c r="L1" s="233"/>
      <c r="M1" s="233"/>
      <c r="N1" s="233"/>
      <c r="O1" s="233"/>
    </row>
    <row r="2" spans="1:15" ht="48.75" thickBot="1">
      <c r="A2" s="284" t="s">
        <v>27</v>
      </c>
      <c r="B2" s="285" t="s">
        <v>1</v>
      </c>
      <c r="C2" s="286" t="s">
        <v>2</v>
      </c>
      <c r="D2" s="234" t="s">
        <v>22</v>
      </c>
      <c r="E2" s="234" t="s">
        <v>23</v>
      </c>
      <c r="F2" s="234" t="s">
        <v>24</v>
      </c>
      <c r="G2" s="234" t="s">
        <v>25</v>
      </c>
      <c r="H2" s="287" t="s">
        <v>26</v>
      </c>
      <c r="I2" s="288" t="s">
        <v>19</v>
      </c>
      <c r="J2" s="234" t="s">
        <v>101</v>
      </c>
      <c r="K2" s="234" t="s">
        <v>102</v>
      </c>
      <c r="L2" s="234" t="s">
        <v>103</v>
      </c>
      <c r="M2" s="218" t="s">
        <v>104</v>
      </c>
      <c r="N2" s="234" t="s">
        <v>20</v>
      </c>
      <c r="O2" s="287" t="s">
        <v>21</v>
      </c>
    </row>
    <row r="3" spans="1:15" ht="24" customHeight="1" thickBot="1">
      <c r="A3" s="271" t="s">
        <v>0</v>
      </c>
      <c r="B3" s="272"/>
      <c r="C3" s="240"/>
      <c r="D3" s="240"/>
      <c r="E3" s="240"/>
      <c r="F3" s="240"/>
      <c r="G3" s="240"/>
      <c r="H3" s="240"/>
      <c r="I3" s="240"/>
      <c r="J3" s="235"/>
      <c r="K3" s="235"/>
      <c r="L3" s="235"/>
      <c r="M3" s="235"/>
      <c r="N3" s="240"/>
      <c r="O3" s="289"/>
    </row>
    <row r="4" spans="1:15" ht="25.5">
      <c r="A4" s="290" t="s">
        <v>135</v>
      </c>
      <c r="B4" s="291" t="s">
        <v>69</v>
      </c>
      <c r="C4" s="292"/>
      <c r="D4" s="293">
        <v>56</v>
      </c>
      <c r="E4" s="293">
        <v>0</v>
      </c>
      <c r="F4" s="294">
        <f>SUM(D4*E4)</f>
        <v>0</v>
      </c>
      <c r="G4" s="295">
        <v>0</v>
      </c>
      <c r="H4" s="296">
        <f t="shared" ref="H4:H9" si="0">SUM(F4*G4)</f>
        <v>0</v>
      </c>
      <c r="I4" s="296">
        <v>0</v>
      </c>
      <c r="J4" s="105"/>
      <c r="K4" s="105"/>
      <c r="L4" s="105"/>
      <c r="M4" s="105"/>
      <c r="N4" s="105"/>
      <c r="O4" s="297">
        <f t="shared" ref="O4:O18" si="1">SUM(H4-I4)</f>
        <v>0</v>
      </c>
    </row>
    <row r="5" spans="1:15" ht="38.25">
      <c r="A5" s="298" t="s">
        <v>134</v>
      </c>
      <c r="B5" s="253" t="s">
        <v>14</v>
      </c>
      <c r="C5" s="71" t="s">
        <v>92</v>
      </c>
      <c r="D5" s="57">
        <v>56</v>
      </c>
      <c r="E5" s="57">
        <v>0</v>
      </c>
      <c r="F5" s="58">
        <v>0</v>
      </c>
      <c r="G5" s="51">
        <v>0</v>
      </c>
      <c r="H5" s="215">
        <f t="shared" si="0"/>
        <v>0</v>
      </c>
      <c r="I5" s="215">
        <v>0</v>
      </c>
      <c r="J5" s="76"/>
      <c r="K5" s="76"/>
      <c r="L5" s="76"/>
      <c r="M5" s="76"/>
      <c r="N5" s="76"/>
      <c r="O5" s="69">
        <f t="shared" si="1"/>
        <v>0</v>
      </c>
    </row>
    <row r="6" spans="1:15" ht="76.5">
      <c r="A6" s="213" t="s">
        <v>133</v>
      </c>
      <c r="B6" s="70" t="s">
        <v>145</v>
      </c>
      <c r="C6" s="71"/>
      <c r="D6" s="57">
        <v>56</v>
      </c>
      <c r="E6" s="57">
        <v>0</v>
      </c>
      <c r="F6" s="214">
        <v>0</v>
      </c>
      <c r="G6" s="51">
        <v>0</v>
      </c>
      <c r="H6" s="215">
        <f t="shared" si="0"/>
        <v>0</v>
      </c>
      <c r="I6" s="215">
        <v>0</v>
      </c>
      <c r="J6" s="76"/>
      <c r="K6" s="76"/>
      <c r="L6" s="76"/>
      <c r="M6" s="76"/>
      <c r="N6" s="76"/>
      <c r="O6" s="69">
        <f t="shared" si="1"/>
        <v>0</v>
      </c>
    </row>
    <row r="7" spans="1:15" ht="38.25">
      <c r="A7" s="278" t="s">
        <v>136</v>
      </c>
      <c r="B7" s="279" t="s">
        <v>106</v>
      </c>
      <c r="C7" s="280" t="s">
        <v>137</v>
      </c>
      <c r="D7" s="197">
        <v>57</v>
      </c>
      <c r="E7" s="197">
        <v>1</v>
      </c>
      <c r="F7" s="193">
        <f>D7*E7</f>
        <v>57</v>
      </c>
      <c r="G7" s="201">
        <v>10</v>
      </c>
      <c r="H7" s="281">
        <f>SUM(F7*G7)</f>
        <v>570</v>
      </c>
      <c r="I7" s="281">
        <v>0</v>
      </c>
      <c r="J7" s="282"/>
      <c r="K7" s="282"/>
      <c r="L7" s="282"/>
      <c r="M7" s="190">
        <f>+H7</f>
        <v>570</v>
      </c>
      <c r="N7" s="282"/>
      <c r="O7" s="195">
        <f t="shared" si="1"/>
        <v>570</v>
      </c>
    </row>
    <row r="8" spans="1:15" ht="41.25" customHeight="1">
      <c r="A8" s="216" t="s">
        <v>132</v>
      </c>
      <c r="B8" s="299" t="s">
        <v>143</v>
      </c>
      <c r="C8" s="71"/>
      <c r="D8" s="57">
        <v>56</v>
      </c>
      <c r="E8" s="57">
        <v>1</v>
      </c>
      <c r="F8" s="58">
        <f t="shared" ref="F8:F15" si="2">SUM(D8*E8)</f>
        <v>56</v>
      </c>
      <c r="G8" s="51">
        <v>0.2</v>
      </c>
      <c r="H8" s="215">
        <f t="shared" si="0"/>
        <v>11.200000000000001</v>
      </c>
      <c r="I8" s="215">
        <v>11.200000000000001</v>
      </c>
      <c r="J8" s="76"/>
      <c r="K8" s="76"/>
      <c r="L8" s="76"/>
      <c r="M8" s="76"/>
      <c r="N8" s="76"/>
      <c r="O8" s="69">
        <f t="shared" si="1"/>
        <v>0</v>
      </c>
    </row>
    <row r="9" spans="1:15" ht="51">
      <c r="A9" s="216" t="s">
        <v>131</v>
      </c>
      <c r="B9" s="246" t="s">
        <v>150</v>
      </c>
      <c r="C9" s="247"/>
      <c r="D9" s="228">
        <v>57</v>
      </c>
      <c r="E9" s="228">
        <v>1</v>
      </c>
      <c r="F9" s="56">
        <f t="shared" si="2"/>
        <v>57</v>
      </c>
      <c r="G9" s="56">
        <v>33</v>
      </c>
      <c r="H9" s="248">
        <f t="shared" si="0"/>
        <v>1881</v>
      </c>
      <c r="I9" s="248">
        <v>1881</v>
      </c>
      <c r="J9" s="236">
        <f>H9</f>
        <v>1881</v>
      </c>
      <c r="K9" s="249"/>
      <c r="L9" s="249"/>
      <c r="M9" s="249"/>
      <c r="N9" s="249"/>
      <c r="O9" s="297">
        <f t="shared" si="1"/>
        <v>0</v>
      </c>
    </row>
    <row r="10" spans="1:15" ht="38.25">
      <c r="A10" s="216" t="s">
        <v>77</v>
      </c>
      <c r="B10" s="70" t="s">
        <v>138</v>
      </c>
      <c r="C10" s="71"/>
      <c r="D10" s="57">
        <v>56</v>
      </c>
      <c r="E10" s="57">
        <v>0</v>
      </c>
      <c r="F10" s="58">
        <v>0</v>
      </c>
      <c r="G10" s="51">
        <v>1</v>
      </c>
      <c r="H10" s="215">
        <f t="shared" ref="H10:H17" si="3">SUM(F10*G10)</f>
        <v>0</v>
      </c>
      <c r="I10" s="215">
        <v>0</v>
      </c>
      <c r="J10" s="76"/>
      <c r="K10" s="76"/>
      <c r="L10" s="76"/>
      <c r="M10" s="76"/>
      <c r="N10" s="76"/>
      <c r="O10" s="69">
        <f t="shared" si="1"/>
        <v>0</v>
      </c>
    </row>
    <row r="11" spans="1:15" ht="89.25">
      <c r="A11" s="216" t="s">
        <v>129</v>
      </c>
      <c r="B11" s="70" t="s">
        <v>28</v>
      </c>
      <c r="C11" s="71"/>
      <c r="D11" s="57">
        <v>56</v>
      </c>
      <c r="E11" s="57">
        <v>124</v>
      </c>
      <c r="F11" s="58">
        <f t="shared" si="2"/>
        <v>6944</v>
      </c>
      <c r="G11" s="51">
        <v>2</v>
      </c>
      <c r="H11" s="215">
        <f t="shared" si="3"/>
        <v>13888</v>
      </c>
      <c r="I11" s="215">
        <v>13888</v>
      </c>
      <c r="J11" s="76"/>
      <c r="K11" s="76"/>
      <c r="L11" s="76"/>
      <c r="M11" s="76"/>
      <c r="N11" s="76"/>
      <c r="O11" s="69">
        <f t="shared" si="1"/>
        <v>0</v>
      </c>
    </row>
    <row r="12" spans="1:15" ht="38.25">
      <c r="A12" s="77" t="s">
        <v>130</v>
      </c>
      <c r="B12" s="70" t="s">
        <v>15</v>
      </c>
      <c r="C12" s="71" t="s">
        <v>4</v>
      </c>
      <c r="D12" s="57">
        <v>56</v>
      </c>
      <c r="E12" s="57">
        <v>1</v>
      </c>
      <c r="F12" s="58">
        <f t="shared" si="2"/>
        <v>56</v>
      </c>
      <c r="G12" s="51">
        <v>1</v>
      </c>
      <c r="H12" s="189">
        <f t="shared" si="3"/>
        <v>56</v>
      </c>
      <c r="I12" s="189">
        <v>56</v>
      </c>
      <c r="J12" s="76"/>
      <c r="K12" s="76"/>
      <c r="L12" s="76"/>
      <c r="M12" s="76"/>
      <c r="N12" s="76"/>
      <c r="O12" s="69">
        <f t="shared" si="1"/>
        <v>0</v>
      </c>
    </row>
    <row r="13" spans="1:15" ht="25.5">
      <c r="A13" s="216" t="s">
        <v>128</v>
      </c>
      <c r="B13" s="82" t="s">
        <v>5</v>
      </c>
      <c r="C13" s="71"/>
      <c r="D13" s="57">
        <v>56</v>
      </c>
      <c r="E13" s="57">
        <v>0</v>
      </c>
      <c r="F13" s="58">
        <v>0</v>
      </c>
      <c r="G13" s="51">
        <v>0</v>
      </c>
      <c r="H13" s="215">
        <f t="shared" si="3"/>
        <v>0</v>
      </c>
      <c r="I13" s="215">
        <v>0</v>
      </c>
      <c r="J13" s="76"/>
      <c r="K13" s="76"/>
      <c r="L13" s="76"/>
      <c r="M13" s="76"/>
      <c r="N13" s="76"/>
      <c r="O13" s="69">
        <f t="shared" si="1"/>
        <v>0</v>
      </c>
    </row>
    <row r="14" spans="1:15" ht="25.5">
      <c r="A14" s="216" t="s">
        <v>123</v>
      </c>
      <c r="B14" s="250" t="s">
        <v>16</v>
      </c>
      <c r="C14" s="71"/>
      <c r="D14" s="57">
        <v>56</v>
      </c>
      <c r="E14" s="57">
        <v>0</v>
      </c>
      <c r="F14" s="58">
        <f t="shared" si="2"/>
        <v>0</v>
      </c>
      <c r="G14" s="51">
        <v>0</v>
      </c>
      <c r="H14" s="215">
        <f t="shared" si="3"/>
        <v>0</v>
      </c>
      <c r="I14" s="215">
        <v>0</v>
      </c>
      <c r="J14" s="76"/>
      <c r="K14" s="76"/>
      <c r="L14" s="76"/>
      <c r="M14" s="76"/>
      <c r="N14" s="76"/>
      <c r="O14" s="69">
        <f t="shared" si="1"/>
        <v>0</v>
      </c>
    </row>
    <row r="15" spans="1:15" ht="63.75">
      <c r="A15" s="216" t="s">
        <v>123</v>
      </c>
      <c r="B15" s="70" t="s">
        <v>17</v>
      </c>
      <c r="C15" s="71"/>
      <c r="D15" s="57">
        <v>56</v>
      </c>
      <c r="E15" s="57">
        <v>0</v>
      </c>
      <c r="F15" s="58">
        <f t="shared" si="2"/>
        <v>0</v>
      </c>
      <c r="G15" s="51">
        <v>0</v>
      </c>
      <c r="H15" s="215">
        <f t="shared" si="3"/>
        <v>0</v>
      </c>
      <c r="I15" s="215">
        <v>0</v>
      </c>
      <c r="J15" s="76"/>
      <c r="K15" s="76"/>
      <c r="L15" s="76"/>
      <c r="M15" s="76"/>
      <c r="N15" s="76"/>
      <c r="O15" s="69">
        <f t="shared" si="1"/>
        <v>0</v>
      </c>
    </row>
    <row r="16" spans="1:15" ht="56.1" customHeight="1">
      <c r="A16" s="216" t="s">
        <v>118</v>
      </c>
      <c r="B16" s="70" t="s">
        <v>144</v>
      </c>
      <c r="C16" s="71" t="s">
        <v>148</v>
      </c>
      <c r="D16" s="57">
        <v>56</v>
      </c>
      <c r="E16" s="57">
        <v>0</v>
      </c>
      <c r="F16" s="58">
        <f>SUM(D16*E16)</f>
        <v>0</v>
      </c>
      <c r="G16" s="51">
        <v>0</v>
      </c>
      <c r="H16" s="251">
        <f t="shared" si="3"/>
        <v>0</v>
      </c>
      <c r="I16" s="251">
        <v>0</v>
      </c>
      <c r="J16" s="76"/>
      <c r="K16" s="76"/>
      <c r="L16" s="252"/>
      <c r="M16" s="76"/>
      <c r="N16" s="76"/>
      <c r="O16" s="69">
        <f t="shared" si="1"/>
        <v>0</v>
      </c>
    </row>
    <row r="17" spans="1:15" ht="25.5">
      <c r="A17" s="216" t="s">
        <v>11</v>
      </c>
      <c r="B17" s="70" t="s">
        <v>18</v>
      </c>
      <c r="C17" s="71"/>
      <c r="D17" s="57">
        <v>56</v>
      </c>
      <c r="E17" s="57">
        <v>1</v>
      </c>
      <c r="F17" s="58">
        <v>56</v>
      </c>
      <c r="G17" s="51">
        <v>1.5</v>
      </c>
      <c r="H17" s="215">
        <f t="shared" si="3"/>
        <v>84</v>
      </c>
      <c r="I17" s="215">
        <v>84</v>
      </c>
      <c r="J17" s="76"/>
      <c r="K17" s="76"/>
      <c r="L17" s="76"/>
      <c r="M17" s="76"/>
      <c r="N17" s="76"/>
      <c r="O17" s="69">
        <f t="shared" si="1"/>
        <v>0</v>
      </c>
    </row>
    <row r="18" spans="1:15" ht="20.100000000000001" customHeight="1" thickBot="1">
      <c r="A18" s="77">
        <v>210.25</v>
      </c>
      <c r="B18" s="253" t="s">
        <v>6</v>
      </c>
      <c r="C18" s="254" t="s">
        <v>100</v>
      </c>
      <c r="D18" s="255">
        <v>56</v>
      </c>
      <c r="E18" s="256">
        <v>2</v>
      </c>
      <c r="F18" s="257">
        <f>SUM(D18*E18)</f>
        <v>112</v>
      </c>
      <c r="G18" s="258">
        <v>3.2</v>
      </c>
      <c r="H18" s="259">
        <f>SUM(F18*G18)</f>
        <v>358.40000000000003</v>
      </c>
      <c r="I18" s="259">
        <v>358.40000000000003</v>
      </c>
      <c r="J18" s="237"/>
      <c r="K18" s="237"/>
      <c r="L18" s="260"/>
      <c r="M18" s="237"/>
      <c r="N18" s="237"/>
      <c r="O18" s="226">
        <f t="shared" si="1"/>
        <v>0</v>
      </c>
    </row>
    <row r="19" spans="1:15" ht="24" customHeight="1" thickBot="1">
      <c r="A19" s="261"/>
      <c r="B19" s="262" t="s">
        <v>7</v>
      </c>
      <c r="C19" s="263"/>
      <c r="D19" s="264">
        <v>56</v>
      </c>
      <c r="E19" s="265">
        <f>SUM(F19/D19)</f>
        <v>131.03571428571428</v>
      </c>
      <c r="F19" s="266">
        <f>SUM(F4:F18)</f>
        <v>7338</v>
      </c>
      <c r="G19" s="267">
        <f>SUM(H19/F19)</f>
        <v>2.2960752248569096</v>
      </c>
      <c r="H19" s="268">
        <f>SUM(H4:H18)</f>
        <v>16848.600000000002</v>
      </c>
      <c r="I19" s="269">
        <f t="shared" ref="I19:O19" si="4">SUM(I4:I18)</f>
        <v>16278.6</v>
      </c>
      <c r="J19" s="238">
        <f t="shared" si="4"/>
        <v>1881</v>
      </c>
      <c r="K19" s="238">
        <f t="shared" si="4"/>
        <v>0</v>
      </c>
      <c r="L19" s="238">
        <f t="shared" si="4"/>
        <v>0</v>
      </c>
      <c r="M19" s="238">
        <f t="shared" si="4"/>
        <v>570</v>
      </c>
      <c r="N19" s="238">
        <f t="shared" si="4"/>
        <v>0</v>
      </c>
      <c r="O19" s="270">
        <f t="shared" si="4"/>
        <v>570</v>
      </c>
    </row>
    <row r="20" spans="1:15" ht="24" customHeight="1" thickBot="1">
      <c r="A20" s="271" t="s">
        <v>29</v>
      </c>
      <c r="B20" s="272"/>
      <c r="C20" s="240"/>
      <c r="D20" s="240"/>
      <c r="E20" s="240"/>
      <c r="F20" s="240"/>
      <c r="G20" s="240"/>
      <c r="H20" s="240"/>
      <c r="I20" s="240"/>
      <c r="J20" s="239"/>
      <c r="K20" s="239"/>
      <c r="L20" s="239"/>
      <c r="M20" s="239"/>
      <c r="N20" s="239"/>
      <c r="O20" s="273"/>
    </row>
    <row r="21" spans="1:15" ht="32.25" customHeight="1" thickBot="1">
      <c r="A21" s="274" t="s">
        <v>127</v>
      </c>
      <c r="B21" s="54" t="s">
        <v>31</v>
      </c>
      <c r="C21" s="221"/>
      <c r="D21" s="222">
        <v>20858</v>
      </c>
      <c r="E21" s="78">
        <v>12</v>
      </c>
      <c r="F21" s="78">
        <f t="shared" ref="F21:F34" si="5">SUM(D21*E21)</f>
        <v>250296</v>
      </c>
      <c r="G21" s="69">
        <v>1.5</v>
      </c>
      <c r="H21" s="275">
        <f>SUM(F21*G21)</f>
        <v>375444</v>
      </c>
      <c r="I21" s="275">
        <v>375444</v>
      </c>
      <c r="J21" s="76"/>
      <c r="K21" s="76"/>
      <c r="L21" s="252"/>
      <c r="M21" s="76"/>
      <c r="N21" s="121"/>
      <c r="O21" s="69">
        <f t="shared" ref="O21:O31" si="6">SUM(H21-I21)</f>
        <v>0</v>
      </c>
    </row>
    <row r="22" spans="1:15" ht="38.25">
      <c r="A22" s="54" t="s">
        <v>126</v>
      </c>
      <c r="B22" s="220" t="s">
        <v>30</v>
      </c>
      <c r="C22" s="79"/>
      <c r="D22" s="78">
        <v>2085</v>
      </c>
      <c r="E22" s="78">
        <v>1</v>
      </c>
      <c r="F22" s="78">
        <f t="shared" si="5"/>
        <v>2085</v>
      </c>
      <c r="G22" s="69">
        <v>0.5</v>
      </c>
      <c r="H22" s="69">
        <f t="shared" ref="H22:H30" si="7">SUM(F22*G22)</f>
        <v>1042.5</v>
      </c>
      <c r="I22" s="69">
        <v>1042.5</v>
      </c>
      <c r="J22" s="80"/>
      <c r="K22" s="79"/>
      <c r="L22" s="79"/>
      <c r="M22" s="79"/>
      <c r="N22" s="79"/>
      <c r="O22" s="69">
        <f t="shared" si="6"/>
        <v>0</v>
      </c>
    </row>
    <row r="23" spans="1:15" ht="51">
      <c r="A23" s="276" t="s">
        <v>125</v>
      </c>
      <c r="B23" s="54" t="s">
        <v>32</v>
      </c>
      <c r="C23" s="55"/>
      <c r="D23" s="217">
        <v>20858</v>
      </c>
      <c r="E23" s="58">
        <v>1</v>
      </c>
      <c r="F23" s="58">
        <f t="shared" si="5"/>
        <v>20858</v>
      </c>
      <c r="G23" s="47">
        <v>0.08</v>
      </c>
      <c r="H23" s="277">
        <f t="shared" si="7"/>
        <v>1668.64</v>
      </c>
      <c r="I23" s="277">
        <v>1668.64</v>
      </c>
      <c r="J23" s="55"/>
      <c r="K23" s="55"/>
      <c r="L23" s="47"/>
      <c r="M23" s="55"/>
      <c r="N23" s="39"/>
      <c r="O23" s="69">
        <f t="shared" si="6"/>
        <v>0</v>
      </c>
    </row>
    <row r="24" spans="1:15" ht="63.75">
      <c r="A24" s="54" t="s">
        <v>87</v>
      </c>
      <c r="B24" s="54" t="s">
        <v>33</v>
      </c>
      <c r="C24" s="55" t="s">
        <v>149</v>
      </c>
      <c r="D24" s="58">
        <v>10</v>
      </c>
      <c r="E24" s="58">
        <v>1</v>
      </c>
      <c r="F24" s="58">
        <f t="shared" si="5"/>
        <v>10</v>
      </c>
      <c r="G24" s="47">
        <v>1.3</v>
      </c>
      <c r="H24" s="47">
        <f t="shared" si="7"/>
        <v>13</v>
      </c>
      <c r="I24" s="47">
        <v>13</v>
      </c>
      <c r="J24" s="55"/>
      <c r="K24" s="55"/>
      <c r="L24" s="55"/>
      <c r="M24" s="55"/>
      <c r="N24" s="39"/>
      <c r="O24" s="69">
        <f t="shared" si="6"/>
        <v>0</v>
      </c>
    </row>
    <row r="25" spans="1:15" ht="38.25">
      <c r="A25" s="54" t="s">
        <v>88</v>
      </c>
      <c r="B25" s="54" t="s">
        <v>34</v>
      </c>
      <c r="C25" s="55"/>
      <c r="D25" s="58">
        <v>4969</v>
      </c>
      <c r="E25" s="58">
        <v>1</v>
      </c>
      <c r="F25" s="58">
        <f t="shared" si="5"/>
        <v>4969</v>
      </c>
      <c r="G25" s="47">
        <v>0.5</v>
      </c>
      <c r="H25" s="47">
        <f t="shared" si="7"/>
        <v>2484.5</v>
      </c>
      <c r="I25" s="47">
        <v>2484.5</v>
      </c>
      <c r="J25" s="55"/>
      <c r="K25" s="55"/>
      <c r="L25" s="55"/>
      <c r="M25" s="55"/>
      <c r="N25" s="39"/>
      <c r="O25" s="69">
        <f t="shared" si="6"/>
        <v>0</v>
      </c>
    </row>
    <row r="26" spans="1:15" ht="38.25">
      <c r="A26" s="54" t="s">
        <v>88</v>
      </c>
      <c r="B26" s="54" t="s">
        <v>35</v>
      </c>
      <c r="C26" s="55"/>
      <c r="D26" s="58">
        <v>4969</v>
      </c>
      <c r="E26" s="58">
        <v>2</v>
      </c>
      <c r="F26" s="58">
        <f t="shared" si="5"/>
        <v>9938</v>
      </c>
      <c r="G26" s="47">
        <v>4</v>
      </c>
      <c r="H26" s="47">
        <f t="shared" si="7"/>
        <v>39752</v>
      </c>
      <c r="I26" s="47">
        <v>39752</v>
      </c>
      <c r="J26" s="55"/>
      <c r="K26" s="55"/>
      <c r="L26" s="55"/>
      <c r="M26" s="55"/>
      <c r="N26" s="39"/>
      <c r="O26" s="69">
        <f t="shared" si="6"/>
        <v>0</v>
      </c>
    </row>
    <row r="27" spans="1:15" ht="76.5">
      <c r="A27" s="54" t="s">
        <v>89</v>
      </c>
      <c r="B27" s="54" t="s">
        <v>36</v>
      </c>
      <c r="C27" s="55"/>
      <c r="D27" s="58">
        <v>241</v>
      </c>
      <c r="E27" s="58">
        <v>2</v>
      </c>
      <c r="F27" s="58">
        <f t="shared" si="5"/>
        <v>482</v>
      </c>
      <c r="G27" s="47">
        <v>0.5</v>
      </c>
      <c r="H27" s="47">
        <f t="shared" si="7"/>
        <v>241</v>
      </c>
      <c r="I27" s="47">
        <v>241</v>
      </c>
      <c r="J27" s="55"/>
      <c r="K27" s="55"/>
      <c r="L27" s="55"/>
      <c r="M27" s="55"/>
      <c r="N27" s="39"/>
      <c r="O27" s="69">
        <f t="shared" si="6"/>
        <v>0</v>
      </c>
    </row>
    <row r="28" spans="1:15" ht="38.25">
      <c r="A28" s="54" t="s">
        <v>90</v>
      </c>
      <c r="B28" s="54" t="s">
        <v>37</v>
      </c>
      <c r="C28" s="55"/>
      <c r="D28" s="58">
        <v>10000</v>
      </c>
      <c r="E28" s="58">
        <v>0</v>
      </c>
      <c r="F28" s="58">
        <f t="shared" si="5"/>
        <v>0</v>
      </c>
      <c r="G28" s="47">
        <v>0</v>
      </c>
      <c r="H28" s="47">
        <f t="shared" si="7"/>
        <v>0</v>
      </c>
      <c r="I28" s="47">
        <v>0</v>
      </c>
      <c r="J28" s="55"/>
      <c r="K28" s="55"/>
      <c r="L28" s="55"/>
      <c r="M28" s="55"/>
      <c r="N28" s="39"/>
      <c r="O28" s="69">
        <f t="shared" si="6"/>
        <v>0</v>
      </c>
    </row>
    <row r="29" spans="1:15" ht="63.75">
      <c r="A29" s="54" t="s">
        <v>78</v>
      </c>
      <c r="B29" s="54" t="s">
        <v>79</v>
      </c>
      <c r="C29" s="55"/>
      <c r="D29" s="58">
        <v>20858</v>
      </c>
      <c r="E29" s="58">
        <v>1</v>
      </c>
      <c r="F29" s="58">
        <v>0</v>
      </c>
      <c r="G29" s="47">
        <v>0</v>
      </c>
      <c r="H29" s="47">
        <v>0</v>
      </c>
      <c r="I29" s="47">
        <v>0</v>
      </c>
      <c r="J29" s="55"/>
      <c r="K29" s="55"/>
      <c r="L29" s="55"/>
      <c r="M29" s="55"/>
      <c r="N29" s="39"/>
      <c r="O29" s="69">
        <f t="shared" si="6"/>
        <v>0</v>
      </c>
    </row>
    <row r="30" spans="1:15" ht="38.25">
      <c r="A30" s="199" t="s">
        <v>136</v>
      </c>
      <c r="B30" s="191" t="s">
        <v>105</v>
      </c>
      <c r="C30" s="192"/>
      <c r="D30" s="193">
        <v>20858</v>
      </c>
      <c r="E30" s="193">
        <v>1</v>
      </c>
      <c r="F30" s="193">
        <f t="shared" si="5"/>
        <v>20858</v>
      </c>
      <c r="G30" s="194">
        <v>0.25</v>
      </c>
      <c r="H30" s="194">
        <f t="shared" si="7"/>
        <v>5214.5</v>
      </c>
      <c r="I30" s="194">
        <v>0</v>
      </c>
      <c r="J30" s="192"/>
      <c r="K30" s="192"/>
      <c r="L30" s="192"/>
      <c r="M30" s="194">
        <f>+H30</f>
        <v>5214.5</v>
      </c>
      <c r="N30" s="192"/>
      <c r="O30" s="195">
        <f t="shared" si="6"/>
        <v>5214.5</v>
      </c>
    </row>
    <row r="31" spans="1:15" ht="38.25">
      <c r="A31" s="54" t="s">
        <v>12</v>
      </c>
      <c r="B31" s="54" t="s">
        <v>38</v>
      </c>
      <c r="C31" s="55"/>
      <c r="D31" s="217">
        <v>20858</v>
      </c>
      <c r="E31" s="58">
        <v>1</v>
      </c>
      <c r="F31" s="58">
        <f t="shared" si="5"/>
        <v>20858</v>
      </c>
      <c r="G31" s="47">
        <v>0.5</v>
      </c>
      <c r="H31" s="47">
        <f>SUM(F31*G31)</f>
        <v>10429</v>
      </c>
      <c r="I31" s="47">
        <v>10429</v>
      </c>
      <c r="J31" s="55"/>
      <c r="K31" s="55"/>
      <c r="L31" s="55"/>
      <c r="M31" s="55"/>
      <c r="N31" s="39"/>
      <c r="O31" s="69">
        <f t="shared" si="6"/>
        <v>0</v>
      </c>
    </row>
    <row r="32" spans="1:15" ht="25.5">
      <c r="A32" s="54" t="s">
        <v>13</v>
      </c>
      <c r="B32" s="54" t="s">
        <v>39</v>
      </c>
      <c r="C32" s="55"/>
      <c r="D32" s="58">
        <v>1648</v>
      </c>
      <c r="E32" s="58">
        <v>0</v>
      </c>
      <c r="F32" s="58">
        <f t="shared" si="5"/>
        <v>0</v>
      </c>
      <c r="G32" s="47">
        <v>0</v>
      </c>
      <c r="H32" s="47">
        <f>SUM(F32*G32)</f>
        <v>0</v>
      </c>
      <c r="I32" s="47">
        <v>0</v>
      </c>
      <c r="J32" s="39"/>
      <c r="K32" s="39"/>
      <c r="L32" s="39"/>
      <c r="M32" s="39"/>
      <c r="N32" s="39"/>
      <c r="O32" s="69">
        <v>0</v>
      </c>
    </row>
    <row r="33" spans="1:15" ht="76.5">
      <c r="A33" s="54" t="s">
        <v>8</v>
      </c>
      <c r="B33" s="54" t="s">
        <v>40</v>
      </c>
      <c r="C33" s="55"/>
      <c r="D33" s="58">
        <v>6983</v>
      </c>
      <c r="E33" s="58">
        <v>1</v>
      </c>
      <c r="F33" s="58">
        <f>SUM(D33*E33)</f>
        <v>6983</v>
      </c>
      <c r="G33" s="47">
        <v>6</v>
      </c>
      <c r="H33" s="47">
        <f>F33*G33</f>
        <v>41898</v>
      </c>
      <c r="I33" s="47">
        <v>41898</v>
      </c>
      <c r="J33" s="47">
        <f>H33</f>
        <v>41898</v>
      </c>
      <c r="K33" s="55"/>
      <c r="L33" s="55"/>
      <c r="M33" s="55"/>
      <c r="N33" s="39"/>
      <c r="O33" s="69">
        <f>SUM(H33-I33)</f>
        <v>0</v>
      </c>
    </row>
    <row r="34" spans="1:15" ht="51.75" thickBot="1">
      <c r="A34" s="219" t="s">
        <v>9</v>
      </c>
      <c r="B34" s="124" t="s">
        <v>41</v>
      </c>
      <c r="C34" s="55"/>
      <c r="D34" s="217">
        <v>20858</v>
      </c>
      <c r="E34" s="58">
        <v>0</v>
      </c>
      <c r="F34" s="56">
        <f t="shared" si="5"/>
        <v>0</v>
      </c>
      <c r="G34" s="47">
        <v>0</v>
      </c>
      <c r="H34" s="47">
        <f>SUM(F34*G34)</f>
        <v>0</v>
      </c>
      <c r="I34" s="47">
        <v>0</v>
      </c>
      <c r="J34" s="55"/>
      <c r="K34" s="55"/>
      <c r="L34" s="55"/>
      <c r="M34" s="55"/>
      <c r="N34" s="39"/>
      <c r="O34" s="69">
        <f>SUM(H34-I34)</f>
        <v>0</v>
      </c>
    </row>
    <row r="35" spans="1:15" ht="24" customHeight="1" thickBot="1">
      <c r="A35" s="300"/>
      <c r="B35" s="301" t="s">
        <v>46</v>
      </c>
      <c r="C35" s="263"/>
      <c r="D35" s="302">
        <v>20858</v>
      </c>
      <c r="E35" s="265">
        <f>SUM(F35/D35)</f>
        <v>16.173027135871127</v>
      </c>
      <c r="F35" s="266">
        <f>SUM(F21:F34)</f>
        <v>337337</v>
      </c>
      <c r="G35" s="303">
        <f>SUM(H35/F35)</f>
        <v>1.4175354022831768</v>
      </c>
      <c r="H35" s="304">
        <f>SUM(H21:H34)</f>
        <v>478187.14</v>
      </c>
      <c r="I35" s="269">
        <f t="shared" ref="I35:O35" si="8">SUM(I21:I34)</f>
        <v>472972.64</v>
      </c>
      <c r="J35" s="238">
        <f t="shared" si="8"/>
        <v>41898</v>
      </c>
      <c r="K35" s="238">
        <f t="shared" si="8"/>
        <v>0</v>
      </c>
      <c r="L35" s="238">
        <f t="shared" si="8"/>
        <v>0</v>
      </c>
      <c r="M35" s="238">
        <f t="shared" si="8"/>
        <v>5214.5</v>
      </c>
      <c r="N35" s="238">
        <f t="shared" si="8"/>
        <v>0</v>
      </c>
      <c r="O35" s="305">
        <f t="shared" si="8"/>
        <v>5214.5</v>
      </c>
    </row>
    <row r="36" spans="1:15" ht="24" customHeight="1" thickBot="1">
      <c r="A36" s="306" t="s">
        <v>47</v>
      </c>
      <c r="B36" s="272"/>
      <c r="C36" s="240"/>
      <c r="D36" s="240"/>
      <c r="E36" s="240"/>
      <c r="F36" s="240"/>
      <c r="G36" s="240"/>
      <c r="H36" s="307"/>
      <c r="I36" s="240"/>
      <c r="J36" s="240"/>
      <c r="K36" s="240"/>
      <c r="L36" s="240"/>
      <c r="M36" s="240"/>
      <c r="N36" s="240"/>
      <c r="O36" s="273"/>
    </row>
    <row r="37" spans="1:15" ht="25.5">
      <c r="A37" s="54" t="s">
        <v>91</v>
      </c>
      <c r="B37" s="54" t="s">
        <v>42</v>
      </c>
      <c r="C37" s="121"/>
      <c r="D37" s="217">
        <v>101747</v>
      </c>
      <c r="E37" s="58">
        <v>10</v>
      </c>
      <c r="F37" s="58">
        <f>SUM(D37*E37)</f>
        <v>1017470</v>
      </c>
      <c r="G37" s="47">
        <v>0.5</v>
      </c>
      <c r="H37" s="51">
        <f>SUM(F37*G37)</f>
        <v>508735</v>
      </c>
      <c r="I37" s="308">
        <v>508735</v>
      </c>
      <c r="J37" s="225"/>
      <c r="K37" s="225"/>
      <c r="L37" s="225"/>
      <c r="M37" s="225"/>
      <c r="N37" s="225"/>
      <c r="O37" s="69">
        <f>SUM(H37-I37)</f>
        <v>0</v>
      </c>
    </row>
    <row r="38" spans="1:15" ht="26.25" thickBot="1">
      <c r="A38" s="54" t="s">
        <v>9</v>
      </c>
      <c r="B38" s="220" t="s">
        <v>43</v>
      </c>
      <c r="C38" s="221"/>
      <c r="D38" s="222">
        <v>101747</v>
      </c>
      <c r="E38" s="214">
        <v>0</v>
      </c>
      <c r="F38" s="58">
        <f>SUM(D38*E38)</f>
        <v>0</v>
      </c>
      <c r="G38" s="47">
        <v>0</v>
      </c>
      <c r="H38" s="51">
        <f>SUM(F38*G38)</f>
        <v>0</v>
      </c>
      <c r="I38" s="223">
        <v>0</v>
      </c>
      <c r="J38" s="224"/>
      <c r="K38" s="224"/>
      <c r="L38" s="224"/>
      <c r="M38" s="224"/>
      <c r="N38" s="225"/>
      <c r="O38" s="226">
        <f>SUM(H38-I38)</f>
        <v>0</v>
      </c>
    </row>
    <row r="39" spans="1:15" ht="24" customHeight="1" thickBot="1">
      <c r="A39" s="306"/>
      <c r="B39" s="262" t="s">
        <v>48</v>
      </c>
      <c r="C39" s="263"/>
      <c r="D39" s="302">
        <v>101747</v>
      </c>
      <c r="E39" s="309">
        <f>SUM(F39/D39)</f>
        <v>10</v>
      </c>
      <c r="F39" s="266">
        <f>SUM(F37:F38)</f>
        <v>1017470</v>
      </c>
      <c r="G39" s="303">
        <f>SUM(H39/F39)</f>
        <v>0.5</v>
      </c>
      <c r="H39" s="310">
        <f>SUM(H37:H38)</f>
        <v>508735</v>
      </c>
      <c r="I39" s="241">
        <f t="shared" ref="I39:N39" si="9">SUM(I37:I38)</f>
        <v>508735</v>
      </c>
      <c r="J39" s="241">
        <f t="shared" si="9"/>
        <v>0</v>
      </c>
      <c r="K39" s="241">
        <f t="shared" si="9"/>
        <v>0</v>
      </c>
      <c r="L39" s="241">
        <f t="shared" si="9"/>
        <v>0</v>
      </c>
      <c r="M39" s="241">
        <f t="shared" si="9"/>
        <v>0</v>
      </c>
      <c r="N39" s="241">
        <f t="shared" si="9"/>
        <v>0</v>
      </c>
      <c r="O39" s="270">
        <f>SUM(H39-I39)</f>
        <v>0</v>
      </c>
    </row>
    <row r="40" spans="1:15" ht="26.1" customHeight="1" thickBot="1">
      <c r="A40" s="233"/>
      <c r="B40" s="239"/>
      <c r="C40" s="239"/>
      <c r="D40" s="311"/>
      <c r="E40" s="239"/>
      <c r="F40" s="239"/>
      <c r="G40" s="239"/>
      <c r="H40" s="312"/>
      <c r="I40" s="233"/>
      <c r="J40" s="233"/>
      <c r="K40" s="233"/>
      <c r="L40" s="233"/>
      <c r="M40" s="233"/>
      <c r="N40" s="233"/>
      <c r="O40" s="233"/>
    </row>
    <row r="41" spans="1:15" ht="20.100000000000001" customHeight="1" thickBot="1">
      <c r="A41" s="313" t="s">
        <v>44</v>
      </c>
      <c r="B41" s="314"/>
      <c r="C41" s="240"/>
      <c r="D41" s="315"/>
      <c r="E41" s="240"/>
      <c r="F41" s="240"/>
      <c r="G41" s="240"/>
      <c r="H41" s="240"/>
      <c r="I41" s="240"/>
      <c r="J41" s="240"/>
      <c r="K41" s="240"/>
      <c r="L41" s="240"/>
      <c r="M41" s="240"/>
      <c r="N41" s="240"/>
      <c r="O41" s="273"/>
    </row>
    <row r="42" spans="1:15" ht="24" customHeight="1">
      <c r="A42" s="316"/>
      <c r="B42" s="317" t="s">
        <v>0</v>
      </c>
      <c r="C42" s="318"/>
      <c r="D42" s="319">
        <f>SUM(D19)</f>
        <v>56</v>
      </c>
      <c r="E42" s="320">
        <f>F42/D42</f>
        <v>131.03571428571428</v>
      </c>
      <c r="F42" s="319">
        <f>SUM(F19)</f>
        <v>7338</v>
      </c>
      <c r="G42" s="320">
        <f>H42/F42</f>
        <v>2.2960752248569096</v>
      </c>
      <c r="H42" s="321">
        <f>SUM(H19)</f>
        <v>16848.600000000002</v>
      </c>
      <c r="I42" s="322">
        <f t="shared" ref="I42:O42" si="10">SUM(I19)</f>
        <v>16278.6</v>
      </c>
      <c r="J42" s="242">
        <f t="shared" si="10"/>
        <v>1881</v>
      </c>
      <c r="K42" s="323">
        <f t="shared" si="10"/>
        <v>0</v>
      </c>
      <c r="L42" s="323">
        <f t="shared" si="10"/>
        <v>0</v>
      </c>
      <c r="M42" s="323">
        <f t="shared" si="10"/>
        <v>570</v>
      </c>
      <c r="N42" s="323">
        <f t="shared" si="10"/>
        <v>0</v>
      </c>
      <c r="O42" s="324">
        <f t="shared" si="10"/>
        <v>570</v>
      </c>
    </row>
    <row r="43" spans="1:15" ht="24" customHeight="1">
      <c r="A43" s="325"/>
      <c r="B43" s="326" t="s">
        <v>29</v>
      </c>
      <c r="C43" s="327"/>
      <c r="D43" s="328">
        <f>SUM(D35)</f>
        <v>20858</v>
      </c>
      <c r="E43" s="329">
        <f>F43/D43</f>
        <v>16.173027135871127</v>
      </c>
      <c r="F43" s="328">
        <f>SUM(F35)</f>
        <v>337337</v>
      </c>
      <c r="G43" s="329">
        <f>H43/F43</f>
        <v>1.4175354022831768</v>
      </c>
      <c r="H43" s="330">
        <f>SUM(H35)</f>
        <v>478187.14</v>
      </c>
      <c r="I43" s="331">
        <f t="shared" ref="I43:O43" si="11">SUM(I35)</f>
        <v>472972.64</v>
      </c>
      <c r="J43" s="242">
        <f t="shared" si="11"/>
        <v>41898</v>
      </c>
      <c r="K43" s="332">
        <f t="shared" si="11"/>
        <v>0</v>
      </c>
      <c r="L43" s="332">
        <f t="shared" si="11"/>
        <v>0</v>
      </c>
      <c r="M43" s="332">
        <f t="shared" si="11"/>
        <v>5214.5</v>
      </c>
      <c r="N43" s="332">
        <f t="shared" si="11"/>
        <v>0</v>
      </c>
      <c r="O43" s="333">
        <f t="shared" si="11"/>
        <v>5214.5</v>
      </c>
    </row>
    <row r="44" spans="1:15" ht="24" customHeight="1" thickBot="1">
      <c r="A44" s="334"/>
      <c r="B44" s="335" t="s">
        <v>47</v>
      </c>
      <c r="C44" s="336"/>
      <c r="D44" s="337">
        <f>SUM(D39)</f>
        <v>101747</v>
      </c>
      <c r="E44" s="338">
        <f>F44/D44</f>
        <v>10</v>
      </c>
      <c r="F44" s="339">
        <f>SUM(F39)</f>
        <v>1017470</v>
      </c>
      <c r="G44" s="338">
        <f>H44/F44</f>
        <v>0.5</v>
      </c>
      <c r="H44" s="340">
        <f>SUM(H39)</f>
        <v>508735</v>
      </c>
      <c r="I44" s="341">
        <f t="shared" ref="I44:O44" si="12">SUM(I39)</f>
        <v>508735</v>
      </c>
      <c r="J44" s="243">
        <f t="shared" si="12"/>
        <v>0</v>
      </c>
      <c r="K44" s="243">
        <f t="shared" si="12"/>
        <v>0</v>
      </c>
      <c r="L44" s="243">
        <f t="shared" si="12"/>
        <v>0</v>
      </c>
      <c r="M44" s="243">
        <f t="shared" si="12"/>
        <v>0</v>
      </c>
      <c r="N44" s="243">
        <f t="shared" si="12"/>
        <v>0</v>
      </c>
      <c r="O44" s="342">
        <f t="shared" si="12"/>
        <v>0</v>
      </c>
    </row>
    <row r="45" spans="1:15" ht="24" customHeight="1" thickTop="1" thickBot="1">
      <c r="A45" s="343"/>
      <c r="B45" s="344" t="s">
        <v>151</v>
      </c>
      <c r="C45" s="345"/>
      <c r="D45" s="346"/>
      <c r="E45" s="347"/>
      <c r="F45" s="348">
        <v>0</v>
      </c>
      <c r="G45" s="347"/>
      <c r="H45" s="349"/>
      <c r="I45" s="350"/>
      <c r="J45" s="244"/>
      <c r="K45" s="244"/>
      <c r="L45" s="244"/>
      <c r="M45" s="244"/>
      <c r="N45" s="244"/>
      <c r="O45" s="351"/>
    </row>
    <row r="46" spans="1:15" ht="26.1" customHeight="1" thickTop="1" thickBot="1">
      <c r="A46" s="352"/>
      <c r="B46" s="353" t="s">
        <v>45</v>
      </c>
      <c r="C46" s="354"/>
      <c r="D46" s="355">
        <f>SUM(D42:D44)</f>
        <v>122661</v>
      </c>
      <c r="E46" s="356">
        <f>SUM(F46/D46)</f>
        <v>12.10495593546441</v>
      </c>
      <c r="F46" s="357">
        <f>SUM(F42:F44)+'#0006 Recordkeeping'!D42</f>
        <v>1484806</v>
      </c>
      <c r="G46" s="358">
        <f>SUM(H46/F46)</f>
        <v>0.6760282083989424</v>
      </c>
      <c r="H46" s="359">
        <f>SUM(H42:H44)</f>
        <v>1003770.74</v>
      </c>
      <c r="I46" s="360">
        <f t="shared" ref="I46:O46" si="13">SUM(I42:I44)</f>
        <v>997986.24</v>
      </c>
      <c r="J46" s="245">
        <f t="shared" si="13"/>
        <v>43779</v>
      </c>
      <c r="K46" s="245">
        <f t="shared" si="13"/>
        <v>0</v>
      </c>
      <c r="L46" s="245">
        <f t="shared" si="13"/>
        <v>0</v>
      </c>
      <c r="M46" s="196">
        <f t="shared" si="13"/>
        <v>5784.5</v>
      </c>
      <c r="N46" s="245">
        <f t="shared" si="13"/>
        <v>0</v>
      </c>
      <c r="O46" s="361">
        <f t="shared" si="13"/>
        <v>5784.5</v>
      </c>
    </row>
    <row r="47" spans="1:15" ht="13.5" thickTop="1">
      <c r="A47" s="362"/>
      <c r="B47" s="10"/>
      <c r="C47" s="10"/>
      <c r="D47" s="363"/>
      <c r="E47" s="10"/>
      <c r="F47" s="363"/>
      <c r="G47" s="10"/>
      <c r="H47" s="10"/>
    </row>
    <row r="48" spans="1:15">
      <c r="A48" s="362"/>
      <c r="B48" s="10"/>
      <c r="C48" s="10"/>
      <c r="D48" s="363"/>
      <c r="E48" s="10"/>
      <c r="F48" s="10"/>
      <c r="G48" s="10"/>
      <c r="H48" s="10"/>
    </row>
    <row r="49" spans="1:8">
      <c r="A49" s="5"/>
      <c r="B49" s="364"/>
      <c r="C49" s="10"/>
      <c r="D49" s="363"/>
      <c r="E49" s="10"/>
      <c r="F49" s="365"/>
      <c r="G49" s="10"/>
      <c r="H49" s="365"/>
    </row>
    <row r="50" spans="1:8">
      <c r="A50" s="5"/>
      <c r="B50" s="5"/>
    </row>
    <row r="51" spans="1:8">
      <c r="A51" s="10"/>
      <c r="B51" s="5"/>
    </row>
    <row r="52" spans="1:8">
      <c r="A52" s="10"/>
      <c r="B52" s="5"/>
    </row>
    <row r="53" spans="1:8">
      <c r="B53" s="5"/>
    </row>
    <row r="58" spans="1:8">
      <c r="F58" s="366"/>
    </row>
  </sheetData>
  <sheetProtection formatCells="0" formatColumns="0" formatRows="0" insertColumns="0" insertRows="0" insertHyperlinks="0" selectLockedCells="1"/>
  <pageMargins left="0.25" right="0.25" top="0.75" bottom="0.75" header="0.3" footer="0.3"/>
  <pageSetup scale="70" fitToHeight="10" orientation="landscape" r:id="rId1"/>
  <headerFooter alignWithMargins="0">
    <oddHeader xml:space="preserve">&amp;C&amp;11REPORTING BURDEN&amp;R
</oddHeader>
    <oddFooter>&amp;LYellow rows = Burden removed per consultation with OMB
Green = DGA Rule&amp;CPage &amp;P of &amp;N</oddFooter>
  </headerFooter>
  <rowBreaks count="1" manualBreakCount="1">
    <brk id="16" max="16383"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O43"/>
  <sheetViews>
    <sheetView zoomScaleNormal="100" zoomScaleSheetLayoutView="85" workbookViewId="0">
      <pane ySplit="2" topLeftCell="A30" activePane="bottomLeft" state="frozen"/>
      <selection pane="bottomLeft" activeCell="B27" sqref="B27"/>
    </sheetView>
  </sheetViews>
  <sheetFormatPr defaultRowHeight="12.75"/>
  <cols>
    <col min="1" max="1" width="14" style="6" customWidth="1"/>
    <col min="2" max="2" width="35.7109375" style="6" customWidth="1"/>
    <col min="3" max="3" width="7.140625" style="6" bestFit="1" customWidth="1"/>
    <col min="4" max="4" width="9" style="6" bestFit="1" customWidth="1"/>
    <col min="5" max="5" width="12" style="6" customWidth="1"/>
    <col min="6" max="6" width="12.7109375" style="6" customWidth="1"/>
    <col min="7" max="7" width="12.28515625" style="6" customWidth="1"/>
    <col min="8" max="8" width="14" style="6" bestFit="1" customWidth="1"/>
    <col min="9" max="9" width="12.7109375" style="6" customWidth="1"/>
    <col min="10" max="10" width="10.28515625" style="6" hidden="1" customWidth="1"/>
    <col min="11" max="11" width="11.42578125" style="6" hidden="1" customWidth="1"/>
    <col min="12" max="12" width="11.140625" style="6" hidden="1" customWidth="1"/>
    <col min="13" max="13" width="10.85546875" style="6" customWidth="1"/>
    <col min="14" max="14" width="9.85546875" style="6" bestFit="1" customWidth="1"/>
    <col min="15" max="15" width="11.140625" style="6" bestFit="1" customWidth="1"/>
    <col min="16" max="16384" width="9.140625" style="6"/>
  </cols>
  <sheetData>
    <row r="1" spans="1:15" ht="17.25" customHeight="1" thickBot="1">
      <c r="A1" s="91" t="s">
        <v>147</v>
      </c>
    </row>
    <row r="2" spans="1:15" ht="72.75" thickBot="1">
      <c r="A2" s="92" t="s">
        <v>27</v>
      </c>
      <c r="B2" s="92" t="s">
        <v>1</v>
      </c>
      <c r="C2" s="93" t="s">
        <v>2</v>
      </c>
      <c r="D2" s="94" t="s">
        <v>113</v>
      </c>
      <c r="E2" s="94" t="s">
        <v>75</v>
      </c>
      <c r="F2" s="94" t="s">
        <v>112</v>
      </c>
      <c r="G2" s="94" t="s">
        <v>76</v>
      </c>
      <c r="H2" s="7" t="s">
        <v>114</v>
      </c>
      <c r="I2" s="95" t="s">
        <v>19</v>
      </c>
      <c r="J2" s="4" t="s">
        <v>101</v>
      </c>
      <c r="K2" s="4" t="s">
        <v>102</v>
      </c>
      <c r="L2" s="4" t="s">
        <v>103</v>
      </c>
      <c r="M2" s="374" t="s">
        <v>104</v>
      </c>
      <c r="N2" s="2" t="s">
        <v>20</v>
      </c>
      <c r="O2" s="3" t="s">
        <v>21</v>
      </c>
    </row>
    <row r="3" spans="1:15" ht="20.100000000000001" customHeight="1" thickBot="1">
      <c r="A3" s="96" t="s">
        <v>0</v>
      </c>
      <c r="B3" s="97"/>
      <c r="C3" s="98"/>
      <c r="D3" s="98"/>
      <c r="E3" s="98"/>
      <c r="F3" s="98"/>
      <c r="G3" s="98"/>
      <c r="H3" s="27"/>
      <c r="I3" s="98"/>
      <c r="J3" s="98"/>
      <c r="K3" s="98"/>
      <c r="L3" s="98"/>
      <c r="M3" s="98"/>
      <c r="N3" s="98"/>
      <c r="O3" s="99"/>
    </row>
    <row r="4" spans="1:15" ht="38.25">
      <c r="A4" s="278" t="s">
        <v>136</v>
      </c>
      <c r="B4" s="199" t="s">
        <v>155</v>
      </c>
      <c r="C4" s="192"/>
      <c r="D4" s="192">
        <v>57</v>
      </c>
      <c r="E4" s="194">
        <f>+F4/D4</f>
        <v>365.92982456140351</v>
      </c>
      <c r="F4" s="200">
        <v>20858</v>
      </c>
      <c r="G4" s="379">
        <v>0.200019</v>
      </c>
      <c r="H4" s="198">
        <f>F4*G4</f>
        <v>4171.9963020000005</v>
      </c>
      <c r="I4" s="198">
        <v>0</v>
      </c>
      <c r="J4" s="375"/>
      <c r="K4" s="375"/>
      <c r="L4" s="375"/>
      <c r="M4" s="376">
        <f>+H4</f>
        <v>4171.9963020000005</v>
      </c>
      <c r="N4" s="375"/>
      <c r="O4" s="201">
        <f>SUM(H4-I4)</f>
        <v>4171.9963020000005</v>
      </c>
    </row>
    <row r="5" spans="1:15" ht="25.5">
      <c r="A5" s="48" t="s">
        <v>119</v>
      </c>
      <c r="B5" s="54" t="s">
        <v>53</v>
      </c>
      <c r="C5" s="55"/>
      <c r="D5" s="57">
        <v>56</v>
      </c>
      <c r="E5" s="57">
        <v>0</v>
      </c>
      <c r="F5" s="50">
        <f t="shared" ref="F5:F16" si="0">D5*E5</f>
        <v>0</v>
      </c>
      <c r="G5" s="55">
        <v>0</v>
      </c>
      <c r="H5" s="46">
        <f>F5*G5</f>
        <v>0</v>
      </c>
      <c r="I5" s="46">
        <v>0</v>
      </c>
      <c r="J5" s="55"/>
      <c r="K5" s="55"/>
      <c r="L5" s="55"/>
      <c r="M5" s="55"/>
      <c r="N5" s="55"/>
      <c r="O5" s="47">
        <f>SUM(H5-I5)</f>
        <v>0</v>
      </c>
    </row>
    <row r="6" spans="1:15" ht="26.1" customHeight="1">
      <c r="A6" s="54" t="s">
        <v>83</v>
      </c>
      <c r="B6" s="54" t="s">
        <v>84</v>
      </c>
      <c r="C6" s="55"/>
      <c r="D6" s="57">
        <v>56</v>
      </c>
      <c r="E6" s="57">
        <v>0</v>
      </c>
      <c r="F6" s="51">
        <f t="shared" si="0"/>
        <v>0</v>
      </c>
      <c r="G6" s="55">
        <v>0</v>
      </c>
      <c r="H6" s="47">
        <f>F6*G6</f>
        <v>0</v>
      </c>
      <c r="I6" s="47">
        <v>0</v>
      </c>
      <c r="J6" s="55"/>
      <c r="K6" s="55"/>
      <c r="L6" s="55"/>
      <c r="M6" s="55"/>
      <c r="N6" s="55"/>
      <c r="O6" s="47">
        <f>SUM(H6-I6)</f>
        <v>0</v>
      </c>
    </row>
    <row r="7" spans="1:15" ht="63.75">
      <c r="A7" s="48" t="s">
        <v>139</v>
      </c>
      <c r="B7" s="54" t="s">
        <v>99</v>
      </c>
      <c r="C7" s="54"/>
      <c r="D7" s="57">
        <v>57</v>
      </c>
      <c r="E7" s="47">
        <v>93.23</v>
      </c>
      <c r="F7" s="100">
        <f t="shared" si="0"/>
        <v>5314.1100000000006</v>
      </c>
      <c r="G7" s="55">
        <v>2</v>
      </c>
      <c r="H7" s="46">
        <f t="shared" ref="H7:H16" si="1">F7*G7</f>
        <v>10628.220000000001</v>
      </c>
      <c r="I7" s="46">
        <f>+H7</f>
        <v>10628.220000000001</v>
      </c>
      <c r="J7" s="81">
        <f>H7</f>
        <v>10628.220000000001</v>
      </c>
      <c r="K7" s="38"/>
      <c r="L7" s="81"/>
      <c r="M7" s="38"/>
      <c r="N7" s="55"/>
      <c r="O7" s="51">
        <f>SUM(H7-I7)</f>
        <v>0</v>
      </c>
    </row>
    <row r="8" spans="1:15" ht="51.95" customHeight="1">
      <c r="A8" s="48" t="s">
        <v>120</v>
      </c>
      <c r="B8" s="54" t="s">
        <v>93</v>
      </c>
      <c r="C8" s="55"/>
      <c r="D8" s="57">
        <v>56</v>
      </c>
      <c r="E8" s="57">
        <v>0</v>
      </c>
      <c r="F8" s="46">
        <f t="shared" si="0"/>
        <v>0</v>
      </c>
      <c r="G8" s="55">
        <v>0</v>
      </c>
      <c r="H8" s="46">
        <f t="shared" si="1"/>
        <v>0</v>
      </c>
      <c r="I8" s="46">
        <v>0</v>
      </c>
      <c r="J8" s="102"/>
      <c r="K8" s="102"/>
      <c r="L8" s="102"/>
      <c r="M8" s="55"/>
      <c r="N8" s="103"/>
      <c r="O8" s="104">
        <f t="shared" ref="O8:O15" si="2">SUM(H8-I8)</f>
        <v>0</v>
      </c>
    </row>
    <row r="9" spans="1:15" ht="38.25">
      <c r="A9" s="105" t="s">
        <v>121</v>
      </c>
      <c r="B9" s="82" t="s">
        <v>51</v>
      </c>
      <c r="C9" s="55"/>
      <c r="D9" s="83">
        <v>56</v>
      </c>
      <c r="E9" s="83">
        <v>0</v>
      </c>
      <c r="F9" s="106">
        <v>0</v>
      </c>
      <c r="G9" s="79">
        <v>0</v>
      </c>
      <c r="H9" s="106">
        <v>0</v>
      </c>
      <c r="I9" s="106">
        <v>0</v>
      </c>
      <c r="J9" s="81"/>
      <c r="K9" s="55"/>
      <c r="L9" s="55"/>
      <c r="M9" s="55"/>
      <c r="N9" s="55"/>
      <c r="O9" s="47">
        <f>SUM(H9-I9)</f>
        <v>0</v>
      </c>
    </row>
    <row r="10" spans="1:15" ht="25.5">
      <c r="A10" s="227" t="s">
        <v>140</v>
      </c>
      <c r="B10" s="54" t="s">
        <v>52</v>
      </c>
      <c r="C10" s="55"/>
      <c r="D10" s="57">
        <v>56</v>
      </c>
      <c r="E10" s="57">
        <v>0</v>
      </c>
      <c r="F10" s="101">
        <v>0</v>
      </c>
      <c r="G10" s="55">
        <v>0</v>
      </c>
      <c r="H10" s="101">
        <v>0</v>
      </c>
      <c r="I10" s="101">
        <v>0</v>
      </c>
      <c r="J10" s="81">
        <v>0</v>
      </c>
      <c r="K10" s="55"/>
      <c r="L10" s="55"/>
      <c r="M10" s="55"/>
      <c r="N10" s="55"/>
      <c r="O10" s="47">
        <f>SUM(H10-I10)</f>
        <v>0</v>
      </c>
    </row>
    <row r="11" spans="1:15" s="5" customFormat="1" ht="14.1" customHeight="1">
      <c r="A11" s="48" t="s">
        <v>122</v>
      </c>
      <c r="B11" s="48" t="s">
        <v>54</v>
      </c>
      <c r="C11" s="227"/>
      <c r="D11" s="228">
        <v>56</v>
      </c>
      <c r="E11" s="228">
        <v>0</v>
      </c>
      <c r="F11" s="229">
        <f t="shared" si="0"/>
        <v>0</v>
      </c>
      <c r="G11" s="227">
        <v>0</v>
      </c>
      <c r="H11" s="230">
        <f t="shared" si="1"/>
        <v>0</v>
      </c>
      <c r="I11" s="230">
        <v>0</v>
      </c>
      <c r="J11" s="79"/>
      <c r="K11" s="79"/>
      <c r="L11" s="79"/>
      <c r="M11" s="79"/>
      <c r="N11" s="79"/>
      <c r="O11" s="47">
        <f>SUM(H11-I11)</f>
        <v>0</v>
      </c>
    </row>
    <row r="12" spans="1:15" ht="25.5">
      <c r="A12" s="86" t="s">
        <v>123</v>
      </c>
      <c r="B12" s="82" t="s">
        <v>56</v>
      </c>
      <c r="C12" s="79"/>
      <c r="D12" s="83">
        <v>56</v>
      </c>
      <c r="E12" s="83">
        <v>1</v>
      </c>
      <c r="F12" s="107">
        <f t="shared" si="0"/>
        <v>56</v>
      </c>
      <c r="G12" s="79">
        <v>3</v>
      </c>
      <c r="H12" s="49">
        <f t="shared" si="1"/>
        <v>168</v>
      </c>
      <c r="I12" s="49">
        <v>168</v>
      </c>
      <c r="J12" s="79"/>
      <c r="K12" s="79"/>
      <c r="L12" s="79"/>
      <c r="M12" s="79"/>
      <c r="N12" s="79"/>
      <c r="O12" s="47">
        <f>SUM(H12-I12)</f>
        <v>0</v>
      </c>
    </row>
    <row r="13" spans="1:15" ht="76.5">
      <c r="A13" s="48" t="s">
        <v>141</v>
      </c>
      <c r="B13" s="54" t="s">
        <v>70</v>
      </c>
      <c r="C13" s="54"/>
      <c r="D13" s="57">
        <v>57</v>
      </c>
      <c r="E13" s="57">
        <v>139</v>
      </c>
      <c r="F13" s="100">
        <f t="shared" si="0"/>
        <v>7923</v>
      </c>
      <c r="G13" s="55">
        <v>0.5</v>
      </c>
      <c r="H13" s="230">
        <f t="shared" si="1"/>
        <v>3961.5</v>
      </c>
      <c r="I13" s="230">
        <f>+H13</f>
        <v>3961.5</v>
      </c>
      <c r="J13" s="81">
        <f>H13</f>
        <v>3961.5</v>
      </c>
      <c r="K13" s="38"/>
      <c r="L13" s="81"/>
      <c r="M13" s="38"/>
      <c r="N13" s="55"/>
      <c r="O13" s="51">
        <f t="shared" si="2"/>
        <v>0</v>
      </c>
    </row>
    <row r="14" spans="1:15" ht="38.25">
      <c r="A14" s="48" t="s">
        <v>118</v>
      </c>
      <c r="B14" s="54" t="s">
        <v>55</v>
      </c>
      <c r="C14" s="55"/>
      <c r="D14" s="57">
        <v>56</v>
      </c>
      <c r="E14" s="57">
        <v>1</v>
      </c>
      <c r="F14" s="50">
        <f t="shared" si="0"/>
        <v>56</v>
      </c>
      <c r="G14" s="55">
        <v>2</v>
      </c>
      <c r="H14" s="50">
        <f t="shared" si="1"/>
        <v>112</v>
      </c>
      <c r="I14" s="50">
        <v>112</v>
      </c>
      <c r="J14" s="55"/>
      <c r="K14" s="55"/>
      <c r="L14" s="55"/>
      <c r="M14" s="55"/>
      <c r="N14" s="55"/>
      <c r="O14" s="47">
        <f t="shared" si="2"/>
        <v>0</v>
      </c>
    </row>
    <row r="15" spans="1:15" ht="38.25">
      <c r="A15" s="54" t="s">
        <v>50</v>
      </c>
      <c r="B15" s="54" t="s">
        <v>62</v>
      </c>
      <c r="C15" s="55"/>
      <c r="D15" s="56">
        <v>20858</v>
      </c>
      <c r="E15" s="55">
        <v>1</v>
      </c>
      <c r="F15" s="231">
        <f t="shared" si="0"/>
        <v>20858</v>
      </c>
      <c r="G15" s="55">
        <v>1</v>
      </c>
      <c r="H15" s="232">
        <f t="shared" si="1"/>
        <v>20858</v>
      </c>
      <c r="I15" s="232">
        <v>20858</v>
      </c>
      <c r="J15" s="55"/>
      <c r="K15" s="55"/>
      <c r="L15" s="55"/>
      <c r="M15" s="55"/>
      <c r="N15" s="55"/>
      <c r="O15" s="51">
        <f t="shared" si="2"/>
        <v>0</v>
      </c>
    </row>
    <row r="16" spans="1:15" ht="89.25">
      <c r="A16" s="48" t="s">
        <v>117</v>
      </c>
      <c r="B16" s="54" t="s">
        <v>71</v>
      </c>
      <c r="C16" s="108"/>
      <c r="D16" s="57">
        <v>56</v>
      </c>
      <c r="E16" s="58">
        <v>4133</v>
      </c>
      <c r="F16" s="50">
        <f t="shared" si="0"/>
        <v>231448</v>
      </c>
      <c r="G16" s="55">
        <v>0.25</v>
      </c>
      <c r="H16" s="50">
        <f t="shared" si="1"/>
        <v>57862</v>
      </c>
      <c r="I16" s="50">
        <v>57862</v>
      </c>
      <c r="J16" s="55"/>
      <c r="K16" s="55"/>
      <c r="L16" s="55"/>
      <c r="M16" s="55"/>
      <c r="N16" s="55"/>
      <c r="O16" s="47">
        <f>SUM(H16-I16)</f>
        <v>0</v>
      </c>
    </row>
    <row r="17" spans="1:15" ht="26.25" thickBot="1">
      <c r="A17" s="54" t="s">
        <v>49</v>
      </c>
      <c r="B17" s="48" t="s">
        <v>57</v>
      </c>
      <c r="C17" s="55"/>
      <c r="D17" s="57">
        <v>56</v>
      </c>
      <c r="E17" s="47">
        <v>372</v>
      </c>
      <c r="F17" s="51">
        <f>D17*E17</f>
        <v>20832</v>
      </c>
      <c r="G17" s="55">
        <v>0.25</v>
      </c>
      <c r="H17" s="51">
        <f>F17*G17</f>
        <v>5208</v>
      </c>
      <c r="I17" s="51">
        <v>5208</v>
      </c>
      <c r="J17" s="55"/>
      <c r="K17" s="55"/>
      <c r="L17" s="55"/>
      <c r="M17" s="55"/>
      <c r="N17" s="55"/>
      <c r="O17" s="47">
        <f>SUM(H17-I17)</f>
        <v>0</v>
      </c>
    </row>
    <row r="18" spans="1:15" ht="24" customHeight="1" thickBot="1">
      <c r="A18" s="109"/>
      <c r="B18" s="110" t="s">
        <v>58</v>
      </c>
      <c r="C18" s="111"/>
      <c r="D18" s="112">
        <v>56</v>
      </c>
      <c r="E18" s="113">
        <f>SUM(F18/D18)</f>
        <v>5488.3055357142857</v>
      </c>
      <c r="F18" s="114">
        <f>SUM(F4:F17)</f>
        <v>307345.11</v>
      </c>
      <c r="G18" s="113">
        <f>SUM(H18/F18)</f>
        <v>0.33502962289525284</v>
      </c>
      <c r="H18" s="28">
        <f t="shared" ref="H18:O18" si="3">SUM(H4:H17)</f>
        <v>102969.716302</v>
      </c>
      <c r="I18" s="115">
        <f t="shared" si="3"/>
        <v>98797.72</v>
      </c>
      <c r="J18" s="35">
        <f t="shared" si="3"/>
        <v>14589.720000000001</v>
      </c>
      <c r="K18" s="35">
        <f t="shared" si="3"/>
        <v>0</v>
      </c>
      <c r="L18" s="35">
        <f t="shared" si="3"/>
        <v>0</v>
      </c>
      <c r="M18" s="35">
        <f t="shared" si="3"/>
        <v>4171.9963020000005</v>
      </c>
      <c r="N18" s="35">
        <f t="shared" si="3"/>
        <v>0</v>
      </c>
      <c r="O18" s="35">
        <f t="shared" si="3"/>
        <v>4171.9963020000005</v>
      </c>
    </row>
    <row r="19" spans="1:15" ht="20.100000000000001" customHeight="1" thickBot="1">
      <c r="A19" s="96" t="s">
        <v>29</v>
      </c>
      <c r="B19" s="116"/>
      <c r="C19" s="117"/>
      <c r="D19" s="117"/>
      <c r="E19" s="117"/>
      <c r="F19" s="117"/>
      <c r="G19" s="117"/>
      <c r="H19" s="29"/>
      <c r="I19" s="118"/>
      <c r="J19" s="117"/>
      <c r="K19" s="117"/>
      <c r="L19" s="117"/>
      <c r="M19" s="117"/>
      <c r="N19" s="117"/>
      <c r="O19" s="119"/>
    </row>
    <row r="20" spans="1:15" ht="51">
      <c r="A20" s="48" t="s">
        <v>116</v>
      </c>
      <c r="B20" s="54" t="s">
        <v>72</v>
      </c>
      <c r="C20" s="55"/>
      <c r="D20" s="56">
        <v>20858</v>
      </c>
      <c r="E20" s="55">
        <v>10</v>
      </c>
      <c r="F20" s="84">
        <f t="shared" ref="F20:F27" si="4">D20*E20</f>
        <v>208580</v>
      </c>
      <c r="G20" s="55">
        <v>10</v>
      </c>
      <c r="H20" s="52">
        <f>SUM(F20*G20)</f>
        <v>2085800</v>
      </c>
      <c r="I20" s="59">
        <v>2085800</v>
      </c>
      <c r="J20" s="55" t="s">
        <v>3</v>
      </c>
      <c r="K20" s="55"/>
      <c r="L20" s="51"/>
      <c r="M20" s="55"/>
      <c r="N20" s="81"/>
      <c r="O20" s="51">
        <f t="shared" ref="O20:O27" si="5">SUM(H20-I20)</f>
        <v>0</v>
      </c>
    </row>
    <row r="21" spans="1:15" ht="26.1" customHeight="1">
      <c r="A21" s="54" t="s">
        <v>61</v>
      </c>
      <c r="B21" s="54" t="s">
        <v>60</v>
      </c>
      <c r="C21" s="55"/>
      <c r="D21" s="56">
        <v>20858</v>
      </c>
      <c r="E21" s="55">
        <v>1</v>
      </c>
      <c r="F21" s="85">
        <f t="shared" si="4"/>
        <v>20858</v>
      </c>
      <c r="G21" s="55">
        <v>2.66</v>
      </c>
      <c r="H21" s="52">
        <f t="shared" ref="H21:H27" si="6">F21*G21</f>
        <v>55482.280000000006</v>
      </c>
      <c r="I21" s="59">
        <v>55482.280000000006</v>
      </c>
      <c r="J21" s="55"/>
      <c r="K21" s="55"/>
      <c r="L21" s="55"/>
      <c r="M21" s="55"/>
      <c r="N21" s="55"/>
      <c r="O21" s="51">
        <f t="shared" si="5"/>
        <v>0</v>
      </c>
    </row>
    <row r="22" spans="1:15" ht="54" customHeight="1">
      <c r="A22" s="48" t="s">
        <v>115</v>
      </c>
      <c r="B22" s="48" t="s">
        <v>98</v>
      </c>
      <c r="C22" s="72"/>
      <c r="D22" s="58">
        <v>20858</v>
      </c>
      <c r="E22" s="120">
        <v>0</v>
      </c>
      <c r="F22" s="84">
        <f t="shared" si="4"/>
        <v>0</v>
      </c>
      <c r="G22" s="47">
        <v>0</v>
      </c>
      <c r="H22" s="52">
        <f t="shared" si="6"/>
        <v>0</v>
      </c>
      <c r="I22" s="59">
        <v>0</v>
      </c>
      <c r="J22" s="55"/>
      <c r="K22" s="51"/>
      <c r="L22" s="55"/>
      <c r="M22" s="55"/>
      <c r="N22" s="55"/>
      <c r="O22" s="51">
        <f t="shared" si="5"/>
        <v>0</v>
      </c>
    </row>
    <row r="23" spans="1:15" ht="75.95" customHeight="1" thickBot="1">
      <c r="A23" s="48" t="s">
        <v>115</v>
      </c>
      <c r="B23" s="48" t="s">
        <v>111</v>
      </c>
      <c r="C23" s="121"/>
      <c r="D23" s="122">
        <v>20858</v>
      </c>
      <c r="E23" s="123">
        <v>0</v>
      </c>
      <c r="F23" s="84">
        <f t="shared" si="4"/>
        <v>0</v>
      </c>
      <c r="G23" s="123">
        <v>0</v>
      </c>
      <c r="H23" s="52">
        <f t="shared" si="6"/>
        <v>0</v>
      </c>
      <c r="I23" s="59">
        <v>0</v>
      </c>
      <c r="J23" s="51"/>
      <c r="K23" s="51"/>
      <c r="L23" s="55"/>
      <c r="M23" s="103"/>
      <c r="N23" s="103"/>
      <c r="O23" s="51">
        <f t="shared" si="5"/>
        <v>0</v>
      </c>
    </row>
    <row r="24" spans="1:15" ht="51">
      <c r="A24" s="367" t="s">
        <v>142</v>
      </c>
      <c r="B24" s="368" t="s">
        <v>59</v>
      </c>
      <c r="C24" s="79"/>
      <c r="D24" s="58">
        <v>20858</v>
      </c>
      <c r="E24" s="55">
        <v>0</v>
      </c>
      <c r="F24" s="58">
        <f t="shared" si="4"/>
        <v>0</v>
      </c>
      <c r="G24" s="55">
        <v>0</v>
      </c>
      <c r="H24" s="51">
        <v>0</v>
      </c>
      <c r="I24" s="59">
        <v>0</v>
      </c>
      <c r="J24" s="81">
        <f>O24</f>
        <v>0</v>
      </c>
      <c r="K24" s="80"/>
      <c r="L24" s="80"/>
      <c r="M24" s="55"/>
      <c r="N24" s="55"/>
      <c r="O24" s="81">
        <f t="shared" si="5"/>
        <v>0</v>
      </c>
    </row>
    <row r="25" spans="1:15" ht="38.25">
      <c r="A25" s="199" t="s">
        <v>108</v>
      </c>
      <c r="B25" s="199" t="s">
        <v>156</v>
      </c>
      <c r="C25" s="203"/>
      <c r="D25" s="193">
        <v>20858</v>
      </c>
      <c r="E25" s="192">
        <v>1</v>
      </c>
      <c r="F25" s="193">
        <f t="shared" si="4"/>
        <v>20858</v>
      </c>
      <c r="G25" s="192">
        <v>5</v>
      </c>
      <c r="H25" s="201">
        <f t="shared" si="6"/>
        <v>104290</v>
      </c>
      <c r="I25" s="202">
        <v>0</v>
      </c>
      <c r="J25" s="203"/>
      <c r="K25" s="203"/>
      <c r="L25" s="203"/>
      <c r="M25" s="195">
        <f>+H25</f>
        <v>104290</v>
      </c>
      <c r="N25" s="203"/>
      <c r="O25" s="201">
        <f>SUM(H25-I25)</f>
        <v>104290</v>
      </c>
    </row>
    <row r="26" spans="1:15" ht="38.25">
      <c r="A26" s="199" t="s">
        <v>107</v>
      </c>
      <c r="B26" s="199" t="s">
        <v>157</v>
      </c>
      <c r="C26" s="203"/>
      <c r="D26" s="193">
        <v>20858</v>
      </c>
      <c r="E26" s="192">
        <v>1</v>
      </c>
      <c r="F26" s="193">
        <f t="shared" si="4"/>
        <v>20858</v>
      </c>
      <c r="G26" s="192">
        <v>10</v>
      </c>
      <c r="H26" s="201">
        <f t="shared" si="6"/>
        <v>208580</v>
      </c>
      <c r="I26" s="202">
        <v>0</v>
      </c>
      <c r="J26" s="203"/>
      <c r="K26" s="203"/>
      <c r="L26" s="203"/>
      <c r="M26" s="195">
        <f>+H26</f>
        <v>208580</v>
      </c>
      <c r="N26" s="203"/>
      <c r="O26" s="201">
        <f>SUM(H26-I26)</f>
        <v>208580</v>
      </c>
    </row>
    <row r="27" spans="1:15" ht="26.25" thickBot="1">
      <c r="A27" s="369" t="s">
        <v>8</v>
      </c>
      <c r="B27" s="124" t="s">
        <v>63</v>
      </c>
      <c r="C27" s="103"/>
      <c r="D27" s="125">
        <v>6983</v>
      </c>
      <c r="E27" s="103">
        <v>1</v>
      </c>
      <c r="F27" s="370">
        <f t="shared" si="4"/>
        <v>6983</v>
      </c>
      <c r="G27" s="103">
        <v>6</v>
      </c>
      <c r="H27" s="371">
        <f t="shared" si="6"/>
        <v>41898</v>
      </c>
      <c r="I27" s="59">
        <f>+H27</f>
        <v>41898</v>
      </c>
      <c r="J27" s="372">
        <f>H27</f>
        <v>41898</v>
      </c>
      <c r="K27" s="373"/>
      <c r="L27" s="373"/>
      <c r="M27" s="373"/>
      <c r="N27" s="373"/>
      <c r="O27" s="51">
        <f t="shared" si="5"/>
        <v>0</v>
      </c>
    </row>
    <row r="28" spans="1:15" ht="24.75" thickBot="1">
      <c r="A28" s="126"/>
      <c r="B28" s="127" t="s">
        <v>64</v>
      </c>
      <c r="C28" s="128"/>
      <c r="D28" s="129">
        <v>20858</v>
      </c>
      <c r="E28" s="130">
        <f>SUM(F28/D28)</f>
        <v>13.334787611468021</v>
      </c>
      <c r="F28" s="129">
        <f>SUM(F20:F27)</f>
        <v>278137</v>
      </c>
      <c r="G28" s="131">
        <f>SUM(H28/F28)</f>
        <v>8.9741756041087655</v>
      </c>
      <c r="H28" s="33">
        <f t="shared" ref="H28:O28" si="7">SUM(H20:H27)</f>
        <v>2496050.2799999998</v>
      </c>
      <c r="I28" s="132">
        <f t="shared" si="7"/>
        <v>2183180.2799999998</v>
      </c>
      <c r="J28" s="132">
        <f t="shared" si="7"/>
        <v>41898</v>
      </c>
      <c r="K28" s="132">
        <f t="shared" si="7"/>
        <v>0</v>
      </c>
      <c r="L28" s="132">
        <f t="shared" si="7"/>
        <v>0</v>
      </c>
      <c r="M28" s="132">
        <f t="shared" si="7"/>
        <v>312870</v>
      </c>
      <c r="N28" s="132">
        <f t="shared" si="7"/>
        <v>0</v>
      </c>
      <c r="O28" s="132">
        <f t="shared" si="7"/>
        <v>312870</v>
      </c>
    </row>
    <row r="29" spans="1:15" ht="20.100000000000001" customHeight="1" thickBot="1">
      <c r="A29" s="133" t="s">
        <v>65</v>
      </c>
      <c r="B29" s="134"/>
      <c r="C29" s="117"/>
      <c r="D29" s="135"/>
      <c r="E29" s="136"/>
      <c r="F29" s="135"/>
      <c r="G29" s="117"/>
      <c r="H29" s="30"/>
      <c r="I29" s="118"/>
      <c r="J29" s="117"/>
      <c r="K29" s="117"/>
      <c r="L29" s="117"/>
      <c r="M29" s="117"/>
      <c r="N29" s="117"/>
      <c r="O29" s="137"/>
    </row>
    <row r="30" spans="1:15" ht="51">
      <c r="A30" s="86" t="s">
        <v>124</v>
      </c>
      <c r="B30" s="82" t="s">
        <v>73</v>
      </c>
      <c r="C30" s="79"/>
      <c r="D30" s="78">
        <v>58231</v>
      </c>
      <c r="E30" s="83">
        <v>180</v>
      </c>
      <c r="F30" s="87">
        <f t="shared" ref="F30:F35" si="8">D30*E30</f>
        <v>10481580</v>
      </c>
      <c r="G30" s="69">
        <v>0.28000000000000003</v>
      </c>
      <c r="H30" s="88">
        <f>F30*G30</f>
        <v>2934842.4000000004</v>
      </c>
      <c r="I30" s="51">
        <v>2934842.4000000004</v>
      </c>
      <c r="J30" s="47"/>
      <c r="K30" s="47"/>
      <c r="L30" s="81"/>
      <c r="M30" s="47"/>
      <c r="N30" s="47" t="s">
        <v>3</v>
      </c>
      <c r="O30" s="51">
        <f t="shared" ref="O30:O35" si="9">SUM(H30-I30)</f>
        <v>0</v>
      </c>
    </row>
    <row r="31" spans="1:15" ht="26.1" customHeight="1">
      <c r="A31" s="54" t="s">
        <v>86</v>
      </c>
      <c r="B31" s="54" t="s">
        <v>74</v>
      </c>
      <c r="C31" s="55"/>
      <c r="D31" s="56">
        <v>101747</v>
      </c>
      <c r="E31" s="57">
        <v>1</v>
      </c>
      <c r="F31" s="58">
        <f t="shared" si="8"/>
        <v>101747</v>
      </c>
      <c r="G31" s="47">
        <v>0.08</v>
      </c>
      <c r="H31" s="232">
        <f>F31*G31</f>
        <v>8139.76</v>
      </c>
      <c r="I31" s="59">
        <v>8139.76</v>
      </c>
      <c r="J31" s="55" t="s">
        <v>3</v>
      </c>
      <c r="K31" s="55"/>
      <c r="L31" s="55"/>
      <c r="M31" s="55"/>
      <c r="N31" s="55"/>
      <c r="O31" s="51">
        <f t="shared" si="9"/>
        <v>0</v>
      </c>
    </row>
    <row r="32" spans="1:15" ht="14.1" customHeight="1">
      <c r="A32" s="54" t="s">
        <v>85</v>
      </c>
      <c r="B32" s="54" t="s">
        <v>67</v>
      </c>
      <c r="C32" s="55"/>
      <c r="D32" s="56">
        <v>101747</v>
      </c>
      <c r="E32" s="57">
        <v>2</v>
      </c>
      <c r="F32" s="58">
        <f t="shared" si="8"/>
        <v>203494</v>
      </c>
      <c r="G32" s="47">
        <v>8.3000000000000004E-2</v>
      </c>
      <c r="H32" s="51">
        <f>SUM(F32*G32)</f>
        <v>16890.002</v>
      </c>
      <c r="I32" s="59">
        <v>16890.002</v>
      </c>
      <c r="J32" s="55" t="s">
        <v>3</v>
      </c>
      <c r="K32" s="55"/>
      <c r="L32" s="55"/>
      <c r="M32" s="55"/>
      <c r="N32" s="55"/>
      <c r="O32" s="47">
        <f t="shared" si="9"/>
        <v>0</v>
      </c>
    </row>
    <row r="33" spans="1:15" ht="25.5">
      <c r="A33" s="124" t="s">
        <v>66</v>
      </c>
      <c r="B33" s="124" t="s">
        <v>68</v>
      </c>
      <c r="C33" s="103"/>
      <c r="D33" s="122">
        <v>101747</v>
      </c>
      <c r="E33" s="138">
        <v>180</v>
      </c>
      <c r="F33" s="125">
        <f t="shared" si="8"/>
        <v>18314460</v>
      </c>
      <c r="G33" s="139">
        <v>0.161</v>
      </c>
      <c r="H33" s="53">
        <f>SUM(F33*G33)</f>
        <v>2948628.06</v>
      </c>
      <c r="I33" s="140">
        <v>2948628.06</v>
      </c>
      <c r="J33" s="103" t="s">
        <v>3</v>
      </c>
      <c r="K33" s="103"/>
      <c r="L33" s="103"/>
      <c r="M33" s="103"/>
      <c r="N33" s="103"/>
      <c r="O33" s="53">
        <f t="shared" si="9"/>
        <v>0</v>
      </c>
    </row>
    <row r="34" spans="1:15" ht="25.5">
      <c r="A34" s="54" t="s">
        <v>80</v>
      </c>
      <c r="B34" s="54" t="s">
        <v>96</v>
      </c>
      <c r="C34" s="55"/>
      <c r="D34" s="56">
        <v>101705</v>
      </c>
      <c r="E34" s="57">
        <v>180</v>
      </c>
      <c r="F34" s="58">
        <f t="shared" si="8"/>
        <v>18306900</v>
      </c>
      <c r="G34" s="47">
        <v>0.02</v>
      </c>
      <c r="H34" s="51">
        <f>SUM(F34*G34)</f>
        <v>366138</v>
      </c>
      <c r="I34" s="59">
        <v>366138</v>
      </c>
      <c r="J34" s="103" t="s">
        <v>3</v>
      </c>
      <c r="K34" s="103"/>
      <c r="L34" s="103"/>
      <c r="M34" s="103"/>
      <c r="N34" s="141" t="s">
        <v>3</v>
      </c>
      <c r="O34" s="104">
        <f t="shared" si="9"/>
        <v>0</v>
      </c>
    </row>
    <row r="35" spans="1:15" ht="26.25" thickBot="1">
      <c r="A35" s="60">
        <v>220.7</v>
      </c>
      <c r="B35" s="61" t="s">
        <v>97</v>
      </c>
      <c r="C35" s="62"/>
      <c r="D35" s="63">
        <v>81517</v>
      </c>
      <c r="E35" s="64">
        <v>180</v>
      </c>
      <c r="F35" s="65">
        <f t="shared" si="8"/>
        <v>14673060</v>
      </c>
      <c r="G35" s="66">
        <v>0.02</v>
      </c>
      <c r="H35" s="67">
        <f>SUM(F35*G35)</f>
        <v>293461.2</v>
      </c>
      <c r="I35" s="59">
        <v>293461.2</v>
      </c>
      <c r="J35" s="103" t="s">
        <v>3</v>
      </c>
      <c r="K35" s="103" t="s">
        <v>3</v>
      </c>
      <c r="L35" s="103" t="s">
        <v>3</v>
      </c>
      <c r="M35" s="103" t="s">
        <v>3</v>
      </c>
      <c r="N35" s="103" t="s">
        <v>3</v>
      </c>
      <c r="O35" s="68">
        <f t="shared" si="9"/>
        <v>0</v>
      </c>
    </row>
    <row r="36" spans="1:15" ht="24" customHeight="1" thickBot="1">
      <c r="A36" s="109"/>
      <c r="B36" s="142" t="s">
        <v>10</v>
      </c>
      <c r="C36" s="111"/>
      <c r="D36" s="143">
        <v>101747</v>
      </c>
      <c r="E36" s="144">
        <f>SUM(F36/D36)</f>
        <v>610.15303645316328</v>
      </c>
      <c r="F36" s="145">
        <f>SUM(F30:F35)</f>
        <v>62081241</v>
      </c>
      <c r="G36" s="146">
        <f>SUM(H36/F36)</f>
        <v>0.10579845563976403</v>
      </c>
      <c r="H36" s="34">
        <f t="shared" ref="H36:O36" si="10">SUM(H30:H35)</f>
        <v>6568099.4220000003</v>
      </c>
      <c r="I36" s="115">
        <f t="shared" si="10"/>
        <v>6568099.4220000003</v>
      </c>
      <c r="J36" s="35">
        <f t="shared" si="10"/>
        <v>0</v>
      </c>
      <c r="K36" s="35">
        <f t="shared" si="10"/>
        <v>0</v>
      </c>
      <c r="L36" s="35">
        <f t="shared" si="10"/>
        <v>0</v>
      </c>
      <c r="M36" s="35">
        <f t="shared" si="10"/>
        <v>0</v>
      </c>
      <c r="N36" s="35">
        <f t="shared" si="10"/>
        <v>0</v>
      </c>
      <c r="O36" s="147">
        <f t="shared" si="10"/>
        <v>0</v>
      </c>
    </row>
    <row r="37" spans="1:15" ht="20.100000000000001" customHeight="1" thickBot="1">
      <c r="A37" s="126"/>
      <c r="B37" s="148"/>
      <c r="C37" s="117"/>
      <c r="D37" s="117"/>
      <c r="E37" s="117"/>
      <c r="F37" s="149"/>
      <c r="G37" s="117"/>
      <c r="H37" s="31"/>
      <c r="I37" s="150"/>
      <c r="J37" s="151"/>
      <c r="K37" s="151"/>
      <c r="L37" s="151"/>
      <c r="M37" s="151"/>
      <c r="N37" s="151"/>
      <c r="O37" s="151"/>
    </row>
    <row r="38" spans="1:15" ht="24" customHeight="1" thickBot="1">
      <c r="A38" s="152"/>
      <c r="B38" s="153" t="s">
        <v>81</v>
      </c>
      <c r="C38" s="154"/>
      <c r="D38" s="155"/>
      <c r="E38" s="154"/>
      <c r="F38" s="154"/>
      <c r="G38" s="154"/>
      <c r="H38" s="45"/>
      <c r="I38" s="154"/>
      <c r="J38" s="154"/>
      <c r="K38" s="154"/>
      <c r="L38" s="154"/>
      <c r="M38" s="154"/>
      <c r="N38" s="154"/>
      <c r="O38" s="156"/>
    </row>
    <row r="39" spans="1:15" ht="24" customHeight="1">
      <c r="A39" s="157"/>
      <c r="B39" s="158" t="s">
        <v>0</v>
      </c>
      <c r="C39" s="79"/>
      <c r="D39" s="159">
        <f>SUM(D18)</f>
        <v>56</v>
      </c>
      <c r="E39" s="160">
        <f>F39/D39</f>
        <v>5488.3055357142857</v>
      </c>
      <c r="F39" s="161">
        <f>SUM(F18)</f>
        <v>307345.11</v>
      </c>
      <c r="G39" s="162">
        <f>H39/F39</f>
        <v>0.33502962289525284</v>
      </c>
      <c r="H39" s="36">
        <f t="shared" ref="H39:O39" si="11">SUM(H18)</f>
        <v>102969.716302</v>
      </c>
      <c r="I39" s="163">
        <f t="shared" si="11"/>
        <v>98797.72</v>
      </c>
      <c r="J39" s="36">
        <f t="shared" si="11"/>
        <v>14589.720000000001</v>
      </c>
      <c r="K39" s="36">
        <f t="shared" si="11"/>
        <v>0</v>
      </c>
      <c r="L39" s="36">
        <f t="shared" si="11"/>
        <v>0</v>
      </c>
      <c r="M39" s="36">
        <f t="shared" si="11"/>
        <v>4171.9963020000005</v>
      </c>
      <c r="N39" s="37">
        <f t="shared" si="11"/>
        <v>0</v>
      </c>
      <c r="O39" s="164">
        <f t="shared" si="11"/>
        <v>4171.9963020000005</v>
      </c>
    </row>
    <row r="40" spans="1:15" ht="24" customHeight="1">
      <c r="A40" s="165"/>
      <c r="B40" s="166" t="s">
        <v>29</v>
      </c>
      <c r="C40" s="55"/>
      <c r="D40" s="167">
        <f>SUM(D28)</f>
        <v>20858</v>
      </c>
      <c r="E40" s="168">
        <f>F40/D40</f>
        <v>13.334787611468021</v>
      </c>
      <c r="F40" s="169">
        <f>SUM(F28)</f>
        <v>278137</v>
      </c>
      <c r="G40" s="168">
        <f>H40/F40</f>
        <v>8.9741756041087655</v>
      </c>
      <c r="H40" s="38">
        <f t="shared" ref="H40:O40" si="12">SUM(H28)</f>
        <v>2496050.2799999998</v>
      </c>
      <c r="I40" s="170">
        <f t="shared" si="12"/>
        <v>2183180.2799999998</v>
      </c>
      <c r="J40" s="39">
        <f t="shared" si="12"/>
        <v>41898</v>
      </c>
      <c r="K40" s="39">
        <f t="shared" si="12"/>
        <v>0</v>
      </c>
      <c r="L40" s="39">
        <f t="shared" si="12"/>
        <v>0</v>
      </c>
      <c r="M40" s="39">
        <f t="shared" si="12"/>
        <v>312870</v>
      </c>
      <c r="N40" s="39">
        <f t="shared" si="12"/>
        <v>0</v>
      </c>
      <c r="O40" s="171">
        <f t="shared" si="12"/>
        <v>312870</v>
      </c>
    </row>
    <row r="41" spans="1:15" ht="24" customHeight="1" thickBot="1">
      <c r="A41" s="172"/>
      <c r="B41" s="173" t="s">
        <v>47</v>
      </c>
      <c r="C41" s="174"/>
      <c r="D41" s="175">
        <f>SUM(D32)</f>
        <v>101747</v>
      </c>
      <c r="E41" s="176">
        <f>F41/D41</f>
        <v>610.15303645316328</v>
      </c>
      <c r="F41" s="177">
        <f>SUM(F36)</f>
        <v>62081241</v>
      </c>
      <c r="G41" s="176">
        <f>H41/F41</f>
        <v>0.10579845563976403</v>
      </c>
      <c r="H41" s="40">
        <f>SUM(H36)</f>
        <v>6568099.4220000003</v>
      </c>
      <c r="I41" s="178">
        <f t="shared" ref="I41:O41" si="13">SUM(I36)</f>
        <v>6568099.4220000003</v>
      </c>
      <c r="J41" s="41">
        <f t="shared" si="13"/>
        <v>0</v>
      </c>
      <c r="K41" s="41">
        <f t="shared" si="13"/>
        <v>0</v>
      </c>
      <c r="L41" s="41">
        <f t="shared" si="13"/>
        <v>0</v>
      </c>
      <c r="M41" s="41">
        <f t="shared" si="13"/>
        <v>0</v>
      </c>
      <c r="N41" s="41">
        <f t="shared" si="13"/>
        <v>0</v>
      </c>
      <c r="O41" s="179">
        <f t="shared" si="13"/>
        <v>0</v>
      </c>
    </row>
    <row r="42" spans="1:15" ht="24" customHeight="1" thickTop="1" thickBot="1">
      <c r="A42" s="180"/>
      <c r="B42" s="181" t="s">
        <v>82</v>
      </c>
      <c r="C42" s="182"/>
      <c r="D42" s="183">
        <f>SUM(D39:D41)</f>
        <v>122661</v>
      </c>
      <c r="E42" s="184">
        <f>SUM(F42/D42)</f>
        <v>511.89362641752473</v>
      </c>
      <c r="F42" s="185">
        <f>SUM(F39:F41,D42)</f>
        <v>62789384.109999999</v>
      </c>
      <c r="G42" s="186">
        <f>SUM(H42/F42)</f>
        <v>0.14599791904698775</v>
      </c>
      <c r="H42" s="42">
        <f>SUM(H39:H41)</f>
        <v>9167119.4183019996</v>
      </c>
      <c r="I42" s="187">
        <f t="shared" ref="I42:O42" si="14">SUM(I39:I41)</f>
        <v>8850077.4220000003</v>
      </c>
      <c r="J42" s="43">
        <f t="shared" si="14"/>
        <v>56487.72</v>
      </c>
      <c r="K42" s="43">
        <f t="shared" si="14"/>
        <v>0</v>
      </c>
      <c r="L42" s="43">
        <f t="shared" si="14"/>
        <v>0</v>
      </c>
      <c r="M42" s="206">
        <f t="shared" si="14"/>
        <v>317041.99630200001</v>
      </c>
      <c r="N42" s="44">
        <f t="shared" si="14"/>
        <v>0</v>
      </c>
      <c r="O42" s="188">
        <f t="shared" si="14"/>
        <v>317041.99630200001</v>
      </c>
    </row>
    <row r="43" spans="1:15" ht="13.5" thickTop="1"/>
  </sheetData>
  <sheetProtection formatCells="0" formatColumns="0" formatRows="0" insertColumns="0" insertRows="0" insertHyperlinks="0" selectLockedCells="1"/>
  <phoneticPr fontId="15" type="noConversion"/>
  <pageMargins left="0.44" right="0.43" top="0.88" bottom="0.78" header="0.5" footer="0.5"/>
  <pageSetup scale="67" fitToHeight="10" orientation="landscape" r:id="rId1"/>
  <headerFooter alignWithMargins="0">
    <oddHeader>&amp;C&amp;11RECORDKEEPING BURDEN</oddHeader>
    <oddFooter>&amp;LYellow rows = Burden removed per consultation with OMB
Green = DGA Rule&amp;CPage &amp;P of &amp;N</oddFooter>
  </headerFooter>
  <legacyDrawing r:id="rId2"/>
</worksheet>
</file>

<file path=xl/worksheets/sheet3.xml><?xml version="1.0" encoding="utf-8"?>
<worksheet xmlns="http://schemas.openxmlformats.org/spreadsheetml/2006/main" xmlns:r="http://schemas.openxmlformats.org/officeDocument/2006/relationships">
  <dimension ref="A1:G10"/>
  <sheetViews>
    <sheetView tabSelected="1" workbookViewId="0">
      <selection activeCell="B19" sqref="B19"/>
    </sheetView>
  </sheetViews>
  <sheetFormatPr defaultRowHeight="12.75"/>
  <cols>
    <col min="1" max="1" width="65.28515625" customWidth="1"/>
    <col min="2" max="5" width="17.28515625" customWidth="1"/>
    <col min="6" max="6" width="18.7109375" customWidth="1"/>
    <col min="7" max="7" width="20.42578125" customWidth="1"/>
    <col min="8" max="8" width="14.85546875" customWidth="1"/>
  </cols>
  <sheetData>
    <row r="1" spans="1:7" ht="16.5" thickBot="1">
      <c r="A1" s="8" t="s">
        <v>158</v>
      </c>
      <c r="B1" s="9"/>
      <c r="C1" s="9"/>
      <c r="D1" s="9"/>
      <c r="E1" s="9"/>
      <c r="F1" s="10"/>
    </row>
    <row r="2" spans="1:7" ht="23.25" thickBot="1">
      <c r="A2" s="11" t="s">
        <v>3</v>
      </c>
      <c r="B2" s="11" t="s">
        <v>22</v>
      </c>
      <c r="C2" s="11" t="s">
        <v>23</v>
      </c>
      <c r="D2" s="11" t="s">
        <v>110</v>
      </c>
      <c r="E2" s="12" t="s">
        <v>25</v>
      </c>
      <c r="F2" s="13" t="s">
        <v>109</v>
      </c>
    </row>
    <row r="3" spans="1:7">
      <c r="A3" s="25" t="s">
        <v>45</v>
      </c>
      <c r="B3" s="14">
        <f>'#0006 Reporting'!D46</f>
        <v>122661</v>
      </c>
      <c r="C3" s="26">
        <f>'#0006 Reporting'!E46</f>
        <v>12.10495593546441</v>
      </c>
      <c r="D3" s="15">
        <f>'#0006 Reporting'!F46</f>
        <v>1484806</v>
      </c>
      <c r="E3" s="16">
        <f>'#0006 Reporting'!G46</f>
        <v>0.6760282083989424</v>
      </c>
      <c r="F3" s="17">
        <f>'#0006 Reporting'!H46</f>
        <v>1003770.74</v>
      </c>
      <c r="G3" s="32"/>
    </row>
    <row r="4" spans="1:7" ht="13.5" thickBot="1">
      <c r="A4" s="23" t="s">
        <v>94</v>
      </c>
      <c r="B4" s="73">
        <f>'#0006 Recordkeeping'!D42</f>
        <v>122661</v>
      </c>
      <c r="C4" s="74">
        <f>'#0006 Recordkeeping'!E42</f>
        <v>511.89362641752473</v>
      </c>
      <c r="D4" s="75">
        <f>'#0006 Recordkeeping'!F42</f>
        <v>62789384.109999999</v>
      </c>
      <c r="E4" s="18">
        <f>'#0006 Recordkeeping'!G42</f>
        <v>0.14599791904698775</v>
      </c>
      <c r="F4" s="19">
        <f>'#0006 Recordkeeping'!H42</f>
        <v>9167119.4183019996</v>
      </c>
      <c r="G4" s="1"/>
    </row>
    <row r="5" spans="1:7" ht="13.5" thickBot="1">
      <c r="A5" s="24" t="s">
        <v>95</v>
      </c>
      <c r="B5" s="20">
        <v>122661</v>
      </c>
      <c r="C5" s="89">
        <f>SUM(D5/B5)</f>
        <v>523.99858235298916</v>
      </c>
      <c r="D5" s="21">
        <f>SUM(D3:D4)</f>
        <v>64274190.109999999</v>
      </c>
      <c r="E5" s="90">
        <f>SUM(F5/D5)</f>
        <v>0.15824221419041384</v>
      </c>
      <c r="F5" s="22">
        <f>SUM(F3:F4)</f>
        <v>10170890.158302</v>
      </c>
      <c r="G5" s="32"/>
    </row>
    <row r="6" spans="1:7">
      <c r="A6" s="208"/>
      <c r="B6" s="209"/>
      <c r="C6" s="210"/>
      <c r="D6" s="211"/>
      <c r="E6" s="212"/>
      <c r="F6" s="211"/>
      <c r="G6" s="32"/>
    </row>
    <row r="8" spans="1:7">
      <c r="A8" s="204" t="s">
        <v>152</v>
      </c>
      <c r="B8" s="377">
        <v>20915</v>
      </c>
      <c r="C8" s="378">
        <f>D8/B8</f>
        <v>1</v>
      </c>
      <c r="D8" s="207">
        <f>+'#0006 Reporting'!F7+'#0006 Reporting'!F30</f>
        <v>20915</v>
      </c>
      <c r="E8" s="378">
        <f>F8/D8</f>
        <v>0.27657183839349747</v>
      </c>
      <c r="F8" s="207">
        <f>+'#0006 Reporting'!M46</f>
        <v>5784.5</v>
      </c>
    </row>
    <row r="9" spans="1:7">
      <c r="A9" s="204" t="s">
        <v>153</v>
      </c>
      <c r="B9" s="377">
        <v>20915</v>
      </c>
      <c r="C9" s="378">
        <f>D9/B9</f>
        <v>2.9918240497250776</v>
      </c>
      <c r="D9" s="207">
        <f>+'#0006 Recordkeeping'!F4+'#0006 Recordkeeping'!F25+'#0006 Recordkeeping'!F26</f>
        <v>62574</v>
      </c>
      <c r="E9" s="378">
        <f>F9/D9</f>
        <v>5.0666730000000006</v>
      </c>
      <c r="F9" s="207">
        <f>+'#0006 Recordkeeping'!M42</f>
        <v>317041.99630200001</v>
      </c>
    </row>
    <row r="10" spans="1:7">
      <c r="A10" s="205" t="s">
        <v>154</v>
      </c>
      <c r="B10" s="377">
        <v>20915</v>
      </c>
      <c r="C10" s="378">
        <f>D10/B9</f>
        <v>3.9918240497250776</v>
      </c>
      <c r="D10" s="207">
        <f>SUM(D8:D9)</f>
        <v>83489</v>
      </c>
      <c r="E10" s="378">
        <f>F10/D10</f>
        <v>3.8666949694211215</v>
      </c>
      <c r="F10" s="207">
        <f>SUM(F8:F9)</f>
        <v>322826.49630200001</v>
      </c>
    </row>
  </sheetData>
  <sheetProtection selectLockedCell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#0006 Reporting</vt:lpstr>
      <vt:lpstr>#0006 Recordkeeping</vt:lpstr>
      <vt:lpstr>#0006 Summary</vt:lpstr>
      <vt:lpstr>'#0006 Recordkeeping'!Print_Titles</vt:lpstr>
      <vt:lpstr>'#0006 Reporting'!Print_Titles</vt:lpstr>
    </vt:vector>
  </TitlesOfParts>
  <Company>USDA FSC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lywilliams</cp:lastModifiedBy>
  <cp:lastPrinted>2012-09-06T03:52:19Z</cp:lastPrinted>
  <dcterms:created xsi:type="dcterms:W3CDTF">1998-06-30T13:37:28Z</dcterms:created>
  <dcterms:modified xsi:type="dcterms:W3CDTF">2013-02-28T23:09:08Z</dcterms:modified>
</cp:coreProperties>
</file>