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0" yWindow="75" windowWidth="28650" windowHeight="12750" tabRatio="609"/>
  </bookViews>
  <sheets>
    <sheet name="#0006 Reporting" sheetId="18" r:id="rId1"/>
    <sheet name="#0006 Recordkeeping" sheetId="17" r:id="rId2"/>
    <sheet name="#0006 Summary" sheetId="19" r:id="rId3"/>
  </sheets>
  <definedNames>
    <definedName name="_xlnm.Print_Titles" localSheetId="1">'#0006 Recordkeeping'!$2:$2</definedName>
    <definedName name="_xlnm.Print_Titles" localSheetId="0">'#0006 Reporting'!$2:$2</definedName>
  </definedNames>
  <calcPr calcId="145621"/>
</workbook>
</file>

<file path=xl/calcChain.xml><?xml version="1.0" encoding="utf-8"?>
<calcChain xmlns="http://schemas.openxmlformats.org/spreadsheetml/2006/main">
  <c r="F50" i="18" l="1"/>
  <c r="P21" i="17" l="1"/>
  <c r="N21" i="17"/>
  <c r="P20" i="17"/>
  <c r="N20" i="17"/>
  <c r="H21" i="17"/>
  <c r="H20" i="17"/>
  <c r="F20" i="17"/>
  <c r="F21" i="17"/>
  <c r="P43" i="18" l="1"/>
  <c r="N43" i="18"/>
  <c r="P24" i="18"/>
  <c r="N24" i="18"/>
  <c r="H33" i="18"/>
  <c r="P23" i="18"/>
  <c r="N23" i="18"/>
  <c r="P7" i="18"/>
  <c r="N7" i="18"/>
  <c r="P6" i="18"/>
  <c r="N6" i="18"/>
  <c r="H24" i="18"/>
  <c r="F24" i="18"/>
  <c r="H23" i="18"/>
  <c r="F23" i="18"/>
  <c r="H7" i="18" l="1"/>
  <c r="F7" i="18"/>
  <c r="H6" i="18"/>
  <c r="F6" i="18"/>
  <c r="D43" i="17" l="1"/>
  <c r="O30" i="17"/>
  <c r="N30" i="17"/>
  <c r="I30" i="17"/>
  <c r="I50" i="18" l="1"/>
  <c r="N48" i="18"/>
  <c r="I48" i="18"/>
  <c r="I47" i="18"/>
  <c r="N46" i="18"/>
  <c r="I46" i="18"/>
  <c r="N39" i="18"/>
  <c r="N47" i="18" s="1"/>
  <c r="I39" i="18"/>
  <c r="O39" i="18"/>
  <c r="F39" i="18"/>
  <c r="N21" i="18"/>
  <c r="P21" i="18"/>
  <c r="N50" i="18" l="1"/>
  <c r="F9" i="19"/>
  <c r="F8" i="19"/>
  <c r="D9" i="19"/>
  <c r="D8" i="19"/>
  <c r="C8" i="19" s="1"/>
  <c r="B8" i="19"/>
  <c r="E8" i="19" l="1"/>
  <c r="P30" i="17"/>
  <c r="D44" i="17"/>
  <c r="B4" i="19" s="1"/>
  <c r="H30" i="17"/>
  <c r="F30" i="17"/>
  <c r="F42" i="17" s="1"/>
  <c r="E30" i="17"/>
  <c r="G30" i="17" l="1"/>
  <c r="D10" i="19"/>
  <c r="F10" i="19"/>
  <c r="B9" i="19"/>
  <c r="B10" i="19" s="1"/>
  <c r="B3" i="19"/>
  <c r="C9" i="19" l="1"/>
  <c r="E10" i="19"/>
  <c r="E9" i="19"/>
  <c r="C10" i="19"/>
  <c r="H39" i="18" l="1"/>
  <c r="N43" i="17" l="1"/>
  <c r="N38" i="17"/>
  <c r="N18" i="17"/>
  <c r="N41" i="17" s="1"/>
  <c r="F9" i="18"/>
  <c r="N42" i="17" l="1"/>
  <c r="N44" i="17" s="1"/>
  <c r="I21" i="18"/>
  <c r="F15" i="17"/>
  <c r="H15" i="17" s="1"/>
  <c r="P15" i="17" s="1"/>
  <c r="F29" i="17"/>
  <c r="H29" i="17" s="1"/>
  <c r="F13" i="17"/>
  <c r="H13" i="17" s="1"/>
  <c r="I13" i="17" s="1"/>
  <c r="F7" i="17"/>
  <c r="F37" i="18"/>
  <c r="H37" i="18" s="1"/>
  <c r="F11" i="18"/>
  <c r="H11" i="18" s="1"/>
  <c r="H9" i="18"/>
  <c r="M9" i="18" s="1"/>
  <c r="F34" i="18"/>
  <c r="M38" i="17"/>
  <c r="M43" i="17" s="1"/>
  <c r="K38" i="17"/>
  <c r="K43" i="17" s="1"/>
  <c r="J38" i="17"/>
  <c r="J43" i="17" s="1"/>
  <c r="L18" i="17"/>
  <c r="L41" i="17" s="1"/>
  <c r="K18" i="17"/>
  <c r="K41" i="17" s="1"/>
  <c r="M43" i="18"/>
  <c r="M48" i="18" s="1"/>
  <c r="K43" i="18"/>
  <c r="K48" i="18" s="1"/>
  <c r="J43" i="18"/>
  <c r="J48" i="18" s="1"/>
  <c r="I43" i="18"/>
  <c r="K39" i="18"/>
  <c r="K47" i="18" s="1"/>
  <c r="F28" i="17"/>
  <c r="H28" i="17" s="1"/>
  <c r="F27" i="17"/>
  <c r="F26" i="17"/>
  <c r="P26" i="17"/>
  <c r="J26" i="17" s="1"/>
  <c r="F22" i="17"/>
  <c r="H22" i="17" s="1"/>
  <c r="P22" i="17" s="1"/>
  <c r="F24" i="17"/>
  <c r="H24" i="17" s="1"/>
  <c r="F25" i="17"/>
  <c r="H25" i="17" s="1"/>
  <c r="P25" i="17" s="1"/>
  <c r="P33" i="18"/>
  <c r="P39" i="18" s="1"/>
  <c r="F17" i="17"/>
  <c r="H17" i="17" s="1"/>
  <c r="P17" i="17" s="1"/>
  <c r="O21" i="18"/>
  <c r="O46" i="18" s="1"/>
  <c r="K21" i="18"/>
  <c r="K46" i="18" s="1"/>
  <c r="F11" i="17"/>
  <c r="H11" i="17" s="1"/>
  <c r="P11" i="17" s="1"/>
  <c r="F8" i="17"/>
  <c r="H8" i="17" s="1"/>
  <c r="P8" i="17" s="1"/>
  <c r="O18" i="17"/>
  <c r="O41" i="17" s="1"/>
  <c r="F12" i="17"/>
  <c r="H12" i="17" s="1"/>
  <c r="P12" i="17" s="1"/>
  <c r="F6" i="17"/>
  <c r="H6" i="17" s="1"/>
  <c r="P6" i="17" s="1"/>
  <c r="I38" i="17"/>
  <c r="I43" i="17" s="1"/>
  <c r="H19" i="18"/>
  <c r="P19" i="18" s="1"/>
  <c r="H12" i="18"/>
  <c r="P12" i="18" s="1"/>
  <c r="F37" i="17"/>
  <c r="H37" i="17" s="1"/>
  <c r="P37" i="17" s="1"/>
  <c r="D48" i="18"/>
  <c r="D47" i="18"/>
  <c r="D46" i="18"/>
  <c r="F42" i="18"/>
  <c r="H42" i="18" s="1"/>
  <c r="F41" i="18"/>
  <c r="H41" i="18" s="1"/>
  <c r="P41" i="18" s="1"/>
  <c r="F38" i="18"/>
  <c r="H38" i="18" s="1"/>
  <c r="P38" i="18" s="1"/>
  <c r="F36" i="18"/>
  <c r="H36" i="18" s="1"/>
  <c r="F35" i="18"/>
  <c r="H35" i="18" s="1"/>
  <c r="P35" i="18" s="1"/>
  <c r="F32" i="18"/>
  <c r="H32" i="18" s="1"/>
  <c r="P32" i="18" s="1"/>
  <c r="F31" i="18"/>
  <c r="H31" i="18" s="1"/>
  <c r="P31" i="18" s="1"/>
  <c r="F30" i="18"/>
  <c r="H30" i="18" s="1"/>
  <c r="P30" i="18" s="1"/>
  <c r="F29" i="18"/>
  <c r="H29" i="18" s="1"/>
  <c r="P29" i="18" s="1"/>
  <c r="F28" i="18"/>
  <c r="H28" i="18" s="1"/>
  <c r="P28" i="18" s="1"/>
  <c r="F27" i="18"/>
  <c r="H27" i="18" s="1"/>
  <c r="P27" i="18" s="1"/>
  <c r="F26" i="18"/>
  <c r="H26" i="18" s="1"/>
  <c r="P26" i="18" s="1"/>
  <c r="F25" i="18"/>
  <c r="H25" i="18" s="1"/>
  <c r="P25" i="18" s="1"/>
  <c r="F20" i="18"/>
  <c r="H20" i="18" s="1"/>
  <c r="P20" i="18" s="1"/>
  <c r="F18" i="18"/>
  <c r="H18" i="18" s="1"/>
  <c r="P18" i="18" s="1"/>
  <c r="F17" i="18"/>
  <c r="H17" i="18" s="1"/>
  <c r="P17" i="18" s="1"/>
  <c r="F16" i="18"/>
  <c r="H16" i="18" s="1"/>
  <c r="P16" i="18" s="1"/>
  <c r="H15" i="18"/>
  <c r="P15" i="18" s="1"/>
  <c r="F14" i="18"/>
  <c r="H14" i="18" s="1"/>
  <c r="P14" i="18" s="1"/>
  <c r="F13" i="18"/>
  <c r="H13" i="18" s="1"/>
  <c r="P13" i="18" s="1"/>
  <c r="F10" i="18"/>
  <c r="H10" i="18" s="1"/>
  <c r="P10" i="18" s="1"/>
  <c r="H8" i="18"/>
  <c r="P8" i="18" s="1"/>
  <c r="H5" i="18"/>
  <c r="P5" i="18" s="1"/>
  <c r="F4" i="18"/>
  <c r="H4" i="18" s="1"/>
  <c r="P4" i="18" s="1"/>
  <c r="P10" i="17"/>
  <c r="D42" i="17"/>
  <c r="F23" i="17"/>
  <c r="H23" i="17" s="1"/>
  <c r="P23" i="17" s="1"/>
  <c r="F5" i="17"/>
  <c r="P9" i="17"/>
  <c r="F14" i="17"/>
  <c r="H14" i="17" s="1"/>
  <c r="P14" i="17" s="1"/>
  <c r="F16" i="17"/>
  <c r="H16" i="17" s="1"/>
  <c r="P16" i="17" s="1"/>
  <c r="F36" i="17"/>
  <c r="H36" i="17" s="1"/>
  <c r="P36" i="17" s="1"/>
  <c r="F32" i="17"/>
  <c r="H32" i="17" s="1"/>
  <c r="P32" i="17" s="1"/>
  <c r="F33" i="17"/>
  <c r="H33" i="17" s="1"/>
  <c r="F34" i="17"/>
  <c r="H34" i="17" s="1"/>
  <c r="P34" i="17" s="1"/>
  <c r="F35" i="17"/>
  <c r="H35" i="17" s="1"/>
  <c r="P35" i="17" s="1"/>
  <c r="D41" i="17"/>
  <c r="O42" i="17"/>
  <c r="O43" i="18"/>
  <c r="O48" i="18" s="1"/>
  <c r="O47" i="18"/>
  <c r="O38" i="17"/>
  <c r="O43" i="17" s="1"/>
  <c r="L30" i="17"/>
  <c r="L42" i="17" s="1"/>
  <c r="L43" i="18"/>
  <c r="L48" i="18" s="1"/>
  <c r="P28" i="17" l="1"/>
  <c r="H27" i="17"/>
  <c r="I29" i="17"/>
  <c r="I42" i="17" s="1"/>
  <c r="J29" i="17"/>
  <c r="J30" i="17" s="1"/>
  <c r="J42" i="17" s="1"/>
  <c r="H34" i="18"/>
  <c r="F43" i="18"/>
  <c r="F48" i="18" s="1"/>
  <c r="E48" i="18" s="1"/>
  <c r="P37" i="18"/>
  <c r="J37" i="18"/>
  <c r="J39" i="18" s="1"/>
  <c r="J47" i="18" s="1"/>
  <c r="P11" i="18"/>
  <c r="J11" i="18"/>
  <c r="M18" i="17"/>
  <c r="M21" i="18"/>
  <c r="M46" i="18" s="1"/>
  <c r="P9" i="18"/>
  <c r="F38" i="17"/>
  <c r="F43" i="17" s="1"/>
  <c r="E43" i="17" s="1"/>
  <c r="H7" i="17"/>
  <c r="P13" i="17"/>
  <c r="J13" i="17"/>
  <c r="L39" i="18"/>
  <c r="L47" i="18" s="1"/>
  <c r="O44" i="17"/>
  <c r="D50" i="18"/>
  <c r="O50" i="18"/>
  <c r="E43" i="18"/>
  <c r="K50" i="18"/>
  <c r="E39" i="18"/>
  <c r="L21" i="18"/>
  <c r="L46" i="18" s="1"/>
  <c r="F21" i="18"/>
  <c r="E21" i="18" s="1"/>
  <c r="P33" i="17"/>
  <c r="P38" i="17" s="1"/>
  <c r="P43" i="17" s="1"/>
  <c r="H38" i="17"/>
  <c r="H43" i="17" s="1"/>
  <c r="G43" i="17" s="1"/>
  <c r="H21" i="18"/>
  <c r="L38" i="17"/>
  <c r="L43" i="17" s="1"/>
  <c r="L44" i="17" s="1"/>
  <c r="H43" i="18"/>
  <c r="P42" i="18"/>
  <c r="P24" i="17"/>
  <c r="K30" i="17" s="1"/>
  <c r="K42" i="17" s="1"/>
  <c r="K44" i="17" s="1"/>
  <c r="J21" i="18"/>
  <c r="J46" i="18" s="1"/>
  <c r="H5" i="17"/>
  <c r="E42" i="17" l="1"/>
  <c r="M41" i="17"/>
  <c r="P27" i="17"/>
  <c r="M30" i="17"/>
  <c r="M42" i="17" s="1"/>
  <c r="J7" i="17"/>
  <c r="J18" i="17" s="1"/>
  <c r="J41" i="17" s="1"/>
  <c r="J44" i="17" s="1"/>
  <c r="I7" i="17"/>
  <c r="I18" i="17" s="1"/>
  <c r="I41" i="17" s="1"/>
  <c r="I44" i="17" s="1"/>
  <c r="P29" i="17"/>
  <c r="H42" i="17"/>
  <c r="G42" i="17" s="1"/>
  <c r="P34" i="18"/>
  <c r="M34" i="18"/>
  <c r="E38" i="17"/>
  <c r="L50" i="18"/>
  <c r="P46" i="18"/>
  <c r="F46" i="18"/>
  <c r="D3" i="19" s="1"/>
  <c r="F47" i="18"/>
  <c r="E47" i="18" s="1"/>
  <c r="H48" i="18"/>
  <c r="G48" i="18" s="1"/>
  <c r="G43" i="18"/>
  <c r="P48" i="18"/>
  <c r="P5" i="17"/>
  <c r="H47" i="18"/>
  <c r="G39" i="18"/>
  <c r="H46" i="18"/>
  <c r="G21" i="18"/>
  <c r="G38" i="17"/>
  <c r="J50" i="18"/>
  <c r="M44" i="17" l="1"/>
  <c r="P7" i="17"/>
  <c r="P42" i="17"/>
  <c r="M39" i="18"/>
  <c r="M47" i="18" s="1"/>
  <c r="M50" i="18" s="1"/>
  <c r="P47" i="18"/>
  <c r="P50" i="18" s="1"/>
  <c r="E50" i="18"/>
  <c r="C3" i="19" s="1"/>
  <c r="H50" i="18"/>
  <c r="F3" i="19" s="1"/>
  <c r="G46" i="18"/>
  <c r="G47" i="18"/>
  <c r="E46" i="18"/>
  <c r="G50" i="18" l="1"/>
  <c r="E3" i="19" s="1"/>
  <c r="E41" i="17"/>
  <c r="F18" i="17"/>
  <c r="E18" i="17" s="1"/>
  <c r="F41" i="17"/>
  <c r="F44" i="17"/>
  <c r="D4" i="19" s="1"/>
  <c r="D5" i="19" s="1"/>
  <c r="E4" i="17"/>
  <c r="H4" i="17"/>
  <c r="H18" i="17" s="1"/>
  <c r="P4" i="17"/>
  <c r="P18" i="17" s="1"/>
  <c r="P41" i="17" s="1"/>
  <c r="P44" i="17" s="1"/>
  <c r="G18" i="17" l="1"/>
  <c r="H41" i="17"/>
  <c r="B15" i="19"/>
  <c r="B16" i="19" s="1"/>
  <c r="C5" i="19"/>
  <c r="E44" i="17"/>
  <c r="C4" i="19" s="1"/>
  <c r="H44" i="17" l="1"/>
  <c r="G41" i="17"/>
  <c r="G44" i="17" l="1"/>
  <c r="E4" i="19" s="1"/>
  <c r="F4" i="19"/>
  <c r="F5" i="19" s="1"/>
  <c r="C15" i="19" l="1"/>
  <c r="C16" i="19" s="1"/>
  <c r="E5" i="19"/>
</calcChain>
</file>

<file path=xl/comments1.xml><?xml version="1.0" encoding="utf-8"?>
<comments xmlns="http://schemas.openxmlformats.org/spreadsheetml/2006/main">
  <authors>
    <author>bkowtha</author>
    <author>bjkowtha</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8"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10" authorId="0">
      <text>
        <r>
          <rPr>
            <b/>
            <sz val="10"/>
            <color indexed="81"/>
            <rFont val="Tahoma"/>
            <family val="2"/>
          </rPr>
          <t>bkowtha:</t>
        </r>
        <r>
          <rPr>
            <sz val="10"/>
            <color indexed="81"/>
            <rFont val="Tahoma"/>
            <family val="2"/>
          </rPr>
          <t xml:space="preserve">
This task is related to SA s reporting to FNS ROs. </t>
        </r>
      </text>
    </comment>
    <comment ref="E12" authorId="0">
      <text>
        <r>
          <rPr>
            <b/>
            <sz val="10"/>
            <color indexed="81"/>
            <rFont val="Tahoma"/>
            <family val="2"/>
          </rPr>
          <t>bkowtha:</t>
        </r>
        <r>
          <rPr>
            <sz val="10"/>
            <color indexed="81"/>
            <rFont val="Tahoma"/>
            <family val="2"/>
          </rPr>
          <t xml:space="preserve">
25% of SFA reviews. 20858/56=372*25/100=93</t>
        </r>
      </text>
    </comment>
    <comment ref="E13" authorId="2">
      <text>
        <r>
          <rPr>
            <b/>
            <sz val="8"/>
            <color indexed="81"/>
            <rFont val="Tahoma"/>
            <family val="2"/>
          </rPr>
          <t>sfoss:</t>
        </r>
        <r>
          <rPr>
            <sz val="8"/>
            <color indexed="81"/>
            <rFont val="Tahoma"/>
            <family val="2"/>
          </rPr>
          <t xml:space="preserve">
20858 SFA's divided by 56 SA, then 1/3 per year.</t>
        </r>
      </text>
    </comment>
    <comment ref="D16" authorId="0">
      <text>
        <r>
          <rPr>
            <b/>
            <sz val="10"/>
            <color indexed="81"/>
            <rFont val="Tahoma"/>
            <family val="2"/>
          </rPr>
          <t>bkowtha:</t>
        </r>
        <r>
          <rPr>
            <sz val="10"/>
            <color indexed="81"/>
            <rFont val="Tahoma"/>
            <family val="2"/>
          </rPr>
          <t xml:space="preserve">
Acc to NDB, there are no more commodity schools. </t>
        </r>
      </text>
    </comment>
    <comment ref="G18"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5" authorId="0">
      <text>
        <r>
          <rPr>
            <b/>
            <sz val="10"/>
            <color indexed="81"/>
            <rFont val="Tahoma"/>
            <family val="2"/>
          </rPr>
          <t>bkowtha:</t>
        </r>
        <r>
          <rPr>
            <sz val="10"/>
            <color indexed="81"/>
            <rFont val="Tahoma"/>
            <family val="2"/>
          </rPr>
          <t xml:space="preserve">
Each SFA needs to submit claims once a month x 12 months. </t>
        </r>
      </text>
    </comment>
    <comment ref="D26" authorId="0">
      <text>
        <r>
          <rPr>
            <b/>
            <sz val="10"/>
            <color indexed="81"/>
            <rFont val="Tahoma"/>
            <family val="2"/>
          </rPr>
          <t>bkowtha:</t>
        </r>
        <r>
          <rPr>
            <sz val="10"/>
            <color indexed="81"/>
            <rFont val="Tahoma"/>
            <family val="2"/>
          </rPr>
          <t xml:space="preserve">
10% will submit revised claims</t>
        </r>
      </text>
    </comment>
    <comment ref="D28"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8"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9" authorId="0">
      <text>
        <r>
          <rPr>
            <b/>
            <sz val="10"/>
            <color indexed="81"/>
            <rFont val="Tahoma"/>
            <family val="2"/>
          </rPr>
          <t>bkowtha:</t>
        </r>
        <r>
          <rPr>
            <sz val="10"/>
            <color indexed="81"/>
            <rFont val="Tahoma"/>
            <family val="2"/>
          </rPr>
          <t xml:space="preserve">
It appears that about 25% SFAs equal to this number 4969</t>
        </r>
      </text>
    </comment>
    <comment ref="B31" authorId="0">
      <text>
        <r>
          <rPr>
            <b/>
            <sz val="10"/>
            <color indexed="81"/>
            <rFont val="Tahoma"/>
            <family val="2"/>
          </rPr>
          <t>bkowtha:</t>
        </r>
        <r>
          <rPr>
            <sz val="10"/>
            <color indexed="81"/>
            <rFont val="Tahoma"/>
            <family val="2"/>
          </rPr>
          <t xml:space="preserve">
reduced time to complete the task (column G)</t>
        </r>
      </text>
    </comment>
    <comment ref="D31"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32" authorId="0">
      <text>
        <r>
          <rPr>
            <b/>
            <sz val="10"/>
            <color indexed="81"/>
            <rFont val="Tahoma"/>
            <family val="2"/>
          </rPr>
          <t>bkowtha:</t>
        </r>
        <r>
          <rPr>
            <sz val="10"/>
            <color indexed="81"/>
            <rFont val="Tahoma"/>
            <family val="2"/>
          </rPr>
          <t xml:space="preserve">
Number from prior ICR</t>
        </r>
      </text>
    </comment>
  </commentList>
</comments>
</file>

<file path=xl/comments2.xml><?xml version="1.0" encoding="utf-8"?>
<comments xmlns="http://schemas.openxmlformats.org/spreadsheetml/2006/main">
  <authors>
    <author>bkowtha</author>
    <author>Jon Garcia</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E5" authorId="1">
      <text>
        <r>
          <rPr>
            <sz val="8"/>
            <color indexed="81"/>
            <rFont val="Tahoma"/>
            <family val="2"/>
          </rPr>
          <t>Number copied from previous ICR renewal.</t>
        </r>
        <r>
          <rPr>
            <sz val="8"/>
            <color indexed="81"/>
            <rFont val="Tahoma"/>
            <family val="2"/>
          </rPr>
          <t xml:space="preserve">
</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2" authorId="1">
      <text>
        <r>
          <rPr>
            <sz val="8"/>
            <color indexed="81"/>
            <rFont val="Tahoma"/>
            <family val="2"/>
          </rPr>
          <t xml:space="preserve">SFA level numbers came from previous ICR renewal and HACCP, DGA, Paid Equity).  Kept the same to be consistent with all ICRs impacting #0584-0006.
</t>
        </r>
      </text>
    </comment>
    <comment ref="E32" authorId="1">
      <text>
        <r>
          <rPr>
            <sz val="8"/>
            <color indexed="81"/>
            <rFont val="Tahoma"/>
            <family val="2"/>
          </rPr>
          <t>School level numbers came from previous ICR renewal and HACCP, DGA, Paid Equity).  Kept the same to be consistent with all ICRs impacting #0584-0006.</t>
        </r>
      </text>
    </comment>
    <comment ref="G33"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<sst xmlns="http://schemas.openxmlformats.org/spreadsheetml/2006/main" count="227" uniqueCount="180">
  <si>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</si>
  <si>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</si>
  <si>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</si>
  <si>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</si>
  <si>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</si>
  <si>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</si>
  <si>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</si>
  <si>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</si>
  <si>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</si>
  <si>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</si>
  <si>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</si>
  <si>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</si>
  <si>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</si>
  <si>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</si>
  <si>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</si>
  <si>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</si>
  <si>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</si>
  <si>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</si>
  <si>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</si>
  <si>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</si>
  <si>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</si>
  <si>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</si>
  <si>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</si>
  <si>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</si>
  <si>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</si>
  <si>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</si>
  <si>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</si>
  <si>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</si>
  <si>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</si>
  <si>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</si>
  <si>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</si>
  <si>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</si>
  <si>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</si>
  <si>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</si>
  <si>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</si>
  <si>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</si>
  <si>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</si>
  <si>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</si>
  <si>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</si>
  <si>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</si>
  <si>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</si>
  <si>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</si>
  <si>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</si>
  <si>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</si>
  <si>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</si>
  <si>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</si>
  <si>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</si>
  <si>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</si>
  <si>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</si>
  <si>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</si>
  <si>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</si>
  <si>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</si>
  <si>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</si>
  <si>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</si>
  <si>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</si>
  <si>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</si>
  <si>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</si>
  <si>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</si>
  <si>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</si>
  <si>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</si>
  <si>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</si>
  <si>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</si>
  <si>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</si>
  <si>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</si>
  <si>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</si>
  <si>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</si>
  <si>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</si>
  <si>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</si>
  <si>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</si>
  <si>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</si>
  <si>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</si>
  <si>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</si>
  <si>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</si>
  <si>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</si>
  <si>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</si>
  <si>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</si>
  <si>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</si>
  <si>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</si>
  <si>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</si>
  <si>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</si>
  <si>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</si>
  <si>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</si>
  <si>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</si>
  <si>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</si>
  <si>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</si>
  <si>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</si>
  <si>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</si>
  <si>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</si>
  <si>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</si>
  <si>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</si>
  <si>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</si>
  <si>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</si>
  <si>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</si>
  <si>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</si>
  <si>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</si>
  <si>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</si>
  <si>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</si>
  <si>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</si>
  <si>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</si>
  <si>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</si>
  <si>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</si>
  <si>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</si>
  <si>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</si>
  <si>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</si>
  <si>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</si>
  <si>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</si>
  <si>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210.14(f)</t>
  </si>
  <si>
    <t>210.14(e)(1-5)</t>
  </si>
  <si>
    <t>Estimated Total Hours (Col. DxE)</t>
  </si>
  <si>
    <t>Total Annual Responses (Col. BxC)</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</si>
  <si>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</si>
  <si>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</si>
  <si>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</si>
  <si>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</si>
  <si>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</si>
  <si>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</si>
  <si>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</si>
  <si>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</si>
  <si>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</si>
  <si>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</si>
  <si>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</si>
  <si>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</si>
  <si>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</si>
  <si>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</si>
  <si>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</si>
  <si>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</si>
  <si>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</si>
  <si>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</si>
  <si>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</si>
  <si>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</si>
  <si>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</si>
  <si>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</si>
  <si>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</si>
  <si>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</si>
  <si>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</si>
  <si>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</si>
  <si>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</si>
  <si>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</si>
  <si>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</si>
  <si>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</si>
  <si>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</si>
  <si>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</si>
  <si>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</si>
  <si>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</si>
  <si>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</si>
  <si>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</si>
  <si>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snack</t>
  </si>
  <si>
    <t>FNS-66</t>
  </si>
  <si>
    <t>SA shall verify compliance with critical and general areas of review as a part of Coordinated Review process (1 report annually)</t>
  </si>
  <si>
    <t>Recordkeepers unique to DGA</t>
  </si>
  <si>
    <t xml:space="preserve">SA maintains records of paid reimbursable lunch prices obtained from SFAs </t>
  </si>
  <si>
    <t xml:space="preserve">SFA maintains records of its calculation of the average price of paid reimbursable lunches and adjustments </t>
  </si>
  <si>
    <t>SFAs must maintain records documenting that the revenue generated from the sale of nonprogram foods</t>
  </si>
  <si>
    <t xml:space="preserve">Local educational agencies must maintain records for directly certified children receiving SNAP benefits. </t>
  </si>
  <si>
    <t>Local educational agencies must maintain records for children that are certified based on TANF or FDPIR, or are homeless, runaway or migrant.</t>
  </si>
  <si>
    <t>Responses</t>
  </si>
  <si>
    <t>Time Burden</t>
  </si>
  <si>
    <t>Current OMB Inventory</t>
  </si>
  <si>
    <t>Burden Revision Requested</t>
  </si>
  <si>
    <t>Difference</t>
  </si>
  <si>
    <t>210.7(d)(1)(iv)</t>
  </si>
  <si>
    <t>SAs review submitted certification materials and notify SFAs of the certification determination</t>
  </si>
  <si>
    <t>210.5(d)(2)(ii)</t>
  </si>
  <si>
    <t>SAs submit a quarterly report to FNS detailing the disbursement of performance-based reimbursement to SFAs.</t>
  </si>
  <si>
    <t>210.7(d)(2)</t>
  </si>
  <si>
    <t>SFAs must submit certification materials to State agency to support receipt of performance based reimbursement</t>
  </si>
  <si>
    <t>SFAs must submit an annual attestation of compliance with meal pattern and nutrition requirements</t>
  </si>
  <si>
    <t>Due to Program Change -AE15 Rule</t>
  </si>
  <si>
    <t>Due to Program Change - AE15</t>
  </si>
  <si>
    <t>SFAs maintain documentation to support performance-based reimbursement</t>
  </si>
  <si>
    <t>SFAs maintain documentation related to the attestation of compliance submitted to the SA as an attachment to the written agreement required in 210.9(b)</t>
  </si>
  <si>
    <t>Total for Certification of Compliance Rule (0584-AE15)</t>
  </si>
  <si>
    <t>Total Reporting Burden for Certification of Compliance Rule (0584-AE15)</t>
  </si>
  <si>
    <t>Total Recordkeeping Burden for Certification of Compliance Rule (0584-AE15)</t>
  </si>
  <si>
    <t>ICR #0584-0006, 7 CFR Part 210, National School Lunch Program - Increase for Certification of Compliance (AE15)</t>
  </si>
  <si>
    <t xml:space="preserve">*Correction to calculation of responses for recordkeeping.  </t>
  </si>
  <si>
    <t>There was an error in the formula.  The correction results</t>
  </si>
  <si>
    <t>in a reduction of 122,661 responses.</t>
  </si>
  <si>
    <t>(119.976)</t>
  </si>
  <si>
    <t>*NOTE:  Correction to recordkeeping annual response calculation results in a net change of -119,976 (125,346 new responses-(122,661x2) response correction = 119,976)</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</si>
</sst>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0.00_);_(* \(#,##0.00\);_(* &quot;-&quot;??_);_(@_)"/>
    <numFmt numFmtId="164" formatCode="0.000"/>
    <numFmt numFmtId="165" formatCode="#,##0.000"/>
    <numFmt numFmtId="166" formatCode="#,##0.0000"/>
    <numFmt numFmtId="167" formatCode="0.0000"/>
    <numFmt numFmtId="168" formatCode="0.00000"/>
    <numFmt numFmtId="169" formatCode="#,##0.00;[Red]#,##0.00"/>
    <numFmt numFmtId="170" formatCode="_(* #,##0.000_);_(* \(#,##0.000\);_(* &quot;-&quot;??_);_(@_)"/>
    <numFmt numFmtId="171" formatCode="_(* #,##0.000_);_(* \(#,##0.000\);_(* &quot;-&quot;???_);_(@_)"/>
    <numFmt numFmtId="172" formatCode="_(* #,##0.00000_);_(* \(#,##0.00000\);_(* &quot;-&quot;?????_);_(@_)"/>
    <numFmt numFmtId="173" formatCode="#,##0.00000"/>
    <numFmt numFmtId="174" formatCode="#,##0.000_);\(#,##0.000\)"/>
    <numFmt numFmtId="175" formatCode="#,##0.0000_);\(#,##0.0000\)"/>
    <numFmt numFmtId="176" formatCode="#,##0;[Red]#,##0"/>
    <numFmt numFmtId="177" formatCode="_(* #,##0.0000_);_(* \(#,##0.0000\);_(* &quot;-&quot;????_);_(@_)"/>
    <numFmt numFmtId="178" formatCode="#,##0.000000"/>
    <numFmt numFmtId="179" formatCode="#,##0.0000000"/>
    <numFmt numFmtId="180" formatCode="#,##0.00000000"/>
    <numFmt numFmtId="181" formatCode="#,##0.00000_);\(#,##0.00000\)"/>
    <numFmt numFmtId="182" formatCode="0.0"/>
    <numFmt numFmtId="183" formatCode="_(* #,##0_);_(* \(#,##0\);_(* &quot;-&quot;??_);_(@_)"/>
    <numFmt numFmtId="184" formatCode="0.000000"/>
    <numFmt numFmtId="185" formatCode="#,##0.0000000_);\(#,##0.0000000\)"/>
    <numFmt numFmtId="186" formatCode="_(* #,##0.000000_);_(* \(#,##0.000000\);_(* &quot;-&quot;??????_);_(@_)"/>
  </numFmts>
  <fonts count="40" x14ac:knownFonts="1">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
      <b/>
      <sz val="10"/>
      <color theme="1"/>
      <name val="Arial"/>
      <family val="2"/>
    </font>
    <font>
      <sz val="10"/>
      <color rgb="FF000000"/>
      <name val="Arial"/>
      <family val="2"/>
    </font>
    <font>
      <b/>
      <i/>
      <sz val="9"/>
      <color theme="1"/>
      <name val="Arial"/>
      <family val="2"/>
    </font>
    <font>
      <sz val="10"/>
      <color rgb="FFFF0000"/>
      <name val="Arial"/>
      <family val="2"/>
    </font>
  </fonts>
  <fills count="3">
    <fill>
      <patternFill patternType="none"/>
    </fill>
    <fill>
      <patternFill patternType="gray125"/>
    </fill>
    <fill>
      <patternFill patternType="solid">
        <fgColor rgb="FFFFFF00"/>
        <bgColor indexed="64"/>
      </patternFill>
    </fill>
  </fills>
  <borders count="5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xf numFmtId="43" fontId="2" fillId="0" borderId="0" applyFont="0" applyFill="0" applyBorder="0" applyAlignment="0" applyProtection="0"/>
    <xf numFmtId="43" fontId="19" fillId="0" borderId="0" applyFont="0" applyFill="0" applyBorder="0" applyAlignment="0" applyProtection="0"/>
    <xf numFmtId="0" fontId="2" fillId="0" borderId="0"/>
  </cellStyleXfs>
  <cellXfs count="434">
    <xf numFmtId="0" fontId="0" fillId="0" borderId="0" xfId="0"/>
    <xf numFmtId="165" fontId="0" fillId="0" borderId="0" xfId="0" applyNumberFormat="1"/>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0" fontId="21" fillId="0" borderId="12" xfId="1" applyNumberFormat="1" applyFont="1" applyBorder="1" applyAlignment="1">
      <alignment vertical="center"/>
    </xf>
    <xf numFmtId="173" fontId="21" fillId="0" borderId="13" xfId="0" applyNumberFormat="1" applyFont="1" applyFill="1" applyBorder="1" applyAlignment="1">
      <alignment vertical="center"/>
    </xf>
    <xf numFmtId="170" fontId="25" fillId="0" borderId="14" xfId="1" applyNumberFormat="1" applyFont="1" applyBorder="1" applyAlignment="1">
      <alignment vertical="center"/>
    </xf>
    <xf numFmtId="173" fontId="21" fillId="0" borderId="15" xfId="0" applyNumberFormat="1" applyFont="1" applyBorder="1" applyAlignment="1">
      <alignment vertical="center"/>
    </xf>
    <xf numFmtId="3" fontId="1" fillId="0" borderId="9" xfId="0" applyNumberFormat="1" applyFont="1" applyBorder="1" applyAlignment="1">
      <alignment vertical="center"/>
    </xf>
    <xf numFmtId="170" fontId="1" fillId="0" borderId="9" xfId="0" applyNumberFormat="1" applyFont="1" applyBorder="1" applyAlignment="1">
      <alignment vertical="center"/>
    </xf>
    <xf numFmtId="170"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4" fontId="21" fillId="0" borderId="12" xfId="0" applyNumberFormat="1" applyFont="1" applyFill="1" applyBorder="1" applyAlignment="1">
      <alignment vertical="center"/>
    </xf>
    <xf numFmtId="0" fontId="0" fillId="0" borderId="8" xfId="0" applyFill="1" applyBorder="1"/>
    <xf numFmtId="165" fontId="3" fillId="0" borderId="9" xfId="0" applyNumberFormat="1" applyFont="1" applyFill="1" applyBorder="1" applyAlignment="1">
      <alignment vertical="center"/>
    </xf>
    <xf numFmtId="0" fontId="0" fillId="0" borderId="8" xfId="0" applyFill="1" applyBorder="1" applyAlignment="1">
      <alignment vertical="center"/>
    </xf>
    <xf numFmtId="165" fontId="3" fillId="0" borderId="8" xfId="0" applyNumberFormat="1" applyFont="1" applyFill="1" applyBorder="1" applyAlignment="1">
      <alignment vertical="center"/>
    </xf>
    <xf numFmtId="170" fontId="3" fillId="0" borderId="8" xfId="0" applyNumberFormat="1" applyFont="1" applyFill="1" applyBorder="1" applyAlignment="1">
      <alignment vertical="center"/>
    </xf>
    <xf numFmtId="170" fontId="0" fillId="0" borderId="0" xfId="0" applyNumberFormat="1"/>
    <xf numFmtId="4" fontId="3" fillId="0" borderId="20" xfId="0" applyNumberFormat="1" applyFont="1" applyFill="1" applyBorder="1" applyAlignment="1">
      <alignment vertical="center"/>
    </xf>
    <xf numFmtId="174" fontId="3" fillId="0" borderId="9" xfId="0" applyNumberFormat="1" applyFont="1" applyFill="1" applyBorder="1" applyAlignment="1">
      <alignment vertical="center"/>
    </xf>
    <xf numFmtId="4" fontId="0" fillId="0" borderId="9" xfId="0" applyNumberFormat="1" applyFill="1" applyBorder="1" applyAlignment="1">
      <alignment vertical="center"/>
    </xf>
    <xf numFmtId="165"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0" fontId="0" fillId="0" borderId="18" xfId="0" applyNumberFormat="1" applyFill="1" applyBorder="1" applyAlignment="1" applyProtection="1">
      <alignment vertical="center"/>
      <protection locked="0"/>
    </xf>
    <xf numFmtId="165" fontId="0" fillId="0" borderId="18" xfId="0" applyNumberFormat="1" applyFill="1" applyBorder="1" applyAlignment="1" applyProtection="1">
      <alignment vertical="center"/>
      <protection locked="0"/>
    </xf>
    <xf numFmtId="165" fontId="4" fillId="0" borderId="25" xfId="0" applyNumberFormat="1" applyFont="1" applyFill="1" applyBorder="1" applyAlignment="1" applyProtection="1">
      <alignment vertical="center"/>
      <protection locked="0"/>
    </xf>
    <xf numFmtId="165" fontId="0" fillId="0" borderId="25" xfId="0" applyNumberFormat="1" applyFill="1" applyBorder="1" applyAlignment="1" applyProtection="1">
      <alignment vertical="center"/>
      <protection locked="0"/>
    </xf>
    <xf numFmtId="165" fontId="1" fillId="0" borderId="28" xfId="0" applyNumberFormat="1" applyFont="1" applyFill="1" applyBorder="1" applyAlignment="1" applyProtection="1">
      <alignment horizontal="right" vertical="center"/>
      <protection locked="0"/>
    </xf>
    <xf numFmtId="165"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5" fontId="19" fillId="0" borderId="40" xfId="0" applyNumberFormat="1" applyFont="1" applyFill="1" applyBorder="1" applyAlignment="1">
      <alignment vertical="center"/>
    </xf>
    <xf numFmtId="165" fontId="19" fillId="0" borderId="18" xfId="0" applyNumberFormat="1" applyFont="1" applyFill="1" applyBorder="1" applyAlignment="1" applyProtection="1">
      <alignment vertical="center"/>
      <protection locked="0"/>
    </xf>
    <xf numFmtId="0" fontId="0" fillId="0" borderId="44"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179" fontId="19" fillId="0" borderId="10" xfId="0" applyNumberFormat="1" applyFont="1" applyBorder="1" applyAlignment="1">
      <alignment vertical="center"/>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4" fontId="29" fillId="0" borderId="18" xfId="1" applyNumberFormat="1" applyFont="1" applyFill="1" applyBorder="1" applyAlignment="1" applyProtection="1">
      <alignment vertical="center"/>
      <protection locked="0"/>
    </xf>
    <xf numFmtId="170" fontId="29" fillId="0" borderId="18" xfId="1" applyNumberFormat="1" applyFont="1" applyFill="1" applyBorder="1" applyAlignment="1" applyProtection="1">
      <alignment vertical="center"/>
      <protection locked="0"/>
    </xf>
    <xf numFmtId="170"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0" fontId="29" fillId="0" borderId="19" xfId="1" applyNumberFormat="1" applyFon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6" fontId="0" fillId="0" borderId="9" xfId="0" applyNumberFormat="1" applyFill="1" applyBorder="1" applyAlignment="1">
      <alignment vertical="center"/>
    </xf>
    <xf numFmtId="165"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5" fontId="0" fillId="0" borderId="7" xfId="0" applyNumberFormat="1" applyFill="1" applyBorder="1" applyAlignment="1">
      <alignment vertical="center"/>
    </xf>
    <xf numFmtId="0" fontId="0" fillId="0" borderId="1" xfId="0" applyFill="1" applyBorder="1" applyAlignment="1">
      <alignment vertical="center"/>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8" fontId="3" fillId="0" borderId="3" xfId="0" applyNumberFormat="1" applyFont="1" applyFill="1" applyBorder="1" applyAlignment="1">
      <alignment vertical="center"/>
    </xf>
    <xf numFmtId="167"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1"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5" fontId="0" fillId="0" borderId="9" xfId="0" applyNumberFormat="1" applyFill="1" applyBorder="1" applyAlignment="1">
      <alignment vertical="center"/>
    </xf>
    <xf numFmtId="37" fontId="4" fillId="0" borderId="9" xfId="0" applyNumberFormat="1" applyFont="1" applyFill="1" applyBorder="1" applyAlignment="1">
      <alignment vertical="center"/>
    </xf>
    <xf numFmtId="167"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0" fontId="3" fillId="0" borderId="7" xfId="0" applyNumberFormat="1" applyFont="1" applyFill="1" applyBorder="1" applyAlignment="1">
      <alignment vertical="center"/>
    </xf>
    <xf numFmtId="165"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5" fontId="0" fillId="0" borderId="21" xfId="0" applyNumberFormat="1" applyFill="1" applyBorder="1" applyAlignment="1" applyProtection="1">
      <alignment vertical="center"/>
      <protection locked="0"/>
    </xf>
    <xf numFmtId="165"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69" fontId="0" fillId="0" borderId="18" xfId="0" applyNumberFormat="1" applyFill="1" applyBorder="1" applyAlignment="1" applyProtection="1">
      <alignment horizontal="right" vertical="center"/>
      <protection locked="0"/>
    </xf>
    <xf numFmtId="165" fontId="0" fillId="0" borderId="23" xfId="0" applyNumberFormat="1" applyFill="1" applyBorder="1" applyAlignment="1" applyProtection="1">
      <alignment horizontal="right" vertical="center"/>
      <protection locked="0"/>
    </xf>
    <xf numFmtId="165"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5" fontId="0" fillId="0" borderId="26" xfId="0" applyNumberFormat="1" applyFill="1" applyBorder="1" applyAlignment="1" applyProtection="1">
      <alignment horizontal="right" vertical="center"/>
      <protection locked="0"/>
    </xf>
    <xf numFmtId="165"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0" fontId="0" fillId="0" borderId="28" xfId="0" applyNumberFormat="1" applyFill="1" applyBorder="1" applyAlignment="1" applyProtection="1">
      <alignment horizontal="right" vertical="center"/>
      <protection locked="0"/>
    </xf>
    <xf numFmtId="165" fontId="0" fillId="0" borderId="29" xfId="0" applyNumberFormat="1" applyFill="1" applyBorder="1" applyAlignment="1" applyProtection="1">
      <alignment horizontal="right" vertical="center"/>
      <protection locked="0"/>
    </xf>
    <xf numFmtId="165" fontId="0" fillId="0" borderId="30" xfId="0" applyNumberFormat="1" applyFill="1" applyBorder="1" applyAlignment="1" applyProtection="1">
      <alignment vertical="center"/>
      <protection locked="0"/>
    </xf>
    <xf numFmtId="4" fontId="0" fillId="0" borderId="18" xfId="2" applyNumberFormat="1" applyFont="1" applyFill="1" applyBorder="1" applyAlignment="1" applyProtection="1">
      <alignment horizontal="right" vertical="center"/>
      <protection locked="0"/>
    </xf>
    <xf numFmtId="0" fontId="1" fillId="0" borderId="18" xfId="0" applyFont="1" applyBorder="1"/>
    <xf numFmtId="0" fontId="1" fillId="0" borderId="18" xfId="0" applyFont="1" applyFill="1" applyBorder="1"/>
    <xf numFmtId="43" fontId="1" fillId="0" borderId="18" xfId="1" applyFont="1" applyBorder="1"/>
    <xf numFmtId="0" fontId="1" fillId="0" borderId="0" xfId="0" applyFont="1" applyBorder="1" applyAlignment="1">
      <alignment horizontal="left" vertical="center"/>
    </xf>
    <xf numFmtId="3" fontId="1" fillId="0" borderId="0" xfId="0" applyNumberFormat="1" applyFont="1" applyBorder="1" applyAlignment="1">
      <alignment vertical="center"/>
    </xf>
    <xf numFmtId="181" fontId="19" fillId="0" borderId="0" xfId="0" applyNumberFormat="1" applyFont="1" applyBorder="1" applyAlignment="1">
      <alignment vertical="center"/>
    </xf>
    <xf numFmtId="170" fontId="1" fillId="0" borderId="0" xfId="0" applyNumberFormat="1" applyFont="1" applyBorder="1" applyAlignment="1">
      <alignment vertical="center"/>
    </xf>
    <xf numFmtId="179" fontId="19" fillId="0" borderId="0" xfId="0" applyNumberFormat="1" applyFont="1" applyBorder="1" applyAlignment="1">
      <alignment vertical="center"/>
    </xf>
    <xf numFmtId="0" fontId="0" fillId="0" borderId="44" xfId="0" applyFill="1" applyBorder="1" applyAlignment="1" applyProtection="1">
      <alignment horizontal="left" vertical="center"/>
      <protection locked="0"/>
    </xf>
    <xf numFmtId="3" fontId="0" fillId="0" borderId="0" xfId="0" applyNumberFormat="1" applyFill="1" applyAlignment="1" applyProtection="1">
      <alignment vertical="center"/>
      <protection locked="0"/>
    </xf>
    <xf numFmtId="4" fontId="0" fillId="0" borderId="18" xfId="2" applyNumberFormat="1" applyFont="1" applyFill="1" applyBorder="1" applyAlignment="1" applyProtection="1">
      <alignment vertical="center"/>
      <protection locked="0"/>
    </xf>
    <xf numFmtId="0" fontId="0" fillId="0" borderId="18" xfId="0" applyFill="1" applyBorder="1" applyAlignment="1" applyProtection="1">
      <alignment horizontal="left" vertical="center" wrapText="1"/>
      <protection locked="0"/>
    </xf>
    <xf numFmtId="3" fontId="19" fillId="0" borderId="18" xfId="0" applyNumberFormat="1" applyFont="1" applyFill="1" applyBorder="1" applyAlignment="1" applyProtection="1">
      <alignment vertical="center"/>
      <protection locked="0"/>
    </xf>
    <xf numFmtId="0" fontId="0" fillId="0" borderId="40"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0" borderId="19" xfId="0" applyFill="1" applyBorder="1" applyProtection="1">
      <protection locked="0"/>
    </xf>
    <xf numFmtId="3" fontId="19" fillId="0" borderId="19" xfId="0" applyNumberFormat="1" applyFont="1" applyFill="1" applyBorder="1" applyAlignment="1" applyProtection="1">
      <alignment vertical="center"/>
      <protection locked="0"/>
    </xf>
    <xf numFmtId="4" fontId="0" fillId="0" borderId="47" xfId="0" applyNumberFormat="1" applyFill="1" applyBorder="1" applyAlignment="1" applyProtection="1">
      <alignment vertical="center"/>
      <protection locked="0"/>
    </xf>
    <xf numFmtId="165" fontId="0" fillId="0" borderId="40" xfId="0" applyNumberFormat="1" applyFill="1" applyBorder="1" applyAlignment="1" applyProtection="1">
      <alignment vertical="center"/>
      <protection locked="0"/>
    </xf>
    <xf numFmtId="165" fontId="0" fillId="0" borderId="19" xfId="0" applyNumberFormat="1" applyFill="1" applyBorder="1" applyAlignment="1" applyProtection="1">
      <alignment vertical="center"/>
      <protection locked="0"/>
    </xf>
    <xf numFmtId="2" fontId="0" fillId="0" borderId="39" xfId="0" applyNumberFormat="1" applyFill="1" applyBorder="1" applyAlignment="1" applyProtection="1">
      <alignment vertical="center"/>
      <protection locked="0"/>
    </xf>
    <xf numFmtId="0" fontId="2" fillId="0" borderId="18" xfId="0" applyFont="1" applyFill="1" applyBorder="1" applyAlignment="1" applyProtection="1">
      <alignment vertical="center"/>
      <protection locked="0"/>
    </xf>
    <xf numFmtId="1" fontId="2" fillId="0" borderId="18" xfId="0" applyNumberFormat="1" applyFont="1" applyFill="1" applyBorder="1" applyAlignment="1" applyProtection="1">
      <alignment vertical="center"/>
      <protection locked="0"/>
    </xf>
    <xf numFmtId="4" fontId="2" fillId="0" borderId="18" xfId="1" applyNumberFormat="1" applyFon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3" fontId="0" fillId="0" borderId="18" xfId="1" applyNumberFormat="1" applyFont="1" applyFill="1" applyBorder="1" applyAlignment="1" applyProtection="1">
      <alignment vertical="center"/>
      <protection locked="0"/>
    </xf>
    <xf numFmtId="4" fontId="17" fillId="0" borderId="18" xfId="1" applyNumberFormat="1" applyFont="1" applyFill="1" applyBorder="1" applyAlignment="1" applyProtection="1">
      <alignment vertical="center"/>
      <protection locked="0"/>
    </xf>
    <xf numFmtId="0" fontId="0" fillId="0" borderId="0" xfId="0" applyFill="1" applyProtection="1"/>
    <xf numFmtId="0" fontId="6" fillId="0" borderId="9" xfId="0" applyFont="1" applyFill="1" applyBorder="1" applyAlignment="1" applyProtection="1">
      <alignment horizontal="center" vertical="center" wrapText="1"/>
    </xf>
    <xf numFmtId="165" fontId="0" fillId="0" borderId="7" xfId="0" applyNumberFormat="1" applyFill="1" applyBorder="1" applyProtection="1"/>
    <xf numFmtId="2" fontId="2" fillId="0" borderId="18" xfId="0" applyNumberFormat="1" applyFont="1" applyFill="1" applyBorder="1" applyAlignment="1" applyProtection="1">
      <alignment vertical="center"/>
      <protection locked="0"/>
    </xf>
    <xf numFmtId="165" fontId="19" fillId="0" borderId="36" xfId="0" applyNumberFormat="1" applyFont="1" applyFill="1" applyBorder="1" applyAlignment="1" applyProtection="1">
      <alignment vertical="center"/>
      <protection locked="0"/>
    </xf>
    <xf numFmtId="2" fontId="19" fillId="0" borderId="9" xfId="0" applyNumberFormat="1" applyFont="1" applyFill="1" applyBorder="1" applyAlignment="1" applyProtection="1">
      <alignment vertical="center"/>
    </xf>
    <xf numFmtId="0" fontId="0" fillId="0" borderId="45" xfId="0" applyFill="1" applyBorder="1" applyProtection="1"/>
    <xf numFmtId="0" fontId="0" fillId="0" borderId="7" xfId="0" applyFill="1" applyBorder="1" applyProtection="1"/>
    <xf numFmtId="2" fontId="0" fillId="0" borderId="42" xfId="0" applyNumberFormat="1" applyFill="1" applyBorder="1" applyAlignment="1" applyProtection="1">
      <alignment vertical="center"/>
    </xf>
    <xf numFmtId="2" fontId="0" fillId="0" borderId="18" xfId="0" applyNumberFormat="1" applyFill="1" applyBorder="1" applyAlignment="1" applyProtection="1">
      <alignment horizontal="right" vertical="center"/>
    </xf>
    <xf numFmtId="2" fontId="0" fillId="0" borderId="25" xfId="0" applyNumberFormat="1" applyFill="1" applyBorder="1" applyAlignment="1" applyProtection="1">
      <alignment vertical="center"/>
    </xf>
    <xf numFmtId="2" fontId="0" fillId="0" borderId="54" xfId="0" applyNumberFormat="1" applyFill="1" applyBorder="1" applyAlignment="1" applyProtection="1">
      <alignment vertical="center"/>
    </xf>
    <xf numFmtId="2" fontId="0" fillId="0" borderId="28" xfId="0" applyNumberFormat="1" applyFill="1" applyBorder="1" applyAlignment="1" applyProtection="1">
      <alignment vertical="center"/>
    </xf>
    <xf numFmtId="0" fontId="2" fillId="0" borderId="18" xfId="0" applyFont="1" applyFill="1" applyBorder="1" applyAlignment="1" applyProtection="1">
      <alignment vertical="top" wrapText="1"/>
      <protection locked="0"/>
    </xf>
    <xf numFmtId="0" fontId="3" fillId="0" borderId="18" xfId="0" applyFont="1" applyFill="1" applyBorder="1" applyAlignment="1" applyProtection="1">
      <alignment horizontal="center" vertical="center"/>
      <protection locked="0"/>
    </xf>
    <xf numFmtId="4" fontId="2" fillId="0" borderId="18" xfId="2" applyNumberFormat="1" applyFont="1" applyFill="1" applyBorder="1" applyAlignment="1" applyProtection="1">
      <alignment vertical="center"/>
      <protection locked="0"/>
    </xf>
    <xf numFmtId="165" fontId="3" fillId="0" borderId="18" xfId="0" applyNumberFormat="1" applyFont="1" applyFill="1" applyBorder="1" applyAlignment="1" applyProtection="1">
      <alignment vertical="center"/>
      <protection locked="0"/>
    </xf>
    <xf numFmtId="0" fontId="0" fillId="0" borderId="0" xfId="0" applyFill="1" applyAlignment="1" applyProtection="1">
      <alignment wrapText="1"/>
      <protection locked="0"/>
    </xf>
    <xf numFmtId="4" fontId="29" fillId="0" borderId="18" xfId="2" applyNumberFormat="1" applyFont="1" applyFill="1" applyBorder="1" applyAlignment="1" applyProtection="1">
      <alignment vertical="center"/>
      <protection locked="0"/>
    </xf>
    <xf numFmtId="2" fontId="19" fillId="0" borderId="18" xfId="0" applyNumberFormat="1" applyFont="1" applyFill="1" applyBorder="1" applyAlignment="1" applyProtection="1">
      <alignment vertical="center"/>
      <protection locked="0"/>
    </xf>
    <xf numFmtId="0" fontId="0" fillId="0" borderId="36" xfId="0" applyFill="1" applyBorder="1" applyAlignment="1" applyProtection="1">
      <alignment wrapText="1"/>
      <protection locked="0"/>
    </xf>
    <xf numFmtId="0" fontId="2" fillId="0" borderId="36" xfId="0" applyFont="1" applyFill="1" applyBorder="1" applyAlignment="1" applyProtection="1">
      <alignment horizontal="center" vertical="center"/>
      <protection locked="0"/>
    </xf>
    <xf numFmtId="1" fontId="0" fillId="0" borderId="0" xfId="0" applyNumberFormat="1" applyFill="1" applyAlignment="1" applyProtection="1">
      <alignment vertical="center"/>
      <protection locked="0"/>
    </xf>
    <xf numFmtId="1" fontId="0" fillId="0" borderId="39" xfId="0" applyNumberFormat="1" applyFill="1" applyBorder="1" applyAlignment="1" applyProtection="1">
      <alignment vertical="center"/>
      <protection locked="0"/>
    </xf>
    <xf numFmtId="3" fontId="0" fillId="0" borderId="39" xfId="0" applyNumberFormat="1" applyFill="1" applyBorder="1" applyAlignment="1" applyProtection="1">
      <alignment vertical="center"/>
      <protection locked="0"/>
    </xf>
    <xf numFmtId="0" fontId="0" fillId="0" borderId="0" xfId="0" applyFill="1" applyAlignment="1" applyProtection="1">
      <alignment vertical="center"/>
      <protection locked="0"/>
    </xf>
    <xf numFmtId="4" fontId="29" fillId="0" borderId="39" xfId="2" applyNumberFormat="1" applyFont="1" applyFill="1" applyBorder="1" applyAlignment="1" applyProtection="1">
      <alignment vertical="center"/>
      <protection locked="0"/>
    </xf>
    <xf numFmtId="2" fontId="19" fillId="0" borderId="36" xfId="0" applyNumberFormat="1" applyFont="1" applyFill="1" applyBorder="1" applyAlignment="1" applyProtection="1">
      <alignment vertical="center"/>
      <protection locked="0"/>
    </xf>
    <xf numFmtId="0" fontId="0" fillId="0" borderId="10" xfId="0"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20" fillId="0" borderId="20" xfId="0" applyFont="1" applyFill="1" applyBorder="1" applyProtection="1"/>
    <xf numFmtId="1" fontId="0" fillId="0" borderId="9" xfId="0" applyNumberFormat="1" applyFill="1" applyBorder="1" applyAlignment="1" applyProtection="1">
      <alignment vertical="center"/>
    </xf>
    <xf numFmtId="166" fontId="0" fillId="0" borderId="9" xfId="0" applyNumberFormat="1" applyFill="1" applyBorder="1" applyAlignment="1" applyProtection="1">
      <alignment vertical="center"/>
    </xf>
    <xf numFmtId="176" fontId="2" fillId="0" borderId="9" xfId="0" applyNumberFormat="1" applyFont="1" applyFill="1" applyBorder="1" applyAlignment="1" applyProtection="1">
      <alignment vertical="center"/>
    </xf>
    <xf numFmtId="172" fontId="0" fillId="0" borderId="9" xfId="0" applyNumberFormat="1" applyFill="1" applyBorder="1" applyAlignment="1" applyProtection="1">
      <alignment vertical="center"/>
    </xf>
    <xf numFmtId="4" fontId="0" fillId="0" borderId="42" xfId="0" applyNumberFormat="1" applyFill="1" applyBorder="1" applyAlignment="1" applyProtection="1">
      <alignment vertical="center"/>
    </xf>
    <xf numFmtId="2" fontId="0" fillId="0" borderId="41" xfId="0" applyNumberFormat="1" applyFill="1" applyBorder="1" applyAlignment="1" applyProtection="1">
      <alignment vertical="center"/>
    </xf>
    <xf numFmtId="0" fontId="3" fillId="0" borderId="10" xfId="0" applyFont="1" applyFill="1" applyBorder="1" applyAlignment="1" applyProtection="1">
      <alignment vertical="center"/>
    </xf>
    <xf numFmtId="0" fontId="1" fillId="0" borderId="7" xfId="0" applyFont="1" applyFill="1" applyBorder="1" applyAlignment="1" applyProtection="1">
      <alignment horizontal="center"/>
    </xf>
    <xf numFmtId="0" fontId="0" fillId="0" borderId="1" xfId="0" applyFill="1" applyBorder="1" applyProtection="1"/>
    <xf numFmtId="0" fontId="0" fillId="0" borderId="46" xfId="0" applyFill="1" applyBorder="1" applyAlignment="1" applyProtection="1">
      <alignment vertical="center" wrapText="1"/>
      <protection locked="0"/>
    </xf>
    <xf numFmtId="0" fontId="0" fillId="0" borderId="44" xfId="0" applyFill="1" applyBorder="1" applyAlignment="1" applyProtection="1">
      <alignment vertical="center" wrapText="1"/>
      <protection locked="0"/>
    </xf>
    <xf numFmtId="0" fontId="16" fillId="0" borderId="0" xfId="0" applyFont="1" applyFill="1" applyProtection="1"/>
    <xf numFmtId="0" fontId="5" fillId="0" borderId="2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wrapText="1"/>
    </xf>
    <xf numFmtId="0" fontId="6" fillId="0" borderId="41"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0" fillId="0" borderId="8" xfId="0" applyFill="1" applyBorder="1" applyProtection="1"/>
    <xf numFmtId="0" fontId="2" fillId="0" borderId="12" xfId="0" applyFont="1" applyFill="1" applyBorder="1" applyAlignment="1" applyProtection="1">
      <alignment horizontal="left" vertical="center"/>
      <protection locked="0"/>
    </xf>
    <xf numFmtId="0" fontId="2" fillId="0" borderId="39" xfId="0" applyFont="1" applyFill="1" applyBorder="1" applyAlignment="1" applyProtection="1">
      <alignment wrapText="1"/>
      <protection locked="0"/>
    </xf>
    <xf numFmtId="0" fontId="2" fillId="0" borderId="19" xfId="0" applyFont="1" applyFill="1" applyBorder="1" applyAlignment="1" applyProtection="1">
      <alignment horizontal="center" vertical="center"/>
      <protection locked="0"/>
    </xf>
    <xf numFmtId="1" fontId="2" fillId="0" borderId="19" xfId="0" applyNumberFormat="1" applyFont="1" applyFill="1" applyBorder="1" applyAlignment="1" applyProtection="1">
      <alignment vertical="center"/>
      <protection locked="0"/>
    </xf>
    <xf numFmtId="3" fontId="2" fillId="0" borderId="0" xfId="0" applyNumberFormat="1" applyFont="1" applyFill="1" applyAlignment="1" applyProtection="1">
      <alignment vertical="center"/>
      <protection locked="0"/>
    </xf>
    <xf numFmtId="4" fontId="2" fillId="0" borderId="19" xfId="0" applyNumberFormat="1" applyFont="1" applyFill="1" applyBorder="1" applyAlignment="1" applyProtection="1">
      <alignment vertical="center"/>
      <protection locked="0"/>
    </xf>
    <xf numFmtId="4" fontId="2" fillId="0" borderId="19" xfId="2" applyNumberFormat="1" applyFont="1" applyFill="1" applyBorder="1" applyAlignment="1" applyProtection="1">
      <alignment vertical="center"/>
      <protection locked="0"/>
    </xf>
    <xf numFmtId="2" fontId="2" fillId="0" borderId="19" xfId="0" applyNumberFormat="1" applyFont="1" applyFill="1" applyBorder="1" applyAlignment="1" applyProtection="1">
      <alignment vertical="center"/>
      <protection locked="0"/>
    </xf>
    <xf numFmtId="0" fontId="0" fillId="0" borderId="18" xfId="0" applyFill="1" applyBorder="1" applyAlignment="1" applyProtection="1">
      <alignment horizontal="left" vertical="center"/>
      <protection locked="0"/>
    </xf>
    <xf numFmtId="0" fontId="0" fillId="0" borderId="19" xfId="0" applyFill="1" applyBorder="1" applyAlignment="1" applyProtection="1">
      <alignment vertical="top" wrapText="1"/>
      <protection locked="0"/>
    </xf>
    <xf numFmtId="0" fontId="0" fillId="0" borderId="45" xfId="0" applyFill="1" applyBorder="1" applyAlignment="1" applyProtection="1">
      <alignment vertical="center" wrapText="1"/>
    </xf>
    <xf numFmtId="0" fontId="3" fillId="0" borderId="7" xfId="0" applyFont="1" applyFill="1" applyBorder="1" applyAlignment="1" applyProtection="1">
      <alignment horizontal="right" vertical="center"/>
    </xf>
    <xf numFmtId="3" fontId="0" fillId="0" borderId="9" xfId="0" applyNumberFormat="1" applyFill="1" applyBorder="1" applyAlignment="1" applyProtection="1">
      <alignment vertical="center"/>
    </xf>
    <xf numFmtId="177" fontId="0" fillId="0" borderId="9" xfId="0" applyNumberFormat="1" applyFill="1" applyBorder="1" applyAlignment="1" applyProtection="1">
      <alignment vertical="center"/>
    </xf>
    <xf numFmtId="39" fontId="1" fillId="0" borderId="41" xfId="2" applyNumberFormat="1" applyFont="1" applyFill="1" applyBorder="1" applyAlignment="1" applyProtection="1">
      <alignment vertical="center"/>
    </xf>
    <xf numFmtId="0" fontId="3" fillId="0" borderId="2" xfId="0" applyFont="1" applyFill="1" applyBorder="1" applyAlignment="1" applyProtection="1">
      <alignment vertical="center"/>
    </xf>
    <xf numFmtId="43" fontId="0" fillId="0" borderId="7" xfId="0" applyNumberFormat="1" applyFill="1" applyBorder="1" applyProtection="1"/>
    <xf numFmtId="4" fontId="0" fillId="0" borderId="43" xfId="0" applyNumberFormat="1" applyFill="1" applyBorder="1" applyAlignment="1" applyProtection="1">
      <alignment vertical="center"/>
      <protection locked="0"/>
    </xf>
    <xf numFmtId="173" fontId="0" fillId="0" borderId="9" xfId="0" applyNumberFormat="1" applyFill="1" applyBorder="1" applyAlignment="1" applyProtection="1">
      <alignment vertical="center"/>
    </xf>
    <xf numFmtId="3" fontId="0" fillId="0" borderId="45" xfId="0" applyNumberFormat="1" applyFill="1" applyBorder="1" applyProtection="1"/>
    <xf numFmtId="43" fontId="0" fillId="0" borderId="45" xfId="0" applyNumberFormat="1" applyFill="1" applyBorder="1" applyProtection="1"/>
    <xf numFmtId="0" fontId="7" fillId="0" borderId="2" xfId="0" applyFont="1" applyFill="1" applyBorder="1" applyAlignment="1" applyProtection="1">
      <alignment horizontal="left" vertical="center" indent="1"/>
    </xf>
    <xf numFmtId="0" fontId="22" fillId="0" borderId="7" xfId="0" applyFont="1" applyFill="1" applyBorder="1" applyProtection="1"/>
    <xf numFmtId="3" fontId="0" fillId="0" borderId="7" xfId="0" applyNumberFormat="1" applyFill="1" applyBorder="1" applyProtection="1"/>
    <xf numFmtId="0" fontId="22" fillId="0" borderId="31" xfId="0" applyFont="1" applyFill="1" applyBorder="1" applyAlignment="1" applyProtection="1">
      <alignment vertical="center"/>
    </xf>
    <xf numFmtId="0" fontId="23" fillId="0" borderId="32" xfId="0" applyFont="1" applyFill="1" applyBorder="1" applyAlignment="1" applyProtection="1">
      <alignment horizontal="right" vertical="center" indent="1"/>
    </xf>
    <xf numFmtId="0" fontId="0" fillId="0" borderId="19" xfId="0" applyFill="1" applyBorder="1" applyProtection="1"/>
    <xf numFmtId="3" fontId="0" fillId="0" borderId="19" xfId="0" applyNumberFormat="1" applyFill="1" applyBorder="1" applyAlignment="1" applyProtection="1">
      <alignment horizontal="right" vertical="center"/>
    </xf>
    <xf numFmtId="0" fontId="0" fillId="0" borderId="19" xfId="0" applyFill="1" applyBorder="1" applyAlignment="1" applyProtection="1">
      <alignment horizontal="right" vertical="center"/>
    </xf>
    <xf numFmtId="4" fontId="0" fillId="0" borderId="19" xfId="0" applyNumberFormat="1" applyFill="1" applyBorder="1" applyAlignment="1" applyProtection="1">
      <alignment horizontal="right" vertical="center"/>
    </xf>
    <xf numFmtId="4" fontId="0" fillId="0" borderId="48" xfId="0" applyNumberFormat="1" applyFill="1" applyBorder="1" applyAlignment="1" applyProtection="1">
      <alignment horizontal="right" vertical="center"/>
    </xf>
    <xf numFmtId="2" fontId="0" fillId="0" borderId="19" xfId="0" applyNumberFormat="1" applyFill="1" applyBorder="1" applyAlignment="1" applyProtection="1">
      <alignment vertical="center"/>
    </xf>
    <xf numFmtId="0" fontId="22" fillId="0" borderId="33" xfId="0" applyFont="1" applyFill="1" applyBorder="1" applyAlignment="1" applyProtection="1">
      <alignment vertical="center"/>
    </xf>
    <xf numFmtId="0" fontId="23" fillId="0" borderId="23" xfId="0" applyFont="1" applyFill="1" applyBorder="1" applyAlignment="1" applyProtection="1">
      <alignment horizontal="right" vertical="center" indent="1"/>
    </xf>
    <xf numFmtId="0" fontId="0" fillId="0" borderId="18" xfId="0" applyFill="1" applyBorder="1" applyProtection="1"/>
    <xf numFmtId="3" fontId="0" fillId="0" borderId="18" xfId="0" applyNumberFormat="1" applyFill="1" applyBorder="1" applyAlignment="1" applyProtection="1">
      <alignment horizontal="right" vertical="center"/>
    </xf>
    <xf numFmtId="0" fontId="0" fillId="0" borderId="18" xfId="0" applyFill="1" applyBorder="1" applyAlignment="1" applyProtection="1">
      <alignment horizontal="right" vertical="center"/>
    </xf>
    <xf numFmtId="4" fontId="0" fillId="0" borderId="18" xfId="0" applyNumberFormat="1" applyFill="1" applyBorder="1" applyAlignment="1" applyProtection="1">
      <alignment horizontal="right" vertical="center"/>
    </xf>
    <xf numFmtId="4" fontId="0" fillId="0" borderId="49" xfId="0" applyNumberFormat="1" applyFill="1" applyBorder="1" applyAlignment="1" applyProtection="1">
      <alignment horizontal="right" vertical="center"/>
    </xf>
    <xf numFmtId="2" fontId="0" fillId="0" borderId="18" xfId="0" applyNumberFormat="1" applyFill="1" applyBorder="1" applyAlignment="1" applyProtection="1">
      <alignment vertical="center"/>
    </xf>
    <xf numFmtId="0" fontId="22" fillId="0" borderId="34" xfId="0" applyFont="1" applyFill="1" applyBorder="1" applyAlignment="1" applyProtection="1">
      <alignment vertical="center"/>
    </xf>
    <xf numFmtId="0" fontId="23" fillId="0" borderId="26" xfId="0" applyFont="1" applyFill="1" applyBorder="1" applyAlignment="1" applyProtection="1">
      <alignment horizontal="right" vertical="center" indent="1"/>
    </xf>
    <xf numFmtId="0" fontId="0" fillId="0" borderId="25" xfId="0" applyFill="1" applyBorder="1" applyProtection="1"/>
    <xf numFmtId="3" fontId="0" fillId="0" borderId="25" xfId="0" applyNumberFormat="1" applyFill="1" applyBorder="1" applyAlignment="1" applyProtection="1">
      <alignment horizontal="right" vertical="center"/>
    </xf>
    <xf numFmtId="0" fontId="0" fillId="0" borderId="25" xfId="0" applyFill="1" applyBorder="1" applyAlignment="1" applyProtection="1">
      <alignment horizontal="right" vertical="center"/>
    </xf>
    <xf numFmtId="3" fontId="2" fillId="0" borderId="25" xfId="0" applyNumberFormat="1" applyFont="1" applyFill="1" applyBorder="1" applyAlignment="1" applyProtection="1">
      <alignment horizontal="right" vertical="center"/>
    </xf>
    <xf numFmtId="4" fontId="2" fillId="0" borderId="25" xfId="0" applyNumberFormat="1" applyFont="1" applyFill="1" applyBorder="1" applyAlignment="1" applyProtection="1">
      <alignment horizontal="right" vertical="center"/>
    </xf>
    <xf numFmtId="4" fontId="0" fillId="0" borderId="50" xfId="0" applyNumberFormat="1" applyFill="1" applyBorder="1" applyAlignment="1" applyProtection="1">
      <alignment horizontal="right" vertical="center"/>
    </xf>
    <xf numFmtId="0" fontId="22" fillId="0" borderId="52" xfId="0" applyFont="1" applyFill="1" applyBorder="1" applyAlignment="1" applyProtection="1">
      <alignment vertical="center"/>
    </xf>
    <xf numFmtId="0" fontId="7" fillId="0" borderId="53" xfId="0" applyFont="1" applyFill="1" applyBorder="1" applyAlignment="1" applyProtection="1">
      <alignment horizontal="right" vertical="center" indent="1"/>
    </xf>
    <xf numFmtId="0" fontId="0" fillId="0" borderId="54" xfId="0" applyFill="1" applyBorder="1" applyProtection="1"/>
    <xf numFmtId="3" fontId="0" fillId="0" borderId="54" xfId="0" applyNumberFormat="1" applyFill="1" applyBorder="1" applyAlignment="1" applyProtection="1">
      <alignment horizontal="right" vertical="center"/>
    </xf>
    <xf numFmtId="0" fontId="0" fillId="0" borderId="54" xfId="0" applyFill="1" applyBorder="1" applyAlignment="1" applyProtection="1">
      <alignment horizontal="right" vertical="center"/>
    </xf>
    <xf numFmtId="3" fontId="2" fillId="0" borderId="54" xfId="0" applyNumberFormat="1" applyFont="1" applyFill="1" applyBorder="1" applyAlignment="1" applyProtection="1">
      <alignment horizontal="right" vertical="center"/>
    </xf>
    <xf numFmtId="4" fontId="2" fillId="0" borderId="54" xfId="0" applyNumberFormat="1" applyFont="1" applyFill="1" applyBorder="1" applyAlignment="1" applyProtection="1">
      <alignment horizontal="right" vertical="center"/>
    </xf>
    <xf numFmtId="4" fontId="0" fillId="0" borderId="55" xfId="0" applyNumberFormat="1" applyFill="1" applyBorder="1" applyAlignment="1" applyProtection="1">
      <alignment horizontal="right" vertical="center"/>
    </xf>
    <xf numFmtId="0" fontId="24" fillId="0" borderId="35" xfId="0" applyFont="1" applyFill="1" applyBorder="1" applyAlignment="1" applyProtection="1">
      <alignment vertical="center"/>
    </xf>
    <xf numFmtId="0" fontId="25" fillId="0" borderId="29" xfId="0" applyFont="1" applyFill="1" applyBorder="1" applyAlignment="1" applyProtection="1">
      <alignment horizontal="right" vertical="center" indent="1"/>
    </xf>
    <xf numFmtId="0" fontId="0" fillId="0" borderId="28" xfId="0" applyFill="1" applyBorder="1" applyProtection="1"/>
    <xf numFmtId="3" fontId="3" fillId="0" borderId="28" xfId="0" applyNumberFormat="1" applyFont="1" applyFill="1" applyBorder="1" applyAlignment="1" applyProtection="1">
      <alignment horizontal="right" vertical="center"/>
    </xf>
    <xf numFmtId="166" fontId="0" fillId="0" borderId="28" xfId="0" applyNumberFormat="1" applyFill="1" applyBorder="1" applyAlignment="1" applyProtection="1">
      <alignment horizontal="right" vertical="center"/>
    </xf>
    <xf numFmtId="3" fontId="1" fillId="0" borderId="28" xfId="0" applyNumberFormat="1" applyFont="1" applyFill="1" applyBorder="1" applyAlignment="1" applyProtection="1">
      <alignment horizontal="right" vertical="center"/>
    </xf>
    <xf numFmtId="178" fontId="0" fillId="0" borderId="28" xfId="0" applyNumberFormat="1" applyFill="1" applyBorder="1" applyAlignment="1" applyProtection="1">
      <alignment horizontal="right" vertical="center"/>
    </xf>
    <xf numFmtId="4" fontId="1" fillId="0" borderId="28" xfId="0" applyNumberFormat="1" applyFont="1" applyFill="1" applyBorder="1" applyAlignment="1" applyProtection="1">
      <alignment horizontal="right" vertical="center"/>
    </xf>
    <xf numFmtId="4" fontId="0" fillId="0" borderId="51" xfId="0" applyNumberFormat="1" applyFill="1" applyBorder="1" applyAlignment="1" applyProtection="1">
      <alignment horizontal="right" vertical="center"/>
    </xf>
    <xf numFmtId="0" fontId="0" fillId="0" borderId="0" xfId="0" applyFill="1" applyBorder="1" applyAlignment="1">
      <alignment vertical="center" wrapText="1"/>
    </xf>
    <xf numFmtId="3" fontId="0" fillId="0" borderId="0" xfId="0" applyNumberFormat="1" applyFill="1" applyBorder="1"/>
    <xf numFmtId="0" fontId="17" fillId="0" borderId="0" xfId="0" applyFont="1" applyFill="1" applyBorder="1" applyAlignment="1">
      <alignment horizontal="left" vertical="center" indent="1"/>
    </xf>
    <xf numFmtId="165" fontId="1" fillId="0" borderId="0" xfId="0" applyNumberFormat="1" applyFont="1" applyFill="1" applyBorder="1"/>
    <xf numFmtId="165" fontId="0" fillId="0" borderId="0" xfId="0" applyNumberFormat="1" applyFill="1"/>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0" fontId="2" fillId="0" borderId="36" xfId="0" applyFont="1" applyFill="1" applyBorder="1" applyAlignment="1" applyProtection="1">
      <alignment vertical="center" wrapText="1"/>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183" fontId="1" fillId="0" borderId="18" xfId="1" applyNumberFormat="1" applyFont="1" applyBorder="1"/>
    <xf numFmtId="184" fontId="1" fillId="0" borderId="18" xfId="0" applyNumberFormat="1" applyFont="1" applyBorder="1"/>
    <xf numFmtId="0" fontId="2" fillId="0" borderId="18" xfId="0" applyFont="1" applyFill="1" applyBorder="1" applyAlignment="1" applyProtection="1">
      <alignment horizontal="left" vertical="center"/>
      <protection locked="0"/>
    </xf>
    <xf numFmtId="182" fontId="0" fillId="0" borderId="12"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0" fontId="2" fillId="0" borderId="19" xfId="0" applyFont="1" applyFill="1" applyBorder="1" applyAlignment="1" applyProtection="1">
      <alignment wrapText="1"/>
      <protection locked="0"/>
    </xf>
    <xf numFmtId="0" fontId="2" fillId="0" borderId="18" xfId="0" applyFont="1" applyFill="1" applyBorder="1" applyAlignment="1" applyProtection="1">
      <alignment horizontal="center" vertical="center"/>
      <protection locked="0"/>
    </xf>
    <xf numFmtId="165" fontId="2" fillId="0" borderId="18" xfId="0" applyNumberFormat="1" applyFont="1" applyFill="1" applyBorder="1" applyAlignment="1" applyProtection="1">
      <alignment vertical="center"/>
      <protection locked="0"/>
    </xf>
    <xf numFmtId="165" fontId="0" fillId="0" borderId="39" xfId="0" applyNumberFormat="1" applyFill="1" applyBorder="1" applyAlignment="1" applyProtection="1">
      <alignment vertical="center"/>
      <protection locked="0"/>
    </xf>
    <xf numFmtId="0" fontId="1" fillId="0" borderId="18" xfId="3" applyFont="1" applyFill="1" applyBorder="1"/>
    <xf numFmtId="43" fontId="1" fillId="0" borderId="18" xfId="3" applyNumberFormat="1" applyFont="1" applyFill="1" applyBorder="1"/>
    <xf numFmtId="0" fontId="36" fillId="0" borderId="18" xfId="0" applyFont="1" applyFill="1" applyBorder="1"/>
    <xf numFmtId="0" fontId="2" fillId="0" borderId="18" xfId="3" applyFont="1" applyFill="1" applyBorder="1"/>
    <xf numFmtId="43" fontId="2" fillId="0" borderId="18" xfId="1" applyFont="1" applyFill="1" applyBorder="1" applyAlignment="1">
      <alignment horizontal="right"/>
    </xf>
    <xf numFmtId="43" fontId="37" fillId="0" borderId="18" xfId="1" applyFont="1" applyFill="1" applyBorder="1" applyAlignment="1">
      <alignment horizontal="right"/>
    </xf>
    <xf numFmtId="183" fontId="36" fillId="0" borderId="18" xfId="1" applyNumberFormat="1" applyFont="1" applyFill="1" applyBorder="1"/>
    <xf numFmtId="185" fontId="19" fillId="0" borderId="9" xfId="0" applyNumberFormat="1" applyFont="1" applyBorder="1" applyAlignment="1">
      <alignment vertical="center"/>
    </xf>
    <xf numFmtId="173" fontId="25" fillId="0" borderId="16" xfId="0" applyNumberFormat="1" applyFont="1" applyBorder="1" applyAlignment="1">
      <alignment vertical="center"/>
    </xf>
    <xf numFmtId="0" fontId="38" fillId="0" borderId="0" xfId="0" applyFont="1" applyFill="1" applyBorder="1"/>
    <xf numFmtId="43" fontId="1" fillId="0" borderId="18" xfId="1" applyFont="1" applyBorder="1" applyAlignment="1">
      <alignment horizontal="right"/>
    </xf>
    <xf numFmtId="0" fontId="0" fillId="2" borderId="44" xfId="0" applyFill="1" applyBorder="1" applyAlignment="1" applyProtection="1">
      <alignment horizontal="left" vertical="center"/>
      <protection locked="0"/>
    </xf>
    <xf numFmtId="0" fontId="0" fillId="2" borderId="36" xfId="0" applyFill="1" applyBorder="1" applyAlignment="1" applyProtection="1">
      <alignment wrapText="1"/>
      <protection locked="0"/>
    </xf>
    <xf numFmtId="0" fontId="0" fillId="2" borderId="18" xfId="0" applyFill="1" applyBorder="1" applyAlignment="1" applyProtection="1">
      <alignment horizontal="center" vertical="center"/>
      <protection locked="0"/>
    </xf>
    <xf numFmtId="1" fontId="0" fillId="2" borderId="18" xfId="0" applyNumberForma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18" xfId="2" applyNumberFormat="1" applyFont="1" applyFill="1" applyBorder="1" applyAlignment="1" applyProtection="1">
      <alignment vertical="center"/>
      <protection locked="0"/>
    </xf>
    <xf numFmtId="165" fontId="19" fillId="2" borderId="18" xfId="0" applyNumberFormat="1" applyFont="1" applyFill="1" applyBorder="1" applyAlignment="1" applyProtection="1">
      <alignment vertical="center"/>
      <protection locked="0"/>
    </xf>
    <xf numFmtId="2" fontId="0" fillId="2" borderId="19" xfId="0" applyNumberFormat="1" applyFill="1" applyBorder="1" applyAlignment="1" applyProtection="1">
      <alignment vertical="center"/>
      <protection locked="0"/>
    </xf>
    <xf numFmtId="0" fontId="0" fillId="0" borderId="44" xfId="0" applyFill="1" applyBorder="1"/>
    <xf numFmtId="0" fontId="2" fillId="2" borderId="12" xfId="0" applyFont="1" applyFill="1" applyBorder="1" applyAlignment="1" applyProtection="1">
      <alignment vertical="center"/>
    </xf>
    <xf numFmtId="0" fontId="2" fillId="2" borderId="12" xfId="0" applyFont="1" applyFill="1" applyBorder="1" applyAlignment="1" applyProtection="1">
      <alignment horizontal="left" wrapText="1"/>
    </xf>
    <xf numFmtId="0" fontId="2" fillId="2" borderId="12" xfId="0" applyFont="1" applyFill="1" applyBorder="1" applyProtection="1"/>
    <xf numFmtId="3" fontId="2" fillId="2" borderId="12" xfId="0" applyNumberFormat="1" applyFont="1" applyFill="1" applyBorder="1" applyProtection="1"/>
    <xf numFmtId="1" fontId="2" fillId="2" borderId="12" xfId="0" applyNumberFormat="1" applyFont="1" applyFill="1" applyBorder="1" applyAlignment="1" applyProtection="1">
      <alignment vertical="center"/>
      <protection locked="0"/>
    </xf>
    <xf numFmtId="0" fontId="2" fillId="2" borderId="0" xfId="0" applyFont="1" applyFill="1" applyBorder="1" applyProtection="1"/>
    <xf numFmtId="0" fontId="2" fillId="2" borderId="58" xfId="0" applyFont="1" applyFill="1" applyBorder="1" applyAlignment="1" applyProtection="1">
      <alignment vertical="center"/>
    </xf>
    <xf numFmtId="0" fontId="2" fillId="2" borderId="19" xfId="0" applyFont="1" applyFill="1" applyBorder="1" applyAlignment="1" applyProtection="1">
      <alignment horizontal="left" wrapText="1"/>
    </xf>
    <xf numFmtId="0" fontId="2" fillId="2" borderId="19" xfId="0" applyFont="1" applyFill="1" applyBorder="1" applyProtection="1"/>
    <xf numFmtId="3" fontId="2" fillId="2" borderId="19" xfId="0" applyNumberFormat="1" applyFont="1" applyFill="1" applyBorder="1" applyProtection="1"/>
    <xf numFmtId="1" fontId="2" fillId="2" borderId="19" xfId="0" applyNumberFormat="1" applyFont="1" applyFill="1" applyBorder="1" applyAlignment="1" applyProtection="1">
      <alignment vertical="center"/>
      <protection locked="0"/>
    </xf>
    <xf numFmtId="0" fontId="6" fillId="2" borderId="9" xfId="0" applyFont="1" applyFill="1" applyBorder="1" applyAlignment="1">
      <alignment horizontal="center" vertical="center" wrapText="1"/>
    </xf>
    <xf numFmtId="3" fontId="0" fillId="2" borderId="18" xfId="0" applyNumberFormat="1" applyFill="1" applyBorder="1" applyAlignment="1" applyProtection="1">
      <alignment vertical="center"/>
      <protection locked="0"/>
    </xf>
    <xf numFmtId="4" fontId="2" fillId="2" borderId="57" xfId="0" applyNumberFormat="1" applyFont="1" applyFill="1" applyBorder="1" applyProtection="1"/>
    <xf numFmtId="0" fontId="2" fillId="2" borderId="57" xfId="0" applyFont="1" applyFill="1" applyBorder="1" applyAlignment="1">
      <alignment vertical="center"/>
    </xf>
    <xf numFmtId="0" fontId="2" fillId="2" borderId="12" xfId="0" applyFont="1" applyFill="1" applyBorder="1" applyAlignment="1">
      <alignment horizontal="left" vertical="center" wrapText="1"/>
    </xf>
    <xf numFmtId="0" fontId="2" fillId="2" borderId="12" xfId="0" applyFont="1" applyFill="1" applyBorder="1" applyAlignment="1">
      <alignment vertical="center"/>
    </xf>
    <xf numFmtId="3" fontId="2" fillId="2" borderId="12" xfId="0" applyNumberFormat="1" applyFont="1" applyFill="1" applyBorder="1" applyAlignment="1">
      <alignment vertical="center"/>
    </xf>
    <xf numFmtId="4" fontId="2" fillId="2" borderId="12" xfId="0" applyNumberFormat="1" applyFont="1" applyFill="1" applyBorder="1" applyAlignment="1">
      <alignment vertical="center"/>
    </xf>
    <xf numFmtId="165" fontId="2" fillId="2" borderId="12" xfId="0" applyNumberFormat="1" applyFont="1" applyFill="1" applyBorder="1" applyAlignment="1">
      <alignment vertical="center"/>
    </xf>
    <xf numFmtId="0" fontId="2" fillId="2" borderId="0" xfId="0" applyFont="1" applyFill="1" applyBorder="1" applyAlignment="1">
      <alignment vertical="center"/>
    </xf>
    <xf numFmtId="4" fontId="2" fillId="2" borderId="57" xfId="0" applyNumberFormat="1" applyFont="1" applyFill="1" applyBorder="1" applyAlignment="1">
      <alignment vertical="center"/>
    </xf>
    <xf numFmtId="0" fontId="2" fillId="2" borderId="32" xfId="0" applyFont="1" applyFill="1" applyBorder="1" applyAlignment="1">
      <alignment vertical="center"/>
    </xf>
    <xf numFmtId="0" fontId="2" fillId="2" borderId="19" xfId="0" applyFont="1" applyFill="1" applyBorder="1" applyAlignment="1">
      <alignment horizontal="left" vertical="center" wrapText="1"/>
    </xf>
    <xf numFmtId="0" fontId="2" fillId="2" borderId="19" xfId="0" applyFont="1" applyFill="1" applyBorder="1" applyAlignment="1">
      <alignment vertical="center"/>
    </xf>
    <xf numFmtId="3" fontId="2" fillId="2" borderId="19" xfId="0" applyNumberFormat="1" applyFont="1" applyFill="1" applyBorder="1" applyAlignment="1">
      <alignment vertical="center"/>
    </xf>
    <xf numFmtId="4" fontId="2" fillId="2" borderId="19" xfId="0" applyNumberFormat="1" applyFont="1" applyFill="1" applyBorder="1" applyAlignment="1">
      <alignment vertical="center"/>
    </xf>
    <xf numFmtId="165" fontId="2" fillId="2" borderId="32" xfId="0" applyNumberFormat="1" applyFont="1" applyFill="1" applyBorder="1" applyAlignment="1">
      <alignment vertical="center"/>
    </xf>
    <xf numFmtId="4" fontId="2" fillId="2" borderId="32" xfId="0" applyNumberFormat="1" applyFont="1" applyFill="1" applyBorder="1" applyAlignment="1">
      <alignment vertical="center"/>
    </xf>
    <xf numFmtId="0" fontId="0" fillId="0" borderId="0" xfId="0" applyFill="1" applyProtection="1">
      <protection locked="0"/>
    </xf>
    <xf numFmtId="164" fontId="0" fillId="0" borderId="18" xfId="0" applyNumberFormat="1" applyFill="1" applyBorder="1" applyAlignment="1" applyProtection="1">
      <alignment vertical="center"/>
      <protection locked="0"/>
    </xf>
    <xf numFmtId="165" fontId="0" fillId="0" borderId="36" xfId="0" applyNumberFormat="1" applyFill="1" applyBorder="1" applyAlignment="1" applyProtection="1">
      <alignment vertical="center"/>
      <protection locked="0"/>
    </xf>
    <xf numFmtId="39" fontId="0" fillId="0" borderId="36" xfId="0" applyNumberFormat="1" applyFill="1" applyBorder="1" applyAlignment="1" applyProtection="1">
      <alignment vertical="center"/>
      <protection locked="0"/>
    </xf>
    <xf numFmtId="4" fontId="0" fillId="2" borderId="8" xfId="0" applyNumberFormat="1" applyFill="1" applyBorder="1" applyAlignment="1">
      <alignment vertical="center"/>
    </xf>
    <xf numFmtId="165" fontId="0" fillId="2" borderId="28" xfId="0" applyNumberFormat="1" applyFill="1" applyBorder="1" applyAlignment="1" applyProtection="1">
      <alignment vertical="center"/>
      <protection locked="0"/>
    </xf>
    <xf numFmtId="4" fontId="19" fillId="2" borderId="9" xfId="0" applyNumberFormat="1" applyFont="1" applyFill="1" applyBorder="1" applyAlignment="1" applyProtection="1">
      <alignment vertical="center"/>
    </xf>
    <xf numFmtId="4" fontId="2" fillId="2" borderId="32" xfId="0" applyNumberFormat="1" applyFont="1" applyFill="1" applyBorder="1" applyProtection="1"/>
    <xf numFmtId="4" fontId="2" fillId="2" borderId="12" xfId="0" applyNumberFormat="1" applyFont="1" applyFill="1" applyBorder="1" applyProtection="1"/>
    <xf numFmtId="4" fontId="2" fillId="2" borderId="19" xfId="0" applyNumberFormat="1" applyFont="1" applyFill="1" applyBorder="1" applyProtection="1"/>
    <xf numFmtId="4" fontId="21" fillId="2" borderId="41" xfId="0" applyNumberFormat="1" applyFont="1" applyFill="1" applyBorder="1" applyAlignment="1" applyProtection="1">
      <alignment vertical="center"/>
    </xf>
    <xf numFmtId="4" fontId="21" fillId="0" borderId="19" xfId="0" applyNumberFormat="1" applyFont="1" applyFill="1" applyBorder="1" applyAlignment="1" applyProtection="1">
      <alignment vertical="center"/>
      <protection locked="0"/>
    </xf>
    <xf numFmtId="4" fontId="0" fillId="0" borderId="19" xfId="0" applyNumberFormat="1" applyFill="1" applyBorder="1" applyAlignment="1" applyProtection="1">
      <alignment vertical="center"/>
      <protection locked="0"/>
    </xf>
    <xf numFmtId="4" fontId="21" fillId="0" borderId="18" xfId="0" applyNumberFormat="1" applyFont="1" applyFill="1" applyBorder="1" applyAlignment="1" applyProtection="1">
      <alignment vertical="center"/>
      <protection locked="0"/>
    </xf>
    <xf numFmtId="4" fontId="1" fillId="0" borderId="9" xfId="2" applyNumberFormat="1" applyFont="1" applyFill="1" applyBorder="1" applyAlignment="1" applyProtection="1">
      <alignment vertical="center"/>
    </xf>
    <xf numFmtId="4" fontId="0" fillId="0" borderId="19" xfId="0" applyNumberFormat="1" applyFill="1" applyBorder="1" applyAlignment="1" applyProtection="1">
      <alignment vertical="center"/>
    </xf>
    <xf numFmtId="4" fontId="0" fillId="0" borderId="18" xfId="0" applyNumberFormat="1" applyFill="1" applyBorder="1" applyAlignment="1" applyProtection="1">
      <alignment vertical="center"/>
    </xf>
    <xf numFmtId="4" fontId="0" fillId="0" borderId="25" xfId="0" applyNumberFormat="1" applyFill="1" applyBorder="1" applyAlignment="1" applyProtection="1">
      <alignment vertical="center"/>
    </xf>
    <xf numFmtId="4" fontId="0" fillId="0" borderId="54" xfId="0" applyNumberFormat="1" applyFill="1" applyBorder="1" applyAlignment="1" applyProtection="1">
      <alignment vertical="center"/>
    </xf>
    <xf numFmtId="4" fontId="0" fillId="0" borderId="28" xfId="0" applyNumberFormat="1" applyFill="1" applyBorder="1" applyAlignment="1" applyProtection="1">
      <alignment vertical="center"/>
    </xf>
    <xf numFmtId="4" fontId="0" fillId="0" borderId="22" xfId="0" applyNumberFormat="1" applyFill="1" applyBorder="1" applyAlignment="1" applyProtection="1">
      <alignment vertical="center"/>
    </xf>
    <xf numFmtId="4" fontId="0" fillId="0" borderId="24" xfId="0" applyNumberFormat="1" applyFill="1" applyBorder="1" applyAlignment="1" applyProtection="1">
      <alignment vertical="center"/>
    </xf>
    <xf numFmtId="4" fontId="0" fillId="0" borderId="27" xfId="0" applyNumberFormat="1" applyFill="1" applyBorder="1" applyAlignment="1" applyProtection="1">
      <alignment vertical="center"/>
    </xf>
    <xf numFmtId="4" fontId="0" fillId="0" borderId="56" xfId="0" applyNumberFormat="1" applyFill="1" applyBorder="1" applyAlignment="1" applyProtection="1">
      <alignment vertical="center"/>
    </xf>
    <xf numFmtId="4" fontId="0" fillId="0" borderId="30" xfId="0" applyNumberFormat="1" applyFill="1" applyBorder="1" applyAlignment="1" applyProtection="1">
      <alignment vertical="center"/>
    </xf>
    <xf numFmtId="186" fontId="1" fillId="0" borderId="18" xfId="1" applyNumberFormat="1" applyFont="1" applyBorder="1"/>
    <xf numFmtId="4" fontId="2" fillId="2" borderId="12" xfId="2" applyNumberFormat="1" applyFont="1" applyFill="1" applyBorder="1" applyAlignment="1" applyProtection="1">
      <alignment vertical="center" wrapText="1"/>
      <protection locked="0"/>
    </xf>
    <xf numFmtId="4" fontId="2" fillId="2" borderId="19" xfId="2" applyNumberFormat="1" applyFont="1" applyFill="1" applyBorder="1" applyAlignment="1" applyProtection="1">
      <alignment vertical="center" wrapText="1"/>
      <protection locked="0"/>
    </xf>
    <xf numFmtId="4" fontId="1" fillId="0" borderId="41" xfId="2" applyNumberFormat="1" applyFont="1" applyFill="1" applyBorder="1" applyAlignment="1" applyProtection="1">
      <alignment vertical="center"/>
    </xf>
    <xf numFmtId="4" fontId="0" fillId="0" borderId="7" xfId="0" applyNumberFormat="1" applyFill="1" applyBorder="1" applyAlignment="1">
      <alignment vertical="center"/>
    </xf>
    <xf numFmtId="4" fontId="19" fillId="2" borderId="18" xfId="0" applyNumberFormat="1" applyFont="1" applyFill="1" applyBorder="1" applyAlignment="1" applyProtection="1">
      <alignment vertical="center"/>
      <protection locked="0"/>
    </xf>
    <xf numFmtId="4" fontId="0" fillId="2" borderId="19" xfId="0" applyNumberFormat="1" applyFill="1" applyBorder="1" applyAlignment="1" applyProtection="1">
      <alignment vertical="center"/>
      <protection locked="0"/>
    </xf>
    <xf numFmtId="4" fontId="0" fillId="2" borderId="41" xfId="0" applyNumberFormat="1" applyFill="1" applyBorder="1" applyAlignment="1" applyProtection="1">
      <alignment vertical="center"/>
    </xf>
    <xf numFmtId="43" fontId="2" fillId="0" borderId="18" xfId="1" applyNumberFormat="1" applyFont="1" applyFill="1" applyBorder="1" applyAlignment="1">
      <alignment horizontal="right"/>
    </xf>
    <xf numFmtId="0" fontId="2" fillId="0" borderId="0" xfId="0" applyFont="1" applyFill="1" applyAlignment="1"/>
    <xf numFmtId="49" fontId="2" fillId="0" borderId="0" xfId="0" applyNumberFormat="1" applyFont="1" applyAlignment="1">
      <alignment horizontal="right"/>
    </xf>
    <xf numFmtId="0" fontId="2" fillId="0" borderId="0" xfId="0" applyFont="1" applyAlignment="1">
      <alignment wrapText="1"/>
    </xf>
    <xf numFmtId="0" fontId="39" fillId="0" borderId="0" xfId="0" applyFont="1" applyFill="1"/>
  </cellXfs>
  <cellStyles count="4">
    <cellStyle name="Comma" xfId="1" builtinId="3"/>
    <cellStyle name="Comma 2" xfId="2"/>
    <cellStyle name="Normal" xfId="0" builtinId="0"/>
    <cellStyle name="Normal 3"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62"/>
  <sheetViews>
    <sheetView tabSelected="1" zoomScaleNormal="100" zoomScaleSheetLayoutView="80" workbookViewId="0">
      <pane ySplit="3" topLeftCell="A4" activePane="bottomLeft" state="frozen"/>
      <selection activeCell="A52" sqref="A52"/>
      <selection pane="bottomLeft" activeCell="Q9" sqref="Q9"/>
    </sheetView>
  </sheetViews>
  <sheetFormatPr defaultRowHeight="12.75" x14ac:dyDescent="0.2"/>
  <cols>
    <col min="1" max="1" width="13" style="6" customWidth="1"/>
    <col min="2" max="2" width="32.5703125" style="6" customWidth="1"/>
    <col min="3" max="3" width="8.42578125" style="6" bestFit="1" customWidth="1"/>
    <col min="4" max="4" width="11.7109375" style="6" bestFit="1" customWidth="1"/>
    <col min="5" max="6" width="10.7109375" style="6" bestFit="1" customWidth="1"/>
    <col min="7" max="7" width="9.28515625" style="6" bestFit="1" customWidth="1"/>
    <col min="8" max="8" width="12.28515625" style="6" bestFit="1" customWidth="1"/>
    <col min="9" max="9" width="11.7109375" style="6" bestFit="1" customWidth="1"/>
    <col min="10" max="10" width="9.85546875" style="6" hidden="1" customWidth="1"/>
    <col min="11" max="11" width="13.5703125" style="6" hidden="1" customWidth="1"/>
    <col min="12" max="12" width="10.140625" style="6" hidden="1" customWidth="1"/>
    <col min="13" max="13" width="12.140625" style="6" hidden="1" customWidth="1"/>
    <col min="14" max="14" width="12.140625" style="6" customWidth="1"/>
    <col min="15" max="15" width="10.140625" style="6" bestFit="1" customWidth="1"/>
    <col min="16" max="16" width="11.140625" style="6" bestFit="1" customWidth="1"/>
    <col min="17" max="17" width="28.85546875" style="6" bestFit="1" customWidth="1"/>
    <col min="18" max="16384" width="9.140625" style="6"/>
  </cols>
  <sheetData>
    <row r="1" spans="1:17" ht="16.5" thickBot="1" x14ac:dyDescent="0.3">
      <c r="A1" s="253" t="s">
        <v>144</v>
      </c>
      <c r="B1" s="211"/>
      <c r="C1" s="211"/>
      <c r="D1" s="211"/>
      <c r="E1" s="211"/>
      <c r="F1" s="211"/>
      <c r="G1" s="211"/>
      <c r="H1" s="211"/>
      <c r="I1" s="211"/>
      <c r="J1" s="211"/>
      <c r="K1" s="211"/>
      <c r="L1" s="211"/>
      <c r="M1" s="211"/>
      <c r="N1" s="211"/>
      <c r="O1" s="211"/>
      <c r="P1" s="211"/>
    </row>
    <row r="2" spans="1:17" ht="48.75" thickBot="1" x14ac:dyDescent="0.25">
      <c r="A2" s="254" t="s">
        <v>27</v>
      </c>
      <c r="B2" s="255" t="s">
        <v>1</v>
      </c>
      <c r="C2" s="256" t="s">
        <v>2</v>
      </c>
      <c r="D2" s="212" t="s">
        <v>22</v>
      </c>
      <c r="E2" s="212" t="s">
        <v>23</v>
      </c>
      <c r="F2" s="212" t="s">
        <v>24</v>
      </c>
      <c r="G2" s="212" t="s">
        <v>25</v>
      </c>
      <c r="H2" s="257" t="s">
        <v>26</v>
      </c>
      <c r="I2" s="258" t="s">
        <v>19</v>
      </c>
      <c r="J2" s="212" t="s">
        <v>100</v>
      </c>
      <c r="K2" s="212" t="s">
        <v>101</v>
      </c>
      <c r="L2" s="212" t="s">
        <v>102</v>
      </c>
      <c r="M2" s="212" t="s">
        <v>103</v>
      </c>
      <c r="N2" s="378" t="s">
        <v>167</v>
      </c>
      <c r="O2" s="212" t="s">
        <v>20</v>
      </c>
      <c r="P2" s="257" t="s">
        <v>21</v>
      </c>
    </row>
    <row r="3" spans="1:17" ht="24" customHeight="1" thickBot="1" x14ac:dyDescent="0.25">
      <c r="A3" s="248" t="s">
        <v>0</v>
      </c>
      <c r="B3" s="249"/>
      <c r="C3" s="218"/>
      <c r="D3" s="218"/>
      <c r="E3" s="218"/>
      <c r="F3" s="218"/>
      <c r="G3" s="218"/>
      <c r="H3" s="218"/>
      <c r="I3" s="218"/>
      <c r="J3" s="213"/>
      <c r="K3" s="213"/>
      <c r="L3" s="213"/>
      <c r="M3" s="213"/>
      <c r="N3" s="213"/>
      <c r="O3" s="218"/>
      <c r="P3" s="259"/>
    </row>
    <row r="4" spans="1:17" ht="25.5" x14ac:dyDescent="0.2">
      <c r="A4" s="260" t="s">
        <v>133</v>
      </c>
      <c r="B4" s="261" t="s">
        <v>69</v>
      </c>
      <c r="C4" s="262"/>
      <c r="D4" s="263">
        <v>56</v>
      </c>
      <c r="E4" s="263">
        <v>0</v>
      </c>
      <c r="F4" s="264">
        <f>SUM(D4*E4)</f>
        <v>0</v>
      </c>
      <c r="G4" s="265">
        <v>0</v>
      </c>
      <c r="H4" s="266">
        <f t="shared" ref="H4:H11" si="0">SUM(F4*G4)</f>
        <v>0</v>
      </c>
      <c r="I4" s="266">
        <v>0</v>
      </c>
      <c r="J4" s="102"/>
      <c r="K4" s="102"/>
      <c r="L4" s="102"/>
      <c r="M4" s="102"/>
      <c r="N4" s="102"/>
      <c r="O4" s="102"/>
      <c r="P4" s="267">
        <f t="shared" ref="P4:P20" si="1">SUM(H4-I4)</f>
        <v>0</v>
      </c>
    </row>
    <row r="5" spans="1:17" ht="38.25" x14ac:dyDescent="0.2">
      <c r="A5" s="268" t="s">
        <v>132</v>
      </c>
      <c r="B5" s="231" t="s">
        <v>14</v>
      </c>
      <c r="C5" s="70" t="s">
        <v>92</v>
      </c>
      <c r="D5" s="56">
        <v>56</v>
      </c>
      <c r="E5" s="56">
        <v>0</v>
      </c>
      <c r="F5" s="57">
        <v>0</v>
      </c>
      <c r="G5" s="50">
        <v>0</v>
      </c>
      <c r="H5" s="194">
        <f t="shared" si="0"/>
        <v>0</v>
      </c>
      <c r="I5" s="194">
        <v>0</v>
      </c>
      <c r="J5" s="74"/>
      <c r="K5" s="74"/>
      <c r="L5" s="74"/>
      <c r="M5" s="74"/>
      <c r="N5" s="74"/>
      <c r="O5" s="74"/>
      <c r="P5" s="68">
        <f t="shared" si="1"/>
        <v>0</v>
      </c>
    </row>
    <row r="6" spans="1:17" ht="38.25" x14ac:dyDescent="0.2">
      <c r="A6" s="358" t="s">
        <v>160</v>
      </c>
      <c r="B6" s="359" t="s">
        <v>161</v>
      </c>
      <c r="C6" s="360"/>
      <c r="D6" s="361">
        <v>56</v>
      </c>
      <c r="E6" s="361">
        <v>372</v>
      </c>
      <c r="F6" s="379">
        <f>SUM(D6*E6)</f>
        <v>20832</v>
      </c>
      <c r="G6" s="362">
        <v>2</v>
      </c>
      <c r="H6" s="363">
        <f>SUM(F6*G6)</f>
        <v>41664</v>
      </c>
      <c r="I6" s="363">
        <v>0</v>
      </c>
      <c r="J6" s="364"/>
      <c r="K6" s="364"/>
      <c r="L6" s="364"/>
      <c r="M6" s="364"/>
      <c r="N6" s="426">
        <f>+H6</f>
        <v>41664</v>
      </c>
      <c r="O6" s="364"/>
      <c r="P6" s="427">
        <f>SUM(H6-I6)</f>
        <v>41664</v>
      </c>
    </row>
    <row r="7" spans="1:17" ht="51" x14ac:dyDescent="0.2">
      <c r="A7" s="358" t="s">
        <v>162</v>
      </c>
      <c r="B7" s="359" t="s">
        <v>163</v>
      </c>
      <c r="C7" s="360"/>
      <c r="D7" s="361">
        <v>56</v>
      </c>
      <c r="E7" s="361">
        <v>4</v>
      </c>
      <c r="F7" s="379">
        <f>SUM(D7*E7)</f>
        <v>224</v>
      </c>
      <c r="G7" s="362">
        <v>0.25</v>
      </c>
      <c r="H7" s="363">
        <f>SUM(F7*G7)</f>
        <v>56</v>
      </c>
      <c r="I7" s="363">
        <v>0</v>
      </c>
      <c r="J7" s="364"/>
      <c r="K7" s="364"/>
      <c r="L7" s="364"/>
      <c r="M7" s="364"/>
      <c r="N7" s="426">
        <f>+H7</f>
        <v>56</v>
      </c>
      <c r="O7" s="364"/>
      <c r="P7" s="365">
        <f>SUM(H7-I7)</f>
        <v>56</v>
      </c>
      <c r="Q7" s="433"/>
    </row>
    <row r="8" spans="1:17" ht="76.5" x14ac:dyDescent="0.2">
      <c r="A8" s="192" t="s">
        <v>131</v>
      </c>
      <c r="B8" s="69" t="s">
        <v>143</v>
      </c>
      <c r="C8" s="70"/>
      <c r="D8" s="56">
        <v>56</v>
      </c>
      <c r="E8" s="56">
        <v>0</v>
      </c>
      <c r="F8" s="193">
        <v>0</v>
      </c>
      <c r="G8" s="50">
        <v>0</v>
      </c>
      <c r="H8" s="194">
        <f t="shared" si="0"/>
        <v>0</v>
      </c>
      <c r="I8" s="194">
        <v>0</v>
      </c>
      <c r="J8" s="74"/>
      <c r="K8" s="74"/>
      <c r="L8" s="74"/>
      <c r="M8" s="74"/>
      <c r="N8" s="74"/>
      <c r="O8" s="74"/>
      <c r="P8" s="68">
        <f t="shared" si="1"/>
        <v>0</v>
      </c>
    </row>
    <row r="9" spans="1:17" ht="38.25" x14ac:dyDescent="0.2">
      <c r="A9" s="339" t="s">
        <v>134</v>
      </c>
      <c r="B9" s="343" t="s">
        <v>105</v>
      </c>
      <c r="C9" s="344" t="s">
        <v>135</v>
      </c>
      <c r="D9" s="56">
        <v>57</v>
      </c>
      <c r="E9" s="56">
        <v>1</v>
      </c>
      <c r="F9" s="57">
        <f>D9*E9</f>
        <v>57</v>
      </c>
      <c r="G9" s="50">
        <v>10</v>
      </c>
      <c r="H9" s="229">
        <f>SUM(F9*G9)</f>
        <v>570</v>
      </c>
      <c r="I9" s="229">
        <v>570</v>
      </c>
      <c r="J9" s="345"/>
      <c r="K9" s="345"/>
      <c r="L9" s="345"/>
      <c r="M9" s="214">
        <f>+H9</f>
        <v>570</v>
      </c>
      <c r="N9" s="214"/>
      <c r="O9" s="345"/>
      <c r="P9" s="68">
        <f t="shared" si="1"/>
        <v>0</v>
      </c>
    </row>
    <row r="10" spans="1:17" ht="41.25" customHeight="1" x14ac:dyDescent="0.2">
      <c r="A10" s="195" t="s">
        <v>130</v>
      </c>
      <c r="B10" s="269" t="s">
        <v>141</v>
      </c>
      <c r="C10" s="70"/>
      <c r="D10" s="56">
        <v>56</v>
      </c>
      <c r="E10" s="56">
        <v>1</v>
      </c>
      <c r="F10" s="57">
        <f t="shared" ref="F10:F17" si="2">SUM(D10*E10)</f>
        <v>56</v>
      </c>
      <c r="G10" s="50">
        <v>0.2</v>
      </c>
      <c r="H10" s="194">
        <f t="shared" si="0"/>
        <v>11.200000000000001</v>
      </c>
      <c r="I10" s="194">
        <v>11.200000000000001</v>
      </c>
      <c r="J10" s="74"/>
      <c r="K10" s="74"/>
      <c r="L10" s="74"/>
      <c r="M10" s="74"/>
      <c r="N10" s="74"/>
      <c r="O10" s="74"/>
      <c r="P10" s="68">
        <f t="shared" si="1"/>
        <v>0</v>
      </c>
    </row>
    <row r="11" spans="1:17" ht="51" x14ac:dyDescent="0.2">
      <c r="A11" s="195" t="s">
        <v>129</v>
      </c>
      <c r="B11" s="224" t="s">
        <v>148</v>
      </c>
      <c r="C11" s="225"/>
      <c r="D11" s="206">
        <v>57</v>
      </c>
      <c r="E11" s="206">
        <v>1</v>
      </c>
      <c r="F11" s="55">
        <f t="shared" si="2"/>
        <v>57</v>
      </c>
      <c r="G11" s="55">
        <v>33</v>
      </c>
      <c r="H11" s="226">
        <f t="shared" si="0"/>
        <v>1881</v>
      </c>
      <c r="I11" s="226">
        <v>1881</v>
      </c>
      <c r="J11" s="214">
        <f>H11</f>
        <v>1881</v>
      </c>
      <c r="K11" s="227"/>
      <c r="L11" s="227"/>
      <c r="M11" s="227"/>
      <c r="N11" s="227"/>
      <c r="O11" s="227"/>
      <c r="P11" s="267">
        <f t="shared" si="1"/>
        <v>0</v>
      </c>
    </row>
    <row r="12" spans="1:17" ht="38.25" x14ac:dyDescent="0.2">
      <c r="A12" s="195" t="s">
        <v>77</v>
      </c>
      <c r="B12" s="69" t="s">
        <v>136</v>
      </c>
      <c r="C12" s="70"/>
      <c r="D12" s="56">
        <v>56</v>
      </c>
      <c r="E12" s="56">
        <v>0</v>
      </c>
      <c r="F12" s="57">
        <v>0</v>
      </c>
      <c r="G12" s="50">
        <v>1</v>
      </c>
      <c r="H12" s="194">
        <f t="shared" ref="H12:H19" si="3">SUM(F12*G12)</f>
        <v>0</v>
      </c>
      <c r="I12" s="194">
        <v>0</v>
      </c>
      <c r="J12" s="74"/>
      <c r="K12" s="74"/>
      <c r="L12" s="74"/>
      <c r="M12" s="74"/>
      <c r="N12" s="74"/>
      <c r="O12" s="74"/>
      <c r="P12" s="68">
        <f t="shared" si="1"/>
        <v>0</v>
      </c>
    </row>
    <row r="13" spans="1:17" ht="89.25" x14ac:dyDescent="0.2">
      <c r="A13" s="195" t="s">
        <v>127</v>
      </c>
      <c r="B13" s="69" t="s">
        <v>28</v>
      </c>
      <c r="C13" s="70"/>
      <c r="D13" s="56">
        <v>56</v>
      </c>
      <c r="E13" s="56">
        <v>124</v>
      </c>
      <c r="F13" s="57">
        <f t="shared" si="2"/>
        <v>6944</v>
      </c>
      <c r="G13" s="50">
        <v>2</v>
      </c>
      <c r="H13" s="194">
        <f t="shared" si="3"/>
        <v>13888</v>
      </c>
      <c r="I13" s="194">
        <v>13888</v>
      </c>
      <c r="J13" s="74"/>
      <c r="K13" s="74"/>
      <c r="L13" s="74"/>
      <c r="M13" s="74"/>
      <c r="N13" s="74"/>
      <c r="O13" s="74"/>
      <c r="P13" s="68">
        <f t="shared" si="1"/>
        <v>0</v>
      </c>
    </row>
    <row r="14" spans="1:17" ht="38.25" x14ac:dyDescent="0.2">
      <c r="A14" s="75" t="s">
        <v>128</v>
      </c>
      <c r="B14" s="69" t="s">
        <v>15</v>
      </c>
      <c r="C14" s="70" t="s">
        <v>4</v>
      </c>
      <c r="D14" s="56">
        <v>56</v>
      </c>
      <c r="E14" s="56">
        <v>1</v>
      </c>
      <c r="F14" s="57">
        <f t="shared" si="2"/>
        <v>56</v>
      </c>
      <c r="G14" s="50">
        <v>1</v>
      </c>
      <c r="H14" s="183">
        <f t="shared" si="3"/>
        <v>56</v>
      </c>
      <c r="I14" s="183">
        <v>56</v>
      </c>
      <c r="J14" s="74"/>
      <c r="K14" s="74"/>
      <c r="L14" s="74"/>
      <c r="M14" s="74"/>
      <c r="N14" s="74"/>
      <c r="O14" s="74"/>
      <c r="P14" s="68">
        <f t="shared" si="1"/>
        <v>0</v>
      </c>
    </row>
    <row r="15" spans="1:17" ht="25.5" x14ac:dyDescent="0.2">
      <c r="A15" s="195" t="s">
        <v>126</v>
      </c>
      <c r="B15" s="80" t="s">
        <v>5</v>
      </c>
      <c r="C15" s="70"/>
      <c r="D15" s="56">
        <v>56</v>
      </c>
      <c r="E15" s="56">
        <v>0</v>
      </c>
      <c r="F15" s="57">
        <v>0</v>
      </c>
      <c r="G15" s="50">
        <v>0</v>
      </c>
      <c r="H15" s="194">
        <f t="shared" si="3"/>
        <v>0</v>
      </c>
      <c r="I15" s="194">
        <v>0</v>
      </c>
      <c r="J15" s="74"/>
      <c r="K15" s="74"/>
      <c r="L15" s="74"/>
      <c r="M15" s="74"/>
      <c r="N15" s="74"/>
      <c r="O15" s="74"/>
      <c r="P15" s="68">
        <f t="shared" si="1"/>
        <v>0</v>
      </c>
    </row>
    <row r="16" spans="1:17" ht="25.5" x14ac:dyDescent="0.2">
      <c r="A16" s="195" t="s">
        <v>121</v>
      </c>
      <c r="B16" s="228" t="s">
        <v>16</v>
      </c>
      <c r="C16" s="70"/>
      <c r="D16" s="56">
        <v>56</v>
      </c>
      <c r="E16" s="56">
        <v>0</v>
      </c>
      <c r="F16" s="57">
        <f t="shared" si="2"/>
        <v>0</v>
      </c>
      <c r="G16" s="50">
        <v>0</v>
      </c>
      <c r="H16" s="194">
        <f t="shared" si="3"/>
        <v>0</v>
      </c>
      <c r="I16" s="194">
        <v>0</v>
      </c>
      <c r="J16" s="74"/>
      <c r="K16" s="74"/>
      <c r="L16" s="74"/>
      <c r="M16" s="74"/>
      <c r="N16" s="74"/>
      <c r="O16" s="74"/>
      <c r="P16" s="68">
        <f t="shared" si="1"/>
        <v>0</v>
      </c>
    </row>
    <row r="17" spans="1:17" ht="63.75" x14ac:dyDescent="0.2">
      <c r="A17" s="195" t="s">
        <v>121</v>
      </c>
      <c r="B17" s="69" t="s">
        <v>17</v>
      </c>
      <c r="C17" s="70"/>
      <c r="D17" s="56">
        <v>56</v>
      </c>
      <c r="E17" s="56">
        <v>0</v>
      </c>
      <c r="F17" s="57">
        <f t="shared" si="2"/>
        <v>0</v>
      </c>
      <c r="G17" s="50">
        <v>0</v>
      </c>
      <c r="H17" s="194">
        <f t="shared" si="3"/>
        <v>0</v>
      </c>
      <c r="I17" s="194">
        <v>0</v>
      </c>
      <c r="J17" s="74"/>
      <c r="K17" s="74"/>
      <c r="L17" s="74"/>
      <c r="M17" s="74"/>
      <c r="N17" s="74"/>
      <c r="O17" s="74"/>
      <c r="P17" s="68">
        <f t="shared" si="1"/>
        <v>0</v>
      </c>
    </row>
    <row r="18" spans="1:17" ht="56.1" customHeight="1" x14ac:dyDescent="0.2">
      <c r="A18" s="195" t="s">
        <v>116</v>
      </c>
      <c r="B18" s="69" t="s">
        <v>142</v>
      </c>
      <c r="C18" s="70" t="s">
        <v>146</v>
      </c>
      <c r="D18" s="56">
        <v>56</v>
      </c>
      <c r="E18" s="56">
        <v>0</v>
      </c>
      <c r="F18" s="57">
        <f>SUM(D18*E18)</f>
        <v>0</v>
      </c>
      <c r="G18" s="50">
        <v>0</v>
      </c>
      <c r="H18" s="229">
        <f t="shared" si="3"/>
        <v>0</v>
      </c>
      <c r="I18" s="229">
        <v>0</v>
      </c>
      <c r="J18" s="74"/>
      <c r="K18" s="74"/>
      <c r="L18" s="230"/>
      <c r="M18" s="74"/>
      <c r="N18" s="74"/>
      <c r="O18" s="74"/>
      <c r="P18" s="68">
        <f t="shared" si="1"/>
        <v>0</v>
      </c>
    </row>
    <row r="19" spans="1:17" ht="25.5" x14ac:dyDescent="0.2">
      <c r="A19" s="195" t="s">
        <v>11</v>
      </c>
      <c r="B19" s="69" t="s">
        <v>18</v>
      </c>
      <c r="C19" s="70"/>
      <c r="D19" s="56">
        <v>56</v>
      </c>
      <c r="E19" s="56">
        <v>1</v>
      </c>
      <c r="F19" s="57">
        <v>56</v>
      </c>
      <c r="G19" s="50">
        <v>1.5</v>
      </c>
      <c r="H19" s="194">
        <f t="shared" si="3"/>
        <v>84</v>
      </c>
      <c r="I19" s="194">
        <v>84</v>
      </c>
      <c r="J19" s="74"/>
      <c r="K19" s="74"/>
      <c r="L19" s="74"/>
      <c r="M19" s="74"/>
      <c r="N19" s="74"/>
      <c r="O19" s="74"/>
      <c r="P19" s="68">
        <f t="shared" si="1"/>
        <v>0</v>
      </c>
    </row>
    <row r="20" spans="1:17" ht="20.100000000000001" customHeight="1" thickBot="1" x14ac:dyDescent="0.25">
      <c r="A20" s="75">
        <v>210.25</v>
      </c>
      <c r="B20" s="231" t="s">
        <v>6</v>
      </c>
      <c r="C20" s="232" t="s">
        <v>99</v>
      </c>
      <c r="D20" s="233">
        <v>56</v>
      </c>
      <c r="E20" s="234">
        <v>2</v>
      </c>
      <c r="F20" s="235">
        <f>SUM(D20*E20)</f>
        <v>112</v>
      </c>
      <c r="G20" s="236">
        <v>3.2</v>
      </c>
      <c r="H20" s="237">
        <f>SUM(F20*G20)</f>
        <v>358.40000000000003</v>
      </c>
      <c r="I20" s="237">
        <v>358.40000000000003</v>
      </c>
      <c r="J20" s="215"/>
      <c r="K20" s="215"/>
      <c r="L20" s="238"/>
      <c r="M20" s="215"/>
      <c r="N20" s="215"/>
      <c r="O20" s="215"/>
      <c r="P20" s="204">
        <f t="shared" si="1"/>
        <v>0</v>
      </c>
    </row>
    <row r="21" spans="1:17" ht="24" customHeight="1" thickBot="1" x14ac:dyDescent="0.25">
      <c r="A21" s="239"/>
      <c r="B21" s="240" t="s">
        <v>7</v>
      </c>
      <c r="C21" s="241"/>
      <c r="D21" s="242">
        <v>56</v>
      </c>
      <c r="E21" s="243">
        <f>SUM(F21/D21)</f>
        <v>507.03571428571428</v>
      </c>
      <c r="F21" s="244">
        <f>SUM(F4:F20)</f>
        <v>28394</v>
      </c>
      <c r="G21" s="245">
        <f>SUM(H21/F21)</f>
        <v>2.0627104317813623</v>
      </c>
      <c r="H21" s="410">
        <f>SUM(H4:H20)</f>
        <v>58568.6</v>
      </c>
      <c r="I21" s="246">
        <f t="shared" ref="I21:O21" si="4">SUM(I4:I20)</f>
        <v>16848.600000000002</v>
      </c>
      <c r="J21" s="216">
        <f t="shared" si="4"/>
        <v>1881</v>
      </c>
      <c r="K21" s="216">
        <f t="shared" si="4"/>
        <v>0</v>
      </c>
      <c r="L21" s="216">
        <f t="shared" si="4"/>
        <v>0</v>
      </c>
      <c r="M21" s="216">
        <f t="shared" si="4"/>
        <v>570</v>
      </c>
      <c r="N21" s="402">
        <f>SUM(P4:P20)</f>
        <v>41720</v>
      </c>
      <c r="O21" s="216">
        <f t="shared" si="4"/>
        <v>0</v>
      </c>
      <c r="P21" s="428">
        <f>SUM(P4:P20)</f>
        <v>41720</v>
      </c>
    </row>
    <row r="22" spans="1:17" ht="24" customHeight="1" thickBot="1" x14ac:dyDescent="0.25">
      <c r="A22" s="248" t="s">
        <v>29</v>
      </c>
      <c r="B22" s="249"/>
      <c r="C22" s="218"/>
      <c r="D22" s="218"/>
      <c r="E22" s="218"/>
      <c r="F22" s="218"/>
      <c r="G22" s="218"/>
      <c r="H22" s="218"/>
      <c r="I22" s="218"/>
      <c r="J22" s="217"/>
      <c r="K22" s="217"/>
      <c r="L22" s="217"/>
      <c r="M22" s="217"/>
      <c r="N22" s="217"/>
      <c r="O22" s="217"/>
      <c r="P22" s="250"/>
    </row>
    <row r="23" spans="1:17" ht="53.25" customHeight="1" x14ac:dyDescent="0.2">
      <c r="A23" s="367" t="s">
        <v>164</v>
      </c>
      <c r="B23" s="368" t="s">
        <v>165</v>
      </c>
      <c r="C23" s="369"/>
      <c r="D23" s="370">
        <v>20858</v>
      </c>
      <c r="E23" s="371">
        <v>1</v>
      </c>
      <c r="F23" s="370">
        <f>SUM(D23*E23)</f>
        <v>20858</v>
      </c>
      <c r="G23" s="369">
        <v>4.5</v>
      </c>
      <c r="H23" s="404">
        <f>SUM(F23*G23)</f>
        <v>93861</v>
      </c>
      <c r="I23" s="422">
        <v>0</v>
      </c>
      <c r="J23" s="372"/>
      <c r="K23" s="372"/>
      <c r="L23" s="372"/>
      <c r="M23" s="372"/>
      <c r="N23" s="380">
        <f>+H23</f>
        <v>93861</v>
      </c>
      <c r="O23" s="369"/>
      <c r="P23" s="404">
        <f>SUM(H23-I23)</f>
        <v>93861</v>
      </c>
      <c r="Q23" s="366"/>
    </row>
    <row r="24" spans="1:17" ht="42.75" customHeight="1" x14ac:dyDescent="0.2">
      <c r="A24" s="373" t="s">
        <v>164</v>
      </c>
      <c r="B24" s="374" t="s">
        <v>166</v>
      </c>
      <c r="C24" s="375"/>
      <c r="D24" s="376">
        <v>20858</v>
      </c>
      <c r="E24" s="377">
        <v>1</v>
      </c>
      <c r="F24" s="376">
        <f>SUM(D24*E24)</f>
        <v>20858</v>
      </c>
      <c r="G24" s="375">
        <v>0.25</v>
      </c>
      <c r="H24" s="405">
        <f>SUM(F24*G24)</f>
        <v>5214.5</v>
      </c>
      <c r="I24" s="423">
        <v>0</v>
      </c>
      <c r="J24" s="372"/>
      <c r="K24" s="372"/>
      <c r="L24" s="372"/>
      <c r="M24" s="372"/>
      <c r="N24" s="403">
        <f>+H24</f>
        <v>5214.5</v>
      </c>
      <c r="O24" s="375"/>
      <c r="P24" s="405">
        <f>SUM(H24-I24)</f>
        <v>5214.5</v>
      </c>
      <c r="Q24" s="10"/>
    </row>
    <row r="25" spans="1:17" ht="32.25" customHeight="1" thickBot="1" x14ac:dyDescent="0.25">
      <c r="A25" s="251" t="s">
        <v>125</v>
      </c>
      <c r="B25" s="53" t="s">
        <v>31</v>
      </c>
      <c r="C25" s="199"/>
      <c r="D25" s="200">
        <v>20858</v>
      </c>
      <c r="E25" s="76">
        <v>12</v>
      </c>
      <c r="F25" s="76">
        <f t="shared" ref="F25:F38" si="5">SUM(D25*E25)</f>
        <v>250296</v>
      </c>
      <c r="G25" s="68">
        <v>1.5</v>
      </c>
      <c r="H25" s="407">
        <f>SUM(F25*G25)</f>
        <v>375444</v>
      </c>
      <c r="I25" s="407">
        <v>375444</v>
      </c>
      <c r="J25" s="74"/>
      <c r="K25" s="74"/>
      <c r="L25" s="230"/>
      <c r="M25" s="74"/>
      <c r="N25" s="74"/>
      <c r="O25" s="116"/>
      <c r="P25" s="68">
        <f t="shared" ref="P25:P35" si="6">SUM(H25-I25)</f>
        <v>0</v>
      </c>
    </row>
    <row r="26" spans="1:17" ht="38.25" x14ac:dyDescent="0.2">
      <c r="A26" s="53" t="s">
        <v>124</v>
      </c>
      <c r="B26" s="198" t="s">
        <v>30</v>
      </c>
      <c r="C26" s="77"/>
      <c r="D26" s="76">
        <v>2085</v>
      </c>
      <c r="E26" s="76">
        <v>1</v>
      </c>
      <c r="F26" s="76">
        <f t="shared" si="5"/>
        <v>2085</v>
      </c>
      <c r="G26" s="68">
        <v>0.5</v>
      </c>
      <c r="H26" s="408">
        <f t="shared" ref="H26:H34" si="7">SUM(F26*G26)</f>
        <v>1042.5</v>
      </c>
      <c r="I26" s="408">
        <v>1042.5</v>
      </c>
      <c r="J26" s="78"/>
      <c r="K26" s="77"/>
      <c r="L26" s="77"/>
      <c r="M26" s="77"/>
      <c r="N26" s="77"/>
      <c r="O26" s="77"/>
      <c r="P26" s="68">
        <f t="shared" si="6"/>
        <v>0</v>
      </c>
    </row>
    <row r="27" spans="1:17" ht="51" x14ac:dyDescent="0.2">
      <c r="A27" s="252" t="s">
        <v>123</v>
      </c>
      <c r="B27" s="53" t="s">
        <v>32</v>
      </c>
      <c r="C27" s="54"/>
      <c r="D27" s="196">
        <v>20858</v>
      </c>
      <c r="E27" s="57">
        <v>1</v>
      </c>
      <c r="F27" s="57">
        <f t="shared" si="5"/>
        <v>20858</v>
      </c>
      <c r="G27" s="46">
        <v>0.08</v>
      </c>
      <c r="H27" s="409">
        <f t="shared" si="7"/>
        <v>1668.64</v>
      </c>
      <c r="I27" s="409">
        <v>1668.64</v>
      </c>
      <c r="J27" s="54"/>
      <c r="K27" s="54"/>
      <c r="L27" s="46"/>
      <c r="M27" s="54"/>
      <c r="N27" s="54"/>
      <c r="O27" s="38"/>
      <c r="P27" s="68">
        <f t="shared" si="6"/>
        <v>0</v>
      </c>
    </row>
    <row r="28" spans="1:17" ht="63.75" x14ac:dyDescent="0.2">
      <c r="A28" s="53" t="s">
        <v>87</v>
      </c>
      <c r="B28" s="53" t="s">
        <v>33</v>
      </c>
      <c r="C28" s="54" t="s">
        <v>147</v>
      </c>
      <c r="D28" s="57">
        <v>10</v>
      </c>
      <c r="E28" s="57">
        <v>1</v>
      </c>
      <c r="F28" s="57">
        <f t="shared" si="5"/>
        <v>10</v>
      </c>
      <c r="G28" s="46">
        <v>1.3</v>
      </c>
      <c r="H28" s="50">
        <f t="shared" si="7"/>
        <v>13</v>
      </c>
      <c r="I28" s="50">
        <v>13</v>
      </c>
      <c r="J28" s="54"/>
      <c r="K28" s="54"/>
      <c r="L28" s="54"/>
      <c r="M28" s="54"/>
      <c r="N28" s="54"/>
      <c r="O28" s="38"/>
      <c r="P28" s="68">
        <f t="shared" si="6"/>
        <v>0</v>
      </c>
    </row>
    <row r="29" spans="1:17" ht="38.25" x14ac:dyDescent="0.2">
      <c r="A29" s="53" t="s">
        <v>88</v>
      </c>
      <c r="B29" s="53" t="s">
        <v>34</v>
      </c>
      <c r="C29" s="54"/>
      <c r="D29" s="57">
        <v>4969</v>
      </c>
      <c r="E29" s="57">
        <v>1</v>
      </c>
      <c r="F29" s="57">
        <f t="shared" si="5"/>
        <v>4969</v>
      </c>
      <c r="G29" s="46">
        <v>0.5</v>
      </c>
      <c r="H29" s="50">
        <f t="shared" si="7"/>
        <v>2484.5</v>
      </c>
      <c r="I29" s="50">
        <v>2484.5</v>
      </c>
      <c r="J29" s="54"/>
      <c r="K29" s="54"/>
      <c r="L29" s="54"/>
      <c r="M29" s="54"/>
      <c r="N29" s="54"/>
      <c r="O29" s="38"/>
      <c r="P29" s="68">
        <f t="shared" si="6"/>
        <v>0</v>
      </c>
    </row>
    <row r="30" spans="1:17" ht="38.25" x14ac:dyDescent="0.2">
      <c r="A30" s="53" t="s">
        <v>88</v>
      </c>
      <c r="B30" s="53" t="s">
        <v>35</v>
      </c>
      <c r="C30" s="54"/>
      <c r="D30" s="57">
        <v>4969</v>
      </c>
      <c r="E30" s="57">
        <v>2</v>
      </c>
      <c r="F30" s="57">
        <f t="shared" si="5"/>
        <v>9938</v>
      </c>
      <c r="G30" s="46">
        <v>4</v>
      </c>
      <c r="H30" s="50">
        <f t="shared" si="7"/>
        <v>39752</v>
      </c>
      <c r="I30" s="50">
        <v>39752</v>
      </c>
      <c r="J30" s="54"/>
      <c r="K30" s="54"/>
      <c r="L30" s="54"/>
      <c r="M30" s="54"/>
      <c r="N30" s="54"/>
      <c r="O30" s="38"/>
      <c r="P30" s="68">
        <f t="shared" si="6"/>
        <v>0</v>
      </c>
    </row>
    <row r="31" spans="1:17" ht="76.5" x14ac:dyDescent="0.2">
      <c r="A31" s="53" t="s">
        <v>89</v>
      </c>
      <c r="B31" s="53" t="s">
        <v>36</v>
      </c>
      <c r="C31" s="54"/>
      <c r="D31" s="57">
        <v>241</v>
      </c>
      <c r="E31" s="57">
        <v>2</v>
      </c>
      <c r="F31" s="57">
        <f t="shared" si="5"/>
        <v>482</v>
      </c>
      <c r="G31" s="46">
        <v>0.5</v>
      </c>
      <c r="H31" s="50">
        <f t="shared" si="7"/>
        <v>241</v>
      </c>
      <c r="I31" s="50">
        <v>241</v>
      </c>
      <c r="J31" s="54"/>
      <c r="K31" s="54"/>
      <c r="L31" s="54"/>
      <c r="M31" s="54"/>
      <c r="N31" s="54"/>
      <c r="O31" s="38"/>
      <c r="P31" s="68">
        <f t="shared" si="6"/>
        <v>0</v>
      </c>
    </row>
    <row r="32" spans="1:17" ht="38.25" x14ac:dyDescent="0.2">
      <c r="A32" s="53" t="s">
        <v>90</v>
      </c>
      <c r="B32" s="53" t="s">
        <v>37</v>
      </c>
      <c r="C32" s="54"/>
      <c r="D32" s="57">
        <v>10000</v>
      </c>
      <c r="E32" s="57">
        <v>0</v>
      </c>
      <c r="F32" s="57">
        <f t="shared" si="5"/>
        <v>0</v>
      </c>
      <c r="G32" s="46">
        <v>0</v>
      </c>
      <c r="H32" s="50">
        <f t="shared" si="7"/>
        <v>0</v>
      </c>
      <c r="I32" s="50">
        <v>0</v>
      </c>
      <c r="J32" s="54"/>
      <c r="K32" s="54"/>
      <c r="L32" s="54"/>
      <c r="M32" s="54"/>
      <c r="N32" s="54"/>
      <c r="O32" s="38"/>
      <c r="P32" s="68">
        <f t="shared" si="6"/>
        <v>0</v>
      </c>
    </row>
    <row r="33" spans="1:16" ht="63.75" x14ac:dyDescent="0.2">
      <c r="A33" s="53" t="s">
        <v>78</v>
      </c>
      <c r="B33" s="53" t="s">
        <v>79</v>
      </c>
      <c r="C33" s="54"/>
      <c r="D33" s="57">
        <v>20858</v>
      </c>
      <c r="E33" s="57">
        <v>1</v>
      </c>
      <c r="F33" s="57">
        <v>0</v>
      </c>
      <c r="G33" s="46">
        <v>0</v>
      </c>
      <c r="H33" s="50">
        <f>SUM(F33*G33)</f>
        <v>0</v>
      </c>
      <c r="I33" s="50">
        <v>0</v>
      </c>
      <c r="J33" s="54"/>
      <c r="K33" s="54"/>
      <c r="L33" s="54"/>
      <c r="M33" s="54"/>
      <c r="N33" s="54"/>
      <c r="O33" s="38"/>
      <c r="P33" s="68">
        <f t="shared" si="6"/>
        <v>0</v>
      </c>
    </row>
    <row r="34" spans="1:16" ht="38.25" x14ac:dyDescent="0.2">
      <c r="A34" s="47" t="s">
        <v>134</v>
      </c>
      <c r="B34" s="53" t="s">
        <v>104</v>
      </c>
      <c r="C34" s="54"/>
      <c r="D34" s="57">
        <v>20858</v>
      </c>
      <c r="E34" s="57">
        <v>1</v>
      </c>
      <c r="F34" s="57">
        <f t="shared" si="5"/>
        <v>20858</v>
      </c>
      <c r="G34" s="46">
        <v>0.25</v>
      </c>
      <c r="H34" s="50">
        <f t="shared" si="7"/>
        <v>5214.5</v>
      </c>
      <c r="I34" s="50">
        <v>5214.5</v>
      </c>
      <c r="J34" s="54"/>
      <c r="K34" s="54"/>
      <c r="L34" s="54"/>
      <c r="M34" s="46">
        <f>+H34</f>
        <v>5214.5</v>
      </c>
      <c r="N34" s="46"/>
      <c r="O34" s="54"/>
      <c r="P34" s="68">
        <f t="shared" si="6"/>
        <v>0</v>
      </c>
    </row>
    <row r="35" spans="1:16" ht="38.25" x14ac:dyDescent="0.2">
      <c r="A35" s="53" t="s">
        <v>12</v>
      </c>
      <c r="B35" s="53" t="s">
        <v>38</v>
      </c>
      <c r="C35" s="54"/>
      <c r="D35" s="196">
        <v>20858</v>
      </c>
      <c r="E35" s="57">
        <v>1</v>
      </c>
      <c r="F35" s="57">
        <f t="shared" si="5"/>
        <v>20858</v>
      </c>
      <c r="G35" s="46">
        <v>0.5</v>
      </c>
      <c r="H35" s="50">
        <f>SUM(F35*G35)</f>
        <v>10429</v>
      </c>
      <c r="I35" s="50">
        <v>10429</v>
      </c>
      <c r="J35" s="54"/>
      <c r="K35" s="54"/>
      <c r="L35" s="54"/>
      <c r="M35" s="54"/>
      <c r="N35" s="54"/>
      <c r="O35" s="38"/>
      <c r="P35" s="68">
        <f t="shared" si="6"/>
        <v>0</v>
      </c>
    </row>
    <row r="36" spans="1:16" ht="25.5" x14ac:dyDescent="0.2">
      <c r="A36" s="53" t="s">
        <v>13</v>
      </c>
      <c r="B36" s="53" t="s">
        <v>39</v>
      </c>
      <c r="C36" s="54"/>
      <c r="D36" s="57">
        <v>1648</v>
      </c>
      <c r="E36" s="57">
        <v>0</v>
      </c>
      <c r="F36" s="57">
        <f t="shared" si="5"/>
        <v>0</v>
      </c>
      <c r="G36" s="46">
        <v>0</v>
      </c>
      <c r="H36" s="50">
        <f>SUM(F36*G36)</f>
        <v>0</v>
      </c>
      <c r="I36" s="50">
        <v>0</v>
      </c>
      <c r="J36" s="38"/>
      <c r="K36" s="38"/>
      <c r="L36" s="38"/>
      <c r="M36" s="38"/>
      <c r="N36" s="38"/>
      <c r="O36" s="38"/>
      <c r="P36" s="68">
        <v>0</v>
      </c>
    </row>
    <row r="37" spans="1:16" ht="76.5" x14ac:dyDescent="0.2">
      <c r="A37" s="53" t="s">
        <v>8</v>
      </c>
      <c r="B37" s="53" t="s">
        <v>40</v>
      </c>
      <c r="C37" s="54"/>
      <c r="D37" s="57">
        <v>6983</v>
      </c>
      <c r="E37" s="57">
        <v>1</v>
      </c>
      <c r="F37" s="57">
        <f>SUM(D37*E37)</f>
        <v>6983</v>
      </c>
      <c r="G37" s="46">
        <v>6</v>
      </c>
      <c r="H37" s="50">
        <f>F37*G37</f>
        <v>41898</v>
      </c>
      <c r="I37" s="50">
        <v>41898</v>
      </c>
      <c r="J37" s="46">
        <f>H37</f>
        <v>41898</v>
      </c>
      <c r="K37" s="54"/>
      <c r="L37" s="54"/>
      <c r="M37" s="54"/>
      <c r="N37" s="54"/>
      <c r="O37" s="38"/>
      <c r="P37" s="68">
        <f>SUM(H37-I37)</f>
        <v>0</v>
      </c>
    </row>
    <row r="38" spans="1:16" ht="51.75" thickBot="1" x14ac:dyDescent="0.25">
      <c r="A38" s="197" t="s">
        <v>9</v>
      </c>
      <c r="B38" s="118" t="s">
        <v>41</v>
      </c>
      <c r="C38" s="54"/>
      <c r="D38" s="196">
        <v>20858</v>
      </c>
      <c r="E38" s="57">
        <v>0</v>
      </c>
      <c r="F38" s="55">
        <f t="shared" si="5"/>
        <v>0</v>
      </c>
      <c r="G38" s="46">
        <v>0</v>
      </c>
      <c r="H38" s="50">
        <f>SUM(F38*G38)</f>
        <v>0</v>
      </c>
      <c r="I38" s="50">
        <v>0</v>
      </c>
      <c r="J38" s="54"/>
      <c r="K38" s="54"/>
      <c r="L38" s="54"/>
      <c r="M38" s="54"/>
      <c r="N38" s="54"/>
      <c r="O38" s="38"/>
      <c r="P38" s="68">
        <f>SUM(H38-I38)</f>
        <v>0</v>
      </c>
    </row>
    <row r="39" spans="1:16" ht="24" customHeight="1" thickBot="1" x14ac:dyDescent="0.25">
      <c r="A39" s="270"/>
      <c r="B39" s="271" t="s">
        <v>46</v>
      </c>
      <c r="C39" s="241"/>
      <c r="D39" s="272">
        <v>20858</v>
      </c>
      <c r="E39" s="243">
        <f>SUM(F39/D39)</f>
        <v>18.173027135871127</v>
      </c>
      <c r="F39" s="244">
        <f>SUM(F23:F38)</f>
        <v>379053</v>
      </c>
      <c r="G39" s="273">
        <f>SUM(H39/F39)</f>
        <v>1.5229074562132472</v>
      </c>
      <c r="H39" s="274">
        <f>SUM(H23:H38)</f>
        <v>577262.64</v>
      </c>
      <c r="I39" s="246">
        <f>SUM(I23:I38)</f>
        <v>478187.14</v>
      </c>
      <c r="J39" s="216">
        <f t="shared" ref="J39:M39" si="8">SUM(J25:J38)</f>
        <v>41898</v>
      </c>
      <c r="K39" s="216">
        <f t="shared" si="8"/>
        <v>0</v>
      </c>
      <c r="L39" s="216">
        <f t="shared" si="8"/>
        <v>0</v>
      </c>
      <c r="M39" s="216">
        <f t="shared" si="8"/>
        <v>5214.5</v>
      </c>
      <c r="N39" s="402">
        <f>SUM(N23:N38)</f>
        <v>99075.5</v>
      </c>
      <c r="O39" s="216">
        <f>SUM(O23:O38)</f>
        <v>0</v>
      </c>
      <c r="P39" s="406">
        <f>SUM(P23:P38)</f>
        <v>99075.5</v>
      </c>
    </row>
    <row r="40" spans="1:16" ht="24" customHeight="1" thickBot="1" x14ac:dyDescent="0.25">
      <c r="A40" s="275" t="s">
        <v>47</v>
      </c>
      <c r="B40" s="249"/>
      <c r="C40" s="218"/>
      <c r="D40" s="218"/>
      <c r="E40" s="218"/>
      <c r="F40" s="218"/>
      <c r="G40" s="218"/>
      <c r="H40" s="276"/>
      <c r="I40" s="218"/>
      <c r="J40" s="218"/>
      <c r="K40" s="218"/>
      <c r="L40" s="218"/>
      <c r="M40" s="218"/>
      <c r="N40" s="218"/>
      <c r="O40" s="218"/>
      <c r="P40" s="250"/>
    </row>
    <row r="41" spans="1:16" ht="25.5" x14ac:dyDescent="0.2">
      <c r="A41" s="53" t="s">
        <v>91</v>
      </c>
      <c r="B41" s="53" t="s">
        <v>42</v>
      </c>
      <c r="C41" s="116"/>
      <c r="D41" s="196">
        <v>101747</v>
      </c>
      <c r="E41" s="57">
        <v>10</v>
      </c>
      <c r="F41" s="57">
        <f>SUM(D41*E41)</f>
        <v>1017470</v>
      </c>
      <c r="G41" s="46">
        <v>0.5</v>
      </c>
      <c r="H41" s="50">
        <f>SUM(F41*G41)</f>
        <v>508735</v>
      </c>
      <c r="I41" s="277">
        <v>508735</v>
      </c>
      <c r="J41" s="203"/>
      <c r="K41" s="203"/>
      <c r="L41" s="203"/>
      <c r="M41" s="203"/>
      <c r="N41" s="203"/>
      <c r="O41" s="203"/>
      <c r="P41" s="68">
        <f>SUM(H41-I41)</f>
        <v>0</v>
      </c>
    </row>
    <row r="42" spans="1:16" ht="26.25" thickBot="1" x14ac:dyDescent="0.25">
      <c r="A42" s="53" t="s">
        <v>9</v>
      </c>
      <c r="B42" s="198" t="s">
        <v>43</v>
      </c>
      <c r="C42" s="199"/>
      <c r="D42" s="200">
        <v>101747</v>
      </c>
      <c r="E42" s="193">
        <v>0</v>
      </c>
      <c r="F42" s="57">
        <f>SUM(D42*E42)</f>
        <v>0</v>
      </c>
      <c r="G42" s="46">
        <v>0</v>
      </c>
      <c r="H42" s="50">
        <f>SUM(F42*G42)</f>
        <v>0</v>
      </c>
      <c r="I42" s="201">
        <v>0</v>
      </c>
      <c r="J42" s="202"/>
      <c r="K42" s="202"/>
      <c r="L42" s="202"/>
      <c r="M42" s="202"/>
      <c r="N42" s="346"/>
      <c r="O42" s="203"/>
      <c r="P42" s="204">
        <f>SUM(H42-I42)</f>
        <v>0</v>
      </c>
    </row>
    <row r="43" spans="1:16" ht="24" customHeight="1" thickBot="1" x14ac:dyDescent="0.25">
      <c r="A43" s="275"/>
      <c r="B43" s="240" t="s">
        <v>48</v>
      </c>
      <c r="C43" s="241"/>
      <c r="D43" s="272">
        <v>101747</v>
      </c>
      <c r="E43" s="278">
        <f>SUM(F43/D43)</f>
        <v>10</v>
      </c>
      <c r="F43" s="244">
        <f>SUM(F41:F42)</f>
        <v>1017470</v>
      </c>
      <c r="G43" s="273">
        <f>SUM(H43/F43)</f>
        <v>0.5</v>
      </c>
      <c r="H43" s="424">
        <f>SUM(H41:H42)</f>
        <v>508735</v>
      </c>
      <c r="I43" s="246">
        <f t="shared" ref="I43:O43" si="9">SUM(I41:I42)</f>
        <v>508735</v>
      </c>
      <c r="J43" s="219">
        <f t="shared" si="9"/>
        <v>0</v>
      </c>
      <c r="K43" s="219">
        <f t="shared" si="9"/>
        <v>0</v>
      </c>
      <c r="L43" s="219">
        <f t="shared" si="9"/>
        <v>0</v>
      </c>
      <c r="M43" s="219">
        <f t="shared" si="9"/>
        <v>0</v>
      </c>
      <c r="N43" s="219">
        <f>SUM(N41:N42)</f>
        <v>0</v>
      </c>
      <c r="O43" s="219">
        <f t="shared" si="9"/>
        <v>0</v>
      </c>
      <c r="P43" s="247">
        <f>SUM(P41:P42)</f>
        <v>0</v>
      </c>
    </row>
    <row r="44" spans="1:16" ht="26.1" customHeight="1" thickBot="1" x14ac:dyDescent="0.25">
      <c r="A44" s="211"/>
      <c r="B44" s="217"/>
      <c r="C44" s="217"/>
      <c r="D44" s="279"/>
      <c r="E44" s="217"/>
      <c r="F44" s="217"/>
      <c r="G44" s="217"/>
      <c r="H44" s="280"/>
      <c r="I44" s="211"/>
      <c r="J44" s="211"/>
      <c r="K44" s="211"/>
      <c r="L44" s="211"/>
      <c r="M44" s="211"/>
      <c r="N44" s="211"/>
      <c r="O44" s="211"/>
      <c r="P44" s="211"/>
    </row>
    <row r="45" spans="1:16" ht="20.100000000000001" customHeight="1" thickBot="1" x14ac:dyDescent="0.25">
      <c r="A45" s="281" t="s">
        <v>44</v>
      </c>
      <c r="B45" s="282"/>
      <c r="C45" s="218"/>
      <c r="D45" s="283"/>
      <c r="E45" s="218"/>
      <c r="F45" s="218"/>
      <c r="G45" s="218"/>
      <c r="H45" s="218"/>
      <c r="I45" s="218"/>
      <c r="J45" s="218"/>
      <c r="K45" s="218"/>
      <c r="L45" s="218"/>
      <c r="M45" s="218"/>
      <c r="N45" s="218"/>
      <c r="O45" s="218"/>
      <c r="P45" s="250"/>
    </row>
    <row r="46" spans="1:16" ht="24" customHeight="1" x14ac:dyDescent="0.2">
      <c r="A46" s="284"/>
      <c r="B46" s="285" t="s">
        <v>0</v>
      </c>
      <c r="C46" s="286"/>
      <c r="D46" s="287">
        <f>SUM(D21)</f>
        <v>56</v>
      </c>
      <c r="E46" s="288">
        <f>F46/D46</f>
        <v>507.03571428571428</v>
      </c>
      <c r="F46" s="287">
        <f>SUM(F21)</f>
        <v>28394</v>
      </c>
      <c r="G46" s="288">
        <f>H46/F46</f>
        <v>2.0627104317813623</v>
      </c>
      <c r="H46" s="289">
        <f>SUM(H21)</f>
        <v>58568.6</v>
      </c>
      <c r="I46" s="290">
        <f>SUM(I21)</f>
        <v>16848.600000000002</v>
      </c>
      <c r="J46" s="220">
        <f t="shared" ref="J46:P46" si="10">SUM(J21)</f>
        <v>1881</v>
      </c>
      <c r="K46" s="291">
        <f t="shared" si="10"/>
        <v>0</v>
      </c>
      <c r="L46" s="291">
        <f t="shared" si="10"/>
        <v>0</v>
      </c>
      <c r="M46" s="291">
        <f t="shared" si="10"/>
        <v>570</v>
      </c>
      <c r="N46" s="411">
        <f>SUM(N21)</f>
        <v>41720</v>
      </c>
      <c r="O46" s="291">
        <f t="shared" si="10"/>
        <v>0</v>
      </c>
      <c r="P46" s="416">
        <f t="shared" si="10"/>
        <v>41720</v>
      </c>
    </row>
    <row r="47" spans="1:16" ht="24" customHeight="1" x14ac:dyDescent="0.2">
      <c r="A47" s="292"/>
      <c r="B47" s="293" t="s">
        <v>29</v>
      </c>
      <c r="C47" s="294"/>
      <c r="D47" s="295">
        <f>SUM(D39)</f>
        <v>20858</v>
      </c>
      <c r="E47" s="296">
        <f>F47/D47</f>
        <v>18.173027135871127</v>
      </c>
      <c r="F47" s="295">
        <f>SUM(F39)</f>
        <v>379053</v>
      </c>
      <c r="G47" s="296">
        <f>H47/F47</f>
        <v>1.5229074562132472</v>
      </c>
      <c r="H47" s="297">
        <f>SUM(H39)</f>
        <v>577262.64</v>
      </c>
      <c r="I47" s="298">
        <f>SUM(I39)</f>
        <v>478187.14</v>
      </c>
      <c r="J47" s="220">
        <f t="shared" ref="J47:P47" si="11">SUM(J39)</f>
        <v>41898</v>
      </c>
      <c r="K47" s="299">
        <f t="shared" si="11"/>
        <v>0</v>
      </c>
      <c r="L47" s="299">
        <f t="shared" si="11"/>
        <v>0</v>
      </c>
      <c r="M47" s="299">
        <f t="shared" si="11"/>
        <v>5214.5</v>
      </c>
      <c r="N47" s="412">
        <f>SUM(N39)</f>
        <v>99075.5</v>
      </c>
      <c r="O47" s="299">
        <f t="shared" si="11"/>
        <v>0</v>
      </c>
      <c r="P47" s="417">
        <f t="shared" si="11"/>
        <v>99075.5</v>
      </c>
    </row>
    <row r="48" spans="1:16" ht="24" customHeight="1" thickBot="1" x14ac:dyDescent="0.25">
      <c r="A48" s="300"/>
      <c r="B48" s="301" t="s">
        <v>47</v>
      </c>
      <c r="C48" s="302"/>
      <c r="D48" s="303">
        <f>SUM(D43)</f>
        <v>101747</v>
      </c>
      <c r="E48" s="304">
        <f>F48/D48</f>
        <v>10</v>
      </c>
      <c r="F48" s="305">
        <f>SUM(F43)</f>
        <v>1017470</v>
      </c>
      <c r="G48" s="304">
        <f>H48/F48</f>
        <v>0.5</v>
      </c>
      <c r="H48" s="306">
        <f>SUM(H43)</f>
        <v>508735</v>
      </c>
      <c r="I48" s="307">
        <f>SUM(I43)</f>
        <v>508735</v>
      </c>
      <c r="J48" s="221">
        <f t="shared" ref="J48:P48" si="12">SUM(J43)</f>
        <v>0</v>
      </c>
      <c r="K48" s="221">
        <f t="shared" si="12"/>
        <v>0</v>
      </c>
      <c r="L48" s="221">
        <f t="shared" si="12"/>
        <v>0</v>
      </c>
      <c r="M48" s="221">
        <f t="shared" si="12"/>
        <v>0</v>
      </c>
      <c r="N48" s="413">
        <f>SUM(N43)</f>
        <v>0</v>
      </c>
      <c r="O48" s="221">
        <f t="shared" si="12"/>
        <v>0</v>
      </c>
      <c r="P48" s="418">
        <f t="shared" si="12"/>
        <v>0</v>
      </c>
    </row>
    <row r="49" spans="1:16" ht="24" customHeight="1" thickTop="1" thickBot="1" x14ac:dyDescent="0.25">
      <c r="A49" s="308"/>
      <c r="B49" s="309" t="s">
        <v>149</v>
      </c>
      <c r="C49" s="310"/>
      <c r="D49" s="311"/>
      <c r="E49" s="312"/>
      <c r="F49" s="313">
        <v>0</v>
      </c>
      <c r="G49" s="312"/>
      <c r="H49" s="314"/>
      <c r="I49" s="315"/>
      <c r="J49" s="222"/>
      <c r="K49" s="222"/>
      <c r="L49" s="222"/>
      <c r="M49" s="222"/>
      <c r="N49" s="414"/>
      <c r="O49" s="222"/>
      <c r="P49" s="419"/>
    </row>
    <row r="50" spans="1:16" ht="26.1" customHeight="1" thickTop="1" thickBot="1" x14ac:dyDescent="0.25">
      <c r="A50" s="316"/>
      <c r="B50" s="317" t="s">
        <v>45</v>
      </c>
      <c r="C50" s="318"/>
      <c r="D50" s="319">
        <f>SUM(D46:D48)</f>
        <v>122661</v>
      </c>
      <c r="E50" s="320">
        <f>SUM(F50/D50)</f>
        <v>11.616707837046819</v>
      </c>
      <c r="F50" s="321">
        <f>SUM(F46:F48)</f>
        <v>1424917</v>
      </c>
      <c r="G50" s="322">
        <f>SUM(H50/F50)</f>
        <v>0.80325116480468683</v>
      </c>
      <c r="H50" s="323">
        <f>SUM(H46:H48)</f>
        <v>1144566.24</v>
      </c>
      <c r="I50" s="324">
        <f>SUM(I46:I48)</f>
        <v>1003770.74</v>
      </c>
      <c r="J50" s="223">
        <f t="shared" ref="J50:P50" si="13">SUM(J46:J48)</f>
        <v>43779</v>
      </c>
      <c r="K50" s="223">
        <f t="shared" si="13"/>
        <v>0</v>
      </c>
      <c r="L50" s="223">
        <f t="shared" si="13"/>
        <v>0</v>
      </c>
      <c r="M50" s="223">
        <f t="shared" si="13"/>
        <v>5784.5</v>
      </c>
      <c r="N50" s="415">
        <f>SUM(N46:N48)</f>
        <v>140795.5</v>
      </c>
      <c r="O50" s="223">
        <f t="shared" si="13"/>
        <v>0</v>
      </c>
      <c r="P50" s="420">
        <f t="shared" si="13"/>
        <v>140795.5</v>
      </c>
    </row>
    <row r="51" spans="1:16" ht="13.5" thickTop="1" x14ac:dyDescent="0.2">
      <c r="A51" s="325"/>
      <c r="B51" s="10"/>
      <c r="C51" s="10"/>
      <c r="D51" s="326"/>
      <c r="E51" s="10"/>
      <c r="F51" s="326"/>
      <c r="G51" s="10"/>
      <c r="H51" s="10"/>
    </row>
    <row r="52" spans="1:16" x14ac:dyDescent="0.2">
      <c r="A52" s="325"/>
      <c r="B52" s="10"/>
      <c r="C52" s="10"/>
      <c r="D52" s="326"/>
      <c r="E52" s="10"/>
      <c r="F52" s="10"/>
      <c r="G52" s="10"/>
      <c r="H52" s="10"/>
    </row>
    <row r="53" spans="1:16" x14ac:dyDescent="0.2">
      <c r="A53" s="5"/>
      <c r="B53" s="327"/>
      <c r="C53" s="10"/>
      <c r="D53" s="326"/>
      <c r="E53" s="10"/>
      <c r="F53" s="328"/>
      <c r="G53" s="10"/>
      <c r="H53" s="328"/>
    </row>
    <row r="54" spans="1:16" x14ac:dyDescent="0.2">
      <c r="A54" s="5"/>
      <c r="B54" s="5"/>
    </row>
    <row r="55" spans="1:16" x14ac:dyDescent="0.2">
      <c r="A55" s="10"/>
      <c r="B55" s="5"/>
    </row>
    <row r="56" spans="1:16" x14ac:dyDescent="0.2">
      <c r="A56" s="10"/>
      <c r="B56" s="5"/>
    </row>
    <row r="57" spans="1:16" x14ac:dyDescent="0.2">
      <c r="B57" s="5"/>
    </row>
    <row r="62" spans="1:16" x14ac:dyDescent="0.2">
      <c r="F62" s="329"/>
    </row>
  </sheetData>
  <sheetProtection formatCells="0" formatColumns="0" formatRows="0" insertColumns="0" insertRows="0" insertHyperlinks="0" selectLockedCells="1"/>
  <pageMargins left="0.25" right="0.25" top="0.75" bottom="0.75" header="0.3" footer="0.3"/>
  <pageSetup scale="83" fitToHeight="10" orientation="landscape" r:id="rId1"/>
  <headerFooter alignWithMargins="0">
    <oddHeader xml:space="preserve">&amp;C&amp;11REPORTING BURDEN&amp;R
</oddHeader>
    <oddFooter>&amp;LYellow rows = AE15 Rule
&amp;CPage &amp;P of &amp;N</oddFooter>
  </headerFooter>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7"/>
  <sheetViews>
    <sheetView zoomScaleNormal="100" zoomScaleSheetLayoutView="85" workbookViewId="0">
      <pane ySplit="2" topLeftCell="A33" activePane="bottomLeft" state="frozen"/>
      <selection activeCell="A52" sqref="A52"/>
      <selection pane="bottomLeft" activeCell="C69" sqref="C69"/>
    </sheetView>
  </sheetViews>
  <sheetFormatPr defaultRowHeight="12.75" x14ac:dyDescent="0.2"/>
  <cols>
    <col min="1" max="1" width="14" style="6" customWidth="1"/>
    <col min="2" max="2" width="35.7109375" style="6" customWidth="1"/>
    <col min="3" max="3" width="7.140625" style="6" bestFit="1" customWidth="1"/>
    <col min="4" max="4" width="10.140625" style="6" bestFit="1" customWidth="1"/>
    <col min="5" max="5" width="12" style="6" customWidth="1"/>
    <col min="6" max="6" width="12.7109375" style="6" customWidth="1"/>
    <col min="7" max="7" width="12.28515625" style="6" customWidth="1"/>
    <col min="8" max="8" width="14" style="6" bestFit="1" customWidth="1"/>
    <col min="9" max="9" width="12.7109375" style="6" customWidth="1"/>
    <col min="10" max="10" width="10.28515625" style="6" hidden="1" customWidth="1"/>
    <col min="11" max="11" width="11.42578125" style="6" hidden="1" customWidth="1"/>
    <col min="12" max="12" width="10" style="6" hidden="1" customWidth="1"/>
    <col min="13" max="13" width="11.140625" style="6" hidden="1" customWidth="1"/>
    <col min="14" max="14" width="10.85546875" style="6" customWidth="1"/>
    <col min="15" max="15" width="9.85546875" style="6" bestFit="1" customWidth="1"/>
    <col min="16" max="16" width="11.140625" style="6" bestFit="1" customWidth="1"/>
    <col min="17" max="16384" width="9.140625" style="6"/>
  </cols>
  <sheetData>
    <row r="1" spans="1:16" ht="17.25" customHeight="1" thickBot="1" x14ac:dyDescent="0.3">
      <c r="A1" s="88" t="s">
        <v>145</v>
      </c>
    </row>
    <row r="2" spans="1:16" ht="72.75" thickBot="1" x14ac:dyDescent="0.25">
      <c r="A2" s="89" t="s">
        <v>27</v>
      </c>
      <c r="B2" s="89" t="s">
        <v>1</v>
      </c>
      <c r="C2" s="90" t="s">
        <v>2</v>
      </c>
      <c r="D2" s="91" t="s">
        <v>111</v>
      </c>
      <c r="E2" s="91" t="s">
        <v>75</v>
      </c>
      <c r="F2" s="91" t="s">
        <v>110</v>
      </c>
      <c r="G2" s="91" t="s">
        <v>76</v>
      </c>
      <c r="H2" s="7" t="s">
        <v>112</v>
      </c>
      <c r="I2" s="92" t="s">
        <v>19</v>
      </c>
      <c r="J2" s="4" t="s">
        <v>100</v>
      </c>
      <c r="K2" s="4" t="s">
        <v>101</v>
      </c>
      <c r="L2" s="4" t="s">
        <v>102</v>
      </c>
      <c r="M2" s="4" t="s">
        <v>103</v>
      </c>
      <c r="N2" s="378" t="s">
        <v>168</v>
      </c>
      <c r="O2" s="2" t="s">
        <v>20</v>
      </c>
      <c r="P2" s="3" t="s">
        <v>21</v>
      </c>
    </row>
    <row r="3" spans="1:16" ht="20.100000000000001" customHeight="1" thickBot="1" x14ac:dyDescent="0.25">
      <c r="A3" s="93" t="s">
        <v>0</v>
      </c>
      <c r="B3" s="94"/>
      <c r="C3" s="95"/>
      <c r="D3" s="95"/>
      <c r="E3" s="95"/>
      <c r="F3" s="95"/>
      <c r="G3" s="95"/>
      <c r="H3" s="26"/>
      <c r="I3" s="95"/>
      <c r="J3" s="95"/>
      <c r="K3" s="95"/>
      <c r="L3" s="95"/>
      <c r="M3" s="95"/>
      <c r="N3" s="95"/>
      <c r="O3" s="95"/>
      <c r="P3" s="96"/>
    </row>
    <row r="4" spans="1:16" ht="38.25" x14ac:dyDescent="0.2">
      <c r="A4" s="339" t="s">
        <v>134</v>
      </c>
      <c r="B4" s="47" t="s">
        <v>150</v>
      </c>
      <c r="C4" s="54"/>
      <c r="D4" s="54">
        <v>57</v>
      </c>
      <c r="E4" s="46">
        <f>+F4/D4</f>
        <v>365.92982456140351</v>
      </c>
      <c r="F4" s="97">
        <v>20858</v>
      </c>
      <c r="G4" s="340">
        <v>0.200019</v>
      </c>
      <c r="H4" s="98">
        <f>F4*G4</f>
        <v>4171.9963020000005</v>
      </c>
      <c r="I4" s="98">
        <v>4171.9963020000005</v>
      </c>
      <c r="J4" s="341"/>
      <c r="K4" s="341"/>
      <c r="L4" s="341"/>
      <c r="M4" s="342"/>
      <c r="N4" s="342"/>
      <c r="O4" s="341"/>
      <c r="P4" s="50">
        <f>SUM(H4-I4)</f>
        <v>0</v>
      </c>
    </row>
    <row r="5" spans="1:16" ht="25.5" x14ac:dyDescent="0.2">
      <c r="A5" s="47" t="s">
        <v>117</v>
      </c>
      <c r="B5" s="53" t="s">
        <v>53</v>
      </c>
      <c r="C5" s="54"/>
      <c r="D5" s="56">
        <v>56</v>
      </c>
      <c r="E5" s="56">
        <v>0</v>
      </c>
      <c r="F5" s="49">
        <f t="shared" ref="F5:F16" si="0">D5*E5</f>
        <v>0</v>
      </c>
      <c r="G5" s="54">
        <v>0</v>
      </c>
      <c r="H5" s="45">
        <f>F5*G5</f>
        <v>0</v>
      </c>
      <c r="I5" s="45">
        <v>0</v>
      </c>
      <c r="J5" s="54"/>
      <c r="K5" s="54"/>
      <c r="L5" s="54"/>
      <c r="M5" s="54"/>
      <c r="N5" s="54"/>
      <c r="O5" s="54"/>
      <c r="P5" s="46">
        <f>SUM(H5-I5)</f>
        <v>0</v>
      </c>
    </row>
    <row r="6" spans="1:16" ht="26.1" customHeight="1" x14ac:dyDescent="0.2">
      <c r="A6" s="53" t="s">
        <v>83</v>
      </c>
      <c r="B6" s="53" t="s">
        <v>84</v>
      </c>
      <c r="C6" s="54"/>
      <c r="D6" s="56">
        <v>56</v>
      </c>
      <c r="E6" s="56">
        <v>0</v>
      </c>
      <c r="F6" s="50">
        <f t="shared" si="0"/>
        <v>0</v>
      </c>
      <c r="G6" s="54">
        <v>0</v>
      </c>
      <c r="H6" s="46">
        <f>F6*G6</f>
        <v>0</v>
      </c>
      <c r="I6" s="46">
        <v>0</v>
      </c>
      <c r="J6" s="54"/>
      <c r="K6" s="54"/>
      <c r="L6" s="54"/>
      <c r="M6" s="54"/>
      <c r="N6" s="54"/>
      <c r="O6" s="54"/>
      <c r="P6" s="46">
        <f>SUM(H6-I6)</f>
        <v>0</v>
      </c>
    </row>
    <row r="7" spans="1:16" ht="63.75" x14ac:dyDescent="0.2">
      <c r="A7" s="47" t="s">
        <v>137</v>
      </c>
      <c r="B7" s="53" t="s">
        <v>98</v>
      </c>
      <c r="C7" s="53"/>
      <c r="D7" s="56">
        <v>57</v>
      </c>
      <c r="E7" s="46">
        <v>93.23</v>
      </c>
      <c r="F7" s="97">
        <f t="shared" si="0"/>
        <v>5314.1100000000006</v>
      </c>
      <c r="G7" s="54">
        <v>2</v>
      </c>
      <c r="H7" s="45">
        <f t="shared" ref="H7:H16" si="1">F7*G7</f>
        <v>10628.220000000001</v>
      </c>
      <c r="I7" s="45">
        <f>+H7</f>
        <v>10628.220000000001</v>
      </c>
      <c r="J7" s="79">
        <f>H7</f>
        <v>10628.220000000001</v>
      </c>
      <c r="K7" s="37"/>
      <c r="L7" s="79"/>
      <c r="M7" s="37"/>
      <c r="N7" s="37"/>
      <c r="O7" s="54"/>
      <c r="P7" s="50">
        <f>SUM(H7-I7)</f>
        <v>0</v>
      </c>
    </row>
    <row r="8" spans="1:16" ht="51.95" customHeight="1" x14ac:dyDescent="0.2">
      <c r="A8" s="47" t="s">
        <v>118</v>
      </c>
      <c r="B8" s="53" t="s">
        <v>93</v>
      </c>
      <c r="C8" s="54"/>
      <c r="D8" s="56">
        <v>56</v>
      </c>
      <c r="E8" s="56">
        <v>0</v>
      </c>
      <c r="F8" s="45">
        <f t="shared" si="0"/>
        <v>0</v>
      </c>
      <c r="G8" s="54">
        <v>0</v>
      </c>
      <c r="H8" s="45">
        <f t="shared" si="1"/>
        <v>0</v>
      </c>
      <c r="I8" s="45">
        <v>0</v>
      </c>
      <c r="J8" s="99"/>
      <c r="K8" s="99"/>
      <c r="L8" s="99"/>
      <c r="M8" s="54"/>
      <c r="N8" s="54"/>
      <c r="O8" s="100"/>
      <c r="P8" s="101">
        <f t="shared" ref="P8:P15" si="2">SUM(H8-I8)</f>
        <v>0</v>
      </c>
    </row>
    <row r="9" spans="1:16" ht="38.25" x14ac:dyDescent="0.2">
      <c r="A9" s="102" t="s">
        <v>119</v>
      </c>
      <c r="B9" s="80" t="s">
        <v>51</v>
      </c>
      <c r="C9" s="54"/>
      <c r="D9" s="81">
        <v>56</v>
      </c>
      <c r="E9" s="81">
        <v>0</v>
      </c>
      <c r="F9" s="103">
        <v>0</v>
      </c>
      <c r="G9" s="77">
        <v>0</v>
      </c>
      <c r="H9" s="103">
        <v>0</v>
      </c>
      <c r="I9" s="103">
        <v>0</v>
      </c>
      <c r="J9" s="79"/>
      <c r="K9" s="54"/>
      <c r="L9" s="54"/>
      <c r="M9" s="54"/>
      <c r="N9" s="54"/>
      <c r="O9" s="54"/>
      <c r="P9" s="46">
        <f>SUM(H9-I9)</f>
        <v>0</v>
      </c>
    </row>
    <row r="10" spans="1:16" ht="25.5" x14ac:dyDescent="0.2">
      <c r="A10" s="205" t="s">
        <v>138</v>
      </c>
      <c r="B10" s="53" t="s">
        <v>52</v>
      </c>
      <c r="C10" s="54"/>
      <c r="D10" s="56">
        <v>56</v>
      </c>
      <c r="E10" s="56">
        <v>0</v>
      </c>
      <c r="F10" s="98">
        <v>0</v>
      </c>
      <c r="G10" s="54">
        <v>0</v>
      </c>
      <c r="H10" s="98">
        <v>0</v>
      </c>
      <c r="I10" s="98">
        <v>0</v>
      </c>
      <c r="J10" s="79">
        <v>0</v>
      </c>
      <c r="K10" s="54"/>
      <c r="L10" s="54"/>
      <c r="M10" s="54"/>
      <c r="N10" s="54"/>
      <c r="O10" s="54"/>
      <c r="P10" s="46">
        <f>SUM(H10-I10)</f>
        <v>0</v>
      </c>
    </row>
    <row r="11" spans="1:16" s="5" customFormat="1" ht="14.1" customHeight="1" x14ac:dyDescent="0.2">
      <c r="A11" s="47" t="s">
        <v>120</v>
      </c>
      <c r="B11" s="47" t="s">
        <v>54</v>
      </c>
      <c r="C11" s="205"/>
      <c r="D11" s="206">
        <v>56</v>
      </c>
      <c r="E11" s="206">
        <v>0</v>
      </c>
      <c r="F11" s="207">
        <f t="shared" si="0"/>
        <v>0</v>
      </c>
      <c r="G11" s="205">
        <v>0</v>
      </c>
      <c r="H11" s="208">
        <f t="shared" si="1"/>
        <v>0</v>
      </c>
      <c r="I11" s="208">
        <v>0</v>
      </c>
      <c r="J11" s="77"/>
      <c r="K11" s="77"/>
      <c r="L11" s="77"/>
      <c r="M11" s="77"/>
      <c r="N11" s="77"/>
      <c r="O11" s="77"/>
      <c r="P11" s="46">
        <f>SUM(H11-I11)</f>
        <v>0</v>
      </c>
    </row>
    <row r="12" spans="1:16" ht="25.5" x14ac:dyDescent="0.2">
      <c r="A12" s="84" t="s">
        <v>121</v>
      </c>
      <c r="B12" s="80" t="s">
        <v>56</v>
      </c>
      <c r="C12" s="77"/>
      <c r="D12" s="81">
        <v>56</v>
      </c>
      <c r="E12" s="81">
        <v>1</v>
      </c>
      <c r="F12" s="104">
        <f t="shared" si="0"/>
        <v>56</v>
      </c>
      <c r="G12" s="77">
        <v>3</v>
      </c>
      <c r="H12" s="48">
        <f t="shared" si="1"/>
        <v>168</v>
      </c>
      <c r="I12" s="48">
        <v>168</v>
      </c>
      <c r="J12" s="77"/>
      <c r="K12" s="77"/>
      <c r="L12" s="77"/>
      <c r="M12" s="77"/>
      <c r="N12" s="77"/>
      <c r="O12" s="77"/>
      <c r="P12" s="46">
        <f>SUM(H12-I12)</f>
        <v>0</v>
      </c>
    </row>
    <row r="13" spans="1:16" ht="76.5" x14ac:dyDescent="0.2">
      <c r="A13" s="47" t="s">
        <v>139</v>
      </c>
      <c r="B13" s="53" t="s">
        <v>70</v>
      </c>
      <c r="C13" s="53"/>
      <c r="D13" s="56">
        <v>57</v>
      </c>
      <c r="E13" s="56">
        <v>139</v>
      </c>
      <c r="F13" s="97">
        <f t="shared" si="0"/>
        <v>7923</v>
      </c>
      <c r="G13" s="54">
        <v>0.5</v>
      </c>
      <c r="H13" s="208">
        <f t="shared" si="1"/>
        <v>3961.5</v>
      </c>
      <c r="I13" s="208">
        <f>+H13</f>
        <v>3961.5</v>
      </c>
      <c r="J13" s="79">
        <f>H13</f>
        <v>3961.5</v>
      </c>
      <c r="K13" s="37"/>
      <c r="L13" s="79"/>
      <c r="M13" s="37"/>
      <c r="N13" s="37"/>
      <c r="O13" s="54"/>
      <c r="P13" s="50">
        <f t="shared" si="2"/>
        <v>0</v>
      </c>
    </row>
    <row r="14" spans="1:16" ht="38.25" x14ac:dyDescent="0.2">
      <c r="A14" s="47" t="s">
        <v>116</v>
      </c>
      <c r="B14" s="53" t="s">
        <v>55</v>
      </c>
      <c r="C14" s="54"/>
      <c r="D14" s="56">
        <v>56</v>
      </c>
      <c r="E14" s="56">
        <v>1</v>
      </c>
      <c r="F14" s="49">
        <f t="shared" si="0"/>
        <v>56</v>
      </c>
      <c r="G14" s="54">
        <v>2</v>
      </c>
      <c r="H14" s="49">
        <f t="shared" si="1"/>
        <v>112</v>
      </c>
      <c r="I14" s="49">
        <v>112</v>
      </c>
      <c r="J14" s="54"/>
      <c r="K14" s="54"/>
      <c r="L14" s="54"/>
      <c r="M14" s="54"/>
      <c r="N14" s="54"/>
      <c r="O14" s="54"/>
      <c r="P14" s="46">
        <f t="shared" si="2"/>
        <v>0</v>
      </c>
    </row>
    <row r="15" spans="1:16" ht="38.25" x14ac:dyDescent="0.2">
      <c r="A15" s="53" t="s">
        <v>50</v>
      </c>
      <c r="B15" s="53" t="s">
        <v>62</v>
      </c>
      <c r="C15" s="54"/>
      <c r="D15" s="55">
        <v>20858</v>
      </c>
      <c r="E15" s="54">
        <v>1</v>
      </c>
      <c r="F15" s="209">
        <f t="shared" si="0"/>
        <v>20858</v>
      </c>
      <c r="G15" s="54">
        <v>1</v>
      </c>
      <c r="H15" s="210">
        <f t="shared" si="1"/>
        <v>20858</v>
      </c>
      <c r="I15" s="210">
        <v>20858</v>
      </c>
      <c r="J15" s="54"/>
      <c r="K15" s="54"/>
      <c r="L15" s="54"/>
      <c r="M15" s="54"/>
      <c r="N15" s="54"/>
      <c r="O15" s="54"/>
      <c r="P15" s="50">
        <f t="shared" si="2"/>
        <v>0</v>
      </c>
    </row>
    <row r="16" spans="1:16" ht="89.25" x14ac:dyDescent="0.2">
      <c r="A16" s="47" t="s">
        <v>115</v>
      </c>
      <c r="B16" s="53" t="s">
        <v>71</v>
      </c>
      <c r="C16" s="105"/>
      <c r="D16" s="56">
        <v>56</v>
      </c>
      <c r="E16" s="57">
        <v>4133</v>
      </c>
      <c r="F16" s="49">
        <f t="shared" si="0"/>
        <v>231448</v>
      </c>
      <c r="G16" s="54">
        <v>0.25</v>
      </c>
      <c r="H16" s="49">
        <f t="shared" si="1"/>
        <v>57862</v>
      </c>
      <c r="I16" s="49">
        <v>57862</v>
      </c>
      <c r="J16" s="54"/>
      <c r="K16" s="54"/>
      <c r="L16" s="54"/>
      <c r="M16" s="54"/>
      <c r="N16" s="54"/>
      <c r="O16" s="54"/>
      <c r="P16" s="46">
        <f>SUM(H16-I16)</f>
        <v>0</v>
      </c>
    </row>
    <row r="17" spans="1:16" ht="26.25" thickBot="1" x14ac:dyDescent="0.25">
      <c r="A17" s="53" t="s">
        <v>49</v>
      </c>
      <c r="B17" s="47" t="s">
        <v>57</v>
      </c>
      <c r="C17" s="54"/>
      <c r="D17" s="56">
        <v>56</v>
      </c>
      <c r="E17" s="46">
        <v>372</v>
      </c>
      <c r="F17" s="50">
        <f>D17*E17</f>
        <v>20832</v>
      </c>
      <c r="G17" s="54">
        <v>0.25</v>
      </c>
      <c r="H17" s="50">
        <f>F17*G17</f>
        <v>5208</v>
      </c>
      <c r="I17" s="50">
        <v>5208</v>
      </c>
      <c r="J17" s="54"/>
      <c r="K17" s="54"/>
      <c r="L17" s="54"/>
      <c r="M17" s="54"/>
      <c r="N17" s="54"/>
      <c r="O17" s="54"/>
      <c r="P17" s="46">
        <f>SUM(H17-I17)</f>
        <v>0</v>
      </c>
    </row>
    <row r="18" spans="1:16" ht="24" customHeight="1" thickBot="1" x14ac:dyDescent="0.25">
      <c r="A18" s="106"/>
      <c r="B18" s="107" t="s">
        <v>58</v>
      </c>
      <c r="C18" s="108"/>
      <c r="D18" s="109">
        <v>56</v>
      </c>
      <c r="E18" s="110">
        <f>SUM(F18/D18)</f>
        <v>5488.3055357142857</v>
      </c>
      <c r="F18" s="425">
        <f>SUM(F4:F17)</f>
        <v>307345.11</v>
      </c>
      <c r="G18" s="110">
        <f>SUM(H18/F18)</f>
        <v>0.33502962289525284</v>
      </c>
      <c r="H18" s="27">
        <f t="shared" ref="H18:P18" si="3">SUM(H4:H17)</f>
        <v>102969.716302</v>
      </c>
      <c r="I18" s="111">
        <f t="shared" si="3"/>
        <v>102969.716302</v>
      </c>
      <c r="J18" s="34">
        <f t="shared" si="3"/>
        <v>14589.720000000001</v>
      </c>
      <c r="K18" s="34">
        <f t="shared" si="3"/>
        <v>0</v>
      </c>
      <c r="L18" s="34">
        <f t="shared" si="3"/>
        <v>0</v>
      </c>
      <c r="M18" s="34">
        <f t="shared" si="3"/>
        <v>0</v>
      </c>
      <c r="N18" s="34">
        <f t="shared" ref="N18" si="4">SUM(N4:N17)</f>
        <v>0</v>
      </c>
      <c r="O18" s="34">
        <f t="shared" si="3"/>
        <v>0</v>
      </c>
      <c r="P18" s="34">
        <f t="shared" si="3"/>
        <v>0</v>
      </c>
    </row>
    <row r="19" spans="1:16" ht="20.100000000000001" customHeight="1" thickBot="1" x14ac:dyDescent="0.25">
      <c r="A19" s="93" t="s">
        <v>29</v>
      </c>
      <c r="B19" s="112"/>
      <c r="C19" s="113"/>
      <c r="D19" s="113"/>
      <c r="E19" s="113"/>
      <c r="F19" s="113"/>
      <c r="G19" s="113"/>
      <c r="H19" s="28"/>
      <c r="I19" s="114"/>
      <c r="J19" s="113"/>
      <c r="K19" s="113"/>
      <c r="L19" s="113"/>
      <c r="M19" s="113"/>
      <c r="N19" s="113"/>
      <c r="O19" s="113"/>
      <c r="P19" s="115"/>
    </row>
    <row r="20" spans="1:16" ht="33" customHeight="1" x14ac:dyDescent="0.2">
      <c r="A20" s="381" t="s">
        <v>164</v>
      </c>
      <c r="B20" s="382" t="s">
        <v>169</v>
      </c>
      <c r="C20" s="383"/>
      <c r="D20" s="384">
        <v>20858</v>
      </c>
      <c r="E20" s="383">
        <v>2</v>
      </c>
      <c r="F20" s="384">
        <f>D20*E20</f>
        <v>41716</v>
      </c>
      <c r="G20" s="383">
        <v>0.25</v>
      </c>
      <c r="H20" s="385">
        <f>F20*G20</f>
        <v>10429</v>
      </c>
      <c r="I20" s="386">
        <v>0</v>
      </c>
      <c r="J20" s="387"/>
      <c r="K20" s="387"/>
      <c r="L20" s="387"/>
      <c r="M20" s="387"/>
      <c r="N20" s="388">
        <f>+H20</f>
        <v>10429</v>
      </c>
      <c r="O20" s="383"/>
      <c r="P20" s="385">
        <f>SUM(H20-I20)</f>
        <v>10429</v>
      </c>
    </row>
    <row r="21" spans="1:16" ht="51.75" customHeight="1" x14ac:dyDescent="0.2">
      <c r="A21" s="389" t="s">
        <v>164</v>
      </c>
      <c r="B21" s="390" t="s">
        <v>170</v>
      </c>
      <c r="C21" s="391"/>
      <c r="D21" s="392">
        <v>20858</v>
      </c>
      <c r="E21" s="391">
        <v>1</v>
      </c>
      <c r="F21" s="392">
        <f>D21*E21</f>
        <v>20858</v>
      </c>
      <c r="G21" s="391">
        <v>0.25</v>
      </c>
      <c r="H21" s="393">
        <f>F21*G21</f>
        <v>5214.5</v>
      </c>
      <c r="I21" s="394">
        <v>0</v>
      </c>
      <c r="J21" s="387"/>
      <c r="K21" s="387"/>
      <c r="L21" s="387"/>
      <c r="M21" s="387"/>
      <c r="N21" s="395">
        <f>+H21</f>
        <v>5214.5</v>
      </c>
      <c r="O21" s="391"/>
      <c r="P21" s="393">
        <f>SUM(H21-I21)</f>
        <v>5214.5</v>
      </c>
    </row>
    <row r="22" spans="1:16" ht="51" x14ac:dyDescent="0.2">
      <c r="A22" s="47" t="s">
        <v>114</v>
      </c>
      <c r="B22" s="53" t="s">
        <v>72</v>
      </c>
      <c r="C22" s="54"/>
      <c r="D22" s="55">
        <v>20858</v>
      </c>
      <c r="E22" s="54">
        <v>10</v>
      </c>
      <c r="F22" s="82">
        <f t="shared" ref="F22:F29" si="5">D22*E22</f>
        <v>208580</v>
      </c>
      <c r="G22" s="54">
        <v>10</v>
      </c>
      <c r="H22" s="51">
        <f>SUM(F22*G22)</f>
        <v>2085800</v>
      </c>
      <c r="I22" s="58">
        <v>2085800</v>
      </c>
      <c r="J22" s="54" t="s">
        <v>3</v>
      </c>
      <c r="K22" s="54"/>
      <c r="L22" s="50"/>
      <c r="M22" s="54"/>
      <c r="N22" s="54"/>
      <c r="O22" s="79"/>
      <c r="P22" s="50">
        <f t="shared" ref="P22:P29" si="6">SUM(H22-I22)</f>
        <v>0</v>
      </c>
    </row>
    <row r="23" spans="1:16" ht="38.25" x14ac:dyDescent="0.2">
      <c r="A23" s="53" t="s">
        <v>61</v>
      </c>
      <c r="B23" s="53" t="s">
        <v>60</v>
      </c>
      <c r="C23" s="54"/>
      <c r="D23" s="55">
        <v>20858</v>
      </c>
      <c r="E23" s="54">
        <v>1</v>
      </c>
      <c r="F23" s="83">
        <f t="shared" si="5"/>
        <v>20858</v>
      </c>
      <c r="G23" s="54">
        <v>2.66</v>
      </c>
      <c r="H23" s="51">
        <f t="shared" ref="H23:H29" si="7">F23*G23</f>
        <v>55482.280000000006</v>
      </c>
      <c r="I23" s="58">
        <v>55482.280000000006</v>
      </c>
      <c r="J23" s="54"/>
      <c r="K23" s="54"/>
      <c r="L23" s="54"/>
      <c r="M23" s="54"/>
      <c r="N23" s="54"/>
      <c r="O23" s="54"/>
      <c r="P23" s="50">
        <f t="shared" si="6"/>
        <v>0</v>
      </c>
    </row>
    <row r="24" spans="1:16" ht="38.25" x14ac:dyDescent="0.2">
      <c r="A24" s="47" t="s">
        <v>113</v>
      </c>
      <c r="B24" s="47" t="s">
        <v>153</v>
      </c>
      <c r="C24" s="396"/>
      <c r="D24" s="57">
        <v>20858</v>
      </c>
      <c r="E24" s="397">
        <v>3</v>
      </c>
      <c r="F24" s="82">
        <f t="shared" si="5"/>
        <v>62574</v>
      </c>
      <c r="G24" s="46">
        <v>0.5</v>
      </c>
      <c r="H24" s="51">
        <f t="shared" si="7"/>
        <v>31287</v>
      </c>
      <c r="I24" s="58">
        <v>31287</v>
      </c>
      <c r="J24" s="54"/>
      <c r="K24" s="50"/>
      <c r="L24" s="54"/>
      <c r="M24" s="54"/>
      <c r="N24" s="79"/>
      <c r="O24" s="54"/>
      <c r="P24" s="50">
        <f t="shared" si="6"/>
        <v>0</v>
      </c>
    </row>
    <row r="25" spans="1:16" ht="51.75" thickBot="1" x14ac:dyDescent="0.25">
      <c r="A25" s="47" t="s">
        <v>113</v>
      </c>
      <c r="B25" s="47" t="s">
        <v>154</v>
      </c>
      <c r="C25" s="116"/>
      <c r="D25" s="117">
        <v>20858</v>
      </c>
      <c r="E25" s="398">
        <v>1</v>
      </c>
      <c r="F25" s="82">
        <f t="shared" si="5"/>
        <v>20858</v>
      </c>
      <c r="G25" s="398">
        <v>1</v>
      </c>
      <c r="H25" s="51">
        <f t="shared" si="7"/>
        <v>20858</v>
      </c>
      <c r="I25" s="58">
        <v>20858</v>
      </c>
      <c r="J25" s="50"/>
      <c r="K25" s="50"/>
      <c r="L25" s="54"/>
      <c r="M25" s="100"/>
      <c r="N25" s="399"/>
      <c r="O25" s="100"/>
      <c r="P25" s="50">
        <f t="shared" si="6"/>
        <v>0</v>
      </c>
    </row>
    <row r="26" spans="1:16" ht="51" x14ac:dyDescent="0.2">
      <c r="A26" s="330" t="s">
        <v>140</v>
      </c>
      <c r="B26" s="331" t="s">
        <v>59</v>
      </c>
      <c r="C26" s="77"/>
      <c r="D26" s="57">
        <v>20858</v>
      </c>
      <c r="E26" s="54">
        <v>0</v>
      </c>
      <c r="F26" s="57">
        <f t="shared" si="5"/>
        <v>0</v>
      </c>
      <c r="G26" s="54">
        <v>0</v>
      </c>
      <c r="H26" s="50">
        <v>0</v>
      </c>
      <c r="I26" s="58">
        <v>0</v>
      </c>
      <c r="J26" s="79">
        <f>P26</f>
        <v>0</v>
      </c>
      <c r="K26" s="78"/>
      <c r="L26" s="78"/>
      <c r="M26" s="54"/>
      <c r="N26" s="54"/>
      <c r="O26" s="54"/>
      <c r="P26" s="79">
        <f t="shared" si="6"/>
        <v>0</v>
      </c>
    </row>
    <row r="27" spans="1:16" ht="38.25" x14ac:dyDescent="0.2">
      <c r="A27" s="47" t="s">
        <v>107</v>
      </c>
      <c r="B27" s="47" t="s">
        <v>151</v>
      </c>
      <c r="C27" s="77"/>
      <c r="D27" s="57">
        <v>20858</v>
      </c>
      <c r="E27" s="54">
        <v>1</v>
      </c>
      <c r="F27" s="57">
        <f t="shared" si="5"/>
        <v>20858</v>
      </c>
      <c r="G27" s="54">
        <v>5</v>
      </c>
      <c r="H27" s="50">
        <f t="shared" si="7"/>
        <v>104290</v>
      </c>
      <c r="I27" s="58">
        <v>104290</v>
      </c>
      <c r="J27" s="77"/>
      <c r="K27" s="77"/>
      <c r="L27" s="77"/>
      <c r="M27" s="68"/>
      <c r="N27" s="68"/>
      <c r="O27" s="77"/>
      <c r="P27" s="50">
        <f>SUM(H27-I27)</f>
        <v>0</v>
      </c>
    </row>
    <row r="28" spans="1:16" ht="38.25" x14ac:dyDescent="0.2">
      <c r="A28" s="47" t="s">
        <v>106</v>
      </c>
      <c r="B28" s="47" t="s">
        <v>152</v>
      </c>
      <c r="C28" s="77"/>
      <c r="D28" s="57">
        <v>20858</v>
      </c>
      <c r="E28" s="54">
        <v>1</v>
      </c>
      <c r="F28" s="57">
        <f t="shared" si="5"/>
        <v>20858</v>
      </c>
      <c r="G28" s="54">
        <v>10</v>
      </c>
      <c r="H28" s="50">
        <f t="shared" si="7"/>
        <v>208580</v>
      </c>
      <c r="I28" s="58">
        <v>208580</v>
      </c>
      <c r="J28" s="77"/>
      <c r="K28" s="77"/>
      <c r="L28" s="77"/>
      <c r="M28" s="68"/>
      <c r="N28" s="68"/>
      <c r="O28" s="77"/>
      <c r="P28" s="50">
        <f>SUM(H28-I28)</f>
        <v>0</v>
      </c>
    </row>
    <row r="29" spans="1:16" ht="26.25" thickBot="1" x14ac:dyDescent="0.25">
      <c r="A29" s="332" t="s">
        <v>8</v>
      </c>
      <c r="B29" s="118" t="s">
        <v>63</v>
      </c>
      <c r="C29" s="100"/>
      <c r="D29" s="119">
        <v>6983</v>
      </c>
      <c r="E29" s="100">
        <v>1</v>
      </c>
      <c r="F29" s="333">
        <f t="shared" si="5"/>
        <v>6983</v>
      </c>
      <c r="G29" s="100">
        <v>6</v>
      </c>
      <c r="H29" s="334">
        <f t="shared" si="7"/>
        <v>41898</v>
      </c>
      <c r="I29" s="58">
        <f>+H29</f>
        <v>41898</v>
      </c>
      <c r="J29" s="335">
        <f>H29</f>
        <v>41898</v>
      </c>
      <c r="K29" s="336"/>
      <c r="L29" s="336"/>
      <c r="M29" s="336"/>
      <c r="N29" s="336"/>
      <c r="O29" s="336"/>
      <c r="P29" s="50">
        <f t="shared" si="6"/>
        <v>0</v>
      </c>
    </row>
    <row r="30" spans="1:16" ht="24.75" thickBot="1" x14ac:dyDescent="0.25">
      <c r="A30" s="120"/>
      <c r="B30" s="121" t="s">
        <v>64</v>
      </c>
      <c r="C30" s="122"/>
      <c r="D30" s="123">
        <v>20858</v>
      </c>
      <c r="E30" s="124">
        <f>SUM(F30/D30)</f>
        <v>20.334787611468023</v>
      </c>
      <c r="F30" s="123">
        <f>SUM(F20:F29)</f>
        <v>424143</v>
      </c>
      <c r="G30" s="125">
        <f>SUM(H30/F30)</f>
        <v>6.0447508976925226</v>
      </c>
      <c r="H30" s="32">
        <f>SUM(H20:H29)</f>
        <v>2563838.7799999998</v>
      </c>
      <c r="I30" s="126">
        <f>SUM(I20:I29)</f>
        <v>2548195.2799999998</v>
      </c>
      <c r="J30" s="126">
        <f t="shared" ref="J30:M30" si="8">SUM(J22:J29)</f>
        <v>41898</v>
      </c>
      <c r="K30" s="126">
        <f t="shared" si="8"/>
        <v>0</v>
      </c>
      <c r="L30" s="126">
        <f t="shared" si="8"/>
        <v>0</v>
      </c>
      <c r="M30" s="126">
        <f t="shared" si="8"/>
        <v>0</v>
      </c>
      <c r="N30" s="400">
        <f>SUM(N20:N29)</f>
        <v>15643.5</v>
      </c>
      <c r="O30" s="126">
        <f>SUM(O20:O29)</f>
        <v>0</v>
      </c>
      <c r="P30" s="126">
        <f>SUM(P20:P29)</f>
        <v>15643.5</v>
      </c>
    </row>
    <row r="31" spans="1:16" ht="20.100000000000001" customHeight="1" thickBot="1" x14ac:dyDescent="0.25">
      <c r="A31" s="127" t="s">
        <v>65</v>
      </c>
      <c r="B31" s="128"/>
      <c r="C31" s="113"/>
      <c r="D31" s="129"/>
      <c r="E31" s="130"/>
      <c r="F31" s="129"/>
      <c r="G31" s="113"/>
      <c r="H31" s="29"/>
      <c r="I31" s="114"/>
      <c r="J31" s="113"/>
      <c r="K31" s="113"/>
      <c r="L31" s="113"/>
      <c r="M31" s="113"/>
      <c r="N31" s="113"/>
      <c r="O31" s="113"/>
      <c r="P31" s="131"/>
    </row>
    <row r="32" spans="1:16" ht="51" x14ac:dyDescent="0.2">
      <c r="A32" s="84" t="s">
        <v>122</v>
      </c>
      <c r="B32" s="80" t="s">
        <v>73</v>
      </c>
      <c r="C32" s="77"/>
      <c r="D32" s="76">
        <v>58231</v>
      </c>
      <c r="E32" s="81">
        <v>180</v>
      </c>
      <c r="F32" s="85">
        <f t="shared" ref="F32:F37" si="9">D32*E32</f>
        <v>10481580</v>
      </c>
      <c r="G32" s="68">
        <v>0.28000000000000003</v>
      </c>
      <c r="H32" s="86">
        <f>F32*G32</f>
        <v>2934842.4000000004</v>
      </c>
      <c r="I32" s="50">
        <v>2934842.4000000004</v>
      </c>
      <c r="J32" s="46"/>
      <c r="K32" s="46"/>
      <c r="L32" s="79"/>
      <c r="M32" s="46"/>
      <c r="N32" s="46"/>
      <c r="O32" s="46" t="s">
        <v>3</v>
      </c>
      <c r="P32" s="50">
        <f t="shared" ref="P32:P37" si="10">SUM(H32-I32)</f>
        <v>0</v>
      </c>
    </row>
    <row r="33" spans="1:16" ht="26.1" customHeight="1" x14ac:dyDescent="0.2">
      <c r="A33" s="53" t="s">
        <v>86</v>
      </c>
      <c r="B33" s="53" t="s">
        <v>74</v>
      </c>
      <c r="C33" s="54"/>
      <c r="D33" s="55">
        <v>101747</v>
      </c>
      <c r="E33" s="56">
        <v>1</v>
      </c>
      <c r="F33" s="57">
        <f t="shared" si="9"/>
        <v>101747</v>
      </c>
      <c r="G33" s="46">
        <v>0.08</v>
      </c>
      <c r="H33" s="210">
        <f>F33*G33</f>
        <v>8139.76</v>
      </c>
      <c r="I33" s="58">
        <v>8139.76</v>
      </c>
      <c r="J33" s="54" t="s">
        <v>3</v>
      </c>
      <c r="K33" s="54"/>
      <c r="L33" s="54"/>
      <c r="M33" s="54"/>
      <c r="N33" s="54"/>
      <c r="O33" s="54"/>
      <c r="P33" s="50">
        <f t="shared" si="10"/>
        <v>0</v>
      </c>
    </row>
    <row r="34" spans="1:16" ht="14.1" customHeight="1" x14ac:dyDescent="0.2">
      <c r="A34" s="53" t="s">
        <v>85</v>
      </c>
      <c r="B34" s="53" t="s">
        <v>67</v>
      </c>
      <c r="C34" s="54"/>
      <c r="D34" s="55">
        <v>101747</v>
      </c>
      <c r="E34" s="56">
        <v>2</v>
      </c>
      <c r="F34" s="57">
        <f t="shared" si="9"/>
        <v>203494</v>
      </c>
      <c r="G34" s="46">
        <v>8.3000000000000004E-2</v>
      </c>
      <c r="H34" s="50">
        <f>SUM(F34*G34)</f>
        <v>16890.002</v>
      </c>
      <c r="I34" s="58">
        <v>16890.002</v>
      </c>
      <c r="J34" s="54" t="s">
        <v>3</v>
      </c>
      <c r="K34" s="54"/>
      <c r="L34" s="54"/>
      <c r="M34" s="54"/>
      <c r="N34" s="54"/>
      <c r="O34" s="54"/>
      <c r="P34" s="46">
        <f t="shared" si="10"/>
        <v>0</v>
      </c>
    </row>
    <row r="35" spans="1:16" ht="25.5" x14ac:dyDescent="0.2">
      <c r="A35" s="118" t="s">
        <v>66</v>
      </c>
      <c r="B35" s="118" t="s">
        <v>68</v>
      </c>
      <c r="C35" s="100"/>
      <c r="D35" s="117">
        <v>101747</v>
      </c>
      <c r="E35" s="132">
        <v>180</v>
      </c>
      <c r="F35" s="119">
        <f t="shared" si="9"/>
        <v>18314460</v>
      </c>
      <c r="G35" s="133">
        <v>0.161</v>
      </c>
      <c r="H35" s="52">
        <f>SUM(F35*G35)</f>
        <v>2948628.06</v>
      </c>
      <c r="I35" s="134">
        <v>2948628.06</v>
      </c>
      <c r="J35" s="100" t="s">
        <v>3</v>
      </c>
      <c r="K35" s="100"/>
      <c r="L35" s="100"/>
      <c r="M35" s="100"/>
      <c r="N35" s="100"/>
      <c r="O35" s="100"/>
      <c r="P35" s="52">
        <f t="shared" si="10"/>
        <v>0</v>
      </c>
    </row>
    <row r="36" spans="1:16" ht="25.5" x14ac:dyDescent="0.2">
      <c r="A36" s="53" t="s">
        <v>80</v>
      </c>
      <c r="B36" s="53" t="s">
        <v>96</v>
      </c>
      <c r="C36" s="54"/>
      <c r="D36" s="55">
        <v>101705</v>
      </c>
      <c r="E36" s="56">
        <v>180</v>
      </c>
      <c r="F36" s="57">
        <f t="shared" si="9"/>
        <v>18306900</v>
      </c>
      <c r="G36" s="46">
        <v>0.02</v>
      </c>
      <c r="H36" s="50">
        <f>SUM(F36*G36)</f>
        <v>366138</v>
      </c>
      <c r="I36" s="58">
        <v>366138</v>
      </c>
      <c r="J36" s="100" t="s">
        <v>3</v>
      </c>
      <c r="K36" s="100"/>
      <c r="L36" s="100"/>
      <c r="M36" s="100"/>
      <c r="N36" s="100"/>
      <c r="O36" s="135" t="s">
        <v>3</v>
      </c>
      <c r="P36" s="101">
        <f t="shared" si="10"/>
        <v>0</v>
      </c>
    </row>
    <row r="37" spans="1:16" ht="26.25" thickBot="1" x14ac:dyDescent="0.25">
      <c r="A37" s="59">
        <v>220.7</v>
      </c>
      <c r="B37" s="60" t="s">
        <v>97</v>
      </c>
      <c r="C37" s="61"/>
      <c r="D37" s="62">
        <v>81517</v>
      </c>
      <c r="E37" s="63">
        <v>180</v>
      </c>
      <c r="F37" s="64">
        <f t="shared" si="9"/>
        <v>14673060</v>
      </c>
      <c r="G37" s="65">
        <v>0.02</v>
      </c>
      <c r="H37" s="66">
        <f>SUM(F37*G37)</f>
        <v>293461.2</v>
      </c>
      <c r="I37" s="58">
        <v>293461.2</v>
      </c>
      <c r="J37" s="100" t="s">
        <v>3</v>
      </c>
      <c r="K37" s="100" t="s">
        <v>3</v>
      </c>
      <c r="L37" s="100" t="s">
        <v>3</v>
      </c>
      <c r="M37" s="100" t="s">
        <v>3</v>
      </c>
      <c r="N37" s="100" t="s">
        <v>3</v>
      </c>
      <c r="O37" s="100" t="s">
        <v>3</v>
      </c>
      <c r="P37" s="67">
        <f t="shared" si="10"/>
        <v>0</v>
      </c>
    </row>
    <row r="38" spans="1:16" ht="24" customHeight="1" thickBot="1" x14ac:dyDescent="0.25">
      <c r="A38" s="106"/>
      <c r="B38" s="136" t="s">
        <v>10</v>
      </c>
      <c r="C38" s="108"/>
      <c r="D38" s="137">
        <v>101747</v>
      </c>
      <c r="E38" s="138">
        <f>SUM(F38/D38)</f>
        <v>610.15303645316328</v>
      </c>
      <c r="F38" s="139">
        <f>SUM(F32:F37)</f>
        <v>62081241</v>
      </c>
      <c r="G38" s="140">
        <f>SUM(H38/F38)</f>
        <v>0.10579845563976403</v>
      </c>
      <c r="H38" s="33">
        <f t="shared" ref="H38:P38" si="11">SUM(H32:H37)</f>
        <v>6568099.4220000003</v>
      </c>
      <c r="I38" s="111">
        <f t="shared" si="11"/>
        <v>6568099.4220000003</v>
      </c>
      <c r="J38" s="34">
        <f t="shared" si="11"/>
        <v>0</v>
      </c>
      <c r="K38" s="34">
        <f t="shared" si="11"/>
        <v>0</v>
      </c>
      <c r="L38" s="34">
        <f t="shared" si="11"/>
        <v>0</v>
      </c>
      <c r="M38" s="34">
        <f t="shared" si="11"/>
        <v>0</v>
      </c>
      <c r="N38" s="34">
        <f t="shared" ref="N38" si="12">SUM(N32:N37)</f>
        <v>0</v>
      </c>
      <c r="O38" s="34">
        <f t="shared" si="11"/>
        <v>0</v>
      </c>
      <c r="P38" s="141">
        <f t="shared" si="11"/>
        <v>0</v>
      </c>
    </row>
    <row r="39" spans="1:16" ht="20.100000000000001" customHeight="1" thickBot="1" x14ac:dyDescent="0.25">
      <c r="A39" s="120"/>
      <c r="B39" s="142"/>
      <c r="C39" s="113"/>
      <c r="D39" s="113"/>
      <c r="E39" s="113"/>
      <c r="F39" s="143"/>
      <c r="G39" s="113"/>
      <c r="H39" s="30"/>
      <c r="I39" s="144"/>
      <c r="J39" s="145"/>
      <c r="K39" s="145"/>
      <c r="L39" s="145"/>
      <c r="M39" s="145"/>
      <c r="N39" s="145"/>
      <c r="O39" s="145"/>
      <c r="P39" s="145"/>
    </row>
    <row r="40" spans="1:16" ht="24" customHeight="1" thickBot="1" x14ac:dyDescent="0.25">
      <c r="A40" s="146"/>
      <c r="B40" s="147" t="s">
        <v>81</v>
      </c>
      <c r="C40" s="148"/>
      <c r="D40" s="149"/>
      <c r="E40" s="148"/>
      <c r="F40" s="148"/>
      <c r="G40" s="148"/>
      <c r="H40" s="44"/>
      <c r="I40" s="148"/>
      <c r="J40" s="148"/>
      <c r="K40" s="148"/>
      <c r="L40" s="148"/>
      <c r="M40" s="148"/>
      <c r="N40" s="148"/>
      <c r="O40" s="148"/>
      <c r="P40" s="150"/>
    </row>
    <row r="41" spans="1:16" ht="24" customHeight="1" x14ac:dyDescent="0.2">
      <c r="A41" s="151"/>
      <c r="B41" s="152" t="s">
        <v>0</v>
      </c>
      <c r="C41" s="77"/>
      <c r="D41" s="153">
        <f>SUM(D18)</f>
        <v>56</v>
      </c>
      <c r="E41" s="154">
        <f>F41/D41</f>
        <v>5488.3055357142857</v>
      </c>
      <c r="F41" s="155">
        <f>SUM(F18)</f>
        <v>307345.11</v>
      </c>
      <c r="G41" s="156">
        <f>H41/F41</f>
        <v>0.33502962289525284</v>
      </c>
      <c r="H41" s="35">
        <f t="shared" ref="H41:P41" si="13">SUM(H18)</f>
        <v>102969.716302</v>
      </c>
      <c r="I41" s="157">
        <f t="shared" si="13"/>
        <v>102969.716302</v>
      </c>
      <c r="J41" s="35">
        <f t="shared" si="13"/>
        <v>14589.720000000001</v>
      </c>
      <c r="K41" s="35">
        <f t="shared" si="13"/>
        <v>0</v>
      </c>
      <c r="L41" s="35">
        <f t="shared" si="13"/>
        <v>0</v>
      </c>
      <c r="M41" s="35">
        <f t="shared" si="13"/>
        <v>0</v>
      </c>
      <c r="N41" s="35">
        <f t="shared" ref="N41" si="14">SUM(N18)</f>
        <v>0</v>
      </c>
      <c r="O41" s="36">
        <f t="shared" si="13"/>
        <v>0</v>
      </c>
      <c r="P41" s="158">
        <f t="shared" si="13"/>
        <v>0</v>
      </c>
    </row>
    <row r="42" spans="1:16" ht="24" customHeight="1" x14ac:dyDescent="0.2">
      <c r="A42" s="159"/>
      <c r="B42" s="160" t="s">
        <v>29</v>
      </c>
      <c r="C42" s="54"/>
      <c r="D42" s="161">
        <f>SUM(D30)</f>
        <v>20858</v>
      </c>
      <c r="E42" s="162">
        <f>F42/D42</f>
        <v>20.334787611468023</v>
      </c>
      <c r="F42" s="163">
        <f>SUM(F30)</f>
        <v>424143</v>
      </c>
      <c r="G42" s="162">
        <f>H42/F42</f>
        <v>6.0447508976925226</v>
      </c>
      <c r="H42" s="37">
        <f t="shared" ref="H42:P42" si="15">SUM(H30)</f>
        <v>2563838.7799999998</v>
      </c>
      <c r="I42" s="164">
        <f t="shared" si="15"/>
        <v>2548195.2799999998</v>
      </c>
      <c r="J42" s="38">
        <f t="shared" si="15"/>
        <v>41898</v>
      </c>
      <c r="K42" s="38">
        <f t="shared" si="15"/>
        <v>0</v>
      </c>
      <c r="L42" s="38">
        <f t="shared" si="15"/>
        <v>0</v>
      </c>
      <c r="M42" s="38">
        <f t="shared" si="15"/>
        <v>0</v>
      </c>
      <c r="N42" s="38">
        <f t="shared" ref="N42" si="16">SUM(N30)</f>
        <v>15643.5</v>
      </c>
      <c r="O42" s="38">
        <f t="shared" si="15"/>
        <v>0</v>
      </c>
      <c r="P42" s="165">
        <f t="shared" si="15"/>
        <v>15643.5</v>
      </c>
    </row>
    <row r="43" spans="1:16" ht="24" customHeight="1" thickBot="1" x14ac:dyDescent="0.25">
      <c r="A43" s="166"/>
      <c r="B43" s="167" t="s">
        <v>47</v>
      </c>
      <c r="C43" s="168"/>
      <c r="D43" s="169">
        <f>SUM(D38)</f>
        <v>101747</v>
      </c>
      <c r="E43" s="170">
        <f>F43/D43</f>
        <v>610.15303645316328</v>
      </c>
      <c r="F43" s="171">
        <f>SUM(F38)</f>
        <v>62081241</v>
      </c>
      <c r="G43" s="170">
        <f>H43/F43</f>
        <v>0.10579845563976403</v>
      </c>
      <c r="H43" s="39">
        <f>SUM(H38)</f>
        <v>6568099.4220000003</v>
      </c>
      <c r="I43" s="172">
        <f t="shared" ref="I43:P43" si="17">SUM(I38)</f>
        <v>6568099.4220000003</v>
      </c>
      <c r="J43" s="40">
        <f t="shared" si="17"/>
        <v>0</v>
      </c>
      <c r="K43" s="40">
        <f t="shared" si="17"/>
        <v>0</v>
      </c>
      <c r="L43" s="40">
        <f t="shared" si="17"/>
        <v>0</v>
      </c>
      <c r="M43" s="40">
        <f t="shared" si="17"/>
        <v>0</v>
      </c>
      <c r="N43" s="40">
        <f t="shared" ref="N43" si="18">SUM(N38)</f>
        <v>0</v>
      </c>
      <c r="O43" s="40">
        <f t="shared" si="17"/>
        <v>0</v>
      </c>
      <c r="P43" s="173">
        <f t="shared" si="17"/>
        <v>0</v>
      </c>
    </row>
    <row r="44" spans="1:16" ht="24" customHeight="1" thickTop="1" thickBot="1" x14ac:dyDescent="0.25">
      <c r="A44" s="174"/>
      <c r="B44" s="175" t="s">
        <v>82</v>
      </c>
      <c r="C44" s="176"/>
      <c r="D44" s="177">
        <f>SUM(D41:D43)</f>
        <v>122661</v>
      </c>
      <c r="E44" s="178">
        <f>SUM(F44/D44)</f>
        <v>512.08394770954089</v>
      </c>
      <c r="F44" s="179">
        <f>SUM(F41:F43)</f>
        <v>62812729.109999999</v>
      </c>
      <c r="G44" s="180">
        <f>SUM(H44/F44)</f>
        <v>0.14702287337538675</v>
      </c>
      <c r="H44" s="41">
        <f>SUM(H41:H43)</f>
        <v>9234907.9183019996</v>
      </c>
      <c r="I44" s="181">
        <f t="shared" ref="I44:P44" si="19">SUM(I41:I43)</f>
        <v>9219264.4183019996</v>
      </c>
      <c r="J44" s="42">
        <f t="shared" si="19"/>
        <v>56487.72</v>
      </c>
      <c r="K44" s="42">
        <f t="shared" si="19"/>
        <v>0</v>
      </c>
      <c r="L44" s="42">
        <f t="shared" si="19"/>
        <v>0</v>
      </c>
      <c r="M44" s="42">
        <f t="shared" si="19"/>
        <v>0</v>
      </c>
      <c r="N44" s="401">
        <f t="shared" ref="N44" si="20">SUM(N41:N43)</f>
        <v>15643.5</v>
      </c>
      <c r="O44" s="43">
        <f t="shared" si="19"/>
        <v>0</v>
      </c>
      <c r="P44" s="182">
        <f t="shared" si="19"/>
        <v>15643.5</v>
      </c>
    </row>
    <row r="45" spans="1:16" ht="13.5" thickTop="1" x14ac:dyDescent="0.2">
      <c r="F45" s="430" t="s">
        <v>175</v>
      </c>
    </row>
    <row r="46" spans="1:16" x14ac:dyDescent="0.2">
      <c r="F46" s="5" t="s">
        <v>176</v>
      </c>
    </row>
    <row r="47" spans="1:16" x14ac:dyDescent="0.2">
      <c r="F47" s="5" t="s">
        <v>177</v>
      </c>
    </row>
  </sheetData>
  <sheetProtection formatCells="0" formatColumns="0" formatRows="0" insertColumns="0" insertRows="0" insertHyperlinks="0" selectLockedCells="1"/>
  <phoneticPr fontId="15" type="noConversion"/>
  <pageMargins left="0.44" right="0.43" top="0.88" bottom="0.78" header="0.5" footer="0.5"/>
  <pageSetup scale="81" fitToHeight="10" orientation="landscape" r:id="rId1"/>
  <headerFooter alignWithMargins="0">
    <oddHeader>&amp;C&amp;11RECORDKEEPING BURDEN</oddHeader>
    <oddFooter>&amp;LYellow rows = AE15 Rule
&amp;CPage &amp;P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workbookViewId="0">
      <selection activeCell="B37" sqref="B37"/>
    </sheetView>
  </sheetViews>
  <sheetFormatPr defaultRowHeight="12.75" x14ac:dyDescent="0.2"/>
  <cols>
    <col min="1" max="1" width="71.5703125" customWidth="1"/>
    <col min="2" max="2" width="21.28515625" customWidth="1"/>
    <col min="3" max="5" width="17.28515625" customWidth="1"/>
    <col min="6" max="6" width="19.42578125" customWidth="1"/>
    <col min="7" max="7" width="20.42578125" customWidth="1"/>
    <col min="8" max="8" width="14.85546875" customWidth="1"/>
  </cols>
  <sheetData>
    <row r="1" spans="1:7" ht="16.5" thickBot="1" x14ac:dyDescent="0.25">
      <c r="A1" s="8" t="s">
        <v>174</v>
      </c>
      <c r="B1" s="9"/>
      <c r="C1" s="9"/>
      <c r="D1" s="9"/>
      <c r="E1" s="9"/>
      <c r="F1" s="10"/>
    </row>
    <row r="2" spans="1:7" ht="23.25" thickBot="1" x14ac:dyDescent="0.25">
      <c r="A2" s="11" t="s">
        <v>3</v>
      </c>
      <c r="B2" s="11" t="s">
        <v>22</v>
      </c>
      <c r="C2" s="11" t="s">
        <v>23</v>
      </c>
      <c r="D2" s="11" t="s">
        <v>109</v>
      </c>
      <c r="E2" s="12" t="s">
        <v>25</v>
      </c>
      <c r="F2" s="13" t="s">
        <v>108</v>
      </c>
    </row>
    <row r="3" spans="1:7" x14ac:dyDescent="0.2">
      <c r="A3" s="24" t="s">
        <v>45</v>
      </c>
      <c r="B3" s="14">
        <f>'#0006 Reporting'!D50</f>
        <v>122661</v>
      </c>
      <c r="C3" s="25">
        <f>'#0006 Reporting'!E50</f>
        <v>11.616707837046819</v>
      </c>
      <c r="D3" s="15">
        <f>'#0006 Reporting'!F50</f>
        <v>1424917</v>
      </c>
      <c r="E3" s="16">
        <f>'#0006 Reporting'!G50</f>
        <v>0.80325116480468683</v>
      </c>
      <c r="F3" s="17">
        <f>'#0006 Reporting'!H50</f>
        <v>1144566.24</v>
      </c>
      <c r="G3" s="31"/>
    </row>
    <row r="4" spans="1:7" ht="13.5" thickBot="1" x14ac:dyDescent="0.25">
      <c r="A4" s="22" t="s">
        <v>94</v>
      </c>
      <c r="B4" s="71">
        <f>'#0006 Recordkeeping'!D44</f>
        <v>122661</v>
      </c>
      <c r="C4" s="72">
        <f>'#0006 Recordkeeping'!E44</f>
        <v>512.08394770954089</v>
      </c>
      <c r="D4" s="73">
        <f>'#0006 Recordkeeping'!F44</f>
        <v>62812729.109999999</v>
      </c>
      <c r="E4" s="18">
        <f>'#0006 Recordkeeping'!G44</f>
        <v>0.14702287337538675</v>
      </c>
      <c r="F4" s="355">
        <f>'#0006 Recordkeeping'!H44</f>
        <v>9234907.9183019996</v>
      </c>
      <c r="G4" s="1"/>
    </row>
    <row r="5" spans="1:7" ht="13.5" thickBot="1" x14ac:dyDescent="0.25">
      <c r="A5" s="23" t="s">
        <v>95</v>
      </c>
      <c r="B5" s="19">
        <v>122661</v>
      </c>
      <c r="C5" s="354">
        <f>SUM(D5/B5)</f>
        <v>523.70065554658777</v>
      </c>
      <c r="D5" s="20">
        <f>SUM(D3:D4)</f>
        <v>64237646.109999999</v>
      </c>
      <c r="E5" s="87">
        <f>SUM(F5/D5)</f>
        <v>0.16157930414399488</v>
      </c>
      <c r="F5" s="21">
        <f>SUM(F3:F4)</f>
        <v>10379474.158302</v>
      </c>
      <c r="G5" s="31"/>
    </row>
    <row r="6" spans="1:7" x14ac:dyDescent="0.2">
      <c r="A6" s="187"/>
      <c r="B6" s="188"/>
      <c r="C6" s="189"/>
      <c r="D6" s="190"/>
      <c r="E6" s="191"/>
      <c r="F6" s="190"/>
      <c r="G6" s="31"/>
    </row>
    <row r="8" spans="1:7" x14ac:dyDescent="0.2">
      <c r="A8" s="184" t="s">
        <v>172</v>
      </c>
      <c r="B8" s="186">
        <f>+'#0006 Reporting'!D21+'#0006 Reporting'!D39</f>
        <v>20914</v>
      </c>
      <c r="C8" s="421">
        <f>D8/B8</f>
        <v>3.0014344458257627</v>
      </c>
      <c r="D8" s="186">
        <f>+'#0006 Reporting'!F6+'#0006 Reporting'!F7+'#0006 Reporting'!F23+'#0006 Reporting'!F24</f>
        <v>62772</v>
      </c>
      <c r="E8" s="421">
        <f>F8/D8</f>
        <v>2.2429666093162557</v>
      </c>
      <c r="F8" s="186">
        <f>+'#0006 Reporting'!H6+'#0006 Reporting'!H7+'#0006 Reporting'!H23+'#0006 Reporting'!H24</f>
        <v>140795.5</v>
      </c>
    </row>
    <row r="9" spans="1:7" x14ac:dyDescent="0.2">
      <c r="A9" s="184" t="s">
        <v>173</v>
      </c>
      <c r="B9" s="337">
        <f>+'#0006 Recordkeeping'!D30</f>
        <v>20858</v>
      </c>
      <c r="C9" s="338">
        <f>D9/B9</f>
        <v>3</v>
      </c>
      <c r="D9" s="186">
        <f>+'#0006 Recordkeeping'!F20+'#0006 Recordkeeping'!F21</f>
        <v>62574</v>
      </c>
      <c r="E9" s="338">
        <f>F9/D9</f>
        <v>0.25</v>
      </c>
      <c r="F9" s="186">
        <f>+'#0006 Recordkeeping'!H20+'#0006 Recordkeeping'!H21</f>
        <v>15643.5</v>
      </c>
    </row>
    <row r="10" spans="1:7" x14ac:dyDescent="0.2">
      <c r="A10" s="185" t="s">
        <v>171</v>
      </c>
      <c r="B10" s="186">
        <f>SUM(B8:B9)</f>
        <v>41772</v>
      </c>
      <c r="C10" s="338">
        <f>D10/B10</f>
        <v>3.0007181844297617</v>
      </c>
      <c r="D10" s="186">
        <f>SUM(D8:D9)</f>
        <v>125346</v>
      </c>
      <c r="E10" s="338">
        <f>F10/D10</f>
        <v>1.2480573771799659</v>
      </c>
      <c r="F10" s="357">
        <f>SUM(F8:F9)</f>
        <v>156439</v>
      </c>
    </row>
    <row r="11" spans="1:7" x14ac:dyDescent="0.2">
      <c r="A11" s="356"/>
      <c r="D11" s="431" t="s">
        <v>178</v>
      </c>
    </row>
    <row r="13" spans="1:7" x14ac:dyDescent="0.2">
      <c r="A13" s="350"/>
      <c r="B13" s="347" t="s">
        <v>155</v>
      </c>
      <c r="C13" s="348" t="s">
        <v>156</v>
      </c>
    </row>
    <row r="14" spans="1:7" x14ac:dyDescent="0.2">
      <c r="A14" s="349" t="s">
        <v>157</v>
      </c>
      <c r="B14" s="351">
        <v>64357622</v>
      </c>
      <c r="C14" s="352">
        <v>10223035</v>
      </c>
    </row>
    <row r="15" spans="1:7" x14ac:dyDescent="0.2">
      <c r="A15" s="349" t="s">
        <v>158</v>
      </c>
      <c r="B15" s="351">
        <f>D5</f>
        <v>64237646.109999999</v>
      </c>
      <c r="C15" s="429">
        <f>F5</f>
        <v>10379474.158302</v>
      </c>
    </row>
    <row r="16" spans="1:7" x14ac:dyDescent="0.2">
      <c r="A16" s="349" t="s">
        <v>159</v>
      </c>
      <c r="B16" s="353">
        <f>+B15-B14</f>
        <v>-119975.8900000006</v>
      </c>
      <c r="C16" s="353">
        <f>+C15-C14</f>
        <v>156439.15830199979</v>
      </c>
    </row>
    <row r="17" spans="2:2" x14ac:dyDescent="0.2">
      <c r="B17" s="432"/>
    </row>
    <row r="18" spans="2:2" ht="106.5" customHeight="1" x14ac:dyDescent="0.2">
      <c r="B18" s="432" t="s">
        <v>179</v>
      </c>
    </row>
  </sheetData>
  <sheetProtection selectLockedCells="1"/>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vt:lpstr>
      <vt:lpstr>#0006 Recordkeeping</vt:lpstr>
      <vt:lpstr>#0006 Summary</vt:lpstr>
      <vt:lpstr>'#0006 Recordkeeping'!Print_Titles</vt:lpstr>
      <vt:lpstr>'#0006 Reporting'!Print_Titles</vt:lpstr>
    </vt:vector>
  </TitlesOfParts>
  <Company>USDA FSC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Windows User</cp:lastModifiedBy>
  <cp:lastPrinted>2014-11-12T20:57:03Z</cp:lastPrinted>
  <dcterms:created xsi:type="dcterms:W3CDTF">1998-06-30T13:37:28Z</dcterms:created>
  <dcterms:modified xsi:type="dcterms:W3CDTF">2015-02-13T21:15:51Z</dcterms:modified>
</cp:coreProperties>
</file>